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gráficos!$A$7:$A$2640</f>
              <numCache>
                <formatCode>General</formatCode>
                <ptCount val="26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</numCache>
            </numRef>
          </xVal>
          <yVal>
            <numRef>
              <f>gráficos!$B$7:$B$2640</f>
              <numCache>
                <formatCode>General</formatCode>
                <ptCount val="26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  <pt idx="2613">
                  <v>0</v>
                </pt>
                <pt idx="2614">
                  <v>0</v>
                </pt>
                <pt idx="2615">
                  <v>0</v>
                </pt>
                <pt idx="2616">
                  <v>0</v>
                </pt>
                <pt idx="2617">
                  <v>0</v>
                </pt>
                <pt idx="2618">
                  <v>0</v>
                </pt>
                <pt idx="2619">
                  <v>0</v>
                </pt>
                <pt idx="2620">
                  <v>0</v>
                </pt>
                <pt idx="2621">
                  <v>0</v>
                </pt>
                <pt idx="2622">
                  <v>0</v>
                </pt>
                <pt idx="2623">
                  <v>0</v>
                </pt>
                <pt idx="2624">
                  <v>0</v>
                </pt>
                <pt idx="2625">
                  <v>0</v>
                </pt>
                <pt idx="2626">
                  <v>0</v>
                </pt>
                <pt idx="2627">
                  <v>0</v>
                </pt>
                <pt idx="2628">
                  <v>0</v>
                </pt>
                <pt idx="2629">
                  <v>0</v>
                </pt>
                <pt idx="2630">
                  <v>0</v>
                </pt>
                <pt idx="2631">
                  <v>0</v>
                </pt>
                <pt idx="2632">
                  <v>0</v>
                </pt>
                <pt idx="26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2.2839</v>
      </c>
      <c r="E2" t="n">
        <v>43.79</v>
      </c>
      <c r="F2" t="n">
        <v>29.56</v>
      </c>
      <c r="G2" t="n">
        <v>5.89</v>
      </c>
      <c r="H2" t="n">
        <v>0.09</v>
      </c>
      <c r="I2" t="n">
        <v>301</v>
      </c>
      <c r="J2" t="n">
        <v>194.77</v>
      </c>
      <c r="K2" t="n">
        <v>54.38</v>
      </c>
      <c r="L2" t="n">
        <v>1</v>
      </c>
      <c r="M2" t="n">
        <v>299</v>
      </c>
      <c r="N2" t="n">
        <v>39.4</v>
      </c>
      <c r="O2" t="n">
        <v>24256.19</v>
      </c>
      <c r="P2" t="n">
        <v>418.34</v>
      </c>
      <c r="Q2" t="n">
        <v>610.08</v>
      </c>
      <c r="R2" t="n">
        <v>239.55</v>
      </c>
      <c r="S2" t="n">
        <v>46.36</v>
      </c>
      <c r="T2" t="n">
        <v>94816.2</v>
      </c>
      <c r="U2" t="n">
        <v>0.19</v>
      </c>
      <c r="V2" t="n">
        <v>0.72</v>
      </c>
      <c r="W2" t="n">
        <v>9.66</v>
      </c>
      <c r="X2" t="n">
        <v>6.16</v>
      </c>
      <c r="Y2" t="n">
        <v>1</v>
      </c>
      <c r="Z2" t="n">
        <v>10</v>
      </c>
      <c r="AA2" t="n">
        <v>2140.903749880747</v>
      </c>
      <c r="AB2" t="n">
        <v>2929.278960594335</v>
      </c>
      <c r="AC2" t="n">
        <v>2649.712687864053</v>
      </c>
      <c r="AD2" t="n">
        <v>2140903.749880747</v>
      </c>
      <c r="AE2" t="n">
        <v>2929278.960594335</v>
      </c>
      <c r="AF2" t="n">
        <v>7.685465566736097e-07</v>
      </c>
      <c r="AG2" t="n">
        <v>57.01822916666666</v>
      </c>
      <c r="AH2" t="n">
        <v>2649712.687864054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2.5389</v>
      </c>
      <c r="E3" t="n">
        <v>39.39</v>
      </c>
      <c r="F3" t="n">
        <v>28</v>
      </c>
      <c r="G3" t="n">
        <v>7.37</v>
      </c>
      <c r="H3" t="n">
        <v>0.11</v>
      </c>
      <c r="I3" t="n">
        <v>228</v>
      </c>
      <c r="J3" t="n">
        <v>195.16</v>
      </c>
      <c r="K3" t="n">
        <v>54.38</v>
      </c>
      <c r="L3" t="n">
        <v>1.25</v>
      </c>
      <c r="M3" t="n">
        <v>226</v>
      </c>
      <c r="N3" t="n">
        <v>39.53</v>
      </c>
      <c r="O3" t="n">
        <v>24303.87</v>
      </c>
      <c r="P3" t="n">
        <v>396.05</v>
      </c>
      <c r="Q3" t="n">
        <v>609.58</v>
      </c>
      <c r="R3" t="n">
        <v>191.71</v>
      </c>
      <c r="S3" t="n">
        <v>46.36</v>
      </c>
      <c r="T3" t="n">
        <v>71262.32000000001</v>
      </c>
      <c r="U3" t="n">
        <v>0.24</v>
      </c>
      <c r="V3" t="n">
        <v>0.76</v>
      </c>
      <c r="W3" t="n">
        <v>9.529999999999999</v>
      </c>
      <c r="X3" t="n">
        <v>4.61</v>
      </c>
      <c r="Y3" t="n">
        <v>1</v>
      </c>
      <c r="Z3" t="n">
        <v>10</v>
      </c>
      <c r="AA3" t="n">
        <v>1857.592127141224</v>
      </c>
      <c r="AB3" t="n">
        <v>2541.639499535449</v>
      </c>
      <c r="AC3" t="n">
        <v>2299.068992913227</v>
      </c>
      <c r="AD3" t="n">
        <v>1857592.127141224</v>
      </c>
      <c r="AE3" t="n">
        <v>2541639.499535448</v>
      </c>
      <c r="AF3" t="n">
        <v>8.543556428646732e-07</v>
      </c>
      <c r="AG3" t="n">
        <v>51.2890625</v>
      </c>
      <c r="AH3" t="n">
        <v>2299068.992913227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2.7177</v>
      </c>
      <c r="E4" t="n">
        <v>36.8</v>
      </c>
      <c r="F4" t="n">
        <v>27.12</v>
      </c>
      <c r="G4" t="n">
        <v>8.84</v>
      </c>
      <c r="H4" t="n">
        <v>0.14</v>
      </c>
      <c r="I4" t="n">
        <v>184</v>
      </c>
      <c r="J4" t="n">
        <v>195.55</v>
      </c>
      <c r="K4" t="n">
        <v>54.38</v>
      </c>
      <c r="L4" t="n">
        <v>1.5</v>
      </c>
      <c r="M4" t="n">
        <v>182</v>
      </c>
      <c r="N4" t="n">
        <v>39.67</v>
      </c>
      <c r="O4" t="n">
        <v>24351.61</v>
      </c>
      <c r="P4" t="n">
        <v>383.34</v>
      </c>
      <c r="Q4" t="n">
        <v>609.66</v>
      </c>
      <c r="R4" t="n">
        <v>163.19</v>
      </c>
      <c r="S4" t="n">
        <v>46.36</v>
      </c>
      <c r="T4" t="n">
        <v>57224.38</v>
      </c>
      <c r="U4" t="n">
        <v>0.28</v>
      </c>
      <c r="V4" t="n">
        <v>0.79</v>
      </c>
      <c r="W4" t="n">
        <v>9.49</v>
      </c>
      <c r="X4" t="n">
        <v>3.73</v>
      </c>
      <c r="Y4" t="n">
        <v>1</v>
      </c>
      <c r="Z4" t="n">
        <v>10</v>
      </c>
      <c r="AA4" t="n">
        <v>1701.425024692621</v>
      </c>
      <c r="AB4" t="n">
        <v>2327.964780358954</v>
      </c>
      <c r="AC4" t="n">
        <v>2105.787089040585</v>
      </c>
      <c r="AD4" t="n">
        <v>1701425.024692622</v>
      </c>
      <c r="AE4" t="n">
        <v>2327964.780358954</v>
      </c>
      <c r="AF4" t="n">
        <v>9.14522955064525e-07</v>
      </c>
      <c r="AG4" t="n">
        <v>47.91666666666666</v>
      </c>
      <c r="AH4" t="n">
        <v>2105787.089040585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2.8602</v>
      </c>
      <c r="E5" t="n">
        <v>34.96</v>
      </c>
      <c r="F5" t="n">
        <v>26.46</v>
      </c>
      <c r="G5" t="n">
        <v>10.31</v>
      </c>
      <c r="H5" t="n">
        <v>0.16</v>
      </c>
      <c r="I5" t="n">
        <v>154</v>
      </c>
      <c r="J5" t="n">
        <v>195.93</v>
      </c>
      <c r="K5" t="n">
        <v>54.38</v>
      </c>
      <c r="L5" t="n">
        <v>1.75</v>
      </c>
      <c r="M5" t="n">
        <v>152</v>
      </c>
      <c r="N5" t="n">
        <v>39.81</v>
      </c>
      <c r="O5" t="n">
        <v>24399.39</v>
      </c>
      <c r="P5" t="n">
        <v>373.56</v>
      </c>
      <c r="Q5" t="n">
        <v>609.5700000000001</v>
      </c>
      <c r="R5" t="n">
        <v>143.64</v>
      </c>
      <c r="S5" t="n">
        <v>46.36</v>
      </c>
      <c r="T5" t="n">
        <v>47598.38</v>
      </c>
      <c r="U5" t="n">
        <v>0.32</v>
      </c>
      <c r="V5" t="n">
        <v>0.8100000000000001</v>
      </c>
      <c r="W5" t="n">
        <v>9.41</v>
      </c>
      <c r="X5" t="n">
        <v>3.07</v>
      </c>
      <c r="Y5" t="n">
        <v>1</v>
      </c>
      <c r="Z5" t="n">
        <v>10</v>
      </c>
      <c r="AA5" t="n">
        <v>1588.287918207558</v>
      </c>
      <c r="AB5" t="n">
        <v>2173.165600009217</v>
      </c>
      <c r="AC5" t="n">
        <v>1965.761725201413</v>
      </c>
      <c r="AD5" t="n">
        <v>1588287.918207558</v>
      </c>
      <c r="AE5" t="n">
        <v>2173165.600009217</v>
      </c>
      <c r="AF5" t="n">
        <v>9.624750914654135e-07</v>
      </c>
      <c r="AG5" t="n">
        <v>45.52083333333334</v>
      </c>
      <c r="AH5" t="n">
        <v>1965761.725201413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2.9632</v>
      </c>
      <c r="E6" t="n">
        <v>33.75</v>
      </c>
      <c r="F6" t="n">
        <v>26.06</v>
      </c>
      <c r="G6" t="n">
        <v>11.76</v>
      </c>
      <c r="H6" t="n">
        <v>0.18</v>
      </c>
      <c r="I6" t="n">
        <v>133</v>
      </c>
      <c r="J6" t="n">
        <v>196.32</v>
      </c>
      <c r="K6" t="n">
        <v>54.38</v>
      </c>
      <c r="L6" t="n">
        <v>2</v>
      </c>
      <c r="M6" t="n">
        <v>131</v>
      </c>
      <c r="N6" t="n">
        <v>39.95</v>
      </c>
      <c r="O6" t="n">
        <v>24447.22</v>
      </c>
      <c r="P6" t="n">
        <v>367.61</v>
      </c>
      <c r="Q6" t="n">
        <v>609.47</v>
      </c>
      <c r="R6" t="n">
        <v>130.41</v>
      </c>
      <c r="S6" t="n">
        <v>46.36</v>
      </c>
      <c r="T6" t="n">
        <v>41087.93</v>
      </c>
      <c r="U6" t="n">
        <v>0.36</v>
      </c>
      <c r="V6" t="n">
        <v>0.82</v>
      </c>
      <c r="W6" t="n">
        <v>9.4</v>
      </c>
      <c r="X6" t="n">
        <v>2.68</v>
      </c>
      <c r="Y6" t="n">
        <v>1</v>
      </c>
      <c r="Z6" t="n">
        <v>10</v>
      </c>
      <c r="AA6" t="n">
        <v>1521.404016435631</v>
      </c>
      <c r="AB6" t="n">
        <v>2081.652094895372</v>
      </c>
      <c r="AC6" t="n">
        <v>1882.982140575622</v>
      </c>
      <c r="AD6" t="n">
        <v>1521404.016435631</v>
      </c>
      <c r="AE6" t="n">
        <v>2081652.094895372</v>
      </c>
      <c r="AF6" t="n">
        <v>9.971352321621963e-07</v>
      </c>
      <c r="AG6" t="n">
        <v>43.9453125</v>
      </c>
      <c r="AH6" t="n">
        <v>1882982.140575622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3.051</v>
      </c>
      <c r="E7" t="n">
        <v>32.78</v>
      </c>
      <c r="F7" t="n">
        <v>25.71</v>
      </c>
      <c r="G7" t="n">
        <v>13.18</v>
      </c>
      <c r="H7" t="n">
        <v>0.2</v>
      </c>
      <c r="I7" t="n">
        <v>117</v>
      </c>
      <c r="J7" t="n">
        <v>196.71</v>
      </c>
      <c r="K7" t="n">
        <v>54.38</v>
      </c>
      <c r="L7" t="n">
        <v>2.25</v>
      </c>
      <c r="M7" t="n">
        <v>115</v>
      </c>
      <c r="N7" t="n">
        <v>40.08</v>
      </c>
      <c r="O7" t="n">
        <v>24495.09</v>
      </c>
      <c r="P7" t="n">
        <v>362.31</v>
      </c>
      <c r="Q7" t="n">
        <v>609.23</v>
      </c>
      <c r="R7" t="n">
        <v>120.22</v>
      </c>
      <c r="S7" t="n">
        <v>46.36</v>
      </c>
      <c r="T7" t="n">
        <v>36074.64</v>
      </c>
      <c r="U7" t="n">
        <v>0.39</v>
      </c>
      <c r="V7" t="n">
        <v>0.83</v>
      </c>
      <c r="W7" t="n">
        <v>9.359999999999999</v>
      </c>
      <c r="X7" t="n">
        <v>2.33</v>
      </c>
      <c r="Y7" t="n">
        <v>1</v>
      </c>
      <c r="Z7" t="n">
        <v>10</v>
      </c>
      <c r="AA7" t="n">
        <v>1464.264725431101</v>
      </c>
      <c r="AB7" t="n">
        <v>2003.471596135364</v>
      </c>
      <c r="AC7" t="n">
        <v>1812.26307889025</v>
      </c>
      <c r="AD7" t="n">
        <v>1464264.725431101</v>
      </c>
      <c r="AE7" t="n">
        <v>2003471.596135364</v>
      </c>
      <c r="AF7" t="n">
        <v>1.026680478309551e-06</v>
      </c>
      <c r="AG7" t="n">
        <v>42.68229166666666</v>
      </c>
      <c r="AH7" t="n">
        <v>1812263.07889025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3.124</v>
      </c>
      <c r="E8" t="n">
        <v>32.01</v>
      </c>
      <c r="F8" t="n">
        <v>25.45</v>
      </c>
      <c r="G8" t="n">
        <v>14.68</v>
      </c>
      <c r="H8" t="n">
        <v>0.23</v>
      </c>
      <c r="I8" t="n">
        <v>104</v>
      </c>
      <c r="J8" t="n">
        <v>197.1</v>
      </c>
      <c r="K8" t="n">
        <v>54.38</v>
      </c>
      <c r="L8" t="n">
        <v>2.5</v>
      </c>
      <c r="M8" t="n">
        <v>102</v>
      </c>
      <c r="N8" t="n">
        <v>40.22</v>
      </c>
      <c r="O8" t="n">
        <v>24543.01</v>
      </c>
      <c r="P8" t="n">
        <v>358.27</v>
      </c>
      <c r="Q8" t="n">
        <v>609.1799999999999</v>
      </c>
      <c r="R8" t="n">
        <v>111.94</v>
      </c>
      <c r="S8" t="n">
        <v>46.36</v>
      </c>
      <c r="T8" t="n">
        <v>31999.67</v>
      </c>
      <c r="U8" t="n">
        <v>0.41</v>
      </c>
      <c r="V8" t="n">
        <v>0.84</v>
      </c>
      <c r="W8" t="n">
        <v>9.34</v>
      </c>
      <c r="X8" t="n">
        <v>2.07</v>
      </c>
      <c r="Y8" t="n">
        <v>1</v>
      </c>
      <c r="Z8" t="n">
        <v>10</v>
      </c>
      <c r="AA8" t="n">
        <v>1424.950838348095</v>
      </c>
      <c r="AB8" t="n">
        <v>1949.680601422105</v>
      </c>
      <c r="AC8" t="n">
        <v>1763.605821216289</v>
      </c>
      <c r="AD8" t="n">
        <v>1424950.838348095</v>
      </c>
      <c r="AE8" t="n">
        <v>1949680.601422105</v>
      </c>
      <c r="AF8" t="n">
        <v>1.05124543239562e-06</v>
      </c>
      <c r="AG8" t="n">
        <v>41.67968749999999</v>
      </c>
      <c r="AH8" t="n">
        <v>1763605.821216289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3.1822</v>
      </c>
      <c r="E9" t="n">
        <v>31.42</v>
      </c>
      <c r="F9" t="n">
        <v>25.25</v>
      </c>
      <c r="G9" t="n">
        <v>16.12</v>
      </c>
      <c r="H9" t="n">
        <v>0.25</v>
      </c>
      <c r="I9" t="n">
        <v>94</v>
      </c>
      <c r="J9" t="n">
        <v>197.49</v>
      </c>
      <c r="K9" t="n">
        <v>54.38</v>
      </c>
      <c r="L9" t="n">
        <v>2.75</v>
      </c>
      <c r="M9" t="n">
        <v>92</v>
      </c>
      <c r="N9" t="n">
        <v>40.36</v>
      </c>
      <c r="O9" t="n">
        <v>24590.98</v>
      </c>
      <c r="P9" t="n">
        <v>355.19</v>
      </c>
      <c r="Q9" t="n">
        <v>609.16</v>
      </c>
      <c r="R9" t="n">
        <v>105.24</v>
      </c>
      <c r="S9" t="n">
        <v>46.36</v>
      </c>
      <c r="T9" t="n">
        <v>28697.07</v>
      </c>
      <c r="U9" t="n">
        <v>0.44</v>
      </c>
      <c r="V9" t="n">
        <v>0.84</v>
      </c>
      <c r="W9" t="n">
        <v>9.34</v>
      </c>
      <c r="X9" t="n">
        <v>1.87</v>
      </c>
      <c r="Y9" t="n">
        <v>1</v>
      </c>
      <c r="Z9" t="n">
        <v>10</v>
      </c>
      <c r="AA9" t="n">
        <v>1384.672184422229</v>
      </c>
      <c r="AB9" t="n">
        <v>1894.569570151936</v>
      </c>
      <c r="AC9" t="n">
        <v>1713.754509421727</v>
      </c>
      <c r="AD9" t="n">
        <v>1384672.184422229</v>
      </c>
      <c r="AE9" t="n">
        <v>1894569.570151936</v>
      </c>
      <c r="AF9" t="n">
        <v>1.070830094420404e-06</v>
      </c>
      <c r="AG9" t="n">
        <v>40.91145833333334</v>
      </c>
      <c r="AH9" t="n">
        <v>1713754.509421727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3.2373</v>
      </c>
      <c r="E10" t="n">
        <v>30.89</v>
      </c>
      <c r="F10" t="n">
        <v>25.07</v>
      </c>
      <c r="G10" t="n">
        <v>17.69</v>
      </c>
      <c r="H10" t="n">
        <v>0.27</v>
      </c>
      <c r="I10" t="n">
        <v>85</v>
      </c>
      <c r="J10" t="n">
        <v>197.88</v>
      </c>
      <c r="K10" t="n">
        <v>54.38</v>
      </c>
      <c r="L10" t="n">
        <v>3</v>
      </c>
      <c r="M10" t="n">
        <v>83</v>
      </c>
      <c r="N10" t="n">
        <v>40.5</v>
      </c>
      <c r="O10" t="n">
        <v>24639</v>
      </c>
      <c r="P10" t="n">
        <v>352.2</v>
      </c>
      <c r="Q10" t="n">
        <v>609.15</v>
      </c>
      <c r="R10" t="n">
        <v>99.62</v>
      </c>
      <c r="S10" t="n">
        <v>46.36</v>
      </c>
      <c r="T10" t="n">
        <v>25933.75</v>
      </c>
      <c r="U10" t="n">
        <v>0.47</v>
      </c>
      <c r="V10" t="n">
        <v>0.85</v>
      </c>
      <c r="W10" t="n">
        <v>9.32</v>
      </c>
      <c r="X10" t="n">
        <v>1.69</v>
      </c>
      <c r="Y10" t="n">
        <v>1</v>
      </c>
      <c r="Z10" t="n">
        <v>10</v>
      </c>
      <c r="AA10" t="n">
        <v>1354.97681898774</v>
      </c>
      <c r="AB10" t="n">
        <v>1853.939061097405</v>
      </c>
      <c r="AC10" t="n">
        <v>1677.001719126083</v>
      </c>
      <c r="AD10" t="n">
        <v>1354976.81898774</v>
      </c>
      <c r="AE10" t="n">
        <v>1853939.061097405</v>
      </c>
      <c r="AF10" t="n">
        <v>1.089371587162081e-06</v>
      </c>
      <c r="AG10" t="n">
        <v>40.22135416666666</v>
      </c>
      <c r="AH10" t="n">
        <v>1677001.719126083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3.2843</v>
      </c>
      <c r="E11" t="n">
        <v>30.45</v>
      </c>
      <c r="F11" t="n">
        <v>24.9</v>
      </c>
      <c r="G11" t="n">
        <v>19.15</v>
      </c>
      <c r="H11" t="n">
        <v>0.29</v>
      </c>
      <c r="I11" t="n">
        <v>78</v>
      </c>
      <c r="J11" t="n">
        <v>198.27</v>
      </c>
      <c r="K11" t="n">
        <v>54.38</v>
      </c>
      <c r="L11" t="n">
        <v>3.25</v>
      </c>
      <c r="M11" t="n">
        <v>76</v>
      </c>
      <c r="N11" t="n">
        <v>40.64</v>
      </c>
      <c r="O11" t="n">
        <v>24687.06</v>
      </c>
      <c r="P11" t="n">
        <v>349.39</v>
      </c>
      <c r="Q11" t="n">
        <v>609.11</v>
      </c>
      <c r="R11" t="n">
        <v>94.81999999999999</v>
      </c>
      <c r="S11" t="n">
        <v>46.36</v>
      </c>
      <c r="T11" t="n">
        <v>23568.74</v>
      </c>
      <c r="U11" t="n">
        <v>0.49</v>
      </c>
      <c r="V11" t="n">
        <v>0.86</v>
      </c>
      <c r="W11" t="n">
        <v>9.300000000000001</v>
      </c>
      <c r="X11" t="n">
        <v>1.52</v>
      </c>
      <c r="Y11" t="n">
        <v>1</v>
      </c>
      <c r="Z11" t="n">
        <v>10</v>
      </c>
      <c r="AA11" t="n">
        <v>1336.819057486517</v>
      </c>
      <c r="AB11" t="n">
        <v>1829.094810747531</v>
      </c>
      <c r="AC11" t="n">
        <v>1654.528569160476</v>
      </c>
      <c r="AD11" t="n">
        <v>1336819.057486517</v>
      </c>
      <c r="AE11" t="n">
        <v>1829094.810747531</v>
      </c>
      <c r="AF11" t="n">
        <v>1.105187379518865e-06</v>
      </c>
      <c r="AG11" t="n">
        <v>39.6484375</v>
      </c>
      <c r="AH11" t="n">
        <v>1654528.569160476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3.3113</v>
      </c>
      <c r="E12" t="n">
        <v>30.2</v>
      </c>
      <c r="F12" t="n">
        <v>24.84</v>
      </c>
      <c r="G12" t="n">
        <v>20.42</v>
      </c>
      <c r="H12" t="n">
        <v>0.31</v>
      </c>
      <c r="I12" t="n">
        <v>73</v>
      </c>
      <c r="J12" t="n">
        <v>198.66</v>
      </c>
      <c r="K12" t="n">
        <v>54.38</v>
      </c>
      <c r="L12" t="n">
        <v>3.5</v>
      </c>
      <c r="M12" t="n">
        <v>71</v>
      </c>
      <c r="N12" t="n">
        <v>40.78</v>
      </c>
      <c r="O12" t="n">
        <v>24735.17</v>
      </c>
      <c r="P12" t="n">
        <v>348.26</v>
      </c>
      <c r="Q12" t="n">
        <v>609.1</v>
      </c>
      <c r="R12" t="n">
        <v>93.05</v>
      </c>
      <c r="S12" t="n">
        <v>46.36</v>
      </c>
      <c r="T12" t="n">
        <v>22708.97</v>
      </c>
      <c r="U12" t="n">
        <v>0.5</v>
      </c>
      <c r="V12" t="n">
        <v>0.86</v>
      </c>
      <c r="W12" t="n">
        <v>9.300000000000001</v>
      </c>
      <c r="X12" t="n">
        <v>1.47</v>
      </c>
      <c r="Y12" t="n">
        <v>1</v>
      </c>
      <c r="Z12" t="n">
        <v>10</v>
      </c>
      <c r="AA12" t="n">
        <v>1319.219357003649</v>
      </c>
      <c r="AB12" t="n">
        <v>1805.014124102884</v>
      </c>
      <c r="AC12" t="n">
        <v>1632.746109451739</v>
      </c>
      <c r="AD12" t="n">
        <v>1319219.357003649</v>
      </c>
      <c r="AE12" t="n">
        <v>1805014.124102884</v>
      </c>
      <c r="AF12" t="n">
        <v>1.114273047468507e-06</v>
      </c>
      <c r="AG12" t="n">
        <v>39.32291666666666</v>
      </c>
      <c r="AH12" t="n">
        <v>1632746.109451739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3.3532</v>
      </c>
      <c r="E13" t="n">
        <v>29.82</v>
      </c>
      <c r="F13" t="n">
        <v>24.7</v>
      </c>
      <c r="G13" t="n">
        <v>22.12</v>
      </c>
      <c r="H13" t="n">
        <v>0.33</v>
      </c>
      <c r="I13" t="n">
        <v>67</v>
      </c>
      <c r="J13" t="n">
        <v>199.05</v>
      </c>
      <c r="K13" t="n">
        <v>54.38</v>
      </c>
      <c r="L13" t="n">
        <v>3.75</v>
      </c>
      <c r="M13" t="n">
        <v>65</v>
      </c>
      <c r="N13" t="n">
        <v>40.92</v>
      </c>
      <c r="O13" t="n">
        <v>24783.33</v>
      </c>
      <c r="P13" t="n">
        <v>345.85</v>
      </c>
      <c r="Q13" t="n">
        <v>609</v>
      </c>
      <c r="R13" t="n">
        <v>88.43000000000001</v>
      </c>
      <c r="S13" t="n">
        <v>46.36</v>
      </c>
      <c r="T13" t="n">
        <v>20426.43</v>
      </c>
      <c r="U13" t="n">
        <v>0.52</v>
      </c>
      <c r="V13" t="n">
        <v>0.86</v>
      </c>
      <c r="W13" t="n">
        <v>9.289999999999999</v>
      </c>
      <c r="X13" t="n">
        <v>1.32</v>
      </c>
      <c r="Y13" t="n">
        <v>1</v>
      </c>
      <c r="Z13" t="n">
        <v>10</v>
      </c>
      <c r="AA13" t="n">
        <v>1295.474270450948</v>
      </c>
      <c r="AB13" t="n">
        <v>1772.525049122194</v>
      </c>
      <c r="AC13" t="n">
        <v>1603.357746188502</v>
      </c>
      <c r="AD13" t="n">
        <v>1295474.270450948</v>
      </c>
      <c r="AE13" t="n">
        <v>1772525.049122194</v>
      </c>
      <c r="AF13" t="n">
        <v>1.12837265810147e-06</v>
      </c>
      <c r="AG13" t="n">
        <v>38.828125</v>
      </c>
      <c r="AH13" t="n">
        <v>1603357.746188502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3.3791</v>
      </c>
      <c r="E14" t="n">
        <v>29.59</v>
      </c>
      <c r="F14" t="n">
        <v>24.63</v>
      </c>
      <c r="G14" t="n">
        <v>23.45</v>
      </c>
      <c r="H14" t="n">
        <v>0.36</v>
      </c>
      <c r="I14" t="n">
        <v>63</v>
      </c>
      <c r="J14" t="n">
        <v>199.44</v>
      </c>
      <c r="K14" t="n">
        <v>54.38</v>
      </c>
      <c r="L14" t="n">
        <v>4</v>
      </c>
      <c r="M14" t="n">
        <v>61</v>
      </c>
      <c r="N14" t="n">
        <v>41.06</v>
      </c>
      <c r="O14" t="n">
        <v>24831.54</v>
      </c>
      <c r="P14" t="n">
        <v>344.41</v>
      </c>
      <c r="Q14" t="n">
        <v>609</v>
      </c>
      <c r="R14" t="n">
        <v>86.2</v>
      </c>
      <c r="S14" t="n">
        <v>46.36</v>
      </c>
      <c r="T14" t="n">
        <v>19333.69</v>
      </c>
      <c r="U14" t="n">
        <v>0.54</v>
      </c>
      <c r="V14" t="n">
        <v>0.87</v>
      </c>
      <c r="W14" t="n">
        <v>9.289999999999999</v>
      </c>
      <c r="X14" t="n">
        <v>1.25</v>
      </c>
      <c r="Y14" t="n">
        <v>1</v>
      </c>
      <c r="Z14" t="n">
        <v>10</v>
      </c>
      <c r="AA14" t="n">
        <v>1286.546836473364</v>
      </c>
      <c r="AB14" t="n">
        <v>1760.310140103472</v>
      </c>
      <c r="AC14" t="n">
        <v>1592.308610942795</v>
      </c>
      <c r="AD14" t="n">
        <v>1286546.836473364</v>
      </c>
      <c r="AE14" t="n">
        <v>1760310.140103472</v>
      </c>
      <c r="AF14" t="n">
        <v>1.137088169208719e-06</v>
      </c>
      <c r="AG14" t="n">
        <v>38.52864583333334</v>
      </c>
      <c r="AH14" t="n">
        <v>1592308.610942795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3.4086</v>
      </c>
      <c r="E15" t="n">
        <v>29.34</v>
      </c>
      <c r="F15" t="n">
        <v>24.53</v>
      </c>
      <c r="G15" t="n">
        <v>24.94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342.73</v>
      </c>
      <c r="Q15" t="n">
        <v>609.03</v>
      </c>
      <c r="R15" t="n">
        <v>83.17</v>
      </c>
      <c r="S15" t="n">
        <v>46.36</v>
      </c>
      <c r="T15" t="n">
        <v>17836.21</v>
      </c>
      <c r="U15" t="n">
        <v>0.5600000000000001</v>
      </c>
      <c r="V15" t="n">
        <v>0.87</v>
      </c>
      <c r="W15" t="n">
        <v>9.27</v>
      </c>
      <c r="X15" t="n">
        <v>1.15</v>
      </c>
      <c r="Y15" t="n">
        <v>1</v>
      </c>
      <c r="Z15" t="n">
        <v>10</v>
      </c>
      <c r="AA15" t="n">
        <v>1267.669186877354</v>
      </c>
      <c r="AB15" t="n">
        <v>1734.480907103089</v>
      </c>
      <c r="AC15" t="n">
        <v>1568.944483688412</v>
      </c>
      <c r="AD15" t="n">
        <v>1267669.186877354</v>
      </c>
      <c r="AE15" t="n">
        <v>1734480.907103089</v>
      </c>
      <c r="AF15" t="n">
        <v>1.147015102709254e-06</v>
      </c>
      <c r="AG15" t="n">
        <v>38.203125</v>
      </c>
      <c r="AH15" t="n">
        <v>1568944.483688412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3.4275</v>
      </c>
      <c r="E16" t="n">
        <v>29.18</v>
      </c>
      <c r="F16" t="n">
        <v>24.48</v>
      </c>
      <c r="G16" t="n">
        <v>26.23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341.84</v>
      </c>
      <c r="Q16" t="n">
        <v>608.95</v>
      </c>
      <c r="R16" t="n">
        <v>81.91</v>
      </c>
      <c r="S16" t="n">
        <v>46.36</v>
      </c>
      <c r="T16" t="n">
        <v>17224.8</v>
      </c>
      <c r="U16" t="n">
        <v>0.57</v>
      </c>
      <c r="V16" t="n">
        <v>0.87</v>
      </c>
      <c r="W16" t="n">
        <v>9.27</v>
      </c>
      <c r="X16" t="n">
        <v>1.11</v>
      </c>
      <c r="Y16" t="n">
        <v>1</v>
      </c>
      <c r="Z16" t="n">
        <v>10</v>
      </c>
      <c r="AA16" t="n">
        <v>1261.446442054681</v>
      </c>
      <c r="AB16" t="n">
        <v>1725.966673108582</v>
      </c>
      <c r="AC16" t="n">
        <v>1561.242836236538</v>
      </c>
      <c r="AD16" t="n">
        <v>1261446.442054681</v>
      </c>
      <c r="AE16" t="n">
        <v>1725966.673108581</v>
      </c>
      <c r="AF16" t="n">
        <v>1.153375070274004e-06</v>
      </c>
      <c r="AG16" t="n">
        <v>37.99479166666666</v>
      </c>
      <c r="AH16" t="n">
        <v>1561242.836236538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3.4488</v>
      </c>
      <c r="E17" t="n">
        <v>29</v>
      </c>
      <c r="F17" t="n">
        <v>24.42</v>
      </c>
      <c r="G17" t="n">
        <v>27.64</v>
      </c>
      <c r="H17" t="n">
        <v>0.42</v>
      </c>
      <c r="I17" t="n">
        <v>53</v>
      </c>
      <c r="J17" t="n">
        <v>200.61</v>
      </c>
      <c r="K17" t="n">
        <v>54.38</v>
      </c>
      <c r="L17" t="n">
        <v>4.75</v>
      </c>
      <c r="M17" t="n">
        <v>51</v>
      </c>
      <c r="N17" t="n">
        <v>41.49</v>
      </c>
      <c r="O17" t="n">
        <v>24976.45</v>
      </c>
      <c r="P17" t="n">
        <v>340.31</v>
      </c>
      <c r="Q17" t="n">
        <v>608.91</v>
      </c>
      <c r="R17" t="n">
        <v>79.84</v>
      </c>
      <c r="S17" t="n">
        <v>46.36</v>
      </c>
      <c r="T17" t="n">
        <v>16201.35</v>
      </c>
      <c r="U17" t="n">
        <v>0.58</v>
      </c>
      <c r="V17" t="n">
        <v>0.87</v>
      </c>
      <c r="W17" t="n">
        <v>9.26</v>
      </c>
      <c r="X17" t="n">
        <v>1.04</v>
      </c>
      <c r="Y17" t="n">
        <v>1</v>
      </c>
      <c r="Z17" t="n">
        <v>10</v>
      </c>
      <c r="AA17" t="n">
        <v>1253.842089048584</v>
      </c>
      <c r="AB17" t="n">
        <v>1715.562061845263</v>
      </c>
      <c r="AC17" t="n">
        <v>1551.831226469226</v>
      </c>
      <c r="AD17" t="n">
        <v>1253842.089048584</v>
      </c>
      <c r="AE17" t="n">
        <v>1715562.061845263</v>
      </c>
      <c r="AF17" t="n">
        <v>1.16054265276761e-06</v>
      </c>
      <c r="AG17" t="n">
        <v>37.76041666666666</v>
      </c>
      <c r="AH17" t="n">
        <v>1551831.226469226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3.4696</v>
      </c>
      <c r="E18" t="n">
        <v>28.82</v>
      </c>
      <c r="F18" t="n">
        <v>24.36</v>
      </c>
      <c r="G18" t="n">
        <v>29.23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339.23</v>
      </c>
      <c r="Q18" t="n">
        <v>608.85</v>
      </c>
      <c r="R18" t="n">
        <v>78.34999999999999</v>
      </c>
      <c r="S18" t="n">
        <v>46.36</v>
      </c>
      <c r="T18" t="n">
        <v>15474.63</v>
      </c>
      <c r="U18" t="n">
        <v>0.59</v>
      </c>
      <c r="V18" t="n">
        <v>0.87</v>
      </c>
      <c r="W18" t="n">
        <v>9.25</v>
      </c>
      <c r="X18" t="n">
        <v>0.99</v>
      </c>
      <c r="Y18" t="n">
        <v>1</v>
      </c>
      <c r="Z18" t="n">
        <v>10</v>
      </c>
      <c r="AA18" t="n">
        <v>1238.6810086118</v>
      </c>
      <c r="AB18" t="n">
        <v>1694.818002731992</v>
      </c>
      <c r="AC18" t="n">
        <v>1533.066951243256</v>
      </c>
      <c r="AD18" t="n">
        <v>1238681.0086118</v>
      </c>
      <c r="AE18" t="n">
        <v>1694818.002731991</v>
      </c>
      <c r="AF18" t="n">
        <v>1.167541982151038e-06</v>
      </c>
      <c r="AG18" t="n">
        <v>37.52604166666666</v>
      </c>
      <c r="AH18" t="n">
        <v>1533066.951243256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3.4935</v>
      </c>
      <c r="E19" t="n">
        <v>28.62</v>
      </c>
      <c r="F19" t="n">
        <v>24.28</v>
      </c>
      <c r="G19" t="n">
        <v>31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337.69</v>
      </c>
      <c r="Q19" t="n">
        <v>608.9400000000001</v>
      </c>
      <c r="R19" t="n">
        <v>75.28</v>
      </c>
      <c r="S19" t="n">
        <v>46.36</v>
      </c>
      <c r="T19" t="n">
        <v>13950.79</v>
      </c>
      <c r="U19" t="n">
        <v>0.62</v>
      </c>
      <c r="V19" t="n">
        <v>0.88</v>
      </c>
      <c r="W19" t="n">
        <v>9.26</v>
      </c>
      <c r="X19" t="n">
        <v>0.91</v>
      </c>
      <c r="Y19" t="n">
        <v>1</v>
      </c>
      <c r="Z19" t="n">
        <v>10</v>
      </c>
      <c r="AA19" t="n">
        <v>1230.351774214354</v>
      </c>
      <c r="AB19" t="n">
        <v>1683.421576769518</v>
      </c>
      <c r="AC19" t="n">
        <v>1522.758184179657</v>
      </c>
      <c r="AD19" t="n">
        <v>1230351.774214355</v>
      </c>
      <c r="AE19" t="n">
        <v>1683421.576769518</v>
      </c>
      <c r="AF19" t="n">
        <v>1.175584480817573e-06</v>
      </c>
      <c r="AG19" t="n">
        <v>37.265625</v>
      </c>
      <c r="AH19" t="n">
        <v>1522758.184179657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3.5055</v>
      </c>
      <c r="E20" t="n">
        <v>28.53</v>
      </c>
      <c r="F20" t="n">
        <v>24.26</v>
      </c>
      <c r="G20" t="n">
        <v>32.35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336.91</v>
      </c>
      <c r="Q20" t="n">
        <v>608.9</v>
      </c>
      <c r="R20" t="n">
        <v>74.98999999999999</v>
      </c>
      <c r="S20" t="n">
        <v>46.36</v>
      </c>
      <c r="T20" t="n">
        <v>13816.66</v>
      </c>
      <c r="U20" t="n">
        <v>0.62</v>
      </c>
      <c r="V20" t="n">
        <v>0.88</v>
      </c>
      <c r="W20" t="n">
        <v>9.25</v>
      </c>
      <c r="X20" t="n">
        <v>0.89</v>
      </c>
      <c r="Y20" t="n">
        <v>1</v>
      </c>
      <c r="Z20" t="n">
        <v>10</v>
      </c>
      <c r="AA20" t="n">
        <v>1226.458733242553</v>
      </c>
      <c r="AB20" t="n">
        <v>1678.094946363053</v>
      </c>
      <c r="AC20" t="n">
        <v>1517.939919903212</v>
      </c>
      <c r="AD20" t="n">
        <v>1226458.733242553</v>
      </c>
      <c r="AE20" t="n">
        <v>1678094.946363053</v>
      </c>
      <c r="AF20" t="n">
        <v>1.179622555461859e-06</v>
      </c>
      <c r="AG20" t="n">
        <v>37.1484375</v>
      </c>
      <c r="AH20" t="n">
        <v>1517939.919903212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3.5211</v>
      </c>
      <c r="E21" t="n">
        <v>28.4</v>
      </c>
      <c r="F21" t="n">
        <v>24.21</v>
      </c>
      <c r="G21" t="n">
        <v>33.78</v>
      </c>
      <c r="H21" t="n">
        <v>0.51</v>
      </c>
      <c r="I21" t="n">
        <v>43</v>
      </c>
      <c r="J21" t="n">
        <v>202.19</v>
      </c>
      <c r="K21" t="n">
        <v>54.38</v>
      </c>
      <c r="L21" t="n">
        <v>5.75</v>
      </c>
      <c r="M21" t="n">
        <v>41</v>
      </c>
      <c r="N21" t="n">
        <v>42.06</v>
      </c>
      <c r="O21" t="n">
        <v>25170.34</v>
      </c>
      <c r="P21" t="n">
        <v>336.08</v>
      </c>
      <c r="Q21" t="n">
        <v>608.96</v>
      </c>
      <c r="R21" t="n">
        <v>73.43000000000001</v>
      </c>
      <c r="S21" t="n">
        <v>46.36</v>
      </c>
      <c r="T21" t="n">
        <v>13047.49</v>
      </c>
      <c r="U21" t="n">
        <v>0.63</v>
      </c>
      <c r="V21" t="n">
        <v>0.88</v>
      </c>
      <c r="W21" t="n">
        <v>9.25</v>
      </c>
      <c r="X21" t="n">
        <v>0.84</v>
      </c>
      <c r="Y21" t="n">
        <v>1</v>
      </c>
      <c r="Z21" t="n">
        <v>10</v>
      </c>
      <c r="AA21" t="n">
        <v>1221.347549890981</v>
      </c>
      <c r="AB21" t="n">
        <v>1671.101599811938</v>
      </c>
      <c r="AC21" t="n">
        <v>1511.614008531712</v>
      </c>
      <c r="AD21" t="n">
        <v>1221347.549890981</v>
      </c>
      <c r="AE21" t="n">
        <v>1671101.599811938</v>
      </c>
      <c r="AF21" t="n">
        <v>1.184872052499429e-06</v>
      </c>
      <c r="AG21" t="n">
        <v>36.97916666666666</v>
      </c>
      <c r="AH21" t="n">
        <v>1511614.008531712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3.5349</v>
      </c>
      <c r="E22" t="n">
        <v>28.29</v>
      </c>
      <c r="F22" t="n">
        <v>24.18</v>
      </c>
      <c r="G22" t="n">
        <v>35.38</v>
      </c>
      <c r="H22" t="n">
        <v>0.53</v>
      </c>
      <c r="I22" t="n">
        <v>41</v>
      </c>
      <c r="J22" t="n">
        <v>202.58</v>
      </c>
      <c r="K22" t="n">
        <v>54.38</v>
      </c>
      <c r="L22" t="n">
        <v>6</v>
      </c>
      <c r="M22" t="n">
        <v>39</v>
      </c>
      <c r="N22" t="n">
        <v>42.2</v>
      </c>
      <c r="O22" t="n">
        <v>25218.93</v>
      </c>
      <c r="P22" t="n">
        <v>334.97</v>
      </c>
      <c r="Q22" t="n">
        <v>608.86</v>
      </c>
      <c r="R22" t="n">
        <v>72.45</v>
      </c>
      <c r="S22" t="n">
        <v>46.36</v>
      </c>
      <c r="T22" t="n">
        <v>12565.94</v>
      </c>
      <c r="U22" t="n">
        <v>0.64</v>
      </c>
      <c r="V22" t="n">
        <v>0.88</v>
      </c>
      <c r="W22" t="n">
        <v>9.24</v>
      </c>
      <c r="X22" t="n">
        <v>0.8100000000000001</v>
      </c>
      <c r="Y22" t="n">
        <v>1</v>
      </c>
      <c r="Z22" t="n">
        <v>10</v>
      </c>
      <c r="AA22" t="n">
        <v>1208.092499519246</v>
      </c>
      <c r="AB22" t="n">
        <v>1652.965455121778</v>
      </c>
      <c r="AC22" t="n">
        <v>1495.208752036542</v>
      </c>
      <c r="AD22" t="n">
        <v>1208092.499519246</v>
      </c>
      <c r="AE22" t="n">
        <v>1652965.455121778</v>
      </c>
      <c r="AF22" t="n">
        <v>1.189515838340357e-06</v>
      </c>
      <c r="AG22" t="n">
        <v>36.8359375</v>
      </c>
      <c r="AH22" t="n">
        <v>1495208.752036542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3.5427</v>
      </c>
      <c r="E23" t="n">
        <v>28.23</v>
      </c>
      <c r="F23" t="n">
        <v>24.16</v>
      </c>
      <c r="G23" t="n">
        <v>36.23</v>
      </c>
      <c r="H23" t="n">
        <v>0.55</v>
      </c>
      <c r="I23" t="n">
        <v>40</v>
      </c>
      <c r="J23" t="n">
        <v>202.98</v>
      </c>
      <c r="K23" t="n">
        <v>54.38</v>
      </c>
      <c r="L23" t="n">
        <v>6.25</v>
      </c>
      <c r="M23" t="n">
        <v>38</v>
      </c>
      <c r="N23" t="n">
        <v>42.35</v>
      </c>
      <c r="O23" t="n">
        <v>25267.7</v>
      </c>
      <c r="P23" t="n">
        <v>334.41</v>
      </c>
      <c r="Q23" t="n">
        <v>608.87</v>
      </c>
      <c r="R23" t="n">
        <v>71.51000000000001</v>
      </c>
      <c r="S23" t="n">
        <v>46.36</v>
      </c>
      <c r="T23" t="n">
        <v>12103.39</v>
      </c>
      <c r="U23" t="n">
        <v>0.65</v>
      </c>
      <c r="V23" t="n">
        <v>0.88</v>
      </c>
      <c r="W23" t="n">
        <v>9.25</v>
      </c>
      <c r="X23" t="n">
        <v>0.78</v>
      </c>
      <c r="Y23" t="n">
        <v>1</v>
      </c>
      <c r="Z23" t="n">
        <v>10</v>
      </c>
      <c r="AA23" t="n">
        <v>1205.478135071306</v>
      </c>
      <c r="AB23" t="n">
        <v>1649.388366346488</v>
      </c>
      <c r="AC23" t="n">
        <v>1491.97305559349</v>
      </c>
      <c r="AD23" t="n">
        <v>1205478.135071306</v>
      </c>
      <c r="AE23" t="n">
        <v>1649388.366346488</v>
      </c>
      <c r="AF23" t="n">
        <v>1.192140586859143e-06</v>
      </c>
      <c r="AG23" t="n">
        <v>36.7578125</v>
      </c>
      <c r="AH23" t="n">
        <v>1491973.05559349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3.5568</v>
      </c>
      <c r="E24" t="n">
        <v>28.12</v>
      </c>
      <c r="F24" t="n">
        <v>24.12</v>
      </c>
      <c r="G24" t="n">
        <v>38.09</v>
      </c>
      <c r="H24" t="n">
        <v>0.57</v>
      </c>
      <c r="I24" t="n">
        <v>38</v>
      </c>
      <c r="J24" t="n">
        <v>203.37</v>
      </c>
      <c r="K24" t="n">
        <v>54.38</v>
      </c>
      <c r="L24" t="n">
        <v>6.5</v>
      </c>
      <c r="M24" t="n">
        <v>36</v>
      </c>
      <c r="N24" t="n">
        <v>42.49</v>
      </c>
      <c r="O24" t="n">
        <v>25316.39</v>
      </c>
      <c r="P24" t="n">
        <v>333.58</v>
      </c>
      <c r="Q24" t="n">
        <v>608.88</v>
      </c>
      <c r="R24" t="n">
        <v>70.39</v>
      </c>
      <c r="S24" t="n">
        <v>46.36</v>
      </c>
      <c r="T24" t="n">
        <v>11551.09</v>
      </c>
      <c r="U24" t="n">
        <v>0.66</v>
      </c>
      <c r="V24" t="n">
        <v>0.88</v>
      </c>
      <c r="W24" t="n">
        <v>9.25</v>
      </c>
      <c r="X24" t="n">
        <v>0.75</v>
      </c>
      <c r="Y24" t="n">
        <v>1</v>
      </c>
      <c r="Z24" t="n">
        <v>10</v>
      </c>
      <c r="AA24" t="n">
        <v>1201.027886735491</v>
      </c>
      <c r="AB24" t="n">
        <v>1643.299340242325</v>
      </c>
      <c r="AC24" t="n">
        <v>1486.465157594706</v>
      </c>
      <c r="AD24" t="n">
        <v>1201027.886735491</v>
      </c>
      <c r="AE24" t="n">
        <v>1643299.340242325</v>
      </c>
      <c r="AF24" t="n">
        <v>1.196885324566178e-06</v>
      </c>
      <c r="AG24" t="n">
        <v>36.61458333333334</v>
      </c>
      <c r="AH24" t="n">
        <v>1486465.157594706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3.5642</v>
      </c>
      <c r="E25" t="n">
        <v>28.06</v>
      </c>
      <c r="F25" t="n">
        <v>24.1</v>
      </c>
      <c r="G25" t="n">
        <v>39.08</v>
      </c>
      <c r="H25" t="n">
        <v>0.59</v>
      </c>
      <c r="I25" t="n">
        <v>37</v>
      </c>
      <c r="J25" t="n">
        <v>203.77</v>
      </c>
      <c r="K25" t="n">
        <v>54.38</v>
      </c>
      <c r="L25" t="n">
        <v>6.75</v>
      </c>
      <c r="M25" t="n">
        <v>35</v>
      </c>
      <c r="N25" t="n">
        <v>42.64</v>
      </c>
      <c r="O25" t="n">
        <v>25365.14</v>
      </c>
      <c r="P25" t="n">
        <v>332.85</v>
      </c>
      <c r="Q25" t="n">
        <v>608.85</v>
      </c>
      <c r="R25" t="n">
        <v>70.06</v>
      </c>
      <c r="S25" t="n">
        <v>46.36</v>
      </c>
      <c r="T25" t="n">
        <v>11393.77</v>
      </c>
      <c r="U25" t="n">
        <v>0.66</v>
      </c>
      <c r="V25" t="n">
        <v>0.88</v>
      </c>
      <c r="W25" t="n">
        <v>9.24</v>
      </c>
      <c r="X25" t="n">
        <v>0.73</v>
      </c>
      <c r="Y25" t="n">
        <v>1</v>
      </c>
      <c r="Z25" t="n">
        <v>10</v>
      </c>
      <c r="AA25" t="n">
        <v>1198.265211987524</v>
      </c>
      <c r="AB25" t="n">
        <v>1639.519326771548</v>
      </c>
      <c r="AC25" t="n">
        <v>1483.045903304298</v>
      </c>
      <c r="AD25" t="n">
        <v>1198265.211987524</v>
      </c>
      <c r="AE25" t="n">
        <v>1639519.326771548</v>
      </c>
      <c r="AF25" t="n">
        <v>1.199375470596821e-06</v>
      </c>
      <c r="AG25" t="n">
        <v>36.53645833333334</v>
      </c>
      <c r="AH25" t="n">
        <v>1483045.903304298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3.5792</v>
      </c>
      <c r="E26" t="n">
        <v>27.94</v>
      </c>
      <c r="F26" t="n">
        <v>24.06</v>
      </c>
      <c r="G26" t="n">
        <v>41.25</v>
      </c>
      <c r="H26" t="n">
        <v>0.61</v>
      </c>
      <c r="I26" t="n">
        <v>35</v>
      </c>
      <c r="J26" t="n">
        <v>204.16</v>
      </c>
      <c r="K26" t="n">
        <v>54.38</v>
      </c>
      <c r="L26" t="n">
        <v>7</v>
      </c>
      <c r="M26" t="n">
        <v>33</v>
      </c>
      <c r="N26" t="n">
        <v>42.78</v>
      </c>
      <c r="O26" t="n">
        <v>25413.94</v>
      </c>
      <c r="P26" t="n">
        <v>331.9</v>
      </c>
      <c r="Q26" t="n">
        <v>608.89</v>
      </c>
      <c r="R26" t="n">
        <v>68.75</v>
      </c>
      <c r="S26" t="n">
        <v>46.36</v>
      </c>
      <c r="T26" t="n">
        <v>10747.24</v>
      </c>
      <c r="U26" t="n">
        <v>0.67</v>
      </c>
      <c r="V26" t="n">
        <v>0.89</v>
      </c>
      <c r="W26" t="n">
        <v>9.24</v>
      </c>
      <c r="X26" t="n">
        <v>0.6899999999999999</v>
      </c>
      <c r="Y26" t="n">
        <v>1</v>
      </c>
      <c r="Z26" t="n">
        <v>10</v>
      </c>
      <c r="AA26" t="n">
        <v>1193.339585710075</v>
      </c>
      <c r="AB26" t="n">
        <v>1632.779867595448</v>
      </c>
      <c r="AC26" t="n">
        <v>1476.949648653075</v>
      </c>
      <c r="AD26" t="n">
        <v>1193339.585710075</v>
      </c>
      <c r="AE26" t="n">
        <v>1632779.867595448</v>
      </c>
      <c r="AF26" t="n">
        <v>1.204423063902178e-06</v>
      </c>
      <c r="AG26" t="n">
        <v>36.38020833333334</v>
      </c>
      <c r="AH26" t="n">
        <v>1476949.648653075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3.5887</v>
      </c>
      <c r="E27" t="n">
        <v>27.86</v>
      </c>
      <c r="F27" t="n">
        <v>24.03</v>
      </c>
      <c r="G27" t="n">
        <v>42.4</v>
      </c>
      <c r="H27" t="n">
        <v>0.63</v>
      </c>
      <c r="I27" t="n">
        <v>34</v>
      </c>
      <c r="J27" t="n">
        <v>204.56</v>
      </c>
      <c r="K27" t="n">
        <v>54.38</v>
      </c>
      <c r="L27" t="n">
        <v>7.25</v>
      </c>
      <c r="M27" t="n">
        <v>32</v>
      </c>
      <c r="N27" t="n">
        <v>42.93</v>
      </c>
      <c r="O27" t="n">
        <v>25462.78</v>
      </c>
      <c r="P27" t="n">
        <v>331.02</v>
      </c>
      <c r="Q27" t="n">
        <v>609.01</v>
      </c>
      <c r="R27" t="n">
        <v>67.61</v>
      </c>
      <c r="S27" t="n">
        <v>46.36</v>
      </c>
      <c r="T27" t="n">
        <v>10180.21</v>
      </c>
      <c r="U27" t="n">
        <v>0.6899999999999999</v>
      </c>
      <c r="V27" t="n">
        <v>0.89</v>
      </c>
      <c r="W27" t="n">
        <v>9.23</v>
      </c>
      <c r="X27" t="n">
        <v>0.65</v>
      </c>
      <c r="Y27" t="n">
        <v>1</v>
      </c>
      <c r="Z27" t="n">
        <v>10</v>
      </c>
      <c r="AA27" t="n">
        <v>1181.425009412623</v>
      </c>
      <c r="AB27" t="n">
        <v>1616.477818671266</v>
      </c>
      <c r="AC27" t="n">
        <v>1462.203444398147</v>
      </c>
      <c r="AD27" t="n">
        <v>1181425.009412623</v>
      </c>
      <c r="AE27" t="n">
        <v>1616477.818671266</v>
      </c>
      <c r="AF27" t="n">
        <v>1.20761987299557e-06</v>
      </c>
      <c r="AG27" t="n">
        <v>36.27604166666666</v>
      </c>
      <c r="AH27" t="n">
        <v>1462203.444398147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3.5969</v>
      </c>
      <c r="E28" t="n">
        <v>27.8</v>
      </c>
      <c r="F28" t="n">
        <v>24</v>
      </c>
      <c r="G28" t="n">
        <v>43.64</v>
      </c>
      <c r="H28" t="n">
        <v>0.65</v>
      </c>
      <c r="I28" t="n">
        <v>33</v>
      </c>
      <c r="J28" t="n">
        <v>204.95</v>
      </c>
      <c r="K28" t="n">
        <v>54.38</v>
      </c>
      <c r="L28" t="n">
        <v>7.5</v>
      </c>
      <c r="M28" t="n">
        <v>31</v>
      </c>
      <c r="N28" t="n">
        <v>43.08</v>
      </c>
      <c r="O28" t="n">
        <v>25511.67</v>
      </c>
      <c r="P28" t="n">
        <v>330.32</v>
      </c>
      <c r="Q28" t="n">
        <v>608.85</v>
      </c>
      <c r="R28" t="n">
        <v>67.08</v>
      </c>
      <c r="S28" t="n">
        <v>46.36</v>
      </c>
      <c r="T28" t="n">
        <v>9921.120000000001</v>
      </c>
      <c r="U28" t="n">
        <v>0.6899999999999999</v>
      </c>
      <c r="V28" t="n">
        <v>0.89</v>
      </c>
      <c r="W28" t="n">
        <v>9.23</v>
      </c>
      <c r="X28" t="n">
        <v>0.63</v>
      </c>
      <c r="Y28" t="n">
        <v>1</v>
      </c>
      <c r="Z28" t="n">
        <v>10</v>
      </c>
      <c r="AA28" t="n">
        <v>1178.516178883875</v>
      </c>
      <c r="AB28" t="n">
        <v>1612.497828413287</v>
      </c>
      <c r="AC28" t="n">
        <v>1458.603298824438</v>
      </c>
      <c r="AD28" t="n">
        <v>1178516.178883875</v>
      </c>
      <c r="AE28" t="n">
        <v>1612497.828413287</v>
      </c>
      <c r="AF28" t="n">
        <v>1.210379224002498e-06</v>
      </c>
      <c r="AG28" t="n">
        <v>36.19791666666666</v>
      </c>
      <c r="AH28" t="n">
        <v>1458603.298824438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3.6015</v>
      </c>
      <c r="E29" t="n">
        <v>27.77</v>
      </c>
      <c r="F29" t="n">
        <v>24</v>
      </c>
      <c r="G29" t="n">
        <v>45.01</v>
      </c>
      <c r="H29" t="n">
        <v>0.67</v>
      </c>
      <c r="I29" t="n">
        <v>32</v>
      </c>
      <c r="J29" t="n">
        <v>205.35</v>
      </c>
      <c r="K29" t="n">
        <v>54.38</v>
      </c>
      <c r="L29" t="n">
        <v>7.75</v>
      </c>
      <c r="M29" t="n">
        <v>30</v>
      </c>
      <c r="N29" t="n">
        <v>43.22</v>
      </c>
      <c r="O29" t="n">
        <v>25560.62</v>
      </c>
      <c r="P29" t="n">
        <v>329.99</v>
      </c>
      <c r="Q29" t="n">
        <v>608.88</v>
      </c>
      <c r="R29" t="n">
        <v>66.95</v>
      </c>
      <c r="S29" t="n">
        <v>46.36</v>
      </c>
      <c r="T29" t="n">
        <v>9860.68</v>
      </c>
      <c r="U29" t="n">
        <v>0.6899999999999999</v>
      </c>
      <c r="V29" t="n">
        <v>0.89</v>
      </c>
      <c r="W29" t="n">
        <v>9.23</v>
      </c>
      <c r="X29" t="n">
        <v>0.63</v>
      </c>
      <c r="Y29" t="n">
        <v>1</v>
      </c>
      <c r="Z29" t="n">
        <v>10</v>
      </c>
      <c r="AA29" t="n">
        <v>1177.124550367315</v>
      </c>
      <c r="AB29" t="n">
        <v>1610.593740882611</v>
      </c>
      <c r="AC29" t="n">
        <v>1456.880934735287</v>
      </c>
      <c r="AD29" t="n">
        <v>1177124.550367315</v>
      </c>
      <c r="AE29" t="n">
        <v>1610593.740882611</v>
      </c>
      <c r="AF29" t="n">
        <v>1.211927152616141e-06</v>
      </c>
      <c r="AG29" t="n">
        <v>36.15885416666666</v>
      </c>
      <c r="AH29" t="n">
        <v>1456880.934735287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3.612</v>
      </c>
      <c r="E30" t="n">
        <v>27.69</v>
      </c>
      <c r="F30" t="n">
        <v>23.96</v>
      </c>
      <c r="G30" t="n">
        <v>46.38</v>
      </c>
      <c r="H30" t="n">
        <v>0.6899999999999999</v>
      </c>
      <c r="I30" t="n">
        <v>31</v>
      </c>
      <c r="J30" t="n">
        <v>205.75</v>
      </c>
      <c r="K30" t="n">
        <v>54.38</v>
      </c>
      <c r="L30" t="n">
        <v>8</v>
      </c>
      <c r="M30" t="n">
        <v>29</v>
      </c>
      <c r="N30" t="n">
        <v>43.37</v>
      </c>
      <c r="O30" t="n">
        <v>25609.61</v>
      </c>
      <c r="P30" t="n">
        <v>329.27</v>
      </c>
      <c r="Q30" t="n">
        <v>608.8099999999999</v>
      </c>
      <c r="R30" t="n">
        <v>65.88</v>
      </c>
      <c r="S30" t="n">
        <v>46.36</v>
      </c>
      <c r="T30" t="n">
        <v>9334.67</v>
      </c>
      <c r="U30" t="n">
        <v>0.7</v>
      </c>
      <c r="V30" t="n">
        <v>0.89</v>
      </c>
      <c r="W30" t="n">
        <v>9.220000000000001</v>
      </c>
      <c r="X30" t="n">
        <v>0.59</v>
      </c>
      <c r="Y30" t="n">
        <v>1</v>
      </c>
      <c r="Z30" t="n">
        <v>10</v>
      </c>
      <c r="AA30" t="n">
        <v>1173.680466591021</v>
      </c>
      <c r="AB30" t="n">
        <v>1605.881393517633</v>
      </c>
      <c r="AC30" t="n">
        <v>1452.618327189001</v>
      </c>
      <c r="AD30" t="n">
        <v>1173680.466591021</v>
      </c>
      <c r="AE30" t="n">
        <v>1605881.393517633</v>
      </c>
      <c r="AF30" t="n">
        <v>1.215460467929891e-06</v>
      </c>
      <c r="AG30" t="n">
        <v>36.0546875</v>
      </c>
      <c r="AH30" t="n">
        <v>1452618.327189001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3.6176</v>
      </c>
      <c r="E31" t="n">
        <v>27.64</v>
      </c>
      <c r="F31" t="n">
        <v>23.96</v>
      </c>
      <c r="G31" t="n">
        <v>47.92</v>
      </c>
      <c r="H31" t="n">
        <v>0.71</v>
      </c>
      <c r="I31" t="n">
        <v>30</v>
      </c>
      <c r="J31" t="n">
        <v>206.15</v>
      </c>
      <c r="K31" t="n">
        <v>54.38</v>
      </c>
      <c r="L31" t="n">
        <v>8.25</v>
      </c>
      <c r="M31" t="n">
        <v>28</v>
      </c>
      <c r="N31" t="n">
        <v>43.52</v>
      </c>
      <c r="O31" t="n">
        <v>25658.66</v>
      </c>
      <c r="P31" t="n">
        <v>328.51</v>
      </c>
      <c r="Q31" t="n">
        <v>608.88</v>
      </c>
      <c r="R31" t="n">
        <v>65.55</v>
      </c>
      <c r="S31" t="n">
        <v>46.36</v>
      </c>
      <c r="T31" t="n">
        <v>9172.4</v>
      </c>
      <c r="U31" t="n">
        <v>0.71</v>
      </c>
      <c r="V31" t="n">
        <v>0.89</v>
      </c>
      <c r="W31" t="n">
        <v>9.23</v>
      </c>
      <c r="X31" t="n">
        <v>0.59</v>
      </c>
      <c r="Y31" t="n">
        <v>1</v>
      </c>
      <c r="Z31" t="n">
        <v>10</v>
      </c>
      <c r="AA31" t="n">
        <v>1171.291811229223</v>
      </c>
      <c r="AB31" t="n">
        <v>1602.613129871585</v>
      </c>
      <c r="AC31" t="n">
        <v>1449.661982038295</v>
      </c>
      <c r="AD31" t="n">
        <v>1171291.811229223</v>
      </c>
      <c r="AE31" t="n">
        <v>1602613.129871585</v>
      </c>
      <c r="AF31" t="n">
        <v>1.217344902763891e-06</v>
      </c>
      <c r="AG31" t="n">
        <v>35.98958333333334</v>
      </c>
      <c r="AH31" t="n">
        <v>1449661.982038295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3.6285</v>
      </c>
      <c r="E32" t="n">
        <v>27.56</v>
      </c>
      <c r="F32" t="n">
        <v>23.91</v>
      </c>
      <c r="G32" t="n">
        <v>49.48</v>
      </c>
      <c r="H32" t="n">
        <v>0.73</v>
      </c>
      <c r="I32" t="n">
        <v>29</v>
      </c>
      <c r="J32" t="n">
        <v>206.54</v>
      </c>
      <c r="K32" t="n">
        <v>54.38</v>
      </c>
      <c r="L32" t="n">
        <v>8.5</v>
      </c>
      <c r="M32" t="n">
        <v>27</v>
      </c>
      <c r="N32" t="n">
        <v>43.67</v>
      </c>
      <c r="O32" t="n">
        <v>25707.76</v>
      </c>
      <c r="P32" t="n">
        <v>327.83</v>
      </c>
      <c r="Q32" t="n">
        <v>608.85</v>
      </c>
      <c r="R32" t="n">
        <v>63.9</v>
      </c>
      <c r="S32" t="n">
        <v>46.36</v>
      </c>
      <c r="T32" t="n">
        <v>8352.299999999999</v>
      </c>
      <c r="U32" t="n">
        <v>0.73</v>
      </c>
      <c r="V32" t="n">
        <v>0.89</v>
      </c>
      <c r="W32" t="n">
        <v>9.23</v>
      </c>
      <c r="X32" t="n">
        <v>0.54</v>
      </c>
      <c r="Y32" t="n">
        <v>1</v>
      </c>
      <c r="Z32" t="n">
        <v>10</v>
      </c>
      <c r="AA32" t="n">
        <v>1167.781112338768</v>
      </c>
      <c r="AB32" t="n">
        <v>1597.80963676856</v>
      </c>
      <c r="AC32" t="n">
        <v>1445.316927575278</v>
      </c>
      <c r="AD32" t="n">
        <v>1167781.112338768</v>
      </c>
      <c r="AE32" t="n">
        <v>1597809.63676856</v>
      </c>
      <c r="AF32" t="n">
        <v>1.221012820565783e-06</v>
      </c>
      <c r="AG32" t="n">
        <v>35.88541666666666</v>
      </c>
      <c r="AH32" t="n">
        <v>1445316.927575278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3.6337</v>
      </c>
      <c r="E33" t="n">
        <v>27.52</v>
      </c>
      <c r="F33" t="n">
        <v>23.91</v>
      </c>
      <c r="G33" t="n">
        <v>51.25</v>
      </c>
      <c r="H33" t="n">
        <v>0.75</v>
      </c>
      <c r="I33" t="n">
        <v>28</v>
      </c>
      <c r="J33" t="n">
        <v>206.94</v>
      </c>
      <c r="K33" t="n">
        <v>54.38</v>
      </c>
      <c r="L33" t="n">
        <v>8.75</v>
      </c>
      <c r="M33" t="n">
        <v>26</v>
      </c>
      <c r="N33" t="n">
        <v>43.81</v>
      </c>
      <c r="O33" t="n">
        <v>25756.9</v>
      </c>
      <c r="P33" t="n">
        <v>327.29</v>
      </c>
      <c r="Q33" t="n">
        <v>608.91</v>
      </c>
      <c r="R33" t="n">
        <v>64.53</v>
      </c>
      <c r="S33" t="n">
        <v>46.36</v>
      </c>
      <c r="T33" t="n">
        <v>8672.77</v>
      </c>
      <c r="U33" t="n">
        <v>0.72</v>
      </c>
      <c r="V33" t="n">
        <v>0.89</v>
      </c>
      <c r="W33" t="n">
        <v>9.210000000000001</v>
      </c>
      <c r="X33" t="n">
        <v>0.54</v>
      </c>
      <c r="Y33" t="n">
        <v>1</v>
      </c>
      <c r="Z33" t="n">
        <v>10</v>
      </c>
      <c r="AA33" t="n">
        <v>1165.986985709811</v>
      </c>
      <c r="AB33" t="n">
        <v>1595.354833563541</v>
      </c>
      <c r="AC33" t="n">
        <v>1443.096407342808</v>
      </c>
      <c r="AD33" t="n">
        <v>1165986.985709811</v>
      </c>
      <c r="AE33" t="n">
        <v>1595354.833563541</v>
      </c>
      <c r="AF33" t="n">
        <v>1.22276265291164e-06</v>
      </c>
      <c r="AG33" t="n">
        <v>35.83333333333334</v>
      </c>
      <c r="AH33" t="n">
        <v>1443096.407342808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3.6427</v>
      </c>
      <c r="E34" t="n">
        <v>27.45</v>
      </c>
      <c r="F34" t="n">
        <v>23.89</v>
      </c>
      <c r="G34" t="n">
        <v>53.08</v>
      </c>
      <c r="H34" t="n">
        <v>0.77</v>
      </c>
      <c r="I34" t="n">
        <v>27</v>
      </c>
      <c r="J34" t="n">
        <v>207.34</v>
      </c>
      <c r="K34" t="n">
        <v>54.38</v>
      </c>
      <c r="L34" t="n">
        <v>9</v>
      </c>
      <c r="M34" t="n">
        <v>25</v>
      </c>
      <c r="N34" t="n">
        <v>43.96</v>
      </c>
      <c r="O34" t="n">
        <v>25806.1</v>
      </c>
      <c r="P34" t="n">
        <v>326.32</v>
      </c>
      <c r="Q34" t="n">
        <v>608.87</v>
      </c>
      <c r="R34" t="n">
        <v>63.43</v>
      </c>
      <c r="S34" t="n">
        <v>46.36</v>
      </c>
      <c r="T34" t="n">
        <v>8125.33</v>
      </c>
      <c r="U34" t="n">
        <v>0.73</v>
      </c>
      <c r="V34" t="n">
        <v>0.89</v>
      </c>
      <c r="W34" t="n">
        <v>9.220000000000001</v>
      </c>
      <c r="X34" t="n">
        <v>0.51</v>
      </c>
      <c r="Y34" t="n">
        <v>1</v>
      </c>
      <c r="Z34" t="n">
        <v>10</v>
      </c>
      <c r="AA34" t="n">
        <v>1162.676937559636</v>
      </c>
      <c r="AB34" t="n">
        <v>1590.825879655452</v>
      </c>
      <c r="AC34" t="n">
        <v>1438.99969043928</v>
      </c>
      <c r="AD34" t="n">
        <v>1162676.937559636</v>
      </c>
      <c r="AE34" t="n">
        <v>1590825.879655452</v>
      </c>
      <c r="AF34" t="n">
        <v>1.225791208894854e-06</v>
      </c>
      <c r="AG34" t="n">
        <v>35.7421875</v>
      </c>
      <c r="AH34" t="n">
        <v>1438999.69043928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3.644</v>
      </c>
      <c r="E35" t="n">
        <v>27.44</v>
      </c>
      <c r="F35" t="n">
        <v>23.88</v>
      </c>
      <c r="G35" t="n">
        <v>53.06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25</v>
      </c>
      <c r="N35" t="n">
        <v>44.11</v>
      </c>
      <c r="O35" t="n">
        <v>25855.35</v>
      </c>
      <c r="P35" t="n">
        <v>326.18</v>
      </c>
      <c r="Q35" t="n">
        <v>608.88</v>
      </c>
      <c r="R35" t="n">
        <v>63.01</v>
      </c>
      <c r="S35" t="n">
        <v>46.36</v>
      </c>
      <c r="T35" t="n">
        <v>7915.32</v>
      </c>
      <c r="U35" t="n">
        <v>0.74</v>
      </c>
      <c r="V35" t="n">
        <v>0.89</v>
      </c>
      <c r="W35" t="n">
        <v>9.220000000000001</v>
      </c>
      <c r="X35" t="n">
        <v>0.5</v>
      </c>
      <c r="Y35" t="n">
        <v>1</v>
      </c>
      <c r="Z35" t="n">
        <v>10</v>
      </c>
      <c r="AA35" t="n">
        <v>1162.142021157214</v>
      </c>
      <c r="AB35" t="n">
        <v>1590.093983434813</v>
      </c>
      <c r="AC35" t="n">
        <v>1438.337645366716</v>
      </c>
      <c r="AD35" t="n">
        <v>1162142.021157214</v>
      </c>
      <c r="AE35" t="n">
        <v>1590093.983434813</v>
      </c>
      <c r="AF35" t="n">
        <v>1.226228666981318e-06</v>
      </c>
      <c r="AG35" t="n">
        <v>35.72916666666666</v>
      </c>
      <c r="AH35" t="n">
        <v>1438337.645366716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3.6495</v>
      </c>
      <c r="E36" t="n">
        <v>27.4</v>
      </c>
      <c r="F36" t="n">
        <v>23.87</v>
      </c>
      <c r="G36" t="n">
        <v>55.09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24</v>
      </c>
      <c r="N36" t="n">
        <v>44.26</v>
      </c>
      <c r="O36" t="n">
        <v>25904.65</v>
      </c>
      <c r="P36" t="n">
        <v>325.3</v>
      </c>
      <c r="Q36" t="n">
        <v>608.85</v>
      </c>
      <c r="R36" t="n">
        <v>63.08</v>
      </c>
      <c r="S36" t="n">
        <v>46.36</v>
      </c>
      <c r="T36" t="n">
        <v>7958.14</v>
      </c>
      <c r="U36" t="n">
        <v>0.73</v>
      </c>
      <c r="V36" t="n">
        <v>0.89</v>
      </c>
      <c r="W36" t="n">
        <v>9.220000000000001</v>
      </c>
      <c r="X36" t="n">
        <v>0.5</v>
      </c>
      <c r="Y36" t="n">
        <v>1</v>
      </c>
      <c r="Z36" t="n">
        <v>10</v>
      </c>
      <c r="AA36" t="n">
        <v>1159.718681817335</v>
      </c>
      <c r="AB36" t="n">
        <v>1586.778263639804</v>
      </c>
      <c r="AC36" t="n">
        <v>1435.338373215301</v>
      </c>
      <c r="AD36" t="n">
        <v>1159718.681817335</v>
      </c>
      <c r="AE36" t="n">
        <v>1586778.263639804</v>
      </c>
      <c r="AF36" t="n">
        <v>1.228079451193283e-06</v>
      </c>
      <c r="AG36" t="n">
        <v>35.67708333333334</v>
      </c>
      <c r="AH36" t="n">
        <v>1435338.373215301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3.656</v>
      </c>
      <c r="E37" t="n">
        <v>27.35</v>
      </c>
      <c r="F37" t="n">
        <v>23.86</v>
      </c>
      <c r="G37" t="n">
        <v>57.27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23</v>
      </c>
      <c r="N37" t="n">
        <v>44.41</v>
      </c>
      <c r="O37" t="n">
        <v>25954</v>
      </c>
      <c r="P37" t="n">
        <v>325.13</v>
      </c>
      <c r="Q37" t="n">
        <v>608.8</v>
      </c>
      <c r="R37" t="n">
        <v>62.58</v>
      </c>
      <c r="S37" t="n">
        <v>46.36</v>
      </c>
      <c r="T37" t="n">
        <v>7711.79</v>
      </c>
      <c r="U37" t="n">
        <v>0.74</v>
      </c>
      <c r="V37" t="n">
        <v>0.89</v>
      </c>
      <c r="W37" t="n">
        <v>9.220000000000001</v>
      </c>
      <c r="X37" t="n">
        <v>0.49</v>
      </c>
      <c r="Y37" t="n">
        <v>1</v>
      </c>
      <c r="Z37" t="n">
        <v>10</v>
      </c>
      <c r="AA37" t="n">
        <v>1149.711306436208</v>
      </c>
      <c r="AB37" t="n">
        <v>1573.085731149102</v>
      </c>
      <c r="AC37" t="n">
        <v>1422.952636807922</v>
      </c>
      <c r="AD37" t="n">
        <v>1149711.306436208</v>
      </c>
      <c r="AE37" t="n">
        <v>1573085.731149103</v>
      </c>
      <c r="AF37" t="n">
        <v>1.230266741625604e-06</v>
      </c>
      <c r="AG37" t="n">
        <v>35.61197916666666</v>
      </c>
      <c r="AH37" t="n">
        <v>1422952.636807922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3.6565</v>
      </c>
      <c r="E38" t="n">
        <v>27.35</v>
      </c>
      <c r="F38" t="n">
        <v>23.86</v>
      </c>
      <c r="G38" t="n">
        <v>57.26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23</v>
      </c>
      <c r="N38" t="n">
        <v>44.56</v>
      </c>
      <c r="O38" t="n">
        <v>26003.41</v>
      </c>
      <c r="P38" t="n">
        <v>324.62</v>
      </c>
      <c r="Q38" t="n">
        <v>608.8099999999999</v>
      </c>
      <c r="R38" t="n">
        <v>62.44</v>
      </c>
      <c r="S38" t="n">
        <v>46.36</v>
      </c>
      <c r="T38" t="n">
        <v>7641.77</v>
      </c>
      <c r="U38" t="n">
        <v>0.74</v>
      </c>
      <c r="V38" t="n">
        <v>0.89</v>
      </c>
      <c r="W38" t="n">
        <v>9.220000000000001</v>
      </c>
      <c r="X38" t="n">
        <v>0.49</v>
      </c>
      <c r="Y38" t="n">
        <v>1</v>
      </c>
      <c r="Z38" t="n">
        <v>10</v>
      </c>
      <c r="AA38" t="n">
        <v>1148.859429075512</v>
      </c>
      <c r="AB38" t="n">
        <v>1571.920154962022</v>
      </c>
      <c r="AC38" t="n">
        <v>1421.89830157624</v>
      </c>
      <c r="AD38" t="n">
        <v>1148859.429075512</v>
      </c>
      <c r="AE38" t="n">
        <v>1571920.154962022</v>
      </c>
      <c r="AF38" t="n">
        <v>1.230434994735782e-06</v>
      </c>
      <c r="AG38" t="n">
        <v>35.61197916666666</v>
      </c>
      <c r="AH38" t="n">
        <v>1421898.30157624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3.6657</v>
      </c>
      <c r="E39" t="n">
        <v>27.28</v>
      </c>
      <c r="F39" t="n">
        <v>23.83</v>
      </c>
      <c r="G39" t="n">
        <v>59.57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22</v>
      </c>
      <c r="N39" t="n">
        <v>44.71</v>
      </c>
      <c r="O39" t="n">
        <v>26052.86</v>
      </c>
      <c r="P39" t="n">
        <v>323.77</v>
      </c>
      <c r="Q39" t="n">
        <v>608.8200000000001</v>
      </c>
      <c r="R39" t="n">
        <v>61.64</v>
      </c>
      <c r="S39" t="n">
        <v>46.36</v>
      </c>
      <c r="T39" t="n">
        <v>7249.99</v>
      </c>
      <c r="U39" t="n">
        <v>0.75</v>
      </c>
      <c r="V39" t="n">
        <v>0.89</v>
      </c>
      <c r="W39" t="n">
        <v>9.220000000000001</v>
      </c>
      <c r="X39" t="n">
        <v>0.46</v>
      </c>
      <c r="Y39" t="n">
        <v>1</v>
      </c>
      <c r="Z39" t="n">
        <v>10</v>
      </c>
      <c r="AA39" t="n">
        <v>1145.65105115037</v>
      </c>
      <c r="AB39" t="n">
        <v>1567.530310741198</v>
      </c>
      <c r="AC39" t="n">
        <v>1417.927417926666</v>
      </c>
      <c r="AD39" t="n">
        <v>1145651.05115037</v>
      </c>
      <c r="AE39" t="n">
        <v>1567530.310741198</v>
      </c>
      <c r="AF39" t="n">
        <v>1.233530851963068e-06</v>
      </c>
      <c r="AG39" t="n">
        <v>35.52083333333334</v>
      </c>
      <c r="AH39" t="n">
        <v>1417927.417926666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3.6729</v>
      </c>
      <c r="E40" t="n">
        <v>27.23</v>
      </c>
      <c r="F40" t="n">
        <v>23.82</v>
      </c>
      <c r="G40" t="n">
        <v>62.13</v>
      </c>
      <c r="H40" t="n">
        <v>0.89</v>
      </c>
      <c r="I40" t="n">
        <v>23</v>
      </c>
      <c r="J40" t="n">
        <v>209.74</v>
      </c>
      <c r="K40" t="n">
        <v>54.38</v>
      </c>
      <c r="L40" t="n">
        <v>10.5</v>
      </c>
      <c r="M40" t="n">
        <v>21</v>
      </c>
      <c r="N40" t="n">
        <v>44.87</v>
      </c>
      <c r="O40" t="n">
        <v>26102.37</v>
      </c>
      <c r="P40" t="n">
        <v>322.96</v>
      </c>
      <c r="Q40" t="n">
        <v>608.8099999999999</v>
      </c>
      <c r="R40" t="n">
        <v>61.14</v>
      </c>
      <c r="S40" t="n">
        <v>46.36</v>
      </c>
      <c r="T40" t="n">
        <v>7003.86</v>
      </c>
      <c r="U40" t="n">
        <v>0.76</v>
      </c>
      <c r="V40" t="n">
        <v>0.89</v>
      </c>
      <c r="W40" t="n">
        <v>9.220000000000001</v>
      </c>
      <c r="X40" t="n">
        <v>0.44</v>
      </c>
      <c r="Y40" t="n">
        <v>1</v>
      </c>
      <c r="Z40" t="n">
        <v>10</v>
      </c>
      <c r="AA40" t="n">
        <v>1142.875909355058</v>
      </c>
      <c r="AB40" t="n">
        <v>1563.733239306237</v>
      </c>
      <c r="AC40" t="n">
        <v>1414.492733660234</v>
      </c>
      <c r="AD40" t="n">
        <v>1142875.909355057</v>
      </c>
      <c r="AE40" t="n">
        <v>1563733.239306237</v>
      </c>
      <c r="AF40" t="n">
        <v>1.235953696749639e-06</v>
      </c>
      <c r="AG40" t="n">
        <v>35.45572916666666</v>
      </c>
      <c r="AH40" t="n">
        <v>1414492.733660234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3.6718</v>
      </c>
      <c r="E41" t="n">
        <v>27.23</v>
      </c>
      <c r="F41" t="n">
        <v>23.82</v>
      </c>
      <c r="G41" t="n">
        <v>62.15</v>
      </c>
      <c r="H41" t="n">
        <v>0.91</v>
      </c>
      <c r="I41" t="n">
        <v>23</v>
      </c>
      <c r="J41" t="n">
        <v>210.14</v>
      </c>
      <c r="K41" t="n">
        <v>54.38</v>
      </c>
      <c r="L41" t="n">
        <v>10.75</v>
      </c>
      <c r="M41" t="n">
        <v>21</v>
      </c>
      <c r="N41" t="n">
        <v>45.02</v>
      </c>
      <c r="O41" t="n">
        <v>26151.93</v>
      </c>
      <c r="P41" t="n">
        <v>322.99</v>
      </c>
      <c r="Q41" t="n">
        <v>608.8200000000001</v>
      </c>
      <c r="R41" t="n">
        <v>61.39</v>
      </c>
      <c r="S41" t="n">
        <v>46.36</v>
      </c>
      <c r="T41" t="n">
        <v>7128.85</v>
      </c>
      <c r="U41" t="n">
        <v>0.76</v>
      </c>
      <c r="V41" t="n">
        <v>0.89</v>
      </c>
      <c r="W41" t="n">
        <v>9.220000000000001</v>
      </c>
      <c r="X41" t="n">
        <v>0.45</v>
      </c>
      <c r="Y41" t="n">
        <v>1</v>
      </c>
      <c r="Z41" t="n">
        <v>10</v>
      </c>
      <c r="AA41" t="n">
        <v>1143.121785223066</v>
      </c>
      <c r="AB41" t="n">
        <v>1564.069657516124</v>
      </c>
      <c r="AC41" t="n">
        <v>1414.797044588336</v>
      </c>
      <c r="AD41" t="n">
        <v>1143121.785223066</v>
      </c>
      <c r="AE41" t="n">
        <v>1564069.657516124</v>
      </c>
      <c r="AF41" t="n">
        <v>1.235583539907246e-06</v>
      </c>
      <c r="AG41" t="n">
        <v>35.45572916666666</v>
      </c>
      <c r="AH41" t="n">
        <v>1414797.044588336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3.6812</v>
      </c>
      <c r="E42" t="n">
        <v>27.16</v>
      </c>
      <c r="F42" t="n">
        <v>23.79</v>
      </c>
      <c r="G42" t="n">
        <v>64.89</v>
      </c>
      <c r="H42" t="n">
        <v>0.93</v>
      </c>
      <c r="I42" t="n">
        <v>22</v>
      </c>
      <c r="J42" t="n">
        <v>210.55</v>
      </c>
      <c r="K42" t="n">
        <v>54.38</v>
      </c>
      <c r="L42" t="n">
        <v>11</v>
      </c>
      <c r="M42" t="n">
        <v>20</v>
      </c>
      <c r="N42" t="n">
        <v>45.17</v>
      </c>
      <c r="O42" t="n">
        <v>26201.54</v>
      </c>
      <c r="P42" t="n">
        <v>321.79</v>
      </c>
      <c r="Q42" t="n">
        <v>608.79</v>
      </c>
      <c r="R42" t="n">
        <v>60.45</v>
      </c>
      <c r="S42" t="n">
        <v>46.36</v>
      </c>
      <c r="T42" t="n">
        <v>6663.66</v>
      </c>
      <c r="U42" t="n">
        <v>0.77</v>
      </c>
      <c r="V42" t="n">
        <v>0.9</v>
      </c>
      <c r="W42" t="n">
        <v>9.210000000000001</v>
      </c>
      <c r="X42" t="n">
        <v>0.42</v>
      </c>
      <c r="Y42" t="n">
        <v>1</v>
      </c>
      <c r="Z42" t="n">
        <v>10</v>
      </c>
      <c r="AA42" t="n">
        <v>1139.386880279645</v>
      </c>
      <c r="AB42" t="n">
        <v>1558.959395800158</v>
      </c>
      <c r="AC42" t="n">
        <v>1410.174499078244</v>
      </c>
      <c r="AD42" t="n">
        <v>1139386.880279645</v>
      </c>
      <c r="AE42" t="n">
        <v>1558959.395800158</v>
      </c>
      <c r="AF42" t="n">
        <v>1.238746698378603e-06</v>
      </c>
      <c r="AG42" t="n">
        <v>35.36458333333334</v>
      </c>
      <c r="AH42" t="n">
        <v>1410174.499078244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3.6811</v>
      </c>
      <c r="E43" t="n">
        <v>27.17</v>
      </c>
      <c r="F43" t="n">
        <v>23.79</v>
      </c>
      <c r="G43" t="n">
        <v>64.89</v>
      </c>
      <c r="H43" t="n">
        <v>0.95</v>
      </c>
      <c r="I43" t="n">
        <v>22</v>
      </c>
      <c r="J43" t="n">
        <v>210.95</v>
      </c>
      <c r="K43" t="n">
        <v>54.38</v>
      </c>
      <c r="L43" t="n">
        <v>11.25</v>
      </c>
      <c r="M43" t="n">
        <v>20</v>
      </c>
      <c r="N43" t="n">
        <v>45.32</v>
      </c>
      <c r="O43" t="n">
        <v>26251.2</v>
      </c>
      <c r="P43" t="n">
        <v>321.75</v>
      </c>
      <c r="Q43" t="n">
        <v>608.8200000000001</v>
      </c>
      <c r="R43" t="n">
        <v>60.6</v>
      </c>
      <c r="S43" t="n">
        <v>46.36</v>
      </c>
      <c r="T43" t="n">
        <v>6736.12</v>
      </c>
      <c r="U43" t="n">
        <v>0.76</v>
      </c>
      <c r="V43" t="n">
        <v>0.9</v>
      </c>
      <c r="W43" t="n">
        <v>9.210000000000001</v>
      </c>
      <c r="X43" t="n">
        <v>0.42</v>
      </c>
      <c r="Y43" t="n">
        <v>1</v>
      </c>
      <c r="Z43" t="n">
        <v>10</v>
      </c>
      <c r="AA43" t="n">
        <v>1139.345915463143</v>
      </c>
      <c r="AB43" t="n">
        <v>1558.903345930979</v>
      </c>
      <c r="AC43" t="n">
        <v>1410.123798529914</v>
      </c>
      <c r="AD43" t="n">
        <v>1139345.915463143</v>
      </c>
      <c r="AE43" t="n">
        <v>1558903.345930979</v>
      </c>
      <c r="AF43" t="n">
        <v>1.238713047756567e-06</v>
      </c>
      <c r="AG43" t="n">
        <v>35.37760416666666</v>
      </c>
      <c r="AH43" t="n">
        <v>1410123.798529913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3.6871</v>
      </c>
      <c r="E44" t="n">
        <v>27.12</v>
      </c>
      <c r="F44" t="n">
        <v>23.79</v>
      </c>
      <c r="G44" t="n">
        <v>67.97</v>
      </c>
      <c r="H44" t="n">
        <v>0.97</v>
      </c>
      <c r="I44" t="n">
        <v>21</v>
      </c>
      <c r="J44" t="n">
        <v>211.35</v>
      </c>
      <c r="K44" t="n">
        <v>54.38</v>
      </c>
      <c r="L44" t="n">
        <v>11.5</v>
      </c>
      <c r="M44" t="n">
        <v>19</v>
      </c>
      <c r="N44" t="n">
        <v>45.48</v>
      </c>
      <c r="O44" t="n">
        <v>26300.92</v>
      </c>
      <c r="P44" t="n">
        <v>321.06</v>
      </c>
      <c r="Q44" t="n">
        <v>608.83</v>
      </c>
      <c r="R44" t="n">
        <v>60.23</v>
      </c>
      <c r="S44" t="n">
        <v>46.36</v>
      </c>
      <c r="T44" t="n">
        <v>6557.95</v>
      </c>
      <c r="U44" t="n">
        <v>0.77</v>
      </c>
      <c r="V44" t="n">
        <v>0.9</v>
      </c>
      <c r="W44" t="n">
        <v>9.220000000000001</v>
      </c>
      <c r="X44" t="n">
        <v>0.42</v>
      </c>
      <c r="Y44" t="n">
        <v>1</v>
      </c>
      <c r="Z44" t="n">
        <v>10</v>
      </c>
      <c r="AA44" t="n">
        <v>1137.239199881417</v>
      </c>
      <c r="AB44" t="n">
        <v>1556.020844730331</v>
      </c>
      <c r="AC44" t="n">
        <v>1407.516399198239</v>
      </c>
      <c r="AD44" t="n">
        <v>1137239.199881417</v>
      </c>
      <c r="AE44" t="n">
        <v>1556020.84473033</v>
      </c>
      <c r="AF44" t="n">
        <v>1.24073208507871e-06</v>
      </c>
      <c r="AG44" t="n">
        <v>35.3125</v>
      </c>
      <c r="AH44" t="n">
        <v>1407516.399198239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3.6893</v>
      </c>
      <c r="E45" t="n">
        <v>27.11</v>
      </c>
      <c r="F45" t="n">
        <v>23.77</v>
      </c>
      <c r="G45" t="n">
        <v>67.92</v>
      </c>
      <c r="H45" t="n">
        <v>0.99</v>
      </c>
      <c r="I45" t="n">
        <v>21</v>
      </c>
      <c r="J45" t="n">
        <v>211.76</v>
      </c>
      <c r="K45" t="n">
        <v>54.38</v>
      </c>
      <c r="L45" t="n">
        <v>11.75</v>
      </c>
      <c r="M45" t="n">
        <v>19</v>
      </c>
      <c r="N45" t="n">
        <v>45.63</v>
      </c>
      <c r="O45" t="n">
        <v>26350.68</v>
      </c>
      <c r="P45" t="n">
        <v>320.64</v>
      </c>
      <c r="Q45" t="n">
        <v>608.76</v>
      </c>
      <c r="R45" t="n">
        <v>59.93</v>
      </c>
      <c r="S45" t="n">
        <v>46.36</v>
      </c>
      <c r="T45" t="n">
        <v>6407.17</v>
      </c>
      <c r="U45" t="n">
        <v>0.77</v>
      </c>
      <c r="V45" t="n">
        <v>0.9</v>
      </c>
      <c r="W45" t="n">
        <v>9.210000000000001</v>
      </c>
      <c r="X45" t="n">
        <v>0.4</v>
      </c>
      <c r="Y45" t="n">
        <v>1</v>
      </c>
      <c r="Z45" t="n">
        <v>10</v>
      </c>
      <c r="AA45" t="n">
        <v>1136.060119461998</v>
      </c>
      <c r="AB45" t="n">
        <v>1554.407574883124</v>
      </c>
      <c r="AC45" t="n">
        <v>1406.057097561011</v>
      </c>
      <c r="AD45" t="n">
        <v>1136060.119461998</v>
      </c>
      <c r="AE45" t="n">
        <v>1554407.574883124</v>
      </c>
      <c r="AF45" t="n">
        <v>1.241472398763496e-06</v>
      </c>
      <c r="AG45" t="n">
        <v>35.29947916666666</v>
      </c>
      <c r="AH45" t="n">
        <v>1406057.097561011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3.6893</v>
      </c>
      <c r="E46" t="n">
        <v>27.11</v>
      </c>
      <c r="F46" t="n">
        <v>23.77</v>
      </c>
      <c r="G46" t="n">
        <v>67.92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320.15</v>
      </c>
      <c r="Q46" t="n">
        <v>608.83</v>
      </c>
      <c r="R46" t="n">
        <v>59.53</v>
      </c>
      <c r="S46" t="n">
        <v>46.36</v>
      </c>
      <c r="T46" t="n">
        <v>6205.62</v>
      </c>
      <c r="U46" t="n">
        <v>0.78</v>
      </c>
      <c r="V46" t="n">
        <v>0.9</v>
      </c>
      <c r="W46" t="n">
        <v>9.220000000000001</v>
      </c>
      <c r="X46" t="n">
        <v>0.4</v>
      </c>
      <c r="Y46" t="n">
        <v>1</v>
      </c>
      <c r="Z46" t="n">
        <v>10</v>
      </c>
      <c r="AA46" t="n">
        <v>1135.337337444322</v>
      </c>
      <c r="AB46" t="n">
        <v>1553.418632639649</v>
      </c>
      <c r="AC46" t="n">
        <v>1405.162538577264</v>
      </c>
      <c r="AD46" t="n">
        <v>1135337.337444322</v>
      </c>
      <c r="AE46" t="n">
        <v>1553418.632639649</v>
      </c>
      <c r="AF46" t="n">
        <v>1.241472398763496e-06</v>
      </c>
      <c r="AG46" t="n">
        <v>35.29947916666666</v>
      </c>
      <c r="AH46" t="n">
        <v>1405162.538577264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3.6979</v>
      </c>
      <c r="E47" t="n">
        <v>27.04</v>
      </c>
      <c r="F47" t="n">
        <v>23.75</v>
      </c>
      <c r="G47" t="n">
        <v>71.23999999999999</v>
      </c>
      <c r="H47" t="n">
        <v>1.02</v>
      </c>
      <c r="I47" t="n">
        <v>20</v>
      </c>
      <c r="J47" t="n">
        <v>212.56</v>
      </c>
      <c r="K47" t="n">
        <v>54.38</v>
      </c>
      <c r="L47" t="n">
        <v>12.25</v>
      </c>
      <c r="M47" t="n">
        <v>18</v>
      </c>
      <c r="N47" t="n">
        <v>45.94</v>
      </c>
      <c r="O47" t="n">
        <v>26450.38</v>
      </c>
      <c r="P47" t="n">
        <v>319.52</v>
      </c>
      <c r="Q47" t="n">
        <v>608.92</v>
      </c>
      <c r="R47" t="n">
        <v>59.1</v>
      </c>
      <c r="S47" t="n">
        <v>46.36</v>
      </c>
      <c r="T47" t="n">
        <v>5995.83</v>
      </c>
      <c r="U47" t="n">
        <v>0.78</v>
      </c>
      <c r="V47" t="n">
        <v>0.9</v>
      </c>
      <c r="W47" t="n">
        <v>9.210000000000001</v>
      </c>
      <c r="X47" t="n">
        <v>0.37</v>
      </c>
      <c r="Y47" t="n">
        <v>1</v>
      </c>
      <c r="Z47" t="n">
        <v>10</v>
      </c>
      <c r="AA47" t="n">
        <v>1132.702547984196</v>
      </c>
      <c r="AB47" t="n">
        <v>1549.813597461597</v>
      </c>
      <c r="AC47" t="n">
        <v>1401.901562896907</v>
      </c>
      <c r="AD47" t="n">
        <v>1132702.547984196</v>
      </c>
      <c r="AE47" t="n">
        <v>1549813.597461597</v>
      </c>
      <c r="AF47" t="n">
        <v>1.244366352258567e-06</v>
      </c>
      <c r="AG47" t="n">
        <v>35.20833333333334</v>
      </c>
      <c r="AH47" t="n">
        <v>1401901.562896907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3.6975</v>
      </c>
      <c r="E48" t="n">
        <v>27.05</v>
      </c>
      <c r="F48" t="n">
        <v>23.75</v>
      </c>
      <c r="G48" t="n">
        <v>71.25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319.19</v>
      </c>
      <c r="Q48" t="n">
        <v>608.9</v>
      </c>
      <c r="R48" t="n">
        <v>58.97</v>
      </c>
      <c r="S48" t="n">
        <v>46.36</v>
      </c>
      <c r="T48" t="n">
        <v>5933.45</v>
      </c>
      <c r="U48" t="n">
        <v>0.79</v>
      </c>
      <c r="V48" t="n">
        <v>0.9</v>
      </c>
      <c r="W48" t="n">
        <v>9.210000000000001</v>
      </c>
      <c r="X48" t="n">
        <v>0.38</v>
      </c>
      <c r="Y48" t="n">
        <v>1</v>
      </c>
      <c r="Z48" t="n">
        <v>10</v>
      </c>
      <c r="AA48" t="n">
        <v>1132.288487393687</v>
      </c>
      <c r="AB48" t="n">
        <v>1549.247061494598</v>
      </c>
      <c r="AC48" t="n">
        <v>1401.38909632746</v>
      </c>
      <c r="AD48" t="n">
        <v>1132288.487393687</v>
      </c>
      <c r="AE48" t="n">
        <v>1549247.061494598</v>
      </c>
      <c r="AF48" t="n">
        <v>1.244231749770424e-06</v>
      </c>
      <c r="AG48" t="n">
        <v>35.22135416666666</v>
      </c>
      <c r="AH48" t="n">
        <v>1401389.09632746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3.7059</v>
      </c>
      <c r="E49" t="n">
        <v>26.98</v>
      </c>
      <c r="F49" t="n">
        <v>23.73</v>
      </c>
      <c r="G49" t="n">
        <v>74.93000000000001</v>
      </c>
      <c r="H49" t="n">
        <v>1.06</v>
      </c>
      <c r="I49" t="n">
        <v>19</v>
      </c>
      <c r="J49" t="n">
        <v>213.37</v>
      </c>
      <c r="K49" t="n">
        <v>54.38</v>
      </c>
      <c r="L49" t="n">
        <v>12.75</v>
      </c>
      <c r="M49" t="n">
        <v>17</v>
      </c>
      <c r="N49" t="n">
        <v>46.25</v>
      </c>
      <c r="O49" t="n">
        <v>26550.29</v>
      </c>
      <c r="P49" t="n">
        <v>318.76</v>
      </c>
      <c r="Q49" t="n">
        <v>608.77</v>
      </c>
      <c r="R49" t="n">
        <v>58.42</v>
      </c>
      <c r="S49" t="n">
        <v>46.36</v>
      </c>
      <c r="T49" t="n">
        <v>5661.38</v>
      </c>
      <c r="U49" t="n">
        <v>0.79</v>
      </c>
      <c r="V49" t="n">
        <v>0.9</v>
      </c>
      <c r="W49" t="n">
        <v>9.210000000000001</v>
      </c>
      <c r="X49" t="n">
        <v>0.36</v>
      </c>
      <c r="Y49" t="n">
        <v>1</v>
      </c>
      <c r="Z49" t="n">
        <v>10</v>
      </c>
      <c r="AA49" t="n">
        <v>1129.995864741686</v>
      </c>
      <c r="AB49" t="n">
        <v>1546.110194038758</v>
      </c>
      <c r="AC49" t="n">
        <v>1398.551607098984</v>
      </c>
      <c r="AD49" t="n">
        <v>1129995.864741686</v>
      </c>
      <c r="AE49" t="n">
        <v>1546110.194038758</v>
      </c>
      <c r="AF49" t="n">
        <v>1.247058402021424e-06</v>
      </c>
      <c r="AG49" t="n">
        <v>35.13020833333334</v>
      </c>
      <c r="AH49" t="n">
        <v>1398551.607098984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3.7039</v>
      </c>
      <c r="E50" t="n">
        <v>27</v>
      </c>
      <c r="F50" t="n">
        <v>23.74</v>
      </c>
      <c r="G50" t="n">
        <v>74.98</v>
      </c>
      <c r="H50" t="n">
        <v>1.08</v>
      </c>
      <c r="I50" t="n">
        <v>19</v>
      </c>
      <c r="J50" t="n">
        <v>213.78</v>
      </c>
      <c r="K50" t="n">
        <v>54.38</v>
      </c>
      <c r="L50" t="n">
        <v>13</v>
      </c>
      <c r="M50" t="n">
        <v>17</v>
      </c>
      <c r="N50" t="n">
        <v>46.4</v>
      </c>
      <c r="O50" t="n">
        <v>26600.32</v>
      </c>
      <c r="P50" t="n">
        <v>318.7</v>
      </c>
      <c r="Q50" t="n">
        <v>608.8200000000001</v>
      </c>
      <c r="R50" t="n">
        <v>58.83</v>
      </c>
      <c r="S50" t="n">
        <v>46.36</v>
      </c>
      <c r="T50" t="n">
        <v>5869.04</v>
      </c>
      <c r="U50" t="n">
        <v>0.79</v>
      </c>
      <c r="V50" t="n">
        <v>0.9</v>
      </c>
      <c r="W50" t="n">
        <v>9.210000000000001</v>
      </c>
      <c r="X50" t="n">
        <v>0.37</v>
      </c>
      <c r="Y50" t="n">
        <v>1</v>
      </c>
      <c r="Z50" t="n">
        <v>10</v>
      </c>
      <c r="AA50" t="n">
        <v>1130.344466785431</v>
      </c>
      <c r="AB50" t="n">
        <v>1546.587166734246</v>
      </c>
      <c r="AC50" t="n">
        <v>1398.98305818985</v>
      </c>
      <c r="AD50" t="n">
        <v>1130344.466785431</v>
      </c>
      <c r="AE50" t="n">
        <v>1546587.166734246</v>
      </c>
      <c r="AF50" t="n">
        <v>1.24638538958071e-06</v>
      </c>
      <c r="AG50" t="n">
        <v>35.15625</v>
      </c>
      <c r="AH50" t="n">
        <v>1398983.058189851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3.7068</v>
      </c>
      <c r="E51" t="n">
        <v>26.98</v>
      </c>
      <c r="F51" t="n">
        <v>23.72</v>
      </c>
      <c r="G51" t="n">
        <v>74.91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317.43</v>
      </c>
      <c r="Q51" t="n">
        <v>608.78</v>
      </c>
      <c r="R51" t="n">
        <v>58.39</v>
      </c>
      <c r="S51" t="n">
        <v>46.36</v>
      </c>
      <c r="T51" t="n">
        <v>5649.95</v>
      </c>
      <c r="U51" t="n">
        <v>0.79</v>
      </c>
      <c r="V51" t="n">
        <v>0.9</v>
      </c>
      <c r="W51" t="n">
        <v>9.199999999999999</v>
      </c>
      <c r="X51" t="n">
        <v>0.35</v>
      </c>
      <c r="Y51" t="n">
        <v>1</v>
      </c>
      <c r="Z51" t="n">
        <v>10</v>
      </c>
      <c r="AA51" t="n">
        <v>1127.802563427392</v>
      </c>
      <c r="AB51" t="n">
        <v>1543.109222418915</v>
      </c>
      <c r="AC51" t="n">
        <v>1395.837043998649</v>
      </c>
      <c r="AD51" t="n">
        <v>1127802.563427392</v>
      </c>
      <c r="AE51" t="n">
        <v>1543109.222418915</v>
      </c>
      <c r="AF51" t="n">
        <v>1.247361257619745e-06</v>
      </c>
      <c r="AG51" t="n">
        <v>35.13020833333334</v>
      </c>
      <c r="AH51" t="n">
        <v>1395837.043998649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3.7132</v>
      </c>
      <c r="E52" t="n">
        <v>26.93</v>
      </c>
      <c r="F52" t="n">
        <v>23.71</v>
      </c>
      <c r="G52" t="n">
        <v>79.05</v>
      </c>
      <c r="H52" t="n">
        <v>1.12</v>
      </c>
      <c r="I52" t="n">
        <v>18</v>
      </c>
      <c r="J52" t="n">
        <v>214.59</v>
      </c>
      <c r="K52" t="n">
        <v>54.38</v>
      </c>
      <c r="L52" t="n">
        <v>13.5</v>
      </c>
      <c r="M52" t="n">
        <v>16</v>
      </c>
      <c r="N52" t="n">
        <v>46.72</v>
      </c>
      <c r="O52" t="n">
        <v>26700.55</v>
      </c>
      <c r="P52" t="n">
        <v>317.39</v>
      </c>
      <c r="Q52" t="n">
        <v>608.78</v>
      </c>
      <c r="R52" t="n">
        <v>57.99</v>
      </c>
      <c r="S52" t="n">
        <v>46.36</v>
      </c>
      <c r="T52" t="n">
        <v>5452.29</v>
      </c>
      <c r="U52" t="n">
        <v>0.8</v>
      </c>
      <c r="V52" t="n">
        <v>0.9</v>
      </c>
      <c r="W52" t="n">
        <v>9.210000000000001</v>
      </c>
      <c r="X52" t="n">
        <v>0.34</v>
      </c>
      <c r="Y52" t="n">
        <v>1</v>
      </c>
      <c r="Z52" t="n">
        <v>10</v>
      </c>
      <c r="AA52" t="n">
        <v>1126.530650613</v>
      </c>
      <c r="AB52" t="n">
        <v>1541.368935193431</v>
      </c>
      <c r="AC52" t="n">
        <v>1394.262847343457</v>
      </c>
      <c r="AD52" t="n">
        <v>1126530.650613</v>
      </c>
      <c r="AE52" t="n">
        <v>1541368.935193431</v>
      </c>
      <c r="AF52" t="n">
        <v>1.249514897430031e-06</v>
      </c>
      <c r="AG52" t="n">
        <v>35.06510416666666</v>
      </c>
      <c r="AH52" t="n">
        <v>1394262.847343457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3.7157</v>
      </c>
      <c r="E53" t="n">
        <v>26.91</v>
      </c>
      <c r="F53" t="n">
        <v>23.7</v>
      </c>
      <c r="G53" t="n">
        <v>78.98999999999999</v>
      </c>
      <c r="H53" t="n">
        <v>1.14</v>
      </c>
      <c r="I53" t="n">
        <v>18</v>
      </c>
      <c r="J53" t="n">
        <v>215</v>
      </c>
      <c r="K53" t="n">
        <v>54.38</v>
      </c>
      <c r="L53" t="n">
        <v>13.75</v>
      </c>
      <c r="M53" t="n">
        <v>16</v>
      </c>
      <c r="N53" t="n">
        <v>46.87</v>
      </c>
      <c r="O53" t="n">
        <v>26750.75</v>
      </c>
      <c r="P53" t="n">
        <v>317.03</v>
      </c>
      <c r="Q53" t="n">
        <v>608.79</v>
      </c>
      <c r="R53" t="n">
        <v>57.36</v>
      </c>
      <c r="S53" t="n">
        <v>46.36</v>
      </c>
      <c r="T53" t="n">
        <v>5138.32</v>
      </c>
      <c r="U53" t="n">
        <v>0.8100000000000001</v>
      </c>
      <c r="V53" t="n">
        <v>0.9</v>
      </c>
      <c r="W53" t="n">
        <v>9.210000000000001</v>
      </c>
      <c r="X53" t="n">
        <v>0.33</v>
      </c>
      <c r="Y53" t="n">
        <v>1</v>
      </c>
      <c r="Z53" t="n">
        <v>10</v>
      </c>
      <c r="AA53" t="n">
        <v>1125.481624871386</v>
      </c>
      <c r="AB53" t="n">
        <v>1539.933611894005</v>
      </c>
      <c r="AC53" t="n">
        <v>1392.964509285239</v>
      </c>
      <c r="AD53" t="n">
        <v>1125481.624871386</v>
      </c>
      <c r="AE53" t="n">
        <v>1539933.611894005</v>
      </c>
      <c r="AF53" t="n">
        <v>1.250356162980924e-06</v>
      </c>
      <c r="AG53" t="n">
        <v>35.0390625</v>
      </c>
      <c r="AH53" t="n">
        <v>1392964.509285239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3.7144</v>
      </c>
      <c r="E54" t="n">
        <v>26.92</v>
      </c>
      <c r="F54" t="n">
        <v>23.71</v>
      </c>
      <c r="G54" t="n">
        <v>79.02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315.92</v>
      </c>
      <c r="Q54" t="n">
        <v>608.88</v>
      </c>
      <c r="R54" t="n">
        <v>57.79</v>
      </c>
      <c r="S54" t="n">
        <v>46.36</v>
      </c>
      <c r="T54" t="n">
        <v>5352.05</v>
      </c>
      <c r="U54" t="n">
        <v>0.8</v>
      </c>
      <c r="V54" t="n">
        <v>0.9</v>
      </c>
      <c r="W54" t="n">
        <v>9.210000000000001</v>
      </c>
      <c r="X54" t="n">
        <v>0.33</v>
      </c>
      <c r="Y54" t="n">
        <v>1</v>
      </c>
      <c r="Z54" t="n">
        <v>10</v>
      </c>
      <c r="AA54" t="n">
        <v>1124.165034444131</v>
      </c>
      <c r="AB54" t="n">
        <v>1538.132194787565</v>
      </c>
      <c r="AC54" t="n">
        <v>1391.335016899133</v>
      </c>
      <c r="AD54" t="n">
        <v>1124165.034444131</v>
      </c>
      <c r="AE54" t="n">
        <v>1538132.194787565</v>
      </c>
      <c r="AF54" t="n">
        <v>1.249918704894459e-06</v>
      </c>
      <c r="AG54" t="n">
        <v>35.05208333333334</v>
      </c>
      <c r="AH54" t="n">
        <v>1391335.016899133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3.7227</v>
      </c>
      <c r="E55" t="n">
        <v>26.86</v>
      </c>
      <c r="F55" t="n">
        <v>23.68</v>
      </c>
      <c r="G55" t="n">
        <v>83.59</v>
      </c>
      <c r="H55" t="n">
        <v>1.17</v>
      </c>
      <c r="I55" t="n">
        <v>17</v>
      </c>
      <c r="J55" t="n">
        <v>215.82</v>
      </c>
      <c r="K55" t="n">
        <v>54.38</v>
      </c>
      <c r="L55" t="n">
        <v>14.25</v>
      </c>
      <c r="M55" t="n">
        <v>15</v>
      </c>
      <c r="N55" t="n">
        <v>47.19</v>
      </c>
      <c r="O55" t="n">
        <v>26851.31</v>
      </c>
      <c r="P55" t="n">
        <v>315.28</v>
      </c>
      <c r="Q55" t="n">
        <v>608.91</v>
      </c>
      <c r="R55" t="n">
        <v>56.99</v>
      </c>
      <c r="S55" t="n">
        <v>46.36</v>
      </c>
      <c r="T55" t="n">
        <v>4957.63</v>
      </c>
      <c r="U55" t="n">
        <v>0.8100000000000001</v>
      </c>
      <c r="V55" t="n">
        <v>0.9</v>
      </c>
      <c r="W55" t="n">
        <v>9.210000000000001</v>
      </c>
      <c r="X55" t="n">
        <v>0.31</v>
      </c>
      <c r="Y55" t="n">
        <v>1</v>
      </c>
      <c r="Z55" t="n">
        <v>10</v>
      </c>
      <c r="AA55" t="n">
        <v>1112.898109736547</v>
      </c>
      <c r="AB55" t="n">
        <v>1522.716291341012</v>
      </c>
      <c r="AC55" t="n">
        <v>1377.390385641162</v>
      </c>
      <c r="AD55" t="n">
        <v>1112898.109736547</v>
      </c>
      <c r="AE55" t="n">
        <v>1522716.291341012</v>
      </c>
      <c r="AF55" t="n">
        <v>1.252711706523423e-06</v>
      </c>
      <c r="AG55" t="n">
        <v>34.97395833333334</v>
      </c>
      <c r="AH55" t="n">
        <v>1377390.385641162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3.7219</v>
      </c>
      <c r="E56" t="n">
        <v>26.87</v>
      </c>
      <c r="F56" t="n">
        <v>23.69</v>
      </c>
      <c r="G56" t="n">
        <v>83.61</v>
      </c>
      <c r="H56" t="n">
        <v>1.19</v>
      </c>
      <c r="I56" t="n">
        <v>17</v>
      </c>
      <c r="J56" t="n">
        <v>216.22</v>
      </c>
      <c r="K56" t="n">
        <v>54.38</v>
      </c>
      <c r="L56" t="n">
        <v>14.5</v>
      </c>
      <c r="M56" t="n">
        <v>15</v>
      </c>
      <c r="N56" t="n">
        <v>47.35</v>
      </c>
      <c r="O56" t="n">
        <v>26901.66</v>
      </c>
      <c r="P56" t="n">
        <v>315.58</v>
      </c>
      <c r="Q56" t="n">
        <v>608.79</v>
      </c>
      <c r="R56" t="n">
        <v>57.28</v>
      </c>
      <c r="S56" t="n">
        <v>46.36</v>
      </c>
      <c r="T56" t="n">
        <v>5100.29</v>
      </c>
      <c r="U56" t="n">
        <v>0.8100000000000001</v>
      </c>
      <c r="V56" t="n">
        <v>0.9</v>
      </c>
      <c r="W56" t="n">
        <v>9.210000000000001</v>
      </c>
      <c r="X56" t="n">
        <v>0.32</v>
      </c>
      <c r="Y56" t="n">
        <v>1</v>
      </c>
      <c r="Z56" t="n">
        <v>10</v>
      </c>
      <c r="AA56" t="n">
        <v>1122.019651985436</v>
      </c>
      <c r="AB56" t="n">
        <v>1535.196787859983</v>
      </c>
      <c r="AC56" t="n">
        <v>1388.67976108885</v>
      </c>
      <c r="AD56" t="n">
        <v>1122019.651985436</v>
      </c>
      <c r="AE56" t="n">
        <v>1535196.787859983</v>
      </c>
      <c r="AF56" t="n">
        <v>1.252442501547138e-06</v>
      </c>
      <c r="AG56" t="n">
        <v>34.98697916666666</v>
      </c>
      <c r="AH56" t="n">
        <v>1388679.76108885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3.7213</v>
      </c>
      <c r="E57" t="n">
        <v>26.87</v>
      </c>
      <c r="F57" t="n">
        <v>23.69</v>
      </c>
      <c r="G57" t="n">
        <v>83.63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315.04</v>
      </c>
      <c r="Q57" t="n">
        <v>608.8200000000001</v>
      </c>
      <c r="R57" t="n">
        <v>57.47</v>
      </c>
      <c r="S57" t="n">
        <v>46.36</v>
      </c>
      <c r="T57" t="n">
        <v>5198.89</v>
      </c>
      <c r="U57" t="n">
        <v>0.8100000000000001</v>
      </c>
      <c r="V57" t="n">
        <v>0.9</v>
      </c>
      <c r="W57" t="n">
        <v>9.199999999999999</v>
      </c>
      <c r="X57" t="n">
        <v>0.32</v>
      </c>
      <c r="Y57" t="n">
        <v>1</v>
      </c>
      <c r="Z57" t="n">
        <v>10</v>
      </c>
      <c r="AA57" t="n">
        <v>1121.33503127012</v>
      </c>
      <c r="AB57" t="n">
        <v>1534.260059593954</v>
      </c>
      <c r="AC57" t="n">
        <v>1387.832432853824</v>
      </c>
      <c r="AD57" t="n">
        <v>1121335.03127012</v>
      </c>
      <c r="AE57" t="n">
        <v>1534260.059593954</v>
      </c>
      <c r="AF57" t="n">
        <v>1.252240597814923e-06</v>
      </c>
      <c r="AG57" t="n">
        <v>34.98697916666666</v>
      </c>
      <c r="AH57" t="n">
        <v>1387832.432853824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3.7296</v>
      </c>
      <c r="E58" t="n">
        <v>26.81</v>
      </c>
      <c r="F58" t="n">
        <v>23.67</v>
      </c>
      <c r="G58" t="n">
        <v>88.78</v>
      </c>
      <c r="H58" t="n">
        <v>1.23</v>
      </c>
      <c r="I58" t="n">
        <v>16</v>
      </c>
      <c r="J58" t="n">
        <v>217.04</v>
      </c>
      <c r="K58" t="n">
        <v>54.38</v>
      </c>
      <c r="L58" t="n">
        <v>15</v>
      </c>
      <c r="M58" t="n">
        <v>14</v>
      </c>
      <c r="N58" t="n">
        <v>47.66</v>
      </c>
      <c r="O58" t="n">
        <v>27002.55</v>
      </c>
      <c r="P58" t="n">
        <v>314</v>
      </c>
      <c r="Q58" t="n">
        <v>608.78</v>
      </c>
      <c r="R58" t="n">
        <v>56.7</v>
      </c>
      <c r="S58" t="n">
        <v>46.36</v>
      </c>
      <c r="T58" t="n">
        <v>4816.38</v>
      </c>
      <c r="U58" t="n">
        <v>0.82</v>
      </c>
      <c r="V58" t="n">
        <v>0.9</v>
      </c>
      <c r="W58" t="n">
        <v>9.210000000000001</v>
      </c>
      <c r="X58" t="n">
        <v>0.3</v>
      </c>
      <c r="Y58" t="n">
        <v>1</v>
      </c>
      <c r="Z58" t="n">
        <v>10</v>
      </c>
      <c r="AA58" t="n">
        <v>1109.745963179283</v>
      </c>
      <c r="AB58" t="n">
        <v>1518.403385358471</v>
      </c>
      <c r="AC58" t="n">
        <v>1373.489097352393</v>
      </c>
      <c r="AD58" t="n">
        <v>1109745.963179283</v>
      </c>
      <c r="AE58" t="n">
        <v>1518403.385358471</v>
      </c>
      <c r="AF58" t="n">
        <v>1.255033599443887e-06</v>
      </c>
      <c r="AG58" t="n">
        <v>34.90885416666666</v>
      </c>
      <c r="AH58" t="n">
        <v>1373489.097352393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3.7298</v>
      </c>
      <c r="E59" t="n">
        <v>26.81</v>
      </c>
      <c r="F59" t="n">
        <v>23.67</v>
      </c>
      <c r="G59" t="n">
        <v>88.77</v>
      </c>
      <c r="H59" t="n">
        <v>1.25</v>
      </c>
      <c r="I59" t="n">
        <v>16</v>
      </c>
      <c r="J59" t="n">
        <v>217.45</v>
      </c>
      <c r="K59" t="n">
        <v>54.38</v>
      </c>
      <c r="L59" t="n">
        <v>15.25</v>
      </c>
      <c r="M59" t="n">
        <v>14</v>
      </c>
      <c r="N59" t="n">
        <v>47.82</v>
      </c>
      <c r="O59" t="n">
        <v>27053.07</v>
      </c>
      <c r="P59" t="n">
        <v>314.4</v>
      </c>
      <c r="Q59" t="n">
        <v>608.8200000000001</v>
      </c>
      <c r="R59" t="n">
        <v>56.58</v>
      </c>
      <c r="S59" t="n">
        <v>46.36</v>
      </c>
      <c r="T59" t="n">
        <v>4758.89</v>
      </c>
      <c r="U59" t="n">
        <v>0.82</v>
      </c>
      <c r="V59" t="n">
        <v>0.9</v>
      </c>
      <c r="W59" t="n">
        <v>9.210000000000001</v>
      </c>
      <c r="X59" t="n">
        <v>0.3</v>
      </c>
      <c r="Y59" t="n">
        <v>1</v>
      </c>
      <c r="Z59" t="n">
        <v>10</v>
      </c>
      <c r="AA59" t="n">
        <v>1110.294845007061</v>
      </c>
      <c r="AB59" t="n">
        <v>1519.154389690193</v>
      </c>
      <c r="AC59" t="n">
        <v>1374.168426884737</v>
      </c>
      <c r="AD59" t="n">
        <v>1110294.845007061</v>
      </c>
      <c r="AE59" t="n">
        <v>1519154.389690193</v>
      </c>
      <c r="AF59" t="n">
        <v>1.255100900687959e-06</v>
      </c>
      <c r="AG59" t="n">
        <v>34.90885416666666</v>
      </c>
      <c r="AH59" t="n">
        <v>1374168.426884737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3.7276</v>
      </c>
      <c r="E60" t="n">
        <v>26.83</v>
      </c>
      <c r="F60" t="n">
        <v>23.69</v>
      </c>
      <c r="G60" t="n">
        <v>88.83</v>
      </c>
      <c r="H60" t="n">
        <v>1.26</v>
      </c>
      <c r="I60" t="n">
        <v>16</v>
      </c>
      <c r="J60" t="n">
        <v>217.86</v>
      </c>
      <c r="K60" t="n">
        <v>54.38</v>
      </c>
      <c r="L60" t="n">
        <v>15.5</v>
      </c>
      <c r="M60" t="n">
        <v>14</v>
      </c>
      <c r="N60" t="n">
        <v>47.98</v>
      </c>
      <c r="O60" t="n">
        <v>27103.65</v>
      </c>
      <c r="P60" t="n">
        <v>313.82</v>
      </c>
      <c r="Q60" t="n">
        <v>608.88</v>
      </c>
      <c r="R60" t="n">
        <v>57.37</v>
      </c>
      <c r="S60" t="n">
        <v>46.36</v>
      </c>
      <c r="T60" t="n">
        <v>5151.17</v>
      </c>
      <c r="U60" t="n">
        <v>0.8100000000000001</v>
      </c>
      <c r="V60" t="n">
        <v>0.9</v>
      </c>
      <c r="W60" t="n">
        <v>9.199999999999999</v>
      </c>
      <c r="X60" t="n">
        <v>0.32</v>
      </c>
      <c r="Y60" t="n">
        <v>1</v>
      </c>
      <c r="Z60" t="n">
        <v>10</v>
      </c>
      <c r="AA60" t="n">
        <v>1109.991094190426</v>
      </c>
      <c r="AB60" t="n">
        <v>1518.738784422333</v>
      </c>
      <c r="AC60" t="n">
        <v>1373.792486400336</v>
      </c>
      <c r="AD60" t="n">
        <v>1109991.094190426</v>
      </c>
      <c r="AE60" t="n">
        <v>1518738.784422333</v>
      </c>
      <c r="AF60" t="n">
        <v>1.254360587003173e-06</v>
      </c>
      <c r="AG60" t="n">
        <v>34.93489583333334</v>
      </c>
      <c r="AH60" t="n">
        <v>1373792.486400336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3.7274</v>
      </c>
      <c r="E61" t="n">
        <v>26.83</v>
      </c>
      <c r="F61" t="n">
        <v>23.69</v>
      </c>
      <c r="G61" t="n">
        <v>88.84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313.08</v>
      </c>
      <c r="Q61" t="n">
        <v>608.77</v>
      </c>
      <c r="R61" t="n">
        <v>57.32</v>
      </c>
      <c r="S61" t="n">
        <v>46.36</v>
      </c>
      <c r="T61" t="n">
        <v>5125.33</v>
      </c>
      <c r="U61" t="n">
        <v>0.8100000000000001</v>
      </c>
      <c r="V61" t="n">
        <v>0.9</v>
      </c>
      <c r="W61" t="n">
        <v>9.199999999999999</v>
      </c>
      <c r="X61" t="n">
        <v>0.32</v>
      </c>
      <c r="Y61" t="n">
        <v>1</v>
      </c>
      <c r="Z61" t="n">
        <v>10</v>
      </c>
      <c r="AA61" t="n">
        <v>1108.945476245529</v>
      </c>
      <c r="AB61" t="n">
        <v>1517.308123820717</v>
      </c>
      <c r="AC61" t="n">
        <v>1372.498366038594</v>
      </c>
      <c r="AD61" t="n">
        <v>1108945.476245529</v>
      </c>
      <c r="AE61" t="n">
        <v>1517308.123820717</v>
      </c>
      <c r="AF61" t="n">
        <v>1.254293285759102e-06</v>
      </c>
      <c r="AG61" t="n">
        <v>34.93489583333334</v>
      </c>
      <c r="AH61" t="n">
        <v>1372498.366038594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3.7366</v>
      </c>
      <c r="E62" t="n">
        <v>26.76</v>
      </c>
      <c r="F62" t="n">
        <v>23.66</v>
      </c>
      <c r="G62" t="n">
        <v>94.65000000000001</v>
      </c>
      <c r="H62" t="n">
        <v>1.3</v>
      </c>
      <c r="I62" t="n">
        <v>15</v>
      </c>
      <c r="J62" t="n">
        <v>218.68</v>
      </c>
      <c r="K62" t="n">
        <v>54.38</v>
      </c>
      <c r="L62" t="n">
        <v>16</v>
      </c>
      <c r="M62" t="n">
        <v>13</v>
      </c>
      <c r="N62" t="n">
        <v>48.31</v>
      </c>
      <c r="O62" t="n">
        <v>27204.98</v>
      </c>
      <c r="P62" t="n">
        <v>312.08</v>
      </c>
      <c r="Q62" t="n">
        <v>608.8099999999999</v>
      </c>
      <c r="R62" t="n">
        <v>56.38</v>
      </c>
      <c r="S62" t="n">
        <v>46.36</v>
      </c>
      <c r="T62" t="n">
        <v>4664.04</v>
      </c>
      <c r="U62" t="n">
        <v>0.82</v>
      </c>
      <c r="V62" t="n">
        <v>0.9</v>
      </c>
      <c r="W62" t="n">
        <v>9.199999999999999</v>
      </c>
      <c r="X62" t="n">
        <v>0.29</v>
      </c>
      <c r="Y62" t="n">
        <v>1</v>
      </c>
      <c r="Z62" t="n">
        <v>10</v>
      </c>
      <c r="AA62" t="n">
        <v>1105.656113726746</v>
      </c>
      <c r="AB62" t="n">
        <v>1512.807472906086</v>
      </c>
      <c r="AC62" t="n">
        <v>1368.427250930552</v>
      </c>
      <c r="AD62" t="n">
        <v>1105656.113726746</v>
      </c>
      <c r="AE62" t="n">
        <v>1512807.472906086</v>
      </c>
      <c r="AF62" t="n">
        <v>1.257389142986387e-06</v>
      </c>
      <c r="AG62" t="n">
        <v>34.84375</v>
      </c>
      <c r="AH62" t="n">
        <v>1368427.250930551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3.7387</v>
      </c>
      <c r="E63" t="n">
        <v>26.75</v>
      </c>
      <c r="F63" t="n">
        <v>23.65</v>
      </c>
      <c r="G63" t="n">
        <v>94.59</v>
      </c>
      <c r="H63" t="n">
        <v>1.32</v>
      </c>
      <c r="I63" t="n">
        <v>15</v>
      </c>
      <c r="J63" t="n">
        <v>219.09</v>
      </c>
      <c r="K63" t="n">
        <v>54.38</v>
      </c>
      <c r="L63" t="n">
        <v>16.25</v>
      </c>
      <c r="M63" t="n">
        <v>13</v>
      </c>
      <c r="N63" t="n">
        <v>48.47</v>
      </c>
      <c r="O63" t="n">
        <v>27255.72</v>
      </c>
      <c r="P63" t="n">
        <v>312.29</v>
      </c>
      <c r="Q63" t="n">
        <v>608.84</v>
      </c>
      <c r="R63" t="n">
        <v>55.88</v>
      </c>
      <c r="S63" t="n">
        <v>46.36</v>
      </c>
      <c r="T63" t="n">
        <v>4412.29</v>
      </c>
      <c r="U63" t="n">
        <v>0.83</v>
      </c>
      <c r="V63" t="n">
        <v>0.9</v>
      </c>
      <c r="W63" t="n">
        <v>9.199999999999999</v>
      </c>
      <c r="X63" t="n">
        <v>0.28</v>
      </c>
      <c r="Y63" t="n">
        <v>1</v>
      </c>
      <c r="Z63" t="n">
        <v>10</v>
      </c>
      <c r="AA63" t="n">
        <v>1105.520276835005</v>
      </c>
      <c r="AB63" t="n">
        <v>1512.621614878105</v>
      </c>
      <c r="AC63" t="n">
        <v>1368.259130931908</v>
      </c>
      <c r="AD63" t="n">
        <v>1105520.276835005</v>
      </c>
      <c r="AE63" t="n">
        <v>1512621.614878105</v>
      </c>
      <c r="AF63" t="n">
        <v>1.258095806049137e-06</v>
      </c>
      <c r="AG63" t="n">
        <v>34.83072916666666</v>
      </c>
      <c r="AH63" t="n">
        <v>1368259.130931908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3.7386</v>
      </c>
      <c r="E64" t="n">
        <v>26.75</v>
      </c>
      <c r="F64" t="n">
        <v>23.65</v>
      </c>
      <c r="G64" t="n">
        <v>94.59</v>
      </c>
      <c r="H64" t="n">
        <v>1.34</v>
      </c>
      <c r="I64" t="n">
        <v>15</v>
      </c>
      <c r="J64" t="n">
        <v>219.51</v>
      </c>
      <c r="K64" t="n">
        <v>54.38</v>
      </c>
      <c r="L64" t="n">
        <v>16.5</v>
      </c>
      <c r="M64" t="n">
        <v>13</v>
      </c>
      <c r="N64" t="n">
        <v>48.63</v>
      </c>
      <c r="O64" t="n">
        <v>27306.53</v>
      </c>
      <c r="P64" t="n">
        <v>312.27</v>
      </c>
      <c r="Q64" t="n">
        <v>608.79</v>
      </c>
      <c r="R64" t="n">
        <v>56.02</v>
      </c>
      <c r="S64" t="n">
        <v>46.36</v>
      </c>
      <c r="T64" t="n">
        <v>4481.26</v>
      </c>
      <c r="U64" t="n">
        <v>0.83</v>
      </c>
      <c r="V64" t="n">
        <v>0.9</v>
      </c>
      <c r="W64" t="n">
        <v>9.199999999999999</v>
      </c>
      <c r="X64" t="n">
        <v>0.28</v>
      </c>
      <c r="Y64" t="n">
        <v>1</v>
      </c>
      <c r="Z64" t="n">
        <v>10</v>
      </c>
      <c r="AA64" t="n">
        <v>1105.508379400884</v>
      </c>
      <c r="AB64" t="n">
        <v>1512.605336283863</v>
      </c>
      <c r="AC64" t="n">
        <v>1368.244405943854</v>
      </c>
      <c r="AD64" t="n">
        <v>1105508.379400884</v>
      </c>
      <c r="AE64" t="n">
        <v>1512605.336283863</v>
      </c>
      <c r="AF64" t="n">
        <v>1.258062155427101e-06</v>
      </c>
      <c r="AG64" t="n">
        <v>34.83072916666666</v>
      </c>
      <c r="AH64" t="n">
        <v>1368244.405943854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3.7371</v>
      </c>
      <c r="E65" t="n">
        <v>26.76</v>
      </c>
      <c r="F65" t="n">
        <v>23.66</v>
      </c>
      <c r="G65" t="n">
        <v>94.63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311.44</v>
      </c>
      <c r="Q65" t="n">
        <v>608.79</v>
      </c>
      <c r="R65" t="n">
        <v>56.33</v>
      </c>
      <c r="S65" t="n">
        <v>46.36</v>
      </c>
      <c r="T65" t="n">
        <v>4637.35</v>
      </c>
      <c r="U65" t="n">
        <v>0.82</v>
      </c>
      <c r="V65" t="n">
        <v>0.9</v>
      </c>
      <c r="W65" t="n">
        <v>9.199999999999999</v>
      </c>
      <c r="X65" t="n">
        <v>0.29</v>
      </c>
      <c r="Y65" t="n">
        <v>1</v>
      </c>
      <c r="Z65" t="n">
        <v>10</v>
      </c>
      <c r="AA65" t="n">
        <v>1104.638019878046</v>
      </c>
      <c r="AB65" t="n">
        <v>1511.414471987163</v>
      </c>
      <c r="AC65" t="n">
        <v>1367.167196064242</v>
      </c>
      <c r="AD65" t="n">
        <v>1104638.019878046</v>
      </c>
      <c r="AE65" t="n">
        <v>1511414.471987163</v>
      </c>
      <c r="AF65" t="n">
        <v>1.257557396096566e-06</v>
      </c>
      <c r="AG65" t="n">
        <v>34.84375</v>
      </c>
      <c r="AH65" t="n">
        <v>1367167.196064242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3.7378</v>
      </c>
      <c r="E66" t="n">
        <v>26.75</v>
      </c>
      <c r="F66" t="n">
        <v>23.65</v>
      </c>
      <c r="G66" t="n">
        <v>94.62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310.28</v>
      </c>
      <c r="Q66" t="n">
        <v>608.8200000000001</v>
      </c>
      <c r="R66" t="n">
        <v>56.12</v>
      </c>
      <c r="S66" t="n">
        <v>46.36</v>
      </c>
      <c r="T66" t="n">
        <v>4531.62</v>
      </c>
      <c r="U66" t="n">
        <v>0.83</v>
      </c>
      <c r="V66" t="n">
        <v>0.9</v>
      </c>
      <c r="W66" t="n">
        <v>9.199999999999999</v>
      </c>
      <c r="X66" t="n">
        <v>0.28</v>
      </c>
      <c r="Y66" t="n">
        <v>1</v>
      </c>
      <c r="Z66" t="n">
        <v>10</v>
      </c>
      <c r="AA66" t="n">
        <v>1102.748833231182</v>
      </c>
      <c r="AB66" t="n">
        <v>1508.829603471892</v>
      </c>
      <c r="AC66" t="n">
        <v>1364.829023772183</v>
      </c>
      <c r="AD66" t="n">
        <v>1102748.833231182</v>
      </c>
      <c r="AE66" t="n">
        <v>1508829.603471892</v>
      </c>
      <c r="AF66" t="n">
        <v>1.257792950450816e-06</v>
      </c>
      <c r="AG66" t="n">
        <v>34.83072916666666</v>
      </c>
      <c r="AH66" t="n">
        <v>1364829.023772183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3.7471</v>
      </c>
      <c r="E67" t="n">
        <v>26.69</v>
      </c>
      <c r="F67" t="n">
        <v>23.63</v>
      </c>
      <c r="G67" t="n">
        <v>101.25</v>
      </c>
      <c r="H67" t="n">
        <v>1.39</v>
      </c>
      <c r="I67" t="n">
        <v>14</v>
      </c>
      <c r="J67" t="n">
        <v>220.74</v>
      </c>
      <c r="K67" t="n">
        <v>54.38</v>
      </c>
      <c r="L67" t="n">
        <v>17.25</v>
      </c>
      <c r="M67" t="n">
        <v>12</v>
      </c>
      <c r="N67" t="n">
        <v>49.12</v>
      </c>
      <c r="O67" t="n">
        <v>27459.27</v>
      </c>
      <c r="P67" t="n">
        <v>310.12</v>
      </c>
      <c r="Q67" t="n">
        <v>608.87</v>
      </c>
      <c r="R67" t="n">
        <v>55.22</v>
      </c>
      <c r="S67" t="n">
        <v>46.36</v>
      </c>
      <c r="T67" t="n">
        <v>4090.01</v>
      </c>
      <c r="U67" t="n">
        <v>0.84</v>
      </c>
      <c r="V67" t="n">
        <v>0.9</v>
      </c>
      <c r="W67" t="n">
        <v>9.199999999999999</v>
      </c>
      <c r="X67" t="n">
        <v>0.25</v>
      </c>
      <c r="Y67" t="n">
        <v>1</v>
      </c>
      <c r="Z67" t="n">
        <v>10</v>
      </c>
      <c r="AA67" t="n">
        <v>1100.766492638834</v>
      </c>
      <c r="AB67" t="n">
        <v>1506.117277618746</v>
      </c>
      <c r="AC67" t="n">
        <v>1362.375558491688</v>
      </c>
      <c r="AD67" t="n">
        <v>1100766.492638834</v>
      </c>
      <c r="AE67" t="n">
        <v>1506117.277618746</v>
      </c>
      <c r="AF67" t="n">
        <v>1.260922458300137e-06</v>
      </c>
      <c r="AG67" t="n">
        <v>34.75260416666666</v>
      </c>
      <c r="AH67" t="n">
        <v>1362375.558491688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3.7492</v>
      </c>
      <c r="E68" t="n">
        <v>26.67</v>
      </c>
      <c r="F68" t="n">
        <v>23.61</v>
      </c>
      <c r="G68" t="n">
        <v>101.19</v>
      </c>
      <c r="H68" t="n">
        <v>1.41</v>
      </c>
      <c r="I68" t="n">
        <v>14</v>
      </c>
      <c r="J68" t="n">
        <v>221.16</v>
      </c>
      <c r="K68" t="n">
        <v>54.38</v>
      </c>
      <c r="L68" t="n">
        <v>17.5</v>
      </c>
      <c r="M68" t="n">
        <v>12</v>
      </c>
      <c r="N68" t="n">
        <v>49.28</v>
      </c>
      <c r="O68" t="n">
        <v>27510.3</v>
      </c>
      <c r="P68" t="n">
        <v>309.97</v>
      </c>
      <c r="Q68" t="n">
        <v>608.8</v>
      </c>
      <c r="R68" t="n">
        <v>54.87</v>
      </c>
      <c r="S68" t="n">
        <v>46.36</v>
      </c>
      <c r="T68" t="n">
        <v>3911.71</v>
      </c>
      <c r="U68" t="n">
        <v>0.84</v>
      </c>
      <c r="V68" t="n">
        <v>0.9</v>
      </c>
      <c r="W68" t="n">
        <v>9.199999999999999</v>
      </c>
      <c r="X68" t="n">
        <v>0.24</v>
      </c>
      <c r="Y68" t="n">
        <v>1</v>
      </c>
      <c r="Z68" t="n">
        <v>10</v>
      </c>
      <c r="AA68" t="n">
        <v>1100.031530036447</v>
      </c>
      <c r="AB68" t="n">
        <v>1505.1116693619</v>
      </c>
      <c r="AC68" t="n">
        <v>1361.465924075495</v>
      </c>
      <c r="AD68" t="n">
        <v>1100031.530036447</v>
      </c>
      <c r="AE68" t="n">
        <v>1505111.6693619</v>
      </c>
      <c r="AF68" t="n">
        <v>1.261629121362887e-06</v>
      </c>
      <c r="AG68" t="n">
        <v>34.7265625</v>
      </c>
      <c r="AH68" t="n">
        <v>1361465.924075495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3.7481</v>
      </c>
      <c r="E69" t="n">
        <v>26.68</v>
      </c>
      <c r="F69" t="n">
        <v>23.62</v>
      </c>
      <c r="G69" t="n">
        <v>101.22</v>
      </c>
      <c r="H69" t="n">
        <v>1.42</v>
      </c>
      <c r="I69" t="n">
        <v>14</v>
      </c>
      <c r="J69" t="n">
        <v>221.57</v>
      </c>
      <c r="K69" t="n">
        <v>54.38</v>
      </c>
      <c r="L69" t="n">
        <v>17.75</v>
      </c>
      <c r="M69" t="n">
        <v>12</v>
      </c>
      <c r="N69" t="n">
        <v>49.45</v>
      </c>
      <c r="O69" t="n">
        <v>27561.39</v>
      </c>
      <c r="P69" t="n">
        <v>309.84</v>
      </c>
      <c r="Q69" t="n">
        <v>608.8099999999999</v>
      </c>
      <c r="R69" t="n">
        <v>55.05</v>
      </c>
      <c r="S69" t="n">
        <v>46.36</v>
      </c>
      <c r="T69" t="n">
        <v>4000.99</v>
      </c>
      <c r="U69" t="n">
        <v>0.84</v>
      </c>
      <c r="V69" t="n">
        <v>0.9</v>
      </c>
      <c r="W69" t="n">
        <v>9.199999999999999</v>
      </c>
      <c r="X69" t="n">
        <v>0.25</v>
      </c>
      <c r="Y69" t="n">
        <v>1</v>
      </c>
      <c r="Z69" t="n">
        <v>10</v>
      </c>
      <c r="AA69" t="n">
        <v>1100.109781137593</v>
      </c>
      <c r="AB69" t="n">
        <v>1505.218735970682</v>
      </c>
      <c r="AC69" t="n">
        <v>1361.562772397403</v>
      </c>
      <c r="AD69" t="n">
        <v>1100109.781137593</v>
      </c>
      <c r="AE69" t="n">
        <v>1505218.735970682</v>
      </c>
      <c r="AF69" t="n">
        <v>1.261258964520494e-06</v>
      </c>
      <c r="AG69" t="n">
        <v>34.73958333333334</v>
      </c>
      <c r="AH69" t="n">
        <v>1361562.772397403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3.7473</v>
      </c>
      <c r="E70" t="n">
        <v>26.69</v>
      </c>
      <c r="F70" t="n">
        <v>23.62</v>
      </c>
      <c r="G70" t="n">
        <v>101.25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308.97</v>
      </c>
      <c r="Q70" t="n">
        <v>608.84</v>
      </c>
      <c r="R70" t="n">
        <v>55.4</v>
      </c>
      <c r="S70" t="n">
        <v>46.36</v>
      </c>
      <c r="T70" t="n">
        <v>4176.53</v>
      </c>
      <c r="U70" t="n">
        <v>0.84</v>
      </c>
      <c r="V70" t="n">
        <v>0.9</v>
      </c>
      <c r="W70" t="n">
        <v>9.199999999999999</v>
      </c>
      <c r="X70" t="n">
        <v>0.25</v>
      </c>
      <c r="Y70" t="n">
        <v>1</v>
      </c>
      <c r="Z70" t="n">
        <v>10</v>
      </c>
      <c r="AA70" t="n">
        <v>1098.982581031722</v>
      </c>
      <c r="AB70" t="n">
        <v>1503.676451057271</v>
      </c>
      <c r="AC70" t="n">
        <v>1360.167680991518</v>
      </c>
      <c r="AD70" t="n">
        <v>1098982.581031722</v>
      </c>
      <c r="AE70" t="n">
        <v>1503676.451057271</v>
      </c>
      <c r="AF70" t="n">
        <v>1.260989759544208e-06</v>
      </c>
      <c r="AG70" t="n">
        <v>34.75260416666666</v>
      </c>
      <c r="AH70" t="n">
        <v>1360167.680991518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3.7451</v>
      </c>
      <c r="E71" t="n">
        <v>26.7</v>
      </c>
      <c r="F71" t="n">
        <v>23.64</v>
      </c>
      <c r="G71" t="n">
        <v>101.32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308.27</v>
      </c>
      <c r="Q71" t="n">
        <v>608.79</v>
      </c>
      <c r="R71" t="n">
        <v>55.63</v>
      </c>
      <c r="S71" t="n">
        <v>46.36</v>
      </c>
      <c r="T71" t="n">
        <v>4290.55</v>
      </c>
      <c r="U71" t="n">
        <v>0.83</v>
      </c>
      <c r="V71" t="n">
        <v>0.9</v>
      </c>
      <c r="W71" t="n">
        <v>9.210000000000001</v>
      </c>
      <c r="X71" t="n">
        <v>0.27</v>
      </c>
      <c r="Y71" t="n">
        <v>1</v>
      </c>
      <c r="Z71" t="n">
        <v>10</v>
      </c>
      <c r="AA71" t="n">
        <v>1098.499233843965</v>
      </c>
      <c r="AB71" t="n">
        <v>1503.015114111209</v>
      </c>
      <c r="AC71" t="n">
        <v>1359.569461115396</v>
      </c>
      <c r="AD71" t="n">
        <v>1098499.233843965</v>
      </c>
      <c r="AE71" t="n">
        <v>1503015.114111209</v>
      </c>
      <c r="AF71" t="n">
        <v>1.260249445859423e-06</v>
      </c>
      <c r="AG71" t="n">
        <v>34.765625</v>
      </c>
      <c r="AH71" t="n">
        <v>1359569.461115396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3.7544</v>
      </c>
      <c r="E72" t="n">
        <v>26.64</v>
      </c>
      <c r="F72" t="n">
        <v>23.61</v>
      </c>
      <c r="G72" t="n">
        <v>108.98</v>
      </c>
      <c r="H72" t="n">
        <v>1.48</v>
      </c>
      <c r="I72" t="n">
        <v>13</v>
      </c>
      <c r="J72" t="n">
        <v>222.82</v>
      </c>
      <c r="K72" t="n">
        <v>54.38</v>
      </c>
      <c r="L72" t="n">
        <v>18.5</v>
      </c>
      <c r="M72" t="n">
        <v>11</v>
      </c>
      <c r="N72" t="n">
        <v>49.94</v>
      </c>
      <c r="O72" t="n">
        <v>27715.11</v>
      </c>
      <c r="P72" t="n">
        <v>308.03</v>
      </c>
      <c r="Q72" t="n">
        <v>608.8</v>
      </c>
      <c r="R72" t="n">
        <v>54.91</v>
      </c>
      <c r="S72" t="n">
        <v>46.36</v>
      </c>
      <c r="T72" t="n">
        <v>3939.7</v>
      </c>
      <c r="U72" t="n">
        <v>0.84</v>
      </c>
      <c r="V72" t="n">
        <v>0.9</v>
      </c>
      <c r="W72" t="n">
        <v>9.199999999999999</v>
      </c>
      <c r="X72" t="n">
        <v>0.24</v>
      </c>
      <c r="Y72" t="n">
        <v>1</v>
      </c>
      <c r="Z72" t="n">
        <v>10</v>
      </c>
      <c r="AA72" t="n">
        <v>1096.335720268816</v>
      </c>
      <c r="AB72" t="n">
        <v>1500.054899390207</v>
      </c>
      <c r="AC72" t="n">
        <v>1356.891765132679</v>
      </c>
      <c r="AD72" t="n">
        <v>1096335.720268816</v>
      </c>
      <c r="AE72" t="n">
        <v>1500054.899390207</v>
      </c>
      <c r="AF72" t="n">
        <v>1.263378953708744e-06</v>
      </c>
      <c r="AG72" t="n">
        <v>34.6875</v>
      </c>
      <c r="AH72" t="n">
        <v>1356891.765132679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3.7555</v>
      </c>
      <c r="E73" t="n">
        <v>26.63</v>
      </c>
      <c r="F73" t="n">
        <v>23.61</v>
      </c>
      <c r="G73" t="n">
        <v>108.95</v>
      </c>
      <c r="H73" t="n">
        <v>1.49</v>
      </c>
      <c r="I73" t="n">
        <v>13</v>
      </c>
      <c r="J73" t="n">
        <v>223.23</v>
      </c>
      <c r="K73" t="n">
        <v>54.38</v>
      </c>
      <c r="L73" t="n">
        <v>18.75</v>
      </c>
      <c r="M73" t="n">
        <v>11</v>
      </c>
      <c r="N73" t="n">
        <v>50.11</v>
      </c>
      <c r="O73" t="n">
        <v>27766.43</v>
      </c>
      <c r="P73" t="n">
        <v>307.88</v>
      </c>
      <c r="Q73" t="n">
        <v>608.84</v>
      </c>
      <c r="R73" t="n">
        <v>54.79</v>
      </c>
      <c r="S73" t="n">
        <v>46.36</v>
      </c>
      <c r="T73" t="n">
        <v>3878.79</v>
      </c>
      <c r="U73" t="n">
        <v>0.85</v>
      </c>
      <c r="V73" t="n">
        <v>0.9</v>
      </c>
      <c r="W73" t="n">
        <v>9.199999999999999</v>
      </c>
      <c r="X73" t="n">
        <v>0.23</v>
      </c>
      <c r="Y73" t="n">
        <v>1</v>
      </c>
      <c r="Z73" t="n">
        <v>10</v>
      </c>
      <c r="AA73" t="n">
        <v>1095.932539750027</v>
      </c>
      <c r="AB73" t="n">
        <v>1499.503250017332</v>
      </c>
      <c r="AC73" t="n">
        <v>1356.392764401706</v>
      </c>
      <c r="AD73" t="n">
        <v>1095932.539750027</v>
      </c>
      <c r="AE73" t="n">
        <v>1499503.250017331</v>
      </c>
      <c r="AF73" t="n">
        <v>1.263749110551137e-06</v>
      </c>
      <c r="AG73" t="n">
        <v>34.67447916666666</v>
      </c>
      <c r="AH73" t="n">
        <v>1356392.764401706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3.7536</v>
      </c>
      <c r="E74" t="n">
        <v>26.64</v>
      </c>
      <c r="F74" t="n">
        <v>23.62</v>
      </c>
      <c r="G74" t="n">
        <v>109.01</v>
      </c>
      <c r="H74" t="n">
        <v>1.51</v>
      </c>
      <c r="I74" t="n">
        <v>13</v>
      </c>
      <c r="J74" t="n">
        <v>223.65</v>
      </c>
      <c r="K74" t="n">
        <v>54.38</v>
      </c>
      <c r="L74" t="n">
        <v>19</v>
      </c>
      <c r="M74" t="n">
        <v>11</v>
      </c>
      <c r="N74" t="n">
        <v>50.27</v>
      </c>
      <c r="O74" t="n">
        <v>27817.81</v>
      </c>
      <c r="P74" t="n">
        <v>307.79</v>
      </c>
      <c r="Q74" t="n">
        <v>608.78</v>
      </c>
      <c r="R74" t="n">
        <v>55.04</v>
      </c>
      <c r="S74" t="n">
        <v>46.36</v>
      </c>
      <c r="T74" t="n">
        <v>4003.19</v>
      </c>
      <c r="U74" t="n">
        <v>0.84</v>
      </c>
      <c r="V74" t="n">
        <v>0.9</v>
      </c>
      <c r="W74" t="n">
        <v>9.199999999999999</v>
      </c>
      <c r="X74" t="n">
        <v>0.25</v>
      </c>
      <c r="Y74" t="n">
        <v>1</v>
      </c>
      <c r="Z74" t="n">
        <v>10</v>
      </c>
      <c r="AA74" t="n">
        <v>1096.202591862395</v>
      </c>
      <c r="AB74" t="n">
        <v>1499.87274723133</v>
      </c>
      <c r="AC74" t="n">
        <v>1356.726997320193</v>
      </c>
      <c r="AD74" t="n">
        <v>1096202.591862395</v>
      </c>
      <c r="AE74" t="n">
        <v>1499872.74723133</v>
      </c>
      <c r="AF74" t="n">
        <v>1.263109748732458e-06</v>
      </c>
      <c r="AG74" t="n">
        <v>34.6875</v>
      </c>
      <c r="AH74" t="n">
        <v>1356726.997320193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3.7552</v>
      </c>
      <c r="E75" t="n">
        <v>26.63</v>
      </c>
      <c r="F75" t="n">
        <v>23.61</v>
      </c>
      <c r="G75" t="n">
        <v>108.96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307.38</v>
      </c>
      <c r="Q75" t="n">
        <v>608.8</v>
      </c>
      <c r="R75" t="n">
        <v>54.69</v>
      </c>
      <c r="S75" t="n">
        <v>46.36</v>
      </c>
      <c r="T75" t="n">
        <v>3826.75</v>
      </c>
      <c r="U75" t="n">
        <v>0.85</v>
      </c>
      <c r="V75" t="n">
        <v>0.9</v>
      </c>
      <c r="W75" t="n">
        <v>9.199999999999999</v>
      </c>
      <c r="X75" t="n">
        <v>0.24</v>
      </c>
      <c r="Y75" t="n">
        <v>1</v>
      </c>
      <c r="Z75" t="n">
        <v>10</v>
      </c>
      <c r="AA75" t="n">
        <v>1095.258600324112</v>
      </c>
      <c r="AB75" t="n">
        <v>1498.581136362684</v>
      </c>
      <c r="AC75" t="n">
        <v>1355.558655980064</v>
      </c>
      <c r="AD75" t="n">
        <v>1095258.600324112</v>
      </c>
      <c r="AE75" t="n">
        <v>1498581.136362684</v>
      </c>
      <c r="AF75" t="n">
        <v>1.263648158685029e-06</v>
      </c>
      <c r="AG75" t="n">
        <v>34.67447916666666</v>
      </c>
      <c r="AH75" t="n">
        <v>1355558.655980064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3.7541</v>
      </c>
      <c r="E76" t="n">
        <v>26.64</v>
      </c>
      <c r="F76" t="n">
        <v>23.61</v>
      </c>
      <c r="G76" t="n">
        <v>108.99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306.33</v>
      </c>
      <c r="Q76" t="n">
        <v>608.78</v>
      </c>
      <c r="R76" t="n">
        <v>54.97</v>
      </c>
      <c r="S76" t="n">
        <v>46.36</v>
      </c>
      <c r="T76" t="n">
        <v>3967.5</v>
      </c>
      <c r="U76" t="n">
        <v>0.84</v>
      </c>
      <c r="V76" t="n">
        <v>0.9</v>
      </c>
      <c r="W76" t="n">
        <v>9.199999999999999</v>
      </c>
      <c r="X76" t="n">
        <v>0.24</v>
      </c>
      <c r="Y76" t="n">
        <v>1</v>
      </c>
      <c r="Z76" t="n">
        <v>10</v>
      </c>
      <c r="AA76" t="n">
        <v>1093.922090728209</v>
      </c>
      <c r="AB76" t="n">
        <v>1496.752464970929</v>
      </c>
      <c r="AC76" t="n">
        <v>1353.904510419381</v>
      </c>
      <c r="AD76" t="n">
        <v>1093922.090728209</v>
      </c>
      <c r="AE76" t="n">
        <v>1496752.464970929</v>
      </c>
      <c r="AF76" t="n">
        <v>1.263278001842637e-06</v>
      </c>
      <c r="AG76" t="n">
        <v>34.6875</v>
      </c>
      <c r="AH76" t="n">
        <v>1353904.510419381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3.7546</v>
      </c>
      <c r="E77" t="n">
        <v>26.63</v>
      </c>
      <c r="F77" t="n">
        <v>23.61</v>
      </c>
      <c r="G77" t="n">
        <v>108.98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305.59</v>
      </c>
      <c r="Q77" t="n">
        <v>608.8099999999999</v>
      </c>
      <c r="R77" t="n">
        <v>54.72</v>
      </c>
      <c r="S77" t="n">
        <v>46.36</v>
      </c>
      <c r="T77" t="n">
        <v>3841.09</v>
      </c>
      <c r="U77" t="n">
        <v>0.85</v>
      </c>
      <c r="V77" t="n">
        <v>0.9</v>
      </c>
      <c r="W77" t="n">
        <v>9.199999999999999</v>
      </c>
      <c r="X77" t="n">
        <v>0.24</v>
      </c>
      <c r="Y77" t="n">
        <v>1</v>
      </c>
      <c r="Z77" t="n">
        <v>10</v>
      </c>
      <c r="AA77" t="n">
        <v>1092.765363682139</v>
      </c>
      <c r="AB77" t="n">
        <v>1495.1697799953</v>
      </c>
      <c r="AC77" t="n">
        <v>1352.472874676514</v>
      </c>
      <c r="AD77" t="n">
        <v>1092765.363682139</v>
      </c>
      <c r="AE77" t="n">
        <v>1495169.7799953</v>
      </c>
      <c r="AF77" t="n">
        <v>1.263446254952815e-06</v>
      </c>
      <c r="AG77" t="n">
        <v>34.67447916666666</v>
      </c>
      <c r="AH77" t="n">
        <v>1352472.874676514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3.7639</v>
      </c>
      <c r="E78" t="n">
        <v>26.57</v>
      </c>
      <c r="F78" t="n">
        <v>23.59</v>
      </c>
      <c r="G78" t="n">
        <v>117.92</v>
      </c>
      <c r="H78" t="n">
        <v>1.58</v>
      </c>
      <c r="I78" t="n">
        <v>12</v>
      </c>
      <c r="J78" t="n">
        <v>225.32</v>
      </c>
      <c r="K78" t="n">
        <v>54.38</v>
      </c>
      <c r="L78" t="n">
        <v>20</v>
      </c>
      <c r="M78" t="n">
        <v>10</v>
      </c>
      <c r="N78" t="n">
        <v>50.95</v>
      </c>
      <c r="O78" t="n">
        <v>28023.89</v>
      </c>
      <c r="P78" t="n">
        <v>304.7</v>
      </c>
      <c r="Q78" t="n">
        <v>608.76</v>
      </c>
      <c r="R78" t="n">
        <v>54.03</v>
      </c>
      <c r="S78" t="n">
        <v>46.36</v>
      </c>
      <c r="T78" t="n">
        <v>3504.89</v>
      </c>
      <c r="U78" t="n">
        <v>0.86</v>
      </c>
      <c r="V78" t="n">
        <v>0.9</v>
      </c>
      <c r="W78" t="n">
        <v>9.199999999999999</v>
      </c>
      <c r="X78" t="n">
        <v>0.21</v>
      </c>
      <c r="Y78" t="n">
        <v>1</v>
      </c>
      <c r="Z78" t="n">
        <v>10</v>
      </c>
      <c r="AA78" t="n">
        <v>1089.761083036887</v>
      </c>
      <c r="AB78" t="n">
        <v>1491.059190676959</v>
      </c>
      <c r="AC78" t="n">
        <v>1348.754594233467</v>
      </c>
      <c r="AD78" t="n">
        <v>1089761.083036887</v>
      </c>
      <c r="AE78" t="n">
        <v>1491059.190676959</v>
      </c>
      <c r="AF78" t="n">
        <v>1.266575762802136e-06</v>
      </c>
      <c r="AG78" t="n">
        <v>34.59635416666666</v>
      </c>
      <c r="AH78" t="n">
        <v>1348754.594233467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3.7622</v>
      </c>
      <c r="E79" t="n">
        <v>26.58</v>
      </c>
      <c r="F79" t="n">
        <v>23.6</v>
      </c>
      <c r="G79" t="n">
        <v>117.98</v>
      </c>
      <c r="H79" t="n">
        <v>1.59</v>
      </c>
      <c r="I79" t="n">
        <v>12</v>
      </c>
      <c r="J79" t="n">
        <v>225.74</v>
      </c>
      <c r="K79" t="n">
        <v>54.38</v>
      </c>
      <c r="L79" t="n">
        <v>20.25</v>
      </c>
      <c r="M79" t="n">
        <v>10</v>
      </c>
      <c r="N79" t="n">
        <v>51.11</v>
      </c>
      <c r="O79" t="n">
        <v>28075.56</v>
      </c>
      <c r="P79" t="n">
        <v>305.07</v>
      </c>
      <c r="Q79" t="n">
        <v>608.78</v>
      </c>
      <c r="R79" t="n">
        <v>54.42</v>
      </c>
      <c r="S79" t="n">
        <v>46.36</v>
      </c>
      <c r="T79" t="n">
        <v>3695.93</v>
      </c>
      <c r="U79" t="n">
        <v>0.85</v>
      </c>
      <c r="V79" t="n">
        <v>0.9</v>
      </c>
      <c r="W79" t="n">
        <v>9.199999999999999</v>
      </c>
      <c r="X79" t="n">
        <v>0.23</v>
      </c>
      <c r="Y79" t="n">
        <v>1</v>
      </c>
      <c r="Z79" t="n">
        <v>10</v>
      </c>
      <c r="AA79" t="n">
        <v>1090.65940736109</v>
      </c>
      <c r="AB79" t="n">
        <v>1492.288317648605</v>
      </c>
      <c r="AC79" t="n">
        <v>1349.866415052029</v>
      </c>
      <c r="AD79" t="n">
        <v>1090659.40736109</v>
      </c>
      <c r="AE79" t="n">
        <v>1492288.317648605</v>
      </c>
      <c r="AF79" t="n">
        <v>1.266003702227529e-06</v>
      </c>
      <c r="AG79" t="n">
        <v>34.609375</v>
      </c>
      <c r="AH79" t="n">
        <v>1349866.41505203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3.7633</v>
      </c>
      <c r="E80" t="n">
        <v>26.57</v>
      </c>
      <c r="F80" t="n">
        <v>23.59</v>
      </c>
      <c r="G80" t="n">
        <v>117.95</v>
      </c>
      <c r="H80" t="n">
        <v>1.61</v>
      </c>
      <c r="I80" t="n">
        <v>12</v>
      </c>
      <c r="J80" t="n">
        <v>226.16</v>
      </c>
      <c r="K80" t="n">
        <v>54.38</v>
      </c>
      <c r="L80" t="n">
        <v>20.5</v>
      </c>
      <c r="M80" t="n">
        <v>10</v>
      </c>
      <c r="N80" t="n">
        <v>51.28</v>
      </c>
      <c r="O80" t="n">
        <v>28127.29</v>
      </c>
      <c r="P80" t="n">
        <v>304.74</v>
      </c>
      <c r="Q80" t="n">
        <v>608.8</v>
      </c>
      <c r="R80" t="n">
        <v>54.21</v>
      </c>
      <c r="S80" t="n">
        <v>46.36</v>
      </c>
      <c r="T80" t="n">
        <v>3591.07</v>
      </c>
      <c r="U80" t="n">
        <v>0.86</v>
      </c>
      <c r="V80" t="n">
        <v>0.9</v>
      </c>
      <c r="W80" t="n">
        <v>9.199999999999999</v>
      </c>
      <c r="X80" t="n">
        <v>0.22</v>
      </c>
      <c r="Y80" t="n">
        <v>1</v>
      </c>
      <c r="Z80" t="n">
        <v>10</v>
      </c>
      <c r="AA80" t="n">
        <v>1089.919024038459</v>
      </c>
      <c r="AB80" t="n">
        <v>1491.275292523174</v>
      </c>
      <c r="AC80" t="n">
        <v>1348.95007162278</v>
      </c>
      <c r="AD80" t="n">
        <v>1089919.024038459</v>
      </c>
      <c r="AE80" t="n">
        <v>1491275.292523174</v>
      </c>
      <c r="AF80" t="n">
        <v>1.266373859069922e-06</v>
      </c>
      <c r="AG80" t="n">
        <v>34.59635416666666</v>
      </c>
      <c r="AH80" t="n">
        <v>1348950.07162278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3.7631</v>
      </c>
      <c r="E81" t="n">
        <v>26.57</v>
      </c>
      <c r="F81" t="n">
        <v>23.59</v>
      </c>
      <c r="G81" t="n">
        <v>117.95</v>
      </c>
      <c r="H81" t="n">
        <v>1.63</v>
      </c>
      <c r="I81" t="n">
        <v>12</v>
      </c>
      <c r="J81" t="n">
        <v>226.58</v>
      </c>
      <c r="K81" t="n">
        <v>54.38</v>
      </c>
      <c r="L81" t="n">
        <v>20.75</v>
      </c>
      <c r="M81" t="n">
        <v>10</v>
      </c>
      <c r="N81" t="n">
        <v>51.45</v>
      </c>
      <c r="O81" t="n">
        <v>28179.08</v>
      </c>
      <c r="P81" t="n">
        <v>304.72</v>
      </c>
      <c r="Q81" t="n">
        <v>608.79</v>
      </c>
      <c r="R81" t="n">
        <v>54.21</v>
      </c>
      <c r="S81" t="n">
        <v>46.36</v>
      </c>
      <c r="T81" t="n">
        <v>3593.27</v>
      </c>
      <c r="U81" t="n">
        <v>0.86</v>
      </c>
      <c r="V81" t="n">
        <v>0.9</v>
      </c>
      <c r="W81" t="n">
        <v>9.199999999999999</v>
      </c>
      <c r="X81" t="n">
        <v>0.22</v>
      </c>
      <c r="Y81" t="n">
        <v>1</v>
      </c>
      <c r="Z81" t="n">
        <v>10</v>
      </c>
      <c r="AA81" t="n">
        <v>1089.923477660837</v>
      </c>
      <c r="AB81" t="n">
        <v>1491.281386165792</v>
      </c>
      <c r="AC81" t="n">
        <v>1348.955583696699</v>
      </c>
      <c r="AD81" t="n">
        <v>1089923.477660837</v>
      </c>
      <c r="AE81" t="n">
        <v>1491281.386165792</v>
      </c>
      <c r="AF81" t="n">
        <v>1.266306557825851e-06</v>
      </c>
      <c r="AG81" t="n">
        <v>34.59635416666666</v>
      </c>
      <c r="AH81" t="n">
        <v>1348955.583696699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3.7621</v>
      </c>
      <c r="E82" t="n">
        <v>26.58</v>
      </c>
      <c r="F82" t="n">
        <v>23.6</v>
      </c>
      <c r="G82" t="n">
        <v>117.99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304.23</v>
      </c>
      <c r="Q82" t="n">
        <v>608.75</v>
      </c>
      <c r="R82" t="n">
        <v>54.37</v>
      </c>
      <c r="S82" t="n">
        <v>46.36</v>
      </c>
      <c r="T82" t="n">
        <v>3674.06</v>
      </c>
      <c r="U82" t="n">
        <v>0.85</v>
      </c>
      <c r="V82" t="n">
        <v>0.9</v>
      </c>
      <c r="W82" t="n">
        <v>9.199999999999999</v>
      </c>
      <c r="X82" t="n">
        <v>0.23</v>
      </c>
      <c r="Y82" t="n">
        <v>1</v>
      </c>
      <c r="Z82" t="n">
        <v>10</v>
      </c>
      <c r="AA82" t="n">
        <v>1089.461041592223</v>
      </c>
      <c r="AB82" t="n">
        <v>1490.648660735474</v>
      </c>
      <c r="AC82" t="n">
        <v>1348.383244693415</v>
      </c>
      <c r="AD82" t="n">
        <v>1089461.041592223</v>
      </c>
      <c r="AE82" t="n">
        <v>1490648.660735474</v>
      </c>
      <c r="AF82" t="n">
        <v>1.265970051605494e-06</v>
      </c>
      <c r="AG82" t="n">
        <v>34.609375</v>
      </c>
      <c r="AH82" t="n">
        <v>1348383.244693415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3.7618</v>
      </c>
      <c r="E83" t="n">
        <v>26.58</v>
      </c>
      <c r="F83" t="n">
        <v>23.6</v>
      </c>
      <c r="G83" t="n">
        <v>118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303.3</v>
      </c>
      <c r="Q83" t="n">
        <v>608.78</v>
      </c>
      <c r="R83" t="n">
        <v>54.59</v>
      </c>
      <c r="S83" t="n">
        <v>46.36</v>
      </c>
      <c r="T83" t="n">
        <v>3781.75</v>
      </c>
      <c r="U83" t="n">
        <v>0.85</v>
      </c>
      <c r="V83" t="n">
        <v>0.9</v>
      </c>
      <c r="W83" t="n">
        <v>9.199999999999999</v>
      </c>
      <c r="X83" t="n">
        <v>0.23</v>
      </c>
      <c r="Y83" t="n">
        <v>1</v>
      </c>
      <c r="Z83" t="n">
        <v>10</v>
      </c>
      <c r="AA83" t="n">
        <v>1088.16571463028</v>
      </c>
      <c r="AB83" t="n">
        <v>1488.876337240351</v>
      </c>
      <c r="AC83" t="n">
        <v>1346.780069265195</v>
      </c>
      <c r="AD83" t="n">
        <v>1088165.71463028</v>
      </c>
      <c r="AE83" t="n">
        <v>1488876.337240351</v>
      </c>
      <c r="AF83" t="n">
        <v>1.265869099739386e-06</v>
      </c>
      <c r="AG83" t="n">
        <v>34.609375</v>
      </c>
      <c r="AH83" t="n">
        <v>1346780.069265195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3.7617</v>
      </c>
      <c r="E84" t="n">
        <v>26.58</v>
      </c>
      <c r="F84" t="n">
        <v>23.6</v>
      </c>
      <c r="G84" t="n">
        <v>118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302.46</v>
      </c>
      <c r="Q84" t="n">
        <v>608.8</v>
      </c>
      <c r="R84" t="n">
        <v>54.53</v>
      </c>
      <c r="S84" t="n">
        <v>46.36</v>
      </c>
      <c r="T84" t="n">
        <v>3750.89</v>
      </c>
      <c r="U84" t="n">
        <v>0.85</v>
      </c>
      <c r="V84" t="n">
        <v>0.9</v>
      </c>
      <c r="W84" t="n">
        <v>9.199999999999999</v>
      </c>
      <c r="X84" t="n">
        <v>0.23</v>
      </c>
      <c r="Y84" t="n">
        <v>1</v>
      </c>
      <c r="Z84" t="n">
        <v>10</v>
      </c>
      <c r="AA84" t="n">
        <v>1086.967155141662</v>
      </c>
      <c r="AB84" t="n">
        <v>1487.236415271312</v>
      </c>
      <c r="AC84" t="n">
        <v>1345.296659147236</v>
      </c>
      <c r="AD84" t="n">
        <v>1086967.155141663</v>
      </c>
      <c r="AE84" t="n">
        <v>1487236.415271312</v>
      </c>
      <c r="AF84" t="n">
        <v>1.265835449117351e-06</v>
      </c>
      <c r="AG84" t="n">
        <v>34.609375</v>
      </c>
      <c r="AH84" t="n">
        <v>1345296.659147236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3.7724</v>
      </c>
      <c r="E85" t="n">
        <v>26.51</v>
      </c>
      <c r="F85" t="n">
        <v>23.56</v>
      </c>
      <c r="G85" t="n">
        <v>128.53</v>
      </c>
      <c r="H85" t="n">
        <v>1.69</v>
      </c>
      <c r="I85" t="n">
        <v>11</v>
      </c>
      <c r="J85" t="n">
        <v>228.27</v>
      </c>
      <c r="K85" t="n">
        <v>54.38</v>
      </c>
      <c r="L85" t="n">
        <v>21.75</v>
      </c>
      <c r="M85" t="n">
        <v>9</v>
      </c>
      <c r="N85" t="n">
        <v>52.14</v>
      </c>
      <c r="O85" t="n">
        <v>28386.82</v>
      </c>
      <c r="P85" t="n">
        <v>301.9</v>
      </c>
      <c r="Q85" t="n">
        <v>608.78</v>
      </c>
      <c r="R85" t="n">
        <v>53.4</v>
      </c>
      <c r="S85" t="n">
        <v>46.36</v>
      </c>
      <c r="T85" t="n">
        <v>3190.11</v>
      </c>
      <c r="U85" t="n">
        <v>0.87</v>
      </c>
      <c r="V85" t="n">
        <v>0.9</v>
      </c>
      <c r="W85" t="n">
        <v>9.19</v>
      </c>
      <c r="X85" t="n">
        <v>0.19</v>
      </c>
      <c r="Y85" t="n">
        <v>1</v>
      </c>
      <c r="Z85" t="n">
        <v>10</v>
      </c>
      <c r="AA85" t="n">
        <v>1084.069593147851</v>
      </c>
      <c r="AB85" t="n">
        <v>1483.271843119966</v>
      </c>
      <c r="AC85" t="n">
        <v>1341.710460197702</v>
      </c>
      <c r="AD85" t="n">
        <v>1084069.593147851</v>
      </c>
      <c r="AE85" t="n">
        <v>1483271.843119966</v>
      </c>
      <c r="AF85" t="n">
        <v>1.269436065675172e-06</v>
      </c>
      <c r="AG85" t="n">
        <v>34.51822916666666</v>
      </c>
      <c r="AH85" t="n">
        <v>1341710.460197702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3.7714</v>
      </c>
      <c r="E86" t="n">
        <v>26.52</v>
      </c>
      <c r="F86" t="n">
        <v>23.57</v>
      </c>
      <c r="G86" t="n">
        <v>128.57</v>
      </c>
      <c r="H86" t="n">
        <v>1.71</v>
      </c>
      <c r="I86" t="n">
        <v>11</v>
      </c>
      <c r="J86" t="n">
        <v>228.69</v>
      </c>
      <c r="K86" t="n">
        <v>54.38</v>
      </c>
      <c r="L86" t="n">
        <v>22</v>
      </c>
      <c r="M86" t="n">
        <v>9</v>
      </c>
      <c r="N86" t="n">
        <v>52.31</v>
      </c>
      <c r="O86" t="n">
        <v>28438.91</v>
      </c>
      <c r="P86" t="n">
        <v>302.02</v>
      </c>
      <c r="Q86" t="n">
        <v>608.8099999999999</v>
      </c>
      <c r="R86" t="n">
        <v>53.68</v>
      </c>
      <c r="S86" t="n">
        <v>46.36</v>
      </c>
      <c r="T86" t="n">
        <v>3332.23</v>
      </c>
      <c r="U86" t="n">
        <v>0.86</v>
      </c>
      <c r="V86" t="n">
        <v>0.9</v>
      </c>
      <c r="W86" t="n">
        <v>9.19</v>
      </c>
      <c r="X86" t="n">
        <v>0.2</v>
      </c>
      <c r="Y86" t="n">
        <v>1</v>
      </c>
      <c r="Z86" t="n">
        <v>10</v>
      </c>
      <c r="AA86" t="n">
        <v>1084.486947474519</v>
      </c>
      <c r="AB86" t="n">
        <v>1483.842885722087</v>
      </c>
      <c r="AC86" t="n">
        <v>1342.22700329534</v>
      </c>
      <c r="AD86" t="n">
        <v>1084486.947474519</v>
      </c>
      <c r="AE86" t="n">
        <v>1483842.885722087</v>
      </c>
      <c r="AF86" t="n">
        <v>1.269099559454815e-06</v>
      </c>
      <c r="AG86" t="n">
        <v>34.53125</v>
      </c>
      <c r="AH86" t="n">
        <v>1342227.00329534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3.7708</v>
      </c>
      <c r="E87" t="n">
        <v>26.52</v>
      </c>
      <c r="F87" t="n">
        <v>23.57</v>
      </c>
      <c r="G87" t="n">
        <v>128.59</v>
      </c>
      <c r="H87" t="n">
        <v>1.73</v>
      </c>
      <c r="I87" t="n">
        <v>11</v>
      </c>
      <c r="J87" t="n">
        <v>229.11</v>
      </c>
      <c r="K87" t="n">
        <v>54.38</v>
      </c>
      <c r="L87" t="n">
        <v>22.25</v>
      </c>
      <c r="M87" t="n">
        <v>9</v>
      </c>
      <c r="N87" t="n">
        <v>52.48</v>
      </c>
      <c r="O87" t="n">
        <v>28491.06</v>
      </c>
      <c r="P87" t="n">
        <v>302.17</v>
      </c>
      <c r="Q87" t="n">
        <v>608.78</v>
      </c>
      <c r="R87" t="n">
        <v>53.7</v>
      </c>
      <c r="S87" t="n">
        <v>46.36</v>
      </c>
      <c r="T87" t="n">
        <v>3340.62</v>
      </c>
      <c r="U87" t="n">
        <v>0.86</v>
      </c>
      <c r="V87" t="n">
        <v>0.9</v>
      </c>
      <c r="W87" t="n">
        <v>9.199999999999999</v>
      </c>
      <c r="X87" t="n">
        <v>0.2</v>
      </c>
      <c r="Y87" t="n">
        <v>1</v>
      </c>
      <c r="Z87" t="n">
        <v>10</v>
      </c>
      <c r="AA87" t="n">
        <v>1084.802485379537</v>
      </c>
      <c r="AB87" t="n">
        <v>1484.274618604282</v>
      </c>
      <c r="AC87" t="n">
        <v>1342.6175321972</v>
      </c>
      <c r="AD87" t="n">
        <v>1084802.485379537</v>
      </c>
      <c r="AE87" t="n">
        <v>1484274.618604282</v>
      </c>
      <c r="AF87" t="n">
        <v>1.2688976557226e-06</v>
      </c>
      <c r="AG87" t="n">
        <v>34.53125</v>
      </c>
      <c r="AH87" t="n">
        <v>1342617.5321972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3.7713</v>
      </c>
      <c r="E88" t="n">
        <v>26.52</v>
      </c>
      <c r="F88" t="n">
        <v>23.57</v>
      </c>
      <c r="G88" t="n">
        <v>128.57</v>
      </c>
      <c r="H88" t="n">
        <v>1.74</v>
      </c>
      <c r="I88" t="n">
        <v>11</v>
      </c>
      <c r="J88" t="n">
        <v>229.53</v>
      </c>
      <c r="K88" t="n">
        <v>54.38</v>
      </c>
      <c r="L88" t="n">
        <v>22.5</v>
      </c>
      <c r="M88" t="n">
        <v>9</v>
      </c>
      <c r="N88" t="n">
        <v>52.66</v>
      </c>
      <c r="O88" t="n">
        <v>28543.27</v>
      </c>
      <c r="P88" t="n">
        <v>301.85</v>
      </c>
      <c r="Q88" t="n">
        <v>608.77</v>
      </c>
      <c r="R88" t="n">
        <v>53.55</v>
      </c>
      <c r="S88" t="n">
        <v>46.36</v>
      </c>
      <c r="T88" t="n">
        <v>3265.11</v>
      </c>
      <c r="U88" t="n">
        <v>0.87</v>
      </c>
      <c r="V88" t="n">
        <v>0.9</v>
      </c>
      <c r="W88" t="n">
        <v>9.199999999999999</v>
      </c>
      <c r="X88" t="n">
        <v>0.2</v>
      </c>
      <c r="Y88" t="n">
        <v>1</v>
      </c>
      <c r="Z88" t="n">
        <v>10</v>
      </c>
      <c r="AA88" t="n">
        <v>1084.258146566296</v>
      </c>
      <c r="AB88" t="n">
        <v>1483.529830225472</v>
      </c>
      <c r="AC88" t="n">
        <v>1341.943825375946</v>
      </c>
      <c r="AD88" t="n">
        <v>1084258.146566296</v>
      </c>
      <c r="AE88" t="n">
        <v>1483529.830225472</v>
      </c>
      <c r="AF88" t="n">
        <v>1.269065908832779e-06</v>
      </c>
      <c r="AG88" t="n">
        <v>34.53125</v>
      </c>
      <c r="AH88" t="n">
        <v>1341943.825375946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3.772</v>
      </c>
      <c r="E89" t="n">
        <v>26.51</v>
      </c>
      <c r="F89" t="n">
        <v>23.57</v>
      </c>
      <c r="G89" t="n">
        <v>128.55</v>
      </c>
      <c r="H89" t="n">
        <v>1.76</v>
      </c>
      <c r="I89" t="n">
        <v>11</v>
      </c>
      <c r="J89" t="n">
        <v>229.96</v>
      </c>
      <c r="K89" t="n">
        <v>54.38</v>
      </c>
      <c r="L89" t="n">
        <v>22.75</v>
      </c>
      <c r="M89" t="n">
        <v>9</v>
      </c>
      <c r="N89" t="n">
        <v>52.83</v>
      </c>
      <c r="O89" t="n">
        <v>28595.54</v>
      </c>
      <c r="P89" t="n">
        <v>301.02</v>
      </c>
      <c r="Q89" t="n">
        <v>608.8</v>
      </c>
      <c r="R89" t="n">
        <v>53.59</v>
      </c>
      <c r="S89" t="n">
        <v>46.36</v>
      </c>
      <c r="T89" t="n">
        <v>3286.43</v>
      </c>
      <c r="U89" t="n">
        <v>0.87</v>
      </c>
      <c r="V89" t="n">
        <v>0.9</v>
      </c>
      <c r="W89" t="n">
        <v>9.19</v>
      </c>
      <c r="X89" t="n">
        <v>0.2</v>
      </c>
      <c r="Y89" t="n">
        <v>1</v>
      </c>
      <c r="Z89" t="n">
        <v>10</v>
      </c>
      <c r="AA89" t="n">
        <v>1082.945193732697</v>
      </c>
      <c r="AB89" t="n">
        <v>1481.73339023515</v>
      </c>
      <c r="AC89" t="n">
        <v>1340.318835096981</v>
      </c>
      <c r="AD89" t="n">
        <v>1082945.193732697</v>
      </c>
      <c r="AE89" t="n">
        <v>1481733.39023515</v>
      </c>
      <c r="AF89" t="n">
        <v>1.269301463187029e-06</v>
      </c>
      <c r="AG89" t="n">
        <v>34.51822916666666</v>
      </c>
      <c r="AH89" t="n">
        <v>1340318.835096981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3.7719</v>
      </c>
      <c r="E90" t="n">
        <v>26.51</v>
      </c>
      <c r="F90" t="n">
        <v>23.57</v>
      </c>
      <c r="G90" t="n">
        <v>128.55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300.33</v>
      </c>
      <c r="Q90" t="n">
        <v>608.8099999999999</v>
      </c>
      <c r="R90" t="n">
        <v>53.53</v>
      </c>
      <c r="S90" t="n">
        <v>46.36</v>
      </c>
      <c r="T90" t="n">
        <v>3256.81</v>
      </c>
      <c r="U90" t="n">
        <v>0.87</v>
      </c>
      <c r="V90" t="n">
        <v>0.9</v>
      </c>
      <c r="W90" t="n">
        <v>9.19</v>
      </c>
      <c r="X90" t="n">
        <v>0.2</v>
      </c>
      <c r="Y90" t="n">
        <v>1</v>
      </c>
      <c r="Z90" t="n">
        <v>10</v>
      </c>
      <c r="AA90" t="n">
        <v>1081.966151474053</v>
      </c>
      <c r="AB90" t="n">
        <v>1480.393821424578</v>
      </c>
      <c r="AC90" t="n">
        <v>1339.107112853594</v>
      </c>
      <c r="AD90" t="n">
        <v>1081966.151474053</v>
      </c>
      <c r="AE90" t="n">
        <v>1480393.821424578</v>
      </c>
      <c r="AF90" t="n">
        <v>1.269267812564993e-06</v>
      </c>
      <c r="AG90" t="n">
        <v>34.51822916666666</v>
      </c>
      <c r="AH90" t="n">
        <v>1339107.112853594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3.7728</v>
      </c>
      <c r="E91" t="n">
        <v>26.51</v>
      </c>
      <c r="F91" t="n">
        <v>23.56</v>
      </c>
      <c r="G91" t="n">
        <v>128.52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299.13</v>
      </c>
      <c r="Q91" t="n">
        <v>608.8200000000001</v>
      </c>
      <c r="R91" t="n">
        <v>53.31</v>
      </c>
      <c r="S91" t="n">
        <v>46.36</v>
      </c>
      <c r="T91" t="n">
        <v>3147.74</v>
      </c>
      <c r="U91" t="n">
        <v>0.87</v>
      </c>
      <c r="V91" t="n">
        <v>0.9</v>
      </c>
      <c r="W91" t="n">
        <v>9.19</v>
      </c>
      <c r="X91" t="n">
        <v>0.19</v>
      </c>
      <c r="Y91" t="n">
        <v>1</v>
      </c>
      <c r="Z91" t="n">
        <v>10</v>
      </c>
      <c r="AA91" t="n">
        <v>1080.008131460631</v>
      </c>
      <c r="AB91" t="n">
        <v>1477.714772060468</v>
      </c>
      <c r="AC91" t="n">
        <v>1336.683748200724</v>
      </c>
      <c r="AD91" t="n">
        <v>1080008.131460631</v>
      </c>
      <c r="AE91" t="n">
        <v>1477714.772060468</v>
      </c>
      <c r="AF91" t="n">
        <v>1.269570668163315e-06</v>
      </c>
      <c r="AG91" t="n">
        <v>34.51822916666666</v>
      </c>
      <c r="AH91" t="n">
        <v>1336683.748200724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3.7722</v>
      </c>
      <c r="E92" t="n">
        <v>26.51</v>
      </c>
      <c r="F92" t="n">
        <v>23.57</v>
      </c>
      <c r="G92" t="n">
        <v>128.54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298.51</v>
      </c>
      <c r="Q92" t="n">
        <v>608.77</v>
      </c>
      <c r="R92" t="n">
        <v>53.36</v>
      </c>
      <c r="S92" t="n">
        <v>46.36</v>
      </c>
      <c r="T92" t="n">
        <v>3173.41</v>
      </c>
      <c r="U92" t="n">
        <v>0.87</v>
      </c>
      <c r="V92" t="n">
        <v>0.9</v>
      </c>
      <c r="W92" t="n">
        <v>9.199999999999999</v>
      </c>
      <c r="X92" t="n">
        <v>0.19</v>
      </c>
      <c r="Y92" t="n">
        <v>1</v>
      </c>
      <c r="Z92" t="n">
        <v>10</v>
      </c>
      <c r="AA92" t="n">
        <v>1079.291219968125</v>
      </c>
      <c r="AB92" t="n">
        <v>1476.733862128518</v>
      </c>
      <c r="AC92" t="n">
        <v>1335.796454935964</v>
      </c>
      <c r="AD92" t="n">
        <v>1079291.219968125</v>
      </c>
      <c r="AE92" t="n">
        <v>1476733.862128518</v>
      </c>
      <c r="AF92" t="n">
        <v>1.2693687644311e-06</v>
      </c>
      <c r="AG92" t="n">
        <v>34.51822916666666</v>
      </c>
      <c r="AH92" t="n">
        <v>1335796.454935964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3.7802</v>
      </c>
      <c r="E93" t="n">
        <v>26.45</v>
      </c>
      <c r="F93" t="n">
        <v>23.55</v>
      </c>
      <c r="G93" t="n">
        <v>141.29</v>
      </c>
      <c r="H93" t="n">
        <v>1.82</v>
      </c>
      <c r="I93" t="n">
        <v>10</v>
      </c>
      <c r="J93" t="n">
        <v>231.66</v>
      </c>
      <c r="K93" t="n">
        <v>54.38</v>
      </c>
      <c r="L93" t="n">
        <v>23.75</v>
      </c>
      <c r="M93" t="n">
        <v>8</v>
      </c>
      <c r="N93" t="n">
        <v>53.53</v>
      </c>
      <c r="O93" t="n">
        <v>28805.23</v>
      </c>
      <c r="P93" t="n">
        <v>297.96</v>
      </c>
      <c r="Q93" t="n">
        <v>608.77</v>
      </c>
      <c r="R93" t="n">
        <v>52.91</v>
      </c>
      <c r="S93" t="n">
        <v>46.36</v>
      </c>
      <c r="T93" t="n">
        <v>2952.87</v>
      </c>
      <c r="U93" t="n">
        <v>0.88</v>
      </c>
      <c r="V93" t="n">
        <v>0.9</v>
      </c>
      <c r="W93" t="n">
        <v>9.19</v>
      </c>
      <c r="X93" t="n">
        <v>0.18</v>
      </c>
      <c r="Y93" t="n">
        <v>1</v>
      </c>
      <c r="Z93" t="n">
        <v>10</v>
      </c>
      <c r="AA93" t="n">
        <v>1076.864222886436</v>
      </c>
      <c r="AB93" t="n">
        <v>1473.413137649797</v>
      </c>
      <c r="AC93" t="n">
        <v>1332.792655740826</v>
      </c>
      <c r="AD93" t="n">
        <v>1076864.222886436</v>
      </c>
      <c r="AE93" t="n">
        <v>1473413.137649797</v>
      </c>
      <c r="AF93" t="n">
        <v>1.272060814193957e-06</v>
      </c>
      <c r="AG93" t="n">
        <v>34.44010416666666</v>
      </c>
      <c r="AH93" t="n">
        <v>1332792.655740826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3.7802</v>
      </c>
      <c r="E94" t="n">
        <v>26.45</v>
      </c>
      <c r="F94" t="n">
        <v>23.55</v>
      </c>
      <c r="G94" t="n">
        <v>141.29</v>
      </c>
      <c r="H94" t="n">
        <v>1.84</v>
      </c>
      <c r="I94" t="n">
        <v>10</v>
      </c>
      <c r="J94" t="n">
        <v>232.08</v>
      </c>
      <c r="K94" t="n">
        <v>54.38</v>
      </c>
      <c r="L94" t="n">
        <v>24</v>
      </c>
      <c r="M94" t="n">
        <v>8</v>
      </c>
      <c r="N94" t="n">
        <v>53.71</v>
      </c>
      <c r="O94" t="n">
        <v>28857.81</v>
      </c>
      <c r="P94" t="n">
        <v>298.54</v>
      </c>
      <c r="Q94" t="n">
        <v>608.76</v>
      </c>
      <c r="R94" t="n">
        <v>52.95</v>
      </c>
      <c r="S94" t="n">
        <v>46.36</v>
      </c>
      <c r="T94" t="n">
        <v>2972.45</v>
      </c>
      <c r="U94" t="n">
        <v>0.88</v>
      </c>
      <c r="V94" t="n">
        <v>0.9</v>
      </c>
      <c r="W94" t="n">
        <v>9.19</v>
      </c>
      <c r="X94" t="n">
        <v>0.18</v>
      </c>
      <c r="Y94" t="n">
        <v>1</v>
      </c>
      <c r="Z94" t="n">
        <v>10</v>
      </c>
      <c r="AA94" t="n">
        <v>1077.699188223941</v>
      </c>
      <c r="AB94" t="n">
        <v>1474.555574060642</v>
      </c>
      <c r="AC94" t="n">
        <v>1333.82605962404</v>
      </c>
      <c r="AD94" t="n">
        <v>1077699.188223941</v>
      </c>
      <c r="AE94" t="n">
        <v>1474555.574060642</v>
      </c>
      <c r="AF94" t="n">
        <v>1.272060814193957e-06</v>
      </c>
      <c r="AG94" t="n">
        <v>34.44010416666666</v>
      </c>
      <c r="AH94" t="n">
        <v>1333826.05962404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3.7801</v>
      </c>
      <c r="E95" t="n">
        <v>26.45</v>
      </c>
      <c r="F95" t="n">
        <v>23.55</v>
      </c>
      <c r="G95" t="n">
        <v>141.29</v>
      </c>
      <c r="H95" t="n">
        <v>1.85</v>
      </c>
      <c r="I95" t="n">
        <v>10</v>
      </c>
      <c r="J95" t="n">
        <v>232.51</v>
      </c>
      <c r="K95" t="n">
        <v>54.38</v>
      </c>
      <c r="L95" t="n">
        <v>24.25</v>
      </c>
      <c r="M95" t="n">
        <v>8</v>
      </c>
      <c r="N95" t="n">
        <v>53.88</v>
      </c>
      <c r="O95" t="n">
        <v>28910.45</v>
      </c>
      <c r="P95" t="n">
        <v>298.62</v>
      </c>
      <c r="Q95" t="n">
        <v>608.75</v>
      </c>
      <c r="R95" t="n">
        <v>52.84</v>
      </c>
      <c r="S95" t="n">
        <v>46.36</v>
      </c>
      <c r="T95" t="n">
        <v>2920.03</v>
      </c>
      <c r="U95" t="n">
        <v>0.88</v>
      </c>
      <c r="V95" t="n">
        <v>0.9</v>
      </c>
      <c r="W95" t="n">
        <v>9.199999999999999</v>
      </c>
      <c r="X95" t="n">
        <v>0.18</v>
      </c>
      <c r="Y95" t="n">
        <v>1</v>
      </c>
      <c r="Z95" t="n">
        <v>10</v>
      </c>
      <c r="AA95" t="n">
        <v>1077.830653280381</v>
      </c>
      <c r="AB95" t="n">
        <v>1474.735450350692</v>
      </c>
      <c r="AC95" t="n">
        <v>1333.988768773426</v>
      </c>
      <c r="AD95" t="n">
        <v>1077830.653280381</v>
      </c>
      <c r="AE95" t="n">
        <v>1474735.450350692</v>
      </c>
      <c r="AF95" t="n">
        <v>1.272027163571922e-06</v>
      </c>
      <c r="AG95" t="n">
        <v>34.44010416666666</v>
      </c>
      <c r="AH95" t="n">
        <v>1333988.768773426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3.7797</v>
      </c>
      <c r="E96" t="n">
        <v>26.46</v>
      </c>
      <c r="F96" t="n">
        <v>23.55</v>
      </c>
      <c r="G96" t="n">
        <v>141.31</v>
      </c>
      <c r="H96" t="n">
        <v>1.87</v>
      </c>
      <c r="I96" t="n">
        <v>10</v>
      </c>
      <c r="J96" t="n">
        <v>232.94</v>
      </c>
      <c r="K96" t="n">
        <v>54.38</v>
      </c>
      <c r="L96" t="n">
        <v>24.5</v>
      </c>
      <c r="M96" t="n">
        <v>8</v>
      </c>
      <c r="N96" t="n">
        <v>54.06</v>
      </c>
      <c r="O96" t="n">
        <v>28963.15</v>
      </c>
      <c r="P96" t="n">
        <v>298.58</v>
      </c>
      <c r="Q96" t="n">
        <v>608.76</v>
      </c>
      <c r="R96" t="n">
        <v>52.93</v>
      </c>
      <c r="S96" t="n">
        <v>46.36</v>
      </c>
      <c r="T96" t="n">
        <v>2964.94</v>
      </c>
      <c r="U96" t="n">
        <v>0.88</v>
      </c>
      <c r="V96" t="n">
        <v>0.9</v>
      </c>
      <c r="W96" t="n">
        <v>9.199999999999999</v>
      </c>
      <c r="X96" t="n">
        <v>0.18</v>
      </c>
      <c r="Y96" t="n">
        <v>1</v>
      </c>
      <c r="Z96" t="n">
        <v>10</v>
      </c>
      <c r="AA96" t="n">
        <v>1077.838260164875</v>
      </c>
      <c r="AB96" t="n">
        <v>1474.745858425649</v>
      </c>
      <c r="AC96" t="n">
        <v>1333.998183516317</v>
      </c>
      <c r="AD96" t="n">
        <v>1077838.260164875</v>
      </c>
      <c r="AE96" t="n">
        <v>1474745.858425649</v>
      </c>
      <c r="AF96" t="n">
        <v>1.271892561083779e-06</v>
      </c>
      <c r="AG96" t="n">
        <v>34.453125</v>
      </c>
      <c r="AH96" t="n">
        <v>1333998.183516317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3.7806</v>
      </c>
      <c r="E97" t="n">
        <v>26.45</v>
      </c>
      <c r="F97" t="n">
        <v>23.55</v>
      </c>
      <c r="G97" t="n">
        <v>141.27</v>
      </c>
      <c r="H97" t="n">
        <v>1.89</v>
      </c>
      <c r="I97" t="n">
        <v>10</v>
      </c>
      <c r="J97" t="n">
        <v>233.37</v>
      </c>
      <c r="K97" t="n">
        <v>54.38</v>
      </c>
      <c r="L97" t="n">
        <v>24.75</v>
      </c>
      <c r="M97" t="n">
        <v>8</v>
      </c>
      <c r="N97" t="n">
        <v>54.24</v>
      </c>
      <c r="O97" t="n">
        <v>29015.91</v>
      </c>
      <c r="P97" t="n">
        <v>298.6</v>
      </c>
      <c r="Q97" t="n">
        <v>608.84</v>
      </c>
      <c r="R97" t="n">
        <v>52.77</v>
      </c>
      <c r="S97" t="n">
        <v>46.36</v>
      </c>
      <c r="T97" t="n">
        <v>2884.34</v>
      </c>
      <c r="U97" t="n">
        <v>0.88</v>
      </c>
      <c r="V97" t="n">
        <v>0.9</v>
      </c>
      <c r="W97" t="n">
        <v>9.19</v>
      </c>
      <c r="X97" t="n">
        <v>0.17</v>
      </c>
      <c r="Y97" t="n">
        <v>1</v>
      </c>
      <c r="Z97" t="n">
        <v>10</v>
      </c>
      <c r="AA97" t="n">
        <v>1077.720385921671</v>
      </c>
      <c r="AB97" t="n">
        <v>1474.584577685853</v>
      </c>
      <c r="AC97" t="n">
        <v>1333.852295183967</v>
      </c>
      <c r="AD97" t="n">
        <v>1077720.385921671</v>
      </c>
      <c r="AE97" t="n">
        <v>1474584.577685853</v>
      </c>
      <c r="AF97" t="n">
        <v>1.2721954166821e-06</v>
      </c>
      <c r="AG97" t="n">
        <v>34.44010416666666</v>
      </c>
      <c r="AH97" t="n">
        <v>1333852.295183967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3.7809</v>
      </c>
      <c r="E98" t="n">
        <v>26.45</v>
      </c>
      <c r="F98" t="n">
        <v>23.54</v>
      </c>
      <c r="G98" t="n">
        <v>141.26</v>
      </c>
      <c r="H98" t="n">
        <v>1.9</v>
      </c>
      <c r="I98" t="n">
        <v>10</v>
      </c>
      <c r="J98" t="n">
        <v>233.79</v>
      </c>
      <c r="K98" t="n">
        <v>54.38</v>
      </c>
      <c r="L98" t="n">
        <v>25</v>
      </c>
      <c r="M98" t="n">
        <v>8</v>
      </c>
      <c r="N98" t="n">
        <v>54.42</v>
      </c>
      <c r="O98" t="n">
        <v>29068.74</v>
      </c>
      <c r="P98" t="n">
        <v>298.67</v>
      </c>
      <c r="Q98" t="n">
        <v>608.77</v>
      </c>
      <c r="R98" t="n">
        <v>52.8</v>
      </c>
      <c r="S98" t="n">
        <v>46.36</v>
      </c>
      <c r="T98" t="n">
        <v>2896.33</v>
      </c>
      <c r="U98" t="n">
        <v>0.88</v>
      </c>
      <c r="V98" t="n">
        <v>0.91</v>
      </c>
      <c r="W98" t="n">
        <v>9.19</v>
      </c>
      <c r="X98" t="n">
        <v>0.17</v>
      </c>
      <c r="Y98" t="n">
        <v>1</v>
      </c>
      <c r="Z98" t="n">
        <v>10</v>
      </c>
      <c r="AA98" t="n">
        <v>1077.693227333769</v>
      </c>
      <c r="AB98" t="n">
        <v>1474.547418107732</v>
      </c>
      <c r="AC98" t="n">
        <v>1333.818682063829</v>
      </c>
      <c r="AD98" t="n">
        <v>1077693.227333769</v>
      </c>
      <c r="AE98" t="n">
        <v>1474547.418107732</v>
      </c>
      <c r="AF98" t="n">
        <v>1.272296368548207e-06</v>
      </c>
      <c r="AG98" t="n">
        <v>34.44010416666666</v>
      </c>
      <c r="AH98" t="n">
        <v>1333818.682063829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3.7804</v>
      </c>
      <c r="E99" t="n">
        <v>26.45</v>
      </c>
      <c r="F99" t="n">
        <v>23.55</v>
      </c>
      <c r="G99" t="n">
        <v>141.28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298.85</v>
      </c>
      <c r="Q99" t="n">
        <v>608.79</v>
      </c>
      <c r="R99" t="n">
        <v>52.77</v>
      </c>
      <c r="S99" t="n">
        <v>46.36</v>
      </c>
      <c r="T99" t="n">
        <v>2883.32</v>
      </c>
      <c r="U99" t="n">
        <v>0.88</v>
      </c>
      <c r="V99" t="n">
        <v>0.9</v>
      </c>
      <c r="W99" t="n">
        <v>9.19</v>
      </c>
      <c r="X99" t="n">
        <v>0.18</v>
      </c>
      <c r="Y99" t="n">
        <v>1</v>
      </c>
      <c r="Z99" t="n">
        <v>10</v>
      </c>
      <c r="AA99" t="n">
        <v>1078.112853023107</v>
      </c>
      <c r="AB99" t="n">
        <v>1475.121568488464</v>
      </c>
      <c r="AC99" t="n">
        <v>1334.338036338049</v>
      </c>
      <c r="AD99" t="n">
        <v>1078112.853023107</v>
      </c>
      <c r="AE99" t="n">
        <v>1475121.568488464</v>
      </c>
      <c r="AF99" t="n">
        <v>1.272128115438029e-06</v>
      </c>
      <c r="AG99" t="n">
        <v>34.44010416666666</v>
      </c>
      <c r="AH99" t="n">
        <v>1334338.036338049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3.781</v>
      </c>
      <c r="E100" t="n">
        <v>26.45</v>
      </c>
      <c r="F100" t="n">
        <v>23.54</v>
      </c>
      <c r="G100" t="n">
        <v>141.26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297.84</v>
      </c>
      <c r="Q100" t="n">
        <v>608.79</v>
      </c>
      <c r="R100" t="n">
        <v>52.66</v>
      </c>
      <c r="S100" t="n">
        <v>46.36</v>
      </c>
      <c r="T100" t="n">
        <v>2827.59</v>
      </c>
      <c r="U100" t="n">
        <v>0.88</v>
      </c>
      <c r="V100" t="n">
        <v>0.91</v>
      </c>
      <c r="W100" t="n">
        <v>9.199999999999999</v>
      </c>
      <c r="X100" t="n">
        <v>0.17</v>
      </c>
      <c r="Y100" t="n">
        <v>1</v>
      </c>
      <c r="Z100" t="n">
        <v>10</v>
      </c>
      <c r="AA100" t="n">
        <v>1076.482325617561</v>
      </c>
      <c r="AB100" t="n">
        <v>1472.890608958404</v>
      </c>
      <c r="AC100" t="n">
        <v>1332.319996454366</v>
      </c>
      <c r="AD100" t="n">
        <v>1076482.325617561</v>
      </c>
      <c r="AE100" t="n">
        <v>1472890.608958404</v>
      </c>
      <c r="AF100" t="n">
        <v>1.272330019170243e-06</v>
      </c>
      <c r="AG100" t="n">
        <v>34.44010416666666</v>
      </c>
      <c r="AH100" t="n">
        <v>1332319.996454366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3.7808</v>
      </c>
      <c r="E101" t="n">
        <v>26.45</v>
      </c>
      <c r="F101" t="n">
        <v>23.54</v>
      </c>
      <c r="G101" t="n">
        <v>141.26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296.24</v>
      </c>
      <c r="Q101" t="n">
        <v>608.8</v>
      </c>
      <c r="R101" t="n">
        <v>52.74</v>
      </c>
      <c r="S101" t="n">
        <v>46.36</v>
      </c>
      <c r="T101" t="n">
        <v>2866.25</v>
      </c>
      <c r="U101" t="n">
        <v>0.88</v>
      </c>
      <c r="V101" t="n">
        <v>0.91</v>
      </c>
      <c r="W101" t="n">
        <v>9.19</v>
      </c>
      <c r="X101" t="n">
        <v>0.17</v>
      </c>
      <c r="Y101" t="n">
        <v>1</v>
      </c>
      <c r="Z101" t="n">
        <v>10</v>
      </c>
      <c r="AA101" t="n">
        <v>1074.211856846225</v>
      </c>
      <c r="AB101" t="n">
        <v>1469.784053419449</v>
      </c>
      <c r="AC101" t="n">
        <v>1329.509926215972</v>
      </c>
      <c r="AD101" t="n">
        <v>1074211.856846225</v>
      </c>
      <c r="AE101" t="n">
        <v>1469784.053419449</v>
      </c>
      <c r="AF101" t="n">
        <v>1.272262717926171e-06</v>
      </c>
      <c r="AG101" t="n">
        <v>34.44010416666666</v>
      </c>
      <c r="AH101" t="n">
        <v>1329509.926215972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3.7793</v>
      </c>
      <c r="E102" t="n">
        <v>26.46</v>
      </c>
      <c r="F102" t="n">
        <v>23.55</v>
      </c>
      <c r="G102" t="n">
        <v>141.32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295.2</v>
      </c>
      <c r="Q102" t="n">
        <v>608.83</v>
      </c>
      <c r="R102" t="n">
        <v>53</v>
      </c>
      <c r="S102" t="n">
        <v>46.36</v>
      </c>
      <c r="T102" t="n">
        <v>2995.77</v>
      </c>
      <c r="U102" t="n">
        <v>0.87</v>
      </c>
      <c r="V102" t="n">
        <v>0.9</v>
      </c>
      <c r="W102" t="n">
        <v>9.199999999999999</v>
      </c>
      <c r="X102" t="n">
        <v>0.18</v>
      </c>
      <c r="Y102" t="n">
        <v>1</v>
      </c>
      <c r="Z102" t="n">
        <v>10</v>
      </c>
      <c r="AA102" t="n">
        <v>1073.036474958735</v>
      </c>
      <c r="AB102" t="n">
        <v>1468.175844066796</v>
      </c>
      <c r="AC102" t="n">
        <v>1328.055202106799</v>
      </c>
      <c r="AD102" t="n">
        <v>1073036.474958735</v>
      </c>
      <c r="AE102" t="n">
        <v>1468175.844066796</v>
      </c>
      <c r="AF102" t="n">
        <v>1.271757958595636e-06</v>
      </c>
      <c r="AG102" t="n">
        <v>34.453125</v>
      </c>
      <c r="AH102" t="n">
        <v>1328055.202106799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3.7876</v>
      </c>
      <c r="E103" t="n">
        <v>26.4</v>
      </c>
      <c r="F103" t="n">
        <v>23.54</v>
      </c>
      <c r="G103" t="n">
        <v>156.9</v>
      </c>
      <c r="H103" t="n">
        <v>1.98</v>
      </c>
      <c r="I103" t="n">
        <v>9</v>
      </c>
      <c r="J103" t="n">
        <v>235.94</v>
      </c>
      <c r="K103" t="n">
        <v>54.38</v>
      </c>
      <c r="L103" t="n">
        <v>26.25</v>
      </c>
      <c r="M103" t="n">
        <v>7</v>
      </c>
      <c r="N103" t="n">
        <v>55.32</v>
      </c>
      <c r="O103" t="n">
        <v>29333.84</v>
      </c>
      <c r="P103" t="n">
        <v>293.06</v>
      </c>
      <c r="Q103" t="n">
        <v>608.79</v>
      </c>
      <c r="R103" t="n">
        <v>52.37</v>
      </c>
      <c r="S103" t="n">
        <v>46.36</v>
      </c>
      <c r="T103" t="n">
        <v>2688.61</v>
      </c>
      <c r="U103" t="n">
        <v>0.89</v>
      </c>
      <c r="V103" t="n">
        <v>0.91</v>
      </c>
      <c r="W103" t="n">
        <v>9.199999999999999</v>
      </c>
      <c r="X103" t="n">
        <v>0.16</v>
      </c>
      <c r="Y103" t="n">
        <v>1</v>
      </c>
      <c r="Z103" t="n">
        <v>10</v>
      </c>
      <c r="AA103" t="n">
        <v>1068.543324832501</v>
      </c>
      <c r="AB103" t="n">
        <v>1462.028117840288</v>
      </c>
      <c r="AC103" t="n">
        <v>1322.494206242961</v>
      </c>
      <c r="AD103" t="n">
        <v>1068543.3248325</v>
      </c>
      <c r="AE103" t="n">
        <v>1462028.117840288</v>
      </c>
      <c r="AF103" t="n">
        <v>1.2745509602246e-06</v>
      </c>
      <c r="AG103" t="n">
        <v>34.375</v>
      </c>
      <c r="AH103" t="n">
        <v>1322494.206242961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3.789</v>
      </c>
      <c r="E104" t="n">
        <v>26.39</v>
      </c>
      <c r="F104" t="n">
        <v>23.53</v>
      </c>
      <c r="G104" t="n">
        <v>156.84</v>
      </c>
      <c r="H104" t="n">
        <v>1.99</v>
      </c>
      <c r="I104" t="n">
        <v>9</v>
      </c>
      <c r="J104" t="n">
        <v>236.37</v>
      </c>
      <c r="K104" t="n">
        <v>54.38</v>
      </c>
      <c r="L104" t="n">
        <v>26.5</v>
      </c>
      <c r="M104" t="n">
        <v>7</v>
      </c>
      <c r="N104" t="n">
        <v>55.5</v>
      </c>
      <c r="O104" t="n">
        <v>29387.05</v>
      </c>
      <c r="P104" t="n">
        <v>293.39</v>
      </c>
      <c r="Q104" t="n">
        <v>608.8099999999999</v>
      </c>
      <c r="R104" t="n">
        <v>52.22</v>
      </c>
      <c r="S104" t="n">
        <v>46.36</v>
      </c>
      <c r="T104" t="n">
        <v>2613.93</v>
      </c>
      <c r="U104" t="n">
        <v>0.89</v>
      </c>
      <c r="V104" t="n">
        <v>0.91</v>
      </c>
      <c r="W104" t="n">
        <v>9.19</v>
      </c>
      <c r="X104" t="n">
        <v>0.15</v>
      </c>
      <c r="Y104" t="n">
        <v>1</v>
      </c>
      <c r="Z104" t="n">
        <v>10</v>
      </c>
      <c r="AA104" t="n">
        <v>1068.714217355865</v>
      </c>
      <c r="AB104" t="n">
        <v>1462.261940530001</v>
      </c>
      <c r="AC104" t="n">
        <v>1322.70571322334</v>
      </c>
      <c r="AD104" t="n">
        <v>1068714.217355865</v>
      </c>
      <c r="AE104" t="n">
        <v>1462261.940530001</v>
      </c>
      <c r="AF104" t="n">
        <v>1.2750220689331e-06</v>
      </c>
      <c r="AG104" t="n">
        <v>34.36197916666666</v>
      </c>
      <c r="AH104" t="n">
        <v>1322705.71322334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3.7883</v>
      </c>
      <c r="E105" t="n">
        <v>26.4</v>
      </c>
      <c r="F105" t="n">
        <v>23.53</v>
      </c>
      <c r="G105" t="n">
        <v>156.87</v>
      </c>
      <c r="H105" t="n">
        <v>2.01</v>
      </c>
      <c r="I105" t="n">
        <v>9</v>
      </c>
      <c r="J105" t="n">
        <v>236.81</v>
      </c>
      <c r="K105" t="n">
        <v>54.38</v>
      </c>
      <c r="L105" t="n">
        <v>26.75</v>
      </c>
      <c r="M105" t="n">
        <v>7</v>
      </c>
      <c r="N105" t="n">
        <v>55.68</v>
      </c>
      <c r="O105" t="n">
        <v>29440.33</v>
      </c>
      <c r="P105" t="n">
        <v>293.69</v>
      </c>
      <c r="Q105" t="n">
        <v>608.8099999999999</v>
      </c>
      <c r="R105" t="n">
        <v>52.26</v>
      </c>
      <c r="S105" t="n">
        <v>46.36</v>
      </c>
      <c r="T105" t="n">
        <v>2630.71</v>
      </c>
      <c r="U105" t="n">
        <v>0.89</v>
      </c>
      <c r="V105" t="n">
        <v>0.91</v>
      </c>
      <c r="W105" t="n">
        <v>9.19</v>
      </c>
      <c r="X105" t="n">
        <v>0.16</v>
      </c>
      <c r="Y105" t="n">
        <v>1</v>
      </c>
      <c r="Z105" t="n">
        <v>10</v>
      </c>
      <c r="AA105" t="n">
        <v>1069.257326062129</v>
      </c>
      <c r="AB105" t="n">
        <v>1463.005045822178</v>
      </c>
      <c r="AC105" t="n">
        <v>1323.377897589386</v>
      </c>
      <c r="AD105" t="n">
        <v>1069257.326062129</v>
      </c>
      <c r="AE105" t="n">
        <v>1463005.045822178</v>
      </c>
      <c r="AF105" t="n">
        <v>1.27478651457885e-06</v>
      </c>
      <c r="AG105" t="n">
        <v>34.375</v>
      </c>
      <c r="AH105" t="n">
        <v>1323377.897589386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3.7879</v>
      </c>
      <c r="E106" t="n">
        <v>26.4</v>
      </c>
      <c r="F106" t="n">
        <v>23.53</v>
      </c>
      <c r="G106" t="n">
        <v>156.89</v>
      </c>
      <c r="H106" t="n">
        <v>2.02</v>
      </c>
      <c r="I106" t="n">
        <v>9</v>
      </c>
      <c r="J106" t="n">
        <v>237.24</v>
      </c>
      <c r="K106" t="n">
        <v>54.38</v>
      </c>
      <c r="L106" t="n">
        <v>27</v>
      </c>
      <c r="M106" t="n">
        <v>7</v>
      </c>
      <c r="N106" t="n">
        <v>55.86</v>
      </c>
      <c r="O106" t="n">
        <v>29493.67</v>
      </c>
      <c r="P106" t="n">
        <v>293.78</v>
      </c>
      <c r="Q106" t="n">
        <v>608.76</v>
      </c>
      <c r="R106" t="n">
        <v>52.53</v>
      </c>
      <c r="S106" t="n">
        <v>46.36</v>
      </c>
      <c r="T106" t="n">
        <v>2768.1</v>
      </c>
      <c r="U106" t="n">
        <v>0.88</v>
      </c>
      <c r="V106" t="n">
        <v>0.91</v>
      </c>
      <c r="W106" t="n">
        <v>9.19</v>
      </c>
      <c r="X106" t="n">
        <v>0.16</v>
      </c>
      <c r="Y106" t="n">
        <v>1</v>
      </c>
      <c r="Z106" t="n">
        <v>10</v>
      </c>
      <c r="AA106" t="n">
        <v>1069.45077811317</v>
      </c>
      <c r="AB106" t="n">
        <v>1463.269735452914</v>
      </c>
      <c r="AC106" t="n">
        <v>1323.617325613259</v>
      </c>
      <c r="AD106" t="n">
        <v>1069450.77811317</v>
      </c>
      <c r="AE106" t="n">
        <v>1463269.735452914</v>
      </c>
      <c r="AF106" t="n">
        <v>1.274651912090707e-06</v>
      </c>
      <c r="AG106" t="n">
        <v>34.375</v>
      </c>
      <c r="AH106" t="n">
        <v>1323617.32561326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3.7876</v>
      </c>
      <c r="E107" t="n">
        <v>26.4</v>
      </c>
      <c r="F107" t="n">
        <v>23.54</v>
      </c>
      <c r="G107" t="n">
        <v>156.9</v>
      </c>
      <c r="H107" t="n">
        <v>2.04</v>
      </c>
      <c r="I107" t="n">
        <v>9</v>
      </c>
      <c r="J107" t="n">
        <v>237.67</v>
      </c>
      <c r="K107" t="n">
        <v>54.38</v>
      </c>
      <c r="L107" t="n">
        <v>27.25</v>
      </c>
      <c r="M107" t="n">
        <v>7</v>
      </c>
      <c r="N107" t="n">
        <v>56.05</v>
      </c>
      <c r="O107" t="n">
        <v>29547.07</v>
      </c>
      <c r="P107" t="n">
        <v>293.75</v>
      </c>
      <c r="Q107" t="n">
        <v>608.78</v>
      </c>
      <c r="R107" t="n">
        <v>52.56</v>
      </c>
      <c r="S107" t="n">
        <v>46.36</v>
      </c>
      <c r="T107" t="n">
        <v>2782.18</v>
      </c>
      <c r="U107" t="n">
        <v>0.88</v>
      </c>
      <c r="V107" t="n">
        <v>0.91</v>
      </c>
      <c r="W107" t="n">
        <v>9.19</v>
      </c>
      <c r="X107" t="n">
        <v>0.16</v>
      </c>
      <c r="Y107" t="n">
        <v>1</v>
      </c>
      <c r="Z107" t="n">
        <v>10</v>
      </c>
      <c r="AA107" t="n">
        <v>1069.534704970636</v>
      </c>
      <c r="AB107" t="n">
        <v>1463.38456788189</v>
      </c>
      <c r="AC107" t="n">
        <v>1323.721198596382</v>
      </c>
      <c r="AD107" t="n">
        <v>1069534.704970636</v>
      </c>
      <c r="AE107" t="n">
        <v>1463384.56788189</v>
      </c>
      <c r="AF107" t="n">
        <v>1.2745509602246e-06</v>
      </c>
      <c r="AG107" t="n">
        <v>34.375</v>
      </c>
      <c r="AH107" t="n">
        <v>1323721.198596382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3.7878</v>
      </c>
      <c r="E108" t="n">
        <v>26.4</v>
      </c>
      <c r="F108" t="n">
        <v>23.53</v>
      </c>
      <c r="G108" t="n">
        <v>156.89</v>
      </c>
      <c r="H108" t="n">
        <v>2.05</v>
      </c>
      <c r="I108" t="n">
        <v>9</v>
      </c>
      <c r="J108" t="n">
        <v>238.11</v>
      </c>
      <c r="K108" t="n">
        <v>54.38</v>
      </c>
      <c r="L108" t="n">
        <v>27.5</v>
      </c>
      <c r="M108" t="n">
        <v>7</v>
      </c>
      <c r="N108" t="n">
        <v>56.23</v>
      </c>
      <c r="O108" t="n">
        <v>29600.54</v>
      </c>
      <c r="P108" t="n">
        <v>293.61</v>
      </c>
      <c r="Q108" t="n">
        <v>608.75</v>
      </c>
      <c r="R108" t="n">
        <v>52.43</v>
      </c>
      <c r="S108" t="n">
        <v>46.36</v>
      </c>
      <c r="T108" t="n">
        <v>2715.96</v>
      </c>
      <c r="U108" t="n">
        <v>0.88</v>
      </c>
      <c r="V108" t="n">
        <v>0.91</v>
      </c>
      <c r="W108" t="n">
        <v>9.19</v>
      </c>
      <c r="X108" t="n">
        <v>0.16</v>
      </c>
      <c r="Y108" t="n">
        <v>1</v>
      </c>
      <c r="Z108" t="n">
        <v>10</v>
      </c>
      <c r="AA108" t="n">
        <v>1069.222581423034</v>
      </c>
      <c r="AB108" t="n">
        <v>1462.957506674142</v>
      </c>
      <c r="AC108" t="n">
        <v>1323.334895510917</v>
      </c>
      <c r="AD108" t="n">
        <v>1069222.581423034</v>
      </c>
      <c r="AE108" t="n">
        <v>1462957.506674142</v>
      </c>
      <c r="AF108" t="n">
        <v>1.274618261468671e-06</v>
      </c>
      <c r="AG108" t="n">
        <v>34.375</v>
      </c>
      <c r="AH108" t="n">
        <v>1323334.895510917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3.7884</v>
      </c>
      <c r="E109" t="n">
        <v>26.4</v>
      </c>
      <c r="F109" t="n">
        <v>23.53</v>
      </c>
      <c r="G109" t="n">
        <v>156.86</v>
      </c>
      <c r="H109" t="n">
        <v>2.07</v>
      </c>
      <c r="I109" t="n">
        <v>9</v>
      </c>
      <c r="J109" t="n">
        <v>238.54</v>
      </c>
      <c r="K109" t="n">
        <v>54.38</v>
      </c>
      <c r="L109" t="n">
        <v>27.75</v>
      </c>
      <c r="M109" t="n">
        <v>7</v>
      </c>
      <c r="N109" t="n">
        <v>56.41</v>
      </c>
      <c r="O109" t="n">
        <v>29654.08</v>
      </c>
      <c r="P109" t="n">
        <v>293.11</v>
      </c>
      <c r="Q109" t="n">
        <v>608.77</v>
      </c>
      <c r="R109" t="n">
        <v>52.39</v>
      </c>
      <c r="S109" t="n">
        <v>46.36</v>
      </c>
      <c r="T109" t="n">
        <v>2695.6</v>
      </c>
      <c r="U109" t="n">
        <v>0.88</v>
      </c>
      <c r="V109" t="n">
        <v>0.91</v>
      </c>
      <c r="W109" t="n">
        <v>9.19</v>
      </c>
      <c r="X109" t="n">
        <v>0.16</v>
      </c>
      <c r="Y109" t="n">
        <v>1</v>
      </c>
      <c r="Z109" t="n">
        <v>10</v>
      </c>
      <c r="AA109" t="n">
        <v>1068.408132165731</v>
      </c>
      <c r="AB109" t="n">
        <v>1461.843141269335</v>
      </c>
      <c r="AC109" t="n">
        <v>1322.326883576324</v>
      </c>
      <c r="AD109" t="n">
        <v>1068408.132165731</v>
      </c>
      <c r="AE109" t="n">
        <v>1461843.141269335</v>
      </c>
      <c r="AF109" t="n">
        <v>1.274820165200886e-06</v>
      </c>
      <c r="AG109" t="n">
        <v>34.375</v>
      </c>
      <c r="AH109" t="n">
        <v>1322326.883576324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3.788</v>
      </c>
      <c r="E110" t="n">
        <v>26.4</v>
      </c>
      <c r="F110" t="n">
        <v>23.53</v>
      </c>
      <c r="G110" t="n">
        <v>156.89</v>
      </c>
      <c r="H110" t="n">
        <v>2.08</v>
      </c>
      <c r="I110" t="n">
        <v>9</v>
      </c>
      <c r="J110" t="n">
        <v>238.97</v>
      </c>
      <c r="K110" t="n">
        <v>54.38</v>
      </c>
      <c r="L110" t="n">
        <v>28</v>
      </c>
      <c r="M110" t="n">
        <v>7</v>
      </c>
      <c r="N110" t="n">
        <v>56.6</v>
      </c>
      <c r="O110" t="n">
        <v>29707.68</v>
      </c>
      <c r="P110" t="n">
        <v>292.98</v>
      </c>
      <c r="Q110" t="n">
        <v>608.76</v>
      </c>
      <c r="R110" t="n">
        <v>52.36</v>
      </c>
      <c r="S110" t="n">
        <v>46.36</v>
      </c>
      <c r="T110" t="n">
        <v>2680.13</v>
      </c>
      <c r="U110" t="n">
        <v>0.89</v>
      </c>
      <c r="V110" t="n">
        <v>0.91</v>
      </c>
      <c r="W110" t="n">
        <v>9.19</v>
      </c>
      <c r="X110" t="n">
        <v>0.16</v>
      </c>
      <c r="Y110" t="n">
        <v>1</v>
      </c>
      <c r="Z110" t="n">
        <v>10</v>
      </c>
      <c r="AA110" t="n">
        <v>1068.28543059811</v>
      </c>
      <c r="AB110" t="n">
        <v>1461.675255571304</v>
      </c>
      <c r="AC110" t="n">
        <v>1322.175020653684</v>
      </c>
      <c r="AD110" t="n">
        <v>1068285.43059811</v>
      </c>
      <c r="AE110" t="n">
        <v>1461675.255571304</v>
      </c>
      <c r="AF110" t="n">
        <v>1.274685562712743e-06</v>
      </c>
      <c r="AG110" t="n">
        <v>34.375</v>
      </c>
      <c r="AH110" t="n">
        <v>1322175.020653684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3.7884</v>
      </c>
      <c r="E111" t="n">
        <v>26.4</v>
      </c>
      <c r="F111" t="n">
        <v>23.53</v>
      </c>
      <c r="G111" t="n">
        <v>156.86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292.84</v>
      </c>
      <c r="Q111" t="n">
        <v>608.8099999999999</v>
      </c>
      <c r="R111" t="n">
        <v>52.29</v>
      </c>
      <c r="S111" t="n">
        <v>46.36</v>
      </c>
      <c r="T111" t="n">
        <v>2645.61</v>
      </c>
      <c r="U111" t="n">
        <v>0.89</v>
      </c>
      <c r="V111" t="n">
        <v>0.91</v>
      </c>
      <c r="W111" t="n">
        <v>9.19</v>
      </c>
      <c r="X111" t="n">
        <v>0.16</v>
      </c>
      <c r="Y111" t="n">
        <v>1</v>
      </c>
      <c r="Z111" t="n">
        <v>10</v>
      </c>
      <c r="AA111" t="n">
        <v>1068.020282727161</v>
      </c>
      <c r="AB111" t="n">
        <v>1461.312468556774</v>
      </c>
      <c r="AC111" t="n">
        <v>1321.846857522645</v>
      </c>
      <c r="AD111" t="n">
        <v>1068020.282727161</v>
      </c>
      <c r="AE111" t="n">
        <v>1461312.468556774</v>
      </c>
      <c r="AF111" t="n">
        <v>1.274820165200886e-06</v>
      </c>
      <c r="AG111" t="n">
        <v>34.375</v>
      </c>
      <c r="AH111" t="n">
        <v>1321846.857522645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3.787</v>
      </c>
      <c r="E112" t="n">
        <v>26.41</v>
      </c>
      <c r="F112" t="n">
        <v>23.54</v>
      </c>
      <c r="G112" t="n">
        <v>156.93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292.24</v>
      </c>
      <c r="Q112" t="n">
        <v>608.78</v>
      </c>
      <c r="R112" t="n">
        <v>52.53</v>
      </c>
      <c r="S112" t="n">
        <v>46.36</v>
      </c>
      <c r="T112" t="n">
        <v>2767.18</v>
      </c>
      <c r="U112" t="n">
        <v>0.88</v>
      </c>
      <c r="V112" t="n">
        <v>0.91</v>
      </c>
      <c r="W112" t="n">
        <v>9.199999999999999</v>
      </c>
      <c r="X112" t="n">
        <v>0.17</v>
      </c>
      <c r="Y112" t="n">
        <v>1</v>
      </c>
      <c r="Z112" t="n">
        <v>10</v>
      </c>
      <c r="AA112" t="n">
        <v>1067.461113769397</v>
      </c>
      <c r="AB112" t="n">
        <v>1460.547388919967</v>
      </c>
      <c r="AC112" t="n">
        <v>1321.154796012579</v>
      </c>
      <c r="AD112" t="n">
        <v>1067461.113769397</v>
      </c>
      <c r="AE112" t="n">
        <v>1460547.388919967</v>
      </c>
      <c r="AF112" t="n">
        <v>1.274349056492386e-06</v>
      </c>
      <c r="AG112" t="n">
        <v>34.38802083333334</v>
      </c>
      <c r="AH112" t="n">
        <v>1321154.796012579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3.788</v>
      </c>
      <c r="E113" t="n">
        <v>26.4</v>
      </c>
      <c r="F113" t="n">
        <v>23.53</v>
      </c>
      <c r="G113" t="n">
        <v>156.88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291.27</v>
      </c>
      <c r="Q113" t="n">
        <v>608.75</v>
      </c>
      <c r="R113" t="n">
        <v>52.53</v>
      </c>
      <c r="S113" t="n">
        <v>46.36</v>
      </c>
      <c r="T113" t="n">
        <v>2766.94</v>
      </c>
      <c r="U113" t="n">
        <v>0.88</v>
      </c>
      <c r="V113" t="n">
        <v>0.91</v>
      </c>
      <c r="W113" t="n">
        <v>9.19</v>
      </c>
      <c r="X113" t="n">
        <v>0.16</v>
      </c>
      <c r="Y113" t="n">
        <v>1</v>
      </c>
      <c r="Z113" t="n">
        <v>10</v>
      </c>
      <c r="AA113" t="n">
        <v>1065.828791435095</v>
      </c>
      <c r="AB113" t="n">
        <v>1458.313973489197</v>
      </c>
      <c r="AC113" t="n">
        <v>1319.134534615904</v>
      </c>
      <c r="AD113" t="n">
        <v>1065828.791435095</v>
      </c>
      <c r="AE113" t="n">
        <v>1458313.973489197</v>
      </c>
      <c r="AF113" t="n">
        <v>1.274685562712743e-06</v>
      </c>
      <c r="AG113" t="n">
        <v>34.375</v>
      </c>
      <c r="AH113" t="n">
        <v>1319134.534615904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3.7863</v>
      </c>
      <c r="E114" t="n">
        <v>26.41</v>
      </c>
      <c r="F114" t="n">
        <v>23.54</v>
      </c>
      <c r="G114" t="n">
        <v>156.96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290.63</v>
      </c>
      <c r="Q114" t="n">
        <v>608.8</v>
      </c>
      <c r="R114" t="n">
        <v>52.66</v>
      </c>
      <c r="S114" t="n">
        <v>46.36</v>
      </c>
      <c r="T114" t="n">
        <v>2834.51</v>
      </c>
      <c r="U114" t="n">
        <v>0.88</v>
      </c>
      <c r="V114" t="n">
        <v>0.91</v>
      </c>
      <c r="W114" t="n">
        <v>9.199999999999999</v>
      </c>
      <c r="X114" t="n">
        <v>0.17</v>
      </c>
      <c r="Y114" t="n">
        <v>1</v>
      </c>
      <c r="Z114" t="n">
        <v>10</v>
      </c>
      <c r="AA114" t="n">
        <v>1065.259080300453</v>
      </c>
      <c r="AB114" t="n">
        <v>1457.534469580899</v>
      </c>
      <c r="AC114" t="n">
        <v>1318.429425466573</v>
      </c>
      <c r="AD114" t="n">
        <v>1065259.080300453</v>
      </c>
      <c r="AE114" t="n">
        <v>1457534.469580899</v>
      </c>
      <c r="AF114" t="n">
        <v>1.274113502138136e-06</v>
      </c>
      <c r="AG114" t="n">
        <v>34.38802083333334</v>
      </c>
      <c r="AH114" t="n">
        <v>1318429.425466573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3.7868</v>
      </c>
      <c r="E115" t="n">
        <v>26.41</v>
      </c>
      <c r="F115" t="n">
        <v>23.54</v>
      </c>
      <c r="G115" t="n">
        <v>156.94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289.73</v>
      </c>
      <c r="Q115" t="n">
        <v>608.8099999999999</v>
      </c>
      <c r="R115" t="n">
        <v>52.71</v>
      </c>
      <c r="S115" t="n">
        <v>46.36</v>
      </c>
      <c r="T115" t="n">
        <v>2855.86</v>
      </c>
      <c r="U115" t="n">
        <v>0.88</v>
      </c>
      <c r="V115" t="n">
        <v>0.91</v>
      </c>
      <c r="W115" t="n">
        <v>9.19</v>
      </c>
      <c r="X115" t="n">
        <v>0.17</v>
      </c>
      <c r="Y115" t="n">
        <v>1</v>
      </c>
      <c r="Z115" t="n">
        <v>10</v>
      </c>
      <c r="AA115" t="n">
        <v>1063.886017416548</v>
      </c>
      <c r="AB115" t="n">
        <v>1455.65578436788</v>
      </c>
      <c r="AC115" t="n">
        <v>1316.730039333533</v>
      </c>
      <c r="AD115" t="n">
        <v>1063886.017416548</v>
      </c>
      <c r="AE115" t="n">
        <v>1455655.78436788</v>
      </c>
      <c r="AF115" t="n">
        <v>1.274281755248314e-06</v>
      </c>
      <c r="AG115" t="n">
        <v>34.38802083333334</v>
      </c>
      <c r="AH115" t="n">
        <v>1316730.039333533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3.7965</v>
      </c>
      <c r="E116" t="n">
        <v>26.34</v>
      </c>
      <c r="F116" t="n">
        <v>23.51</v>
      </c>
      <c r="G116" t="n">
        <v>176.34</v>
      </c>
      <c r="H116" t="n">
        <v>2.17</v>
      </c>
      <c r="I116" t="n">
        <v>8</v>
      </c>
      <c r="J116" t="n">
        <v>241.59</v>
      </c>
      <c r="K116" t="n">
        <v>54.38</v>
      </c>
      <c r="L116" t="n">
        <v>29.5</v>
      </c>
      <c r="M116" t="n">
        <v>6</v>
      </c>
      <c r="N116" t="n">
        <v>57.72</v>
      </c>
      <c r="O116" t="n">
        <v>30030.83</v>
      </c>
      <c r="P116" t="n">
        <v>288.13</v>
      </c>
      <c r="Q116" t="n">
        <v>608.79</v>
      </c>
      <c r="R116" t="n">
        <v>51.74</v>
      </c>
      <c r="S116" t="n">
        <v>46.36</v>
      </c>
      <c r="T116" t="n">
        <v>2378.02</v>
      </c>
      <c r="U116" t="n">
        <v>0.9</v>
      </c>
      <c r="V116" t="n">
        <v>0.91</v>
      </c>
      <c r="W116" t="n">
        <v>9.19</v>
      </c>
      <c r="X116" t="n">
        <v>0.14</v>
      </c>
      <c r="Y116" t="n">
        <v>1</v>
      </c>
      <c r="Z116" t="n">
        <v>10</v>
      </c>
      <c r="AA116" t="n">
        <v>1051.355296339571</v>
      </c>
      <c r="AB116" t="n">
        <v>1438.510698973962</v>
      </c>
      <c r="AC116" t="n">
        <v>1301.221256826333</v>
      </c>
      <c r="AD116" t="n">
        <v>1051355.296339571</v>
      </c>
      <c r="AE116" t="n">
        <v>1438510.698973963</v>
      </c>
      <c r="AF116" t="n">
        <v>1.277545865585778e-06</v>
      </c>
      <c r="AG116" t="n">
        <v>34.296875</v>
      </c>
      <c r="AH116" t="n">
        <v>1301221.256826333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3.7964</v>
      </c>
      <c r="E117" t="n">
        <v>26.34</v>
      </c>
      <c r="F117" t="n">
        <v>23.51</v>
      </c>
      <c r="G117" t="n">
        <v>176.35</v>
      </c>
      <c r="H117" t="n">
        <v>2.19</v>
      </c>
      <c r="I117" t="n">
        <v>8</v>
      </c>
      <c r="J117" t="n">
        <v>242.03</v>
      </c>
      <c r="K117" t="n">
        <v>54.38</v>
      </c>
      <c r="L117" t="n">
        <v>29.75</v>
      </c>
      <c r="M117" t="n">
        <v>6</v>
      </c>
      <c r="N117" t="n">
        <v>57.91</v>
      </c>
      <c r="O117" t="n">
        <v>30084.9</v>
      </c>
      <c r="P117" t="n">
        <v>288.8</v>
      </c>
      <c r="Q117" t="n">
        <v>608.76</v>
      </c>
      <c r="R117" t="n">
        <v>51.79</v>
      </c>
      <c r="S117" t="n">
        <v>46.36</v>
      </c>
      <c r="T117" t="n">
        <v>2403.62</v>
      </c>
      <c r="U117" t="n">
        <v>0.9</v>
      </c>
      <c r="V117" t="n">
        <v>0.91</v>
      </c>
      <c r="W117" t="n">
        <v>9.19</v>
      </c>
      <c r="X117" t="n">
        <v>0.14</v>
      </c>
      <c r="Y117" t="n">
        <v>1</v>
      </c>
      <c r="Z117" t="n">
        <v>10</v>
      </c>
      <c r="AA117" t="n">
        <v>1052.331462837774</v>
      </c>
      <c r="AB117" t="n">
        <v>1439.84633304223</v>
      </c>
      <c r="AC117" t="n">
        <v>1302.4294198537</v>
      </c>
      <c r="AD117" t="n">
        <v>1052331.462837774</v>
      </c>
      <c r="AE117" t="n">
        <v>1439846.33304223</v>
      </c>
      <c r="AF117" t="n">
        <v>1.277512214963743e-06</v>
      </c>
      <c r="AG117" t="n">
        <v>34.296875</v>
      </c>
      <c r="AH117" t="n">
        <v>1302429.4198537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3.7981</v>
      </c>
      <c r="E118" t="n">
        <v>26.33</v>
      </c>
      <c r="F118" t="n">
        <v>23.5</v>
      </c>
      <c r="G118" t="n">
        <v>176.26</v>
      </c>
      <c r="H118" t="n">
        <v>2.2</v>
      </c>
      <c r="I118" t="n">
        <v>8</v>
      </c>
      <c r="J118" t="n">
        <v>242.47</v>
      </c>
      <c r="K118" t="n">
        <v>54.38</v>
      </c>
      <c r="L118" t="n">
        <v>30</v>
      </c>
      <c r="M118" t="n">
        <v>6</v>
      </c>
      <c r="N118" t="n">
        <v>58.1</v>
      </c>
      <c r="O118" t="n">
        <v>30139.04</v>
      </c>
      <c r="P118" t="n">
        <v>288.91</v>
      </c>
      <c r="Q118" t="n">
        <v>608.76</v>
      </c>
      <c r="R118" t="n">
        <v>51.46</v>
      </c>
      <c r="S118" t="n">
        <v>46.36</v>
      </c>
      <c r="T118" t="n">
        <v>2239.55</v>
      </c>
      <c r="U118" t="n">
        <v>0.9</v>
      </c>
      <c r="V118" t="n">
        <v>0.91</v>
      </c>
      <c r="W118" t="n">
        <v>9.19</v>
      </c>
      <c r="X118" t="n">
        <v>0.13</v>
      </c>
      <c r="Y118" t="n">
        <v>1</v>
      </c>
      <c r="Z118" t="n">
        <v>10</v>
      </c>
      <c r="AA118" t="n">
        <v>1052.142267745722</v>
      </c>
      <c r="AB118" t="n">
        <v>1439.587467970586</v>
      </c>
      <c r="AC118" t="n">
        <v>1302.195260501173</v>
      </c>
      <c r="AD118" t="n">
        <v>1052142.267745722</v>
      </c>
      <c r="AE118" t="n">
        <v>1439587.467970586</v>
      </c>
      <c r="AF118" t="n">
        <v>1.278084275538349e-06</v>
      </c>
      <c r="AG118" t="n">
        <v>34.28385416666666</v>
      </c>
      <c r="AH118" t="n">
        <v>1302195.260501173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3.7971</v>
      </c>
      <c r="E119" t="n">
        <v>26.34</v>
      </c>
      <c r="F119" t="n">
        <v>23.51</v>
      </c>
      <c r="G119" t="n">
        <v>176.31</v>
      </c>
      <c r="H119" t="n">
        <v>2.21</v>
      </c>
      <c r="I119" t="n">
        <v>8</v>
      </c>
      <c r="J119" t="n">
        <v>242.91</v>
      </c>
      <c r="K119" t="n">
        <v>54.38</v>
      </c>
      <c r="L119" t="n">
        <v>30.25</v>
      </c>
      <c r="M119" t="n">
        <v>6</v>
      </c>
      <c r="N119" t="n">
        <v>58.28</v>
      </c>
      <c r="O119" t="n">
        <v>30193.25</v>
      </c>
      <c r="P119" t="n">
        <v>289.33</v>
      </c>
      <c r="Q119" t="n">
        <v>608.75</v>
      </c>
      <c r="R119" t="n">
        <v>51.63</v>
      </c>
      <c r="S119" t="n">
        <v>46.36</v>
      </c>
      <c r="T119" t="n">
        <v>2322.98</v>
      </c>
      <c r="U119" t="n">
        <v>0.9</v>
      </c>
      <c r="V119" t="n">
        <v>0.91</v>
      </c>
      <c r="W119" t="n">
        <v>9.19</v>
      </c>
      <c r="X119" t="n">
        <v>0.14</v>
      </c>
      <c r="Y119" t="n">
        <v>1</v>
      </c>
      <c r="Z119" t="n">
        <v>10</v>
      </c>
      <c r="AA119" t="n">
        <v>1052.980619021846</v>
      </c>
      <c r="AB119" t="n">
        <v>1440.734537172026</v>
      </c>
      <c r="AC119" t="n">
        <v>1303.23285502795</v>
      </c>
      <c r="AD119" t="n">
        <v>1052980.619021846</v>
      </c>
      <c r="AE119" t="n">
        <v>1440734.537172026</v>
      </c>
      <c r="AF119" t="n">
        <v>1.277747769317992e-06</v>
      </c>
      <c r="AG119" t="n">
        <v>34.296875</v>
      </c>
      <c r="AH119" t="n">
        <v>1303232.85502795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3.7963</v>
      </c>
      <c r="E120" t="n">
        <v>26.34</v>
      </c>
      <c r="F120" t="n">
        <v>23.51</v>
      </c>
      <c r="G120" t="n">
        <v>176.35</v>
      </c>
      <c r="H120" t="n">
        <v>2.23</v>
      </c>
      <c r="I120" t="n">
        <v>8</v>
      </c>
      <c r="J120" t="n">
        <v>243.35</v>
      </c>
      <c r="K120" t="n">
        <v>54.38</v>
      </c>
      <c r="L120" t="n">
        <v>30.5</v>
      </c>
      <c r="M120" t="n">
        <v>6</v>
      </c>
      <c r="N120" t="n">
        <v>58.47</v>
      </c>
      <c r="O120" t="n">
        <v>30247.52</v>
      </c>
      <c r="P120" t="n">
        <v>289.06</v>
      </c>
      <c r="Q120" t="n">
        <v>608.78</v>
      </c>
      <c r="R120" t="n">
        <v>51.83</v>
      </c>
      <c r="S120" t="n">
        <v>46.36</v>
      </c>
      <c r="T120" t="n">
        <v>2424.86</v>
      </c>
      <c r="U120" t="n">
        <v>0.89</v>
      </c>
      <c r="V120" t="n">
        <v>0.91</v>
      </c>
      <c r="W120" t="n">
        <v>9.19</v>
      </c>
      <c r="X120" t="n">
        <v>0.14</v>
      </c>
      <c r="Y120" t="n">
        <v>1</v>
      </c>
      <c r="Z120" t="n">
        <v>10</v>
      </c>
      <c r="AA120" t="n">
        <v>1052.7199498114</v>
      </c>
      <c r="AB120" t="n">
        <v>1440.37787805838</v>
      </c>
      <c r="AC120" t="n">
        <v>1302.910234959536</v>
      </c>
      <c r="AD120" t="n">
        <v>1052719.9498114</v>
      </c>
      <c r="AE120" t="n">
        <v>1440377.87805838</v>
      </c>
      <c r="AF120" t="n">
        <v>1.277478564341707e-06</v>
      </c>
      <c r="AG120" t="n">
        <v>34.296875</v>
      </c>
      <c r="AH120" t="n">
        <v>1302910.234959536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3.7963</v>
      </c>
      <c r="E121" t="n">
        <v>26.34</v>
      </c>
      <c r="F121" t="n">
        <v>23.51</v>
      </c>
      <c r="G121" t="n">
        <v>176.35</v>
      </c>
      <c r="H121" t="n">
        <v>2.24</v>
      </c>
      <c r="I121" t="n">
        <v>8</v>
      </c>
      <c r="J121" t="n">
        <v>243.79</v>
      </c>
      <c r="K121" t="n">
        <v>54.38</v>
      </c>
      <c r="L121" t="n">
        <v>30.75</v>
      </c>
      <c r="M121" t="n">
        <v>6</v>
      </c>
      <c r="N121" t="n">
        <v>58.67</v>
      </c>
      <c r="O121" t="n">
        <v>30301.87</v>
      </c>
      <c r="P121" t="n">
        <v>288.67</v>
      </c>
      <c r="Q121" t="n">
        <v>608.77</v>
      </c>
      <c r="R121" t="n">
        <v>51.85</v>
      </c>
      <c r="S121" t="n">
        <v>46.36</v>
      </c>
      <c r="T121" t="n">
        <v>2434.2</v>
      </c>
      <c r="U121" t="n">
        <v>0.89</v>
      </c>
      <c r="V121" t="n">
        <v>0.91</v>
      </c>
      <c r="W121" t="n">
        <v>9.19</v>
      </c>
      <c r="X121" t="n">
        <v>0.14</v>
      </c>
      <c r="Y121" t="n">
        <v>1</v>
      </c>
      <c r="Z121" t="n">
        <v>10</v>
      </c>
      <c r="AA121" t="n">
        <v>1052.160888662093</v>
      </c>
      <c r="AB121" t="n">
        <v>1439.612945929861</v>
      </c>
      <c r="AC121" t="n">
        <v>1302.218306879774</v>
      </c>
      <c r="AD121" t="n">
        <v>1052160.888662093</v>
      </c>
      <c r="AE121" t="n">
        <v>1439612.945929861</v>
      </c>
      <c r="AF121" t="n">
        <v>1.277478564341707e-06</v>
      </c>
      <c r="AG121" t="n">
        <v>34.296875</v>
      </c>
      <c r="AH121" t="n">
        <v>1302218.306879774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3.7972</v>
      </c>
      <c r="E122" t="n">
        <v>26.34</v>
      </c>
      <c r="F122" t="n">
        <v>23.51</v>
      </c>
      <c r="G122" t="n">
        <v>176.31</v>
      </c>
      <c r="H122" t="n">
        <v>2.26</v>
      </c>
      <c r="I122" t="n">
        <v>8</v>
      </c>
      <c r="J122" t="n">
        <v>244.23</v>
      </c>
      <c r="K122" t="n">
        <v>54.38</v>
      </c>
      <c r="L122" t="n">
        <v>31</v>
      </c>
      <c r="M122" t="n">
        <v>6</v>
      </c>
      <c r="N122" t="n">
        <v>58.86</v>
      </c>
      <c r="O122" t="n">
        <v>30356.28</v>
      </c>
      <c r="P122" t="n">
        <v>288.07</v>
      </c>
      <c r="Q122" t="n">
        <v>608.78</v>
      </c>
      <c r="R122" t="n">
        <v>51.61</v>
      </c>
      <c r="S122" t="n">
        <v>46.36</v>
      </c>
      <c r="T122" t="n">
        <v>2313.17</v>
      </c>
      <c r="U122" t="n">
        <v>0.9</v>
      </c>
      <c r="V122" t="n">
        <v>0.91</v>
      </c>
      <c r="W122" t="n">
        <v>9.19</v>
      </c>
      <c r="X122" t="n">
        <v>0.14</v>
      </c>
      <c r="Y122" t="n">
        <v>1</v>
      </c>
      <c r="Z122" t="n">
        <v>10</v>
      </c>
      <c r="AA122" t="n">
        <v>1051.159056665227</v>
      </c>
      <c r="AB122" t="n">
        <v>1438.242195194042</v>
      </c>
      <c r="AC122" t="n">
        <v>1300.97837867032</v>
      </c>
      <c r="AD122" t="n">
        <v>1051159.056665227</v>
      </c>
      <c r="AE122" t="n">
        <v>1438242.195194042</v>
      </c>
      <c r="AF122" t="n">
        <v>1.277781419940028e-06</v>
      </c>
      <c r="AG122" t="n">
        <v>34.296875</v>
      </c>
      <c r="AH122" t="n">
        <v>1300978.37867032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3.7967</v>
      </c>
      <c r="E123" t="n">
        <v>26.34</v>
      </c>
      <c r="F123" t="n">
        <v>23.51</v>
      </c>
      <c r="G123" t="n">
        <v>176.33</v>
      </c>
      <c r="H123" t="n">
        <v>2.27</v>
      </c>
      <c r="I123" t="n">
        <v>8</v>
      </c>
      <c r="J123" t="n">
        <v>244.68</v>
      </c>
      <c r="K123" t="n">
        <v>54.38</v>
      </c>
      <c r="L123" t="n">
        <v>31.25</v>
      </c>
      <c r="M123" t="n">
        <v>6</v>
      </c>
      <c r="N123" t="n">
        <v>59.05</v>
      </c>
      <c r="O123" t="n">
        <v>30410.77</v>
      </c>
      <c r="P123" t="n">
        <v>287.7</v>
      </c>
      <c r="Q123" t="n">
        <v>608.78</v>
      </c>
      <c r="R123" t="n">
        <v>51.63</v>
      </c>
      <c r="S123" t="n">
        <v>46.36</v>
      </c>
      <c r="T123" t="n">
        <v>2321.41</v>
      </c>
      <c r="U123" t="n">
        <v>0.9</v>
      </c>
      <c r="V123" t="n">
        <v>0.91</v>
      </c>
      <c r="W123" t="n">
        <v>9.19</v>
      </c>
      <c r="X123" t="n">
        <v>0.14</v>
      </c>
      <c r="Y123" t="n">
        <v>1</v>
      </c>
      <c r="Z123" t="n">
        <v>10</v>
      </c>
      <c r="AA123" t="n">
        <v>1050.707456191121</v>
      </c>
      <c r="AB123" t="n">
        <v>1437.624295502163</v>
      </c>
      <c r="AC123" t="n">
        <v>1300.419450457807</v>
      </c>
      <c r="AD123" t="n">
        <v>1050707.456191121</v>
      </c>
      <c r="AE123" t="n">
        <v>1437624.295502163</v>
      </c>
      <c r="AF123" t="n">
        <v>1.27761316682985e-06</v>
      </c>
      <c r="AG123" t="n">
        <v>34.296875</v>
      </c>
      <c r="AH123" t="n">
        <v>1300419.450457807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3.7971</v>
      </c>
      <c r="E124" t="n">
        <v>26.34</v>
      </c>
      <c r="F124" t="n">
        <v>23.51</v>
      </c>
      <c r="G124" t="n">
        <v>176.31</v>
      </c>
      <c r="H124" t="n">
        <v>2.29</v>
      </c>
      <c r="I124" t="n">
        <v>8</v>
      </c>
      <c r="J124" t="n">
        <v>245.12</v>
      </c>
      <c r="K124" t="n">
        <v>54.38</v>
      </c>
      <c r="L124" t="n">
        <v>31.5</v>
      </c>
      <c r="M124" t="n">
        <v>6</v>
      </c>
      <c r="N124" t="n">
        <v>59.24</v>
      </c>
      <c r="O124" t="n">
        <v>30465.32</v>
      </c>
      <c r="P124" t="n">
        <v>286.81</v>
      </c>
      <c r="Q124" t="n">
        <v>608.8200000000001</v>
      </c>
      <c r="R124" t="n">
        <v>51.61</v>
      </c>
      <c r="S124" t="n">
        <v>46.36</v>
      </c>
      <c r="T124" t="n">
        <v>2311.05</v>
      </c>
      <c r="U124" t="n">
        <v>0.9</v>
      </c>
      <c r="V124" t="n">
        <v>0.91</v>
      </c>
      <c r="W124" t="n">
        <v>9.19</v>
      </c>
      <c r="X124" t="n">
        <v>0.14</v>
      </c>
      <c r="Y124" t="n">
        <v>1</v>
      </c>
      <c r="Z124" t="n">
        <v>10</v>
      </c>
      <c r="AA124" t="n">
        <v>1049.368984988311</v>
      </c>
      <c r="AB124" t="n">
        <v>1435.792940153295</v>
      </c>
      <c r="AC124" t="n">
        <v>1298.762877093112</v>
      </c>
      <c r="AD124" t="n">
        <v>1049368.984988311</v>
      </c>
      <c r="AE124" t="n">
        <v>1435792.940153295</v>
      </c>
      <c r="AF124" t="n">
        <v>1.277747769317992e-06</v>
      </c>
      <c r="AG124" t="n">
        <v>34.296875</v>
      </c>
      <c r="AH124" t="n">
        <v>1298762.877093112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3.7975</v>
      </c>
      <c r="E125" t="n">
        <v>26.33</v>
      </c>
      <c r="F125" t="n">
        <v>23.51</v>
      </c>
      <c r="G125" t="n">
        <v>176.29</v>
      </c>
      <c r="H125" t="n">
        <v>2.3</v>
      </c>
      <c r="I125" t="n">
        <v>8</v>
      </c>
      <c r="J125" t="n">
        <v>245.56</v>
      </c>
      <c r="K125" t="n">
        <v>54.38</v>
      </c>
      <c r="L125" t="n">
        <v>31.75</v>
      </c>
      <c r="M125" t="n">
        <v>6</v>
      </c>
      <c r="N125" t="n">
        <v>59.43</v>
      </c>
      <c r="O125" t="n">
        <v>30519.94</v>
      </c>
      <c r="P125" t="n">
        <v>286.44</v>
      </c>
      <c r="Q125" t="n">
        <v>608.8099999999999</v>
      </c>
      <c r="R125" t="n">
        <v>51.47</v>
      </c>
      <c r="S125" t="n">
        <v>46.36</v>
      </c>
      <c r="T125" t="n">
        <v>2242.68</v>
      </c>
      <c r="U125" t="n">
        <v>0.9</v>
      </c>
      <c r="V125" t="n">
        <v>0.91</v>
      </c>
      <c r="W125" t="n">
        <v>9.19</v>
      </c>
      <c r="X125" t="n">
        <v>0.13</v>
      </c>
      <c r="Y125" t="n">
        <v>1</v>
      </c>
      <c r="Z125" t="n">
        <v>10</v>
      </c>
      <c r="AA125" t="n">
        <v>1048.775975071025</v>
      </c>
      <c r="AB125" t="n">
        <v>1434.981557822714</v>
      </c>
      <c r="AC125" t="n">
        <v>1298.028931953379</v>
      </c>
      <c r="AD125" t="n">
        <v>1048775.975071025</v>
      </c>
      <c r="AE125" t="n">
        <v>1434981.557822714</v>
      </c>
      <c r="AF125" t="n">
        <v>1.277882371806135e-06</v>
      </c>
      <c r="AG125" t="n">
        <v>34.28385416666666</v>
      </c>
      <c r="AH125" t="n">
        <v>1298028.931953379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3.7987</v>
      </c>
      <c r="E126" t="n">
        <v>26.32</v>
      </c>
      <c r="F126" t="n">
        <v>23.5</v>
      </c>
      <c r="G126" t="n">
        <v>176.23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5</v>
      </c>
      <c r="N126" t="n">
        <v>59.63</v>
      </c>
      <c r="O126" t="n">
        <v>30574.64</v>
      </c>
      <c r="P126" t="n">
        <v>286.21</v>
      </c>
      <c r="Q126" t="n">
        <v>608.75</v>
      </c>
      <c r="R126" t="n">
        <v>51.33</v>
      </c>
      <c r="S126" t="n">
        <v>46.36</v>
      </c>
      <c r="T126" t="n">
        <v>2171.05</v>
      </c>
      <c r="U126" t="n">
        <v>0.9</v>
      </c>
      <c r="V126" t="n">
        <v>0.91</v>
      </c>
      <c r="W126" t="n">
        <v>9.19</v>
      </c>
      <c r="X126" t="n">
        <v>0.13</v>
      </c>
      <c r="Y126" t="n">
        <v>1</v>
      </c>
      <c r="Z126" t="n">
        <v>10</v>
      </c>
      <c r="AA126" t="n">
        <v>1048.179702174047</v>
      </c>
      <c r="AB126" t="n">
        <v>1434.165710939365</v>
      </c>
      <c r="AC126" t="n">
        <v>1297.290948351529</v>
      </c>
      <c r="AD126" t="n">
        <v>1048179.702174047</v>
      </c>
      <c r="AE126" t="n">
        <v>1434165.710939365</v>
      </c>
      <c r="AF126" t="n">
        <v>1.278286179270564e-06</v>
      </c>
      <c r="AG126" t="n">
        <v>34.27083333333334</v>
      </c>
      <c r="AH126" t="n">
        <v>1297290.948351529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3.7983</v>
      </c>
      <c r="E127" t="n">
        <v>26.33</v>
      </c>
      <c r="F127" t="n">
        <v>23.5</v>
      </c>
      <c r="G127" t="n">
        <v>176.25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5</v>
      </c>
      <c r="N127" t="n">
        <v>59.82</v>
      </c>
      <c r="O127" t="n">
        <v>30629.4</v>
      </c>
      <c r="P127" t="n">
        <v>285.25</v>
      </c>
      <c r="Q127" t="n">
        <v>608.8200000000001</v>
      </c>
      <c r="R127" t="n">
        <v>51.25</v>
      </c>
      <c r="S127" t="n">
        <v>46.36</v>
      </c>
      <c r="T127" t="n">
        <v>2133.8</v>
      </c>
      <c r="U127" t="n">
        <v>0.9</v>
      </c>
      <c r="V127" t="n">
        <v>0.91</v>
      </c>
      <c r="W127" t="n">
        <v>9.19</v>
      </c>
      <c r="X127" t="n">
        <v>0.13</v>
      </c>
      <c r="Y127" t="n">
        <v>1</v>
      </c>
      <c r="Z127" t="n">
        <v>10</v>
      </c>
      <c r="AA127" t="n">
        <v>1046.866923971618</v>
      </c>
      <c r="AB127" t="n">
        <v>1432.369509887115</v>
      </c>
      <c r="AC127" t="n">
        <v>1295.666174206721</v>
      </c>
      <c r="AD127" t="n">
        <v>1046866.923971618</v>
      </c>
      <c r="AE127" t="n">
        <v>1432369.509887115</v>
      </c>
      <c r="AF127" t="n">
        <v>1.278151576782421e-06</v>
      </c>
      <c r="AG127" t="n">
        <v>34.28385416666666</v>
      </c>
      <c r="AH127" t="n">
        <v>1295666.174206721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3.7975</v>
      </c>
      <c r="E128" t="n">
        <v>26.33</v>
      </c>
      <c r="F128" t="n">
        <v>23.5</v>
      </c>
      <c r="G128" t="n">
        <v>176.29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4</v>
      </c>
      <c r="N128" t="n">
        <v>60.02</v>
      </c>
      <c r="O128" t="n">
        <v>30684.23</v>
      </c>
      <c r="P128" t="n">
        <v>284.66</v>
      </c>
      <c r="Q128" t="n">
        <v>608.75</v>
      </c>
      <c r="R128" t="n">
        <v>51.48</v>
      </c>
      <c r="S128" t="n">
        <v>46.36</v>
      </c>
      <c r="T128" t="n">
        <v>2246.31</v>
      </c>
      <c r="U128" t="n">
        <v>0.9</v>
      </c>
      <c r="V128" t="n">
        <v>0.91</v>
      </c>
      <c r="W128" t="n">
        <v>9.19</v>
      </c>
      <c r="X128" t="n">
        <v>0.13</v>
      </c>
      <c r="Y128" t="n">
        <v>1</v>
      </c>
      <c r="Z128" t="n">
        <v>10</v>
      </c>
      <c r="AA128" t="n">
        <v>1046.146477303789</v>
      </c>
      <c r="AB128" t="n">
        <v>1431.383762972326</v>
      </c>
      <c r="AC128" t="n">
        <v>1294.774505593976</v>
      </c>
      <c r="AD128" t="n">
        <v>1046146.477303788</v>
      </c>
      <c r="AE128" t="n">
        <v>1431383.762972326</v>
      </c>
      <c r="AF128" t="n">
        <v>1.277882371806135e-06</v>
      </c>
      <c r="AG128" t="n">
        <v>34.28385416666666</v>
      </c>
      <c r="AH128" t="n">
        <v>1294774.505593976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3.7973</v>
      </c>
      <c r="E129" t="n">
        <v>26.33</v>
      </c>
      <c r="F129" t="n">
        <v>23.51</v>
      </c>
      <c r="G129" t="n">
        <v>176.3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3</v>
      </c>
      <c r="N129" t="n">
        <v>60.21</v>
      </c>
      <c r="O129" t="n">
        <v>30739.14</v>
      </c>
      <c r="P129" t="n">
        <v>284.14</v>
      </c>
      <c r="Q129" t="n">
        <v>608.8</v>
      </c>
      <c r="R129" t="n">
        <v>51.51</v>
      </c>
      <c r="S129" t="n">
        <v>46.36</v>
      </c>
      <c r="T129" t="n">
        <v>2264.22</v>
      </c>
      <c r="U129" t="n">
        <v>0.9</v>
      </c>
      <c r="V129" t="n">
        <v>0.91</v>
      </c>
      <c r="W129" t="n">
        <v>9.19</v>
      </c>
      <c r="X129" t="n">
        <v>0.14</v>
      </c>
      <c r="Y129" t="n">
        <v>1</v>
      </c>
      <c r="Z129" t="n">
        <v>10</v>
      </c>
      <c r="AA129" t="n">
        <v>1045.51117954251</v>
      </c>
      <c r="AB129" t="n">
        <v>1430.514520547986</v>
      </c>
      <c r="AC129" t="n">
        <v>1293.988222446625</v>
      </c>
      <c r="AD129" t="n">
        <v>1045511.17954251</v>
      </c>
      <c r="AE129" t="n">
        <v>1430514.520547986</v>
      </c>
      <c r="AF129" t="n">
        <v>1.277815070562064e-06</v>
      </c>
      <c r="AG129" t="n">
        <v>34.28385416666666</v>
      </c>
      <c r="AH129" t="n">
        <v>1293988.222446625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3.7968</v>
      </c>
      <c r="E130" t="n">
        <v>26.34</v>
      </c>
      <c r="F130" t="n">
        <v>23.51</v>
      </c>
      <c r="G130" t="n">
        <v>176.33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3</v>
      </c>
      <c r="N130" t="n">
        <v>60.41</v>
      </c>
      <c r="O130" t="n">
        <v>30794.11</v>
      </c>
      <c r="P130" t="n">
        <v>283.87</v>
      </c>
      <c r="Q130" t="n">
        <v>608.76</v>
      </c>
      <c r="R130" t="n">
        <v>51.65</v>
      </c>
      <c r="S130" t="n">
        <v>46.36</v>
      </c>
      <c r="T130" t="n">
        <v>2330.2</v>
      </c>
      <c r="U130" t="n">
        <v>0.9</v>
      </c>
      <c r="V130" t="n">
        <v>0.91</v>
      </c>
      <c r="W130" t="n">
        <v>9.19</v>
      </c>
      <c r="X130" t="n">
        <v>0.14</v>
      </c>
      <c r="Y130" t="n">
        <v>1</v>
      </c>
      <c r="Z130" t="n">
        <v>10</v>
      </c>
      <c r="AA130" t="n">
        <v>1045.202177329619</v>
      </c>
      <c r="AB130" t="n">
        <v>1430.091730088093</v>
      </c>
      <c r="AC130" t="n">
        <v>1293.605782514834</v>
      </c>
      <c r="AD130" t="n">
        <v>1045202.177329619</v>
      </c>
      <c r="AE130" t="n">
        <v>1430091.730088093</v>
      </c>
      <c r="AF130" t="n">
        <v>1.277646817451885e-06</v>
      </c>
      <c r="AG130" t="n">
        <v>34.296875</v>
      </c>
      <c r="AH130" t="n">
        <v>1293605.782514834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3.7975</v>
      </c>
      <c r="E131" t="n">
        <v>26.33</v>
      </c>
      <c r="F131" t="n">
        <v>23.51</v>
      </c>
      <c r="G131" t="n">
        <v>176.29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3</v>
      </c>
      <c r="N131" t="n">
        <v>60.6</v>
      </c>
      <c r="O131" t="n">
        <v>30849.16</v>
      </c>
      <c r="P131" t="n">
        <v>283.75</v>
      </c>
      <c r="Q131" t="n">
        <v>608.79</v>
      </c>
      <c r="R131" t="n">
        <v>51.51</v>
      </c>
      <c r="S131" t="n">
        <v>46.36</v>
      </c>
      <c r="T131" t="n">
        <v>2262.24</v>
      </c>
      <c r="U131" t="n">
        <v>0.9</v>
      </c>
      <c r="V131" t="n">
        <v>0.91</v>
      </c>
      <c r="W131" t="n">
        <v>9.19</v>
      </c>
      <c r="X131" t="n">
        <v>0.13</v>
      </c>
      <c r="Y131" t="n">
        <v>1</v>
      </c>
      <c r="Z131" t="n">
        <v>10</v>
      </c>
      <c r="AA131" t="n">
        <v>1044.921105144726</v>
      </c>
      <c r="AB131" t="n">
        <v>1429.707154724693</v>
      </c>
      <c r="AC131" t="n">
        <v>1293.257910484363</v>
      </c>
      <c r="AD131" t="n">
        <v>1044921.105144726</v>
      </c>
      <c r="AE131" t="n">
        <v>1429707.154724693</v>
      </c>
      <c r="AF131" t="n">
        <v>1.277882371806135e-06</v>
      </c>
      <c r="AG131" t="n">
        <v>34.28385416666666</v>
      </c>
      <c r="AH131" t="n">
        <v>1293257.910484363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3.7973</v>
      </c>
      <c r="E132" t="n">
        <v>26.33</v>
      </c>
      <c r="F132" t="n">
        <v>23.51</v>
      </c>
      <c r="G132" t="n">
        <v>176.3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283.89</v>
      </c>
      <c r="Q132" t="n">
        <v>608.75</v>
      </c>
      <c r="R132" t="n">
        <v>51.54</v>
      </c>
      <c r="S132" t="n">
        <v>46.36</v>
      </c>
      <c r="T132" t="n">
        <v>2278.63</v>
      </c>
      <c r="U132" t="n">
        <v>0.9</v>
      </c>
      <c r="V132" t="n">
        <v>0.91</v>
      </c>
      <c r="W132" t="n">
        <v>9.19</v>
      </c>
      <c r="X132" t="n">
        <v>0.14</v>
      </c>
      <c r="Y132" t="n">
        <v>1</v>
      </c>
      <c r="Z132" t="n">
        <v>10</v>
      </c>
      <c r="AA132" t="n">
        <v>1045.15290138652</v>
      </c>
      <c r="AB132" t="n">
        <v>1430.024308568845</v>
      </c>
      <c r="AC132" t="n">
        <v>1293.544795610756</v>
      </c>
      <c r="AD132" t="n">
        <v>1045152.90138652</v>
      </c>
      <c r="AE132" t="n">
        <v>1430024.308568845</v>
      </c>
      <c r="AF132" t="n">
        <v>1.277815070562064e-06</v>
      </c>
      <c r="AG132" t="n">
        <v>34.28385416666666</v>
      </c>
      <c r="AH132" t="n">
        <v>1293544.795610756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3.7965</v>
      </c>
      <c r="E133" t="n">
        <v>26.34</v>
      </c>
      <c r="F133" t="n">
        <v>23.51</v>
      </c>
      <c r="G133" t="n">
        <v>176.34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1</v>
      </c>
      <c r="N133" t="n">
        <v>61</v>
      </c>
      <c r="O133" t="n">
        <v>30959.46</v>
      </c>
      <c r="P133" t="n">
        <v>284.1</v>
      </c>
      <c r="Q133" t="n">
        <v>608.76</v>
      </c>
      <c r="R133" t="n">
        <v>51.57</v>
      </c>
      <c r="S133" t="n">
        <v>46.36</v>
      </c>
      <c r="T133" t="n">
        <v>2292.58</v>
      </c>
      <c r="U133" t="n">
        <v>0.9</v>
      </c>
      <c r="V133" t="n">
        <v>0.91</v>
      </c>
      <c r="W133" t="n">
        <v>9.199999999999999</v>
      </c>
      <c r="X133" t="n">
        <v>0.14</v>
      </c>
      <c r="Y133" t="n">
        <v>1</v>
      </c>
      <c r="Z133" t="n">
        <v>10</v>
      </c>
      <c r="AA133" t="n">
        <v>1045.578635461172</v>
      </c>
      <c r="AB133" t="n">
        <v>1430.606816711845</v>
      </c>
      <c r="AC133" t="n">
        <v>1294.071709994144</v>
      </c>
      <c r="AD133" t="n">
        <v>1045578.635461172</v>
      </c>
      <c r="AE133" t="n">
        <v>1430606.816711845</v>
      </c>
      <c r="AF133" t="n">
        <v>1.277545865585778e-06</v>
      </c>
      <c r="AG133" t="n">
        <v>34.296875</v>
      </c>
      <c r="AH133" t="n">
        <v>1294071.709994144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3.7964</v>
      </c>
      <c r="E134" t="n">
        <v>26.34</v>
      </c>
      <c r="F134" t="n">
        <v>23.51</v>
      </c>
      <c r="G134" t="n">
        <v>176.35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1</v>
      </c>
      <c r="N134" t="n">
        <v>61.2</v>
      </c>
      <c r="O134" t="n">
        <v>31014.73</v>
      </c>
      <c r="P134" t="n">
        <v>284.29</v>
      </c>
      <c r="Q134" t="n">
        <v>608.75</v>
      </c>
      <c r="R134" t="n">
        <v>51.57</v>
      </c>
      <c r="S134" t="n">
        <v>46.36</v>
      </c>
      <c r="T134" t="n">
        <v>2294.1</v>
      </c>
      <c r="U134" t="n">
        <v>0.9</v>
      </c>
      <c r="V134" t="n">
        <v>0.91</v>
      </c>
      <c r="W134" t="n">
        <v>9.199999999999999</v>
      </c>
      <c r="X134" t="n">
        <v>0.14</v>
      </c>
      <c r="Y134" t="n">
        <v>1</v>
      </c>
      <c r="Z134" t="n">
        <v>10</v>
      </c>
      <c r="AA134" t="n">
        <v>1045.866592661559</v>
      </c>
      <c r="AB134" t="n">
        <v>1431.000812457189</v>
      </c>
      <c r="AC134" t="n">
        <v>1294.428103338529</v>
      </c>
      <c r="AD134" t="n">
        <v>1045866.592661559</v>
      </c>
      <c r="AE134" t="n">
        <v>1431000.812457189</v>
      </c>
      <c r="AF134" t="n">
        <v>1.277512214963743e-06</v>
      </c>
      <c r="AG134" t="n">
        <v>34.296875</v>
      </c>
      <c r="AH134" t="n">
        <v>1294428.103338529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3.7963</v>
      </c>
      <c r="E135" t="n">
        <v>26.34</v>
      </c>
      <c r="F135" t="n">
        <v>23.51</v>
      </c>
      <c r="G135" t="n">
        <v>176.35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0</v>
      </c>
      <c r="N135" t="n">
        <v>61.39</v>
      </c>
      <c r="O135" t="n">
        <v>31070.06</v>
      </c>
      <c r="P135" t="n">
        <v>284.55</v>
      </c>
      <c r="Q135" t="n">
        <v>608.77</v>
      </c>
      <c r="R135" t="n">
        <v>51.53</v>
      </c>
      <c r="S135" t="n">
        <v>46.36</v>
      </c>
      <c r="T135" t="n">
        <v>2272.42</v>
      </c>
      <c r="U135" t="n">
        <v>0.9</v>
      </c>
      <c r="V135" t="n">
        <v>0.91</v>
      </c>
      <c r="W135" t="n">
        <v>9.199999999999999</v>
      </c>
      <c r="X135" t="n">
        <v>0.14</v>
      </c>
      <c r="Y135" t="n">
        <v>1</v>
      </c>
      <c r="Z135" t="n">
        <v>10</v>
      </c>
      <c r="AA135" t="n">
        <v>1046.25490934121</v>
      </c>
      <c r="AB135" t="n">
        <v>1431.53212446961</v>
      </c>
      <c r="AC135" t="n">
        <v>1294.908707678185</v>
      </c>
      <c r="AD135" t="n">
        <v>1046254.90934121</v>
      </c>
      <c r="AE135" t="n">
        <v>1431532.12446961</v>
      </c>
      <c r="AF135" t="n">
        <v>1.277478564341707e-06</v>
      </c>
      <c r="AG135" t="n">
        <v>34.296875</v>
      </c>
      <c r="AH135" t="n">
        <v>1294908.707678185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1.7003</v>
      </c>
      <c r="E2" t="n">
        <v>58.81</v>
      </c>
      <c r="F2" t="n">
        <v>32.2</v>
      </c>
      <c r="G2" t="n">
        <v>4.55</v>
      </c>
      <c r="H2" t="n">
        <v>0.06</v>
      </c>
      <c r="I2" t="n">
        <v>425</v>
      </c>
      <c r="J2" t="n">
        <v>296.65</v>
      </c>
      <c r="K2" t="n">
        <v>61.82</v>
      </c>
      <c r="L2" t="n">
        <v>1</v>
      </c>
      <c r="M2" t="n">
        <v>423</v>
      </c>
      <c r="N2" t="n">
        <v>83.83</v>
      </c>
      <c r="O2" t="n">
        <v>36821.52</v>
      </c>
      <c r="P2" t="n">
        <v>592.55</v>
      </c>
      <c r="Q2" t="n">
        <v>610.17</v>
      </c>
      <c r="R2" t="n">
        <v>321.98</v>
      </c>
      <c r="S2" t="n">
        <v>46.36</v>
      </c>
      <c r="T2" t="n">
        <v>135411.79</v>
      </c>
      <c r="U2" t="n">
        <v>0.14</v>
      </c>
      <c r="V2" t="n">
        <v>0.66</v>
      </c>
      <c r="W2" t="n">
        <v>9.869999999999999</v>
      </c>
      <c r="X2" t="n">
        <v>8.789999999999999</v>
      </c>
      <c r="Y2" t="n">
        <v>1</v>
      </c>
      <c r="Z2" t="n">
        <v>10</v>
      </c>
      <c r="AA2" t="n">
        <v>3633.009195307921</v>
      </c>
      <c r="AB2" t="n">
        <v>4970.843458074492</v>
      </c>
      <c r="AC2" t="n">
        <v>4496.433135058286</v>
      </c>
      <c r="AD2" t="n">
        <v>3633009.195307921</v>
      </c>
      <c r="AE2" t="n">
        <v>4970843.458074491</v>
      </c>
      <c r="AF2" t="n">
        <v>5.205213712709078e-07</v>
      </c>
      <c r="AG2" t="n">
        <v>76.57552083333333</v>
      </c>
      <c r="AH2" t="n">
        <v>4496433.135058286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1.9826</v>
      </c>
      <c r="E3" t="n">
        <v>50.44</v>
      </c>
      <c r="F3" t="n">
        <v>29.89</v>
      </c>
      <c r="G3" t="n">
        <v>5.67</v>
      </c>
      <c r="H3" t="n">
        <v>0.07000000000000001</v>
      </c>
      <c r="I3" t="n">
        <v>316</v>
      </c>
      <c r="J3" t="n">
        <v>297.17</v>
      </c>
      <c r="K3" t="n">
        <v>61.82</v>
      </c>
      <c r="L3" t="n">
        <v>1.25</v>
      </c>
      <c r="M3" t="n">
        <v>314</v>
      </c>
      <c r="N3" t="n">
        <v>84.09999999999999</v>
      </c>
      <c r="O3" t="n">
        <v>36885.7</v>
      </c>
      <c r="P3" t="n">
        <v>550.15</v>
      </c>
      <c r="Q3" t="n">
        <v>610.3</v>
      </c>
      <c r="R3" t="n">
        <v>249.09</v>
      </c>
      <c r="S3" t="n">
        <v>46.36</v>
      </c>
      <c r="T3" t="n">
        <v>99510.28</v>
      </c>
      <c r="U3" t="n">
        <v>0.19</v>
      </c>
      <c r="V3" t="n">
        <v>0.71</v>
      </c>
      <c r="W3" t="n">
        <v>9.710000000000001</v>
      </c>
      <c r="X3" t="n">
        <v>6.48</v>
      </c>
      <c r="Y3" t="n">
        <v>1</v>
      </c>
      <c r="Z3" t="n">
        <v>10</v>
      </c>
      <c r="AA3" t="n">
        <v>2955.485226964286</v>
      </c>
      <c r="AB3" t="n">
        <v>4043.825274338742</v>
      </c>
      <c r="AC3" t="n">
        <v>3657.888265700118</v>
      </c>
      <c r="AD3" t="n">
        <v>2955485.226964286</v>
      </c>
      <c r="AE3" t="n">
        <v>4043825.274338742</v>
      </c>
      <c r="AF3" t="n">
        <v>6.069432868797869e-07</v>
      </c>
      <c r="AG3" t="n">
        <v>65.67708333333333</v>
      </c>
      <c r="AH3" t="n">
        <v>3657888.265700118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2.1969</v>
      </c>
      <c r="E4" t="n">
        <v>45.52</v>
      </c>
      <c r="F4" t="n">
        <v>28.52</v>
      </c>
      <c r="G4" t="n">
        <v>6.79</v>
      </c>
      <c r="H4" t="n">
        <v>0.09</v>
      </c>
      <c r="I4" t="n">
        <v>252</v>
      </c>
      <c r="J4" t="n">
        <v>297.7</v>
      </c>
      <c r="K4" t="n">
        <v>61.82</v>
      </c>
      <c r="L4" t="n">
        <v>1.5</v>
      </c>
      <c r="M4" t="n">
        <v>250</v>
      </c>
      <c r="N4" t="n">
        <v>84.37</v>
      </c>
      <c r="O4" t="n">
        <v>36949.99</v>
      </c>
      <c r="P4" t="n">
        <v>525.09</v>
      </c>
      <c r="Q4" t="n">
        <v>609.6799999999999</v>
      </c>
      <c r="R4" t="n">
        <v>207.46</v>
      </c>
      <c r="S4" t="n">
        <v>46.36</v>
      </c>
      <c r="T4" t="n">
        <v>79015.33</v>
      </c>
      <c r="U4" t="n">
        <v>0.22</v>
      </c>
      <c r="V4" t="n">
        <v>0.75</v>
      </c>
      <c r="W4" t="n">
        <v>9.58</v>
      </c>
      <c r="X4" t="n">
        <v>5.13</v>
      </c>
      <c r="Y4" t="n">
        <v>1</v>
      </c>
      <c r="Z4" t="n">
        <v>10</v>
      </c>
      <c r="AA4" t="n">
        <v>2581.100838396696</v>
      </c>
      <c r="AB4" t="n">
        <v>3531.576037227</v>
      </c>
      <c r="AC4" t="n">
        <v>3194.527376832021</v>
      </c>
      <c r="AD4" t="n">
        <v>2581100.838396695</v>
      </c>
      <c r="AE4" t="n">
        <v>3531576.037227</v>
      </c>
      <c r="AF4" t="n">
        <v>6.725480212580469e-07</v>
      </c>
      <c r="AG4" t="n">
        <v>59.27083333333334</v>
      </c>
      <c r="AH4" t="n">
        <v>3194527.376832021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2.3676</v>
      </c>
      <c r="E5" t="n">
        <v>42.24</v>
      </c>
      <c r="F5" t="n">
        <v>27.63</v>
      </c>
      <c r="G5" t="n">
        <v>7.93</v>
      </c>
      <c r="H5" t="n">
        <v>0.1</v>
      </c>
      <c r="I5" t="n">
        <v>209</v>
      </c>
      <c r="J5" t="n">
        <v>298.22</v>
      </c>
      <c r="K5" t="n">
        <v>61.82</v>
      </c>
      <c r="L5" t="n">
        <v>1.75</v>
      </c>
      <c r="M5" t="n">
        <v>207</v>
      </c>
      <c r="N5" t="n">
        <v>84.65000000000001</v>
      </c>
      <c r="O5" t="n">
        <v>37014.39</v>
      </c>
      <c r="P5" t="n">
        <v>508.71</v>
      </c>
      <c r="Q5" t="n">
        <v>609.61</v>
      </c>
      <c r="R5" t="n">
        <v>179.39</v>
      </c>
      <c r="S5" t="n">
        <v>46.36</v>
      </c>
      <c r="T5" t="n">
        <v>65199.63</v>
      </c>
      <c r="U5" t="n">
        <v>0.26</v>
      </c>
      <c r="V5" t="n">
        <v>0.77</v>
      </c>
      <c r="W5" t="n">
        <v>9.52</v>
      </c>
      <c r="X5" t="n">
        <v>4.24</v>
      </c>
      <c r="Y5" t="n">
        <v>1</v>
      </c>
      <c r="Z5" t="n">
        <v>10</v>
      </c>
      <c r="AA5" t="n">
        <v>2348.51743986268</v>
      </c>
      <c r="AB5" t="n">
        <v>3213.345170497374</v>
      </c>
      <c r="AC5" t="n">
        <v>2906.668017383255</v>
      </c>
      <c r="AD5" t="n">
        <v>2348517.43986268</v>
      </c>
      <c r="AE5" t="n">
        <v>3213345.170497374</v>
      </c>
      <c r="AF5" t="n">
        <v>7.248052688472629e-07</v>
      </c>
      <c r="AG5" t="n">
        <v>55</v>
      </c>
      <c r="AH5" t="n">
        <v>2906668.017383255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2.5027</v>
      </c>
      <c r="E6" t="n">
        <v>39.96</v>
      </c>
      <c r="F6" t="n">
        <v>27.01</v>
      </c>
      <c r="G6" t="n">
        <v>9.06</v>
      </c>
      <c r="H6" t="n">
        <v>0.12</v>
      </c>
      <c r="I6" t="n">
        <v>179</v>
      </c>
      <c r="J6" t="n">
        <v>298.74</v>
      </c>
      <c r="K6" t="n">
        <v>61.82</v>
      </c>
      <c r="L6" t="n">
        <v>2</v>
      </c>
      <c r="M6" t="n">
        <v>177</v>
      </c>
      <c r="N6" t="n">
        <v>84.92</v>
      </c>
      <c r="O6" t="n">
        <v>37078.91</v>
      </c>
      <c r="P6" t="n">
        <v>497.36</v>
      </c>
      <c r="Q6" t="n">
        <v>609.89</v>
      </c>
      <c r="R6" t="n">
        <v>160.57</v>
      </c>
      <c r="S6" t="n">
        <v>46.36</v>
      </c>
      <c r="T6" t="n">
        <v>55936.82</v>
      </c>
      <c r="U6" t="n">
        <v>0.29</v>
      </c>
      <c r="V6" t="n">
        <v>0.79</v>
      </c>
      <c r="W6" t="n">
        <v>9.460000000000001</v>
      </c>
      <c r="X6" t="n">
        <v>3.62</v>
      </c>
      <c r="Y6" t="n">
        <v>1</v>
      </c>
      <c r="Z6" t="n">
        <v>10</v>
      </c>
      <c r="AA6" t="n">
        <v>2184.433926600929</v>
      </c>
      <c r="AB6" t="n">
        <v>2988.838868798748</v>
      </c>
      <c r="AC6" t="n">
        <v>2703.588282022295</v>
      </c>
      <c r="AD6" t="n">
        <v>2184433.926600929</v>
      </c>
      <c r="AE6" t="n">
        <v>2988838.868798748</v>
      </c>
      <c r="AF6" t="n">
        <v>7.661641097922136e-07</v>
      </c>
      <c r="AG6" t="n">
        <v>52.03125</v>
      </c>
      <c r="AH6" t="n">
        <v>2703588.282022295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2.6139</v>
      </c>
      <c r="E7" t="n">
        <v>38.26</v>
      </c>
      <c r="F7" t="n">
        <v>26.54</v>
      </c>
      <c r="G7" t="n">
        <v>10.14</v>
      </c>
      <c r="H7" t="n">
        <v>0.13</v>
      </c>
      <c r="I7" t="n">
        <v>157</v>
      </c>
      <c r="J7" t="n">
        <v>299.26</v>
      </c>
      <c r="K7" t="n">
        <v>61.82</v>
      </c>
      <c r="L7" t="n">
        <v>2.25</v>
      </c>
      <c r="M7" t="n">
        <v>155</v>
      </c>
      <c r="N7" t="n">
        <v>85.19</v>
      </c>
      <c r="O7" t="n">
        <v>37143.54</v>
      </c>
      <c r="P7" t="n">
        <v>488.6</v>
      </c>
      <c r="Q7" t="n">
        <v>609.46</v>
      </c>
      <c r="R7" t="n">
        <v>145.2</v>
      </c>
      <c r="S7" t="n">
        <v>46.36</v>
      </c>
      <c r="T7" t="n">
        <v>48361.69</v>
      </c>
      <c r="U7" t="n">
        <v>0.32</v>
      </c>
      <c r="V7" t="n">
        <v>0.8</v>
      </c>
      <c r="W7" t="n">
        <v>9.44</v>
      </c>
      <c r="X7" t="n">
        <v>3.15</v>
      </c>
      <c r="Y7" t="n">
        <v>1</v>
      </c>
      <c r="Z7" t="n">
        <v>10</v>
      </c>
      <c r="AA7" t="n">
        <v>2070.123942521102</v>
      </c>
      <c r="AB7" t="n">
        <v>2832.434905580149</v>
      </c>
      <c r="AC7" t="n">
        <v>2562.111293538936</v>
      </c>
      <c r="AD7" t="n">
        <v>2070123.942521102</v>
      </c>
      <c r="AE7" t="n">
        <v>2832434.905580149</v>
      </c>
      <c r="AF7" t="n">
        <v>8.002063238046379e-07</v>
      </c>
      <c r="AG7" t="n">
        <v>49.81770833333334</v>
      </c>
      <c r="AH7" t="n">
        <v>2562111.293538936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2.7117</v>
      </c>
      <c r="E8" t="n">
        <v>36.88</v>
      </c>
      <c r="F8" t="n">
        <v>26.16</v>
      </c>
      <c r="G8" t="n">
        <v>11.29</v>
      </c>
      <c r="H8" t="n">
        <v>0.15</v>
      </c>
      <c r="I8" t="n">
        <v>139</v>
      </c>
      <c r="J8" t="n">
        <v>299.79</v>
      </c>
      <c r="K8" t="n">
        <v>61.82</v>
      </c>
      <c r="L8" t="n">
        <v>2.5</v>
      </c>
      <c r="M8" t="n">
        <v>137</v>
      </c>
      <c r="N8" t="n">
        <v>85.47</v>
      </c>
      <c r="O8" t="n">
        <v>37208.42</v>
      </c>
      <c r="P8" t="n">
        <v>481.51</v>
      </c>
      <c r="Q8" t="n">
        <v>609.6799999999999</v>
      </c>
      <c r="R8" t="n">
        <v>133.76</v>
      </c>
      <c r="S8" t="n">
        <v>46.36</v>
      </c>
      <c r="T8" t="n">
        <v>42734.03</v>
      </c>
      <c r="U8" t="n">
        <v>0.35</v>
      </c>
      <c r="V8" t="n">
        <v>0.82</v>
      </c>
      <c r="W8" t="n">
        <v>9.390000000000001</v>
      </c>
      <c r="X8" t="n">
        <v>2.77</v>
      </c>
      <c r="Y8" t="n">
        <v>1</v>
      </c>
      <c r="Z8" t="n">
        <v>10</v>
      </c>
      <c r="AA8" t="n">
        <v>1974.151772613304</v>
      </c>
      <c r="AB8" t="n">
        <v>2701.121548718983</v>
      </c>
      <c r="AC8" t="n">
        <v>2443.330299157147</v>
      </c>
      <c r="AD8" t="n">
        <v>1974151.772613304</v>
      </c>
      <c r="AE8" t="n">
        <v>2701121.548718983</v>
      </c>
      <c r="AF8" t="n">
        <v>8.301463285745578e-07</v>
      </c>
      <c r="AG8" t="n">
        <v>48.02083333333334</v>
      </c>
      <c r="AH8" t="n">
        <v>2443330.299157147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2.7904</v>
      </c>
      <c r="E9" t="n">
        <v>35.84</v>
      </c>
      <c r="F9" t="n">
        <v>25.9</v>
      </c>
      <c r="G9" t="n">
        <v>12.43</v>
      </c>
      <c r="H9" t="n">
        <v>0.16</v>
      </c>
      <c r="I9" t="n">
        <v>125</v>
      </c>
      <c r="J9" t="n">
        <v>300.32</v>
      </c>
      <c r="K9" t="n">
        <v>61.82</v>
      </c>
      <c r="L9" t="n">
        <v>2.75</v>
      </c>
      <c r="M9" t="n">
        <v>123</v>
      </c>
      <c r="N9" t="n">
        <v>85.73999999999999</v>
      </c>
      <c r="O9" t="n">
        <v>37273.29</v>
      </c>
      <c r="P9" t="n">
        <v>476.66</v>
      </c>
      <c r="Q9" t="n">
        <v>609.26</v>
      </c>
      <c r="R9" t="n">
        <v>125.25</v>
      </c>
      <c r="S9" t="n">
        <v>46.36</v>
      </c>
      <c r="T9" t="n">
        <v>38548.33</v>
      </c>
      <c r="U9" t="n">
        <v>0.37</v>
      </c>
      <c r="V9" t="n">
        <v>0.82</v>
      </c>
      <c r="W9" t="n">
        <v>9.390000000000001</v>
      </c>
      <c r="X9" t="n">
        <v>2.51</v>
      </c>
      <c r="Y9" t="n">
        <v>1</v>
      </c>
      <c r="Z9" t="n">
        <v>10</v>
      </c>
      <c r="AA9" t="n">
        <v>1906.255965803769</v>
      </c>
      <c r="AB9" t="n">
        <v>2608.223510490584</v>
      </c>
      <c r="AC9" t="n">
        <v>2359.29831931405</v>
      </c>
      <c r="AD9" t="n">
        <v>1906255.965803769</v>
      </c>
      <c r="AE9" t="n">
        <v>2608223.510490584</v>
      </c>
      <c r="AF9" t="n">
        <v>8.542391544988185e-07</v>
      </c>
      <c r="AG9" t="n">
        <v>46.66666666666666</v>
      </c>
      <c r="AH9" t="n">
        <v>2359298.31931405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2.8576</v>
      </c>
      <c r="E10" t="n">
        <v>34.99</v>
      </c>
      <c r="F10" t="n">
        <v>25.66</v>
      </c>
      <c r="G10" t="n">
        <v>13.51</v>
      </c>
      <c r="H10" t="n">
        <v>0.18</v>
      </c>
      <c r="I10" t="n">
        <v>114</v>
      </c>
      <c r="J10" t="n">
        <v>300.84</v>
      </c>
      <c r="K10" t="n">
        <v>61.82</v>
      </c>
      <c r="L10" t="n">
        <v>3</v>
      </c>
      <c r="M10" t="n">
        <v>112</v>
      </c>
      <c r="N10" t="n">
        <v>86.02</v>
      </c>
      <c r="O10" t="n">
        <v>37338.27</v>
      </c>
      <c r="P10" t="n">
        <v>472.33</v>
      </c>
      <c r="Q10" t="n">
        <v>609.23</v>
      </c>
      <c r="R10" t="n">
        <v>118.44</v>
      </c>
      <c r="S10" t="n">
        <v>46.36</v>
      </c>
      <c r="T10" t="n">
        <v>35199.92</v>
      </c>
      <c r="U10" t="n">
        <v>0.39</v>
      </c>
      <c r="V10" t="n">
        <v>0.83</v>
      </c>
      <c r="W10" t="n">
        <v>9.369999999999999</v>
      </c>
      <c r="X10" t="n">
        <v>2.28</v>
      </c>
      <c r="Y10" t="n">
        <v>1</v>
      </c>
      <c r="Z10" t="n">
        <v>10</v>
      </c>
      <c r="AA10" t="n">
        <v>1856.262163294044</v>
      </c>
      <c r="AB10" t="n">
        <v>2539.819784325872</v>
      </c>
      <c r="AC10" t="n">
        <v>2297.422948769266</v>
      </c>
      <c r="AD10" t="n">
        <v>1856262.163294044</v>
      </c>
      <c r="AE10" t="n">
        <v>2539819.784325872</v>
      </c>
      <c r="AF10" t="n">
        <v>8.748114277149598e-07</v>
      </c>
      <c r="AG10" t="n">
        <v>45.55989583333334</v>
      </c>
      <c r="AH10" t="n">
        <v>2297422.948769266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2.9148</v>
      </c>
      <c r="E11" t="n">
        <v>34.31</v>
      </c>
      <c r="F11" t="n">
        <v>25.48</v>
      </c>
      <c r="G11" t="n">
        <v>14.56</v>
      </c>
      <c r="H11" t="n">
        <v>0.19</v>
      </c>
      <c r="I11" t="n">
        <v>105</v>
      </c>
      <c r="J11" t="n">
        <v>301.37</v>
      </c>
      <c r="K11" t="n">
        <v>61.82</v>
      </c>
      <c r="L11" t="n">
        <v>3.25</v>
      </c>
      <c r="M11" t="n">
        <v>103</v>
      </c>
      <c r="N11" t="n">
        <v>86.3</v>
      </c>
      <c r="O11" t="n">
        <v>37403.38</v>
      </c>
      <c r="P11" t="n">
        <v>468.77</v>
      </c>
      <c r="Q11" t="n">
        <v>609.21</v>
      </c>
      <c r="R11" t="n">
        <v>112.86</v>
      </c>
      <c r="S11" t="n">
        <v>46.36</v>
      </c>
      <c r="T11" t="n">
        <v>32450.52</v>
      </c>
      <c r="U11" t="n">
        <v>0.41</v>
      </c>
      <c r="V11" t="n">
        <v>0.84</v>
      </c>
      <c r="W11" t="n">
        <v>9.34</v>
      </c>
      <c r="X11" t="n">
        <v>2.1</v>
      </c>
      <c r="Y11" t="n">
        <v>1</v>
      </c>
      <c r="Z11" t="n">
        <v>10</v>
      </c>
      <c r="AA11" t="n">
        <v>1805.430992333322</v>
      </c>
      <c r="AB11" t="n">
        <v>2470.270333704419</v>
      </c>
      <c r="AC11" t="n">
        <v>2234.511200101857</v>
      </c>
      <c r="AD11" t="n">
        <v>1805430.992333322</v>
      </c>
      <c r="AE11" t="n">
        <v>2470270.333704419</v>
      </c>
      <c r="AF11" t="n">
        <v>8.923223507501276e-07</v>
      </c>
      <c r="AG11" t="n">
        <v>44.67447916666666</v>
      </c>
      <c r="AH11" t="n">
        <v>2234511.200101857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2.9672</v>
      </c>
      <c r="E12" t="n">
        <v>33.7</v>
      </c>
      <c r="F12" t="n">
        <v>25.32</v>
      </c>
      <c r="G12" t="n">
        <v>15.66</v>
      </c>
      <c r="H12" t="n">
        <v>0.21</v>
      </c>
      <c r="I12" t="n">
        <v>97</v>
      </c>
      <c r="J12" t="n">
        <v>301.9</v>
      </c>
      <c r="K12" t="n">
        <v>61.82</v>
      </c>
      <c r="L12" t="n">
        <v>3.5</v>
      </c>
      <c r="M12" t="n">
        <v>95</v>
      </c>
      <c r="N12" t="n">
        <v>86.58</v>
      </c>
      <c r="O12" t="n">
        <v>37468.6</v>
      </c>
      <c r="P12" t="n">
        <v>465.77</v>
      </c>
      <c r="Q12" t="n">
        <v>609.1900000000001</v>
      </c>
      <c r="R12" t="n">
        <v>107.46</v>
      </c>
      <c r="S12" t="n">
        <v>46.36</v>
      </c>
      <c r="T12" t="n">
        <v>29792.89</v>
      </c>
      <c r="U12" t="n">
        <v>0.43</v>
      </c>
      <c r="V12" t="n">
        <v>0.84</v>
      </c>
      <c r="W12" t="n">
        <v>9.34</v>
      </c>
      <c r="X12" t="n">
        <v>1.94</v>
      </c>
      <c r="Y12" t="n">
        <v>1</v>
      </c>
      <c r="Z12" t="n">
        <v>10</v>
      </c>
      <c r="AA12" t="n">
        <v>1767.892866525466</v>
      </c>
      <c r="AB12" t="n">
        <v>2418.909013908879</v>
      </c>
      <c r="AC12" t="n">
        <v>2188.051732581539</v>
      </c>
      <c r="AD12" t="n">
        <v>1767892.866525466</v>
      </c>
      <c r="AE12" t="n">
        <v>2418909.013908879</v>
      </c>
      <c r="AF12" t="n">
        <v>9.083638256984282e-07</v>
      </c>
      <c r="AG12" t="n">
        <v>43.88020833333334</v>
      </c>
      <c r="AH12" t="n">
        <v>2188051.732581539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3.0141</v>
      </c>
      <c r="E13" t="n">
        <v>33.18</v>
      </c>
      <c r="F13" t="n">
        <v>25.18</v>
      </c>
      <c r="G13" t="n">
        <v>16.79</v>
      </c>
      <c r="H13" t="n">
        <v>0.22</v>
      </c>
      <c r="I13" t="n">
        <v>90</v>
      </c>
      <c r="J13" t="n">
        <v>302.43</v>
      </c>
      <c r="K13" t="n">
        <v>61.82</v>
      </c>
      <c r="L13" t="n">
        <v>3.75</v>
      </c>
      <c r="M13" t="n">
        <v>88</v>
      </c>
      <c r="N13" t="n">
        <v>86.86</v>
      </c>
      <c r="O13" t="n">
        <v>37533.94</v>
      </c>
      <c r="P13" t="n">
        <v>463.16</v>
      </c>
      <c r="Q13" t="n">
        <v>609.09</v>
      </c>
      <c r="R13" t="n">
        <v>103.47</v>
      </c>
      <c r="S13" t="n">
        <v>46.36</v>
      </c>
      <c r="T13" t="n">
        <v>27834.64</v>
      </c>
      <c r="U13" t="n">
        <v>0.45</v>
      </c>
      <c r="V13" t="n">
        <v>0.85</v>
      </c>
      <c r="W13" t="n">
        <v>9.32</v>
      </c>
      <c r="X13" t="n">
        <v>1.8</v>
      </c>
      <c r="Y13" t="n">
        <v>1</v>
      </c>
      <c r="Z13" t="n">
        <v>10</v>
      </c>
      <c r="AA13" t="n">
        <v>1734.501746151446</v>
      </c>
      <c r="AB13" t="n">
        <v>2373.22180990088</v>
      </c>
      <c r="AC13" t="n">
        <v>2146.724851201669</v>
      </c>
      <c r="AD13" t="n">
        <v>1734501.746151446</v>
      </c>
      <c r="AE13" t="n">
        <v>2373221.80990088</v>
      </c>
      <c r="AF13" t="n">
        <v>9.227215580471935e-07</v>
      </c>
      <c r="AG13" t="n">
        <v>43.203125</v>
      </c>
      <c r="AH13" t="n">
        <v>2146724.851201669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3.0566</v>
      </c>
      <c r="E14" t="n">
        <v>32.72</v>
      </c>
      <c r="F14" t="n">
        <v>25.05</v>
      </c>
      <c r="G14" t="n">
        <v>17.89</v>
      </c>
      <c r="H14" t="n">
        <v>0.24</v>
      </c>
      <c r="I14" t="n">
        <v>84</v>
      </c>
      <c r="J14" t="n">
        <v>302.96</v>
      </c>
      <c r="K14" t="n">
        <v>61.82</v>
      </c>
      <c r="L14" t="n">
        <v>4</v>
      </c>
      <c r="M14" t="n">
        <v>82</v>
      </c>
      <c r="N14" t="n">
        <v>87.14</v>
      </c>
      <c r="O14" t="n">
        <v>37599.4</v>
      </c>
      <c r="P14" t="n">
        <v>460.69</v>
      </c>
      <c r="Q14" t="n">
        <v>609.13</v>
      </c>
      <c r="R14" t="n">
        <v>99.03</v>
      </c>
      <c r="S14" t="n">
        <v>46.36</v>
      </c>
      <c r="T14" t="n">
        <v>25640.2</v>
      </c>
      <c r="U14" t="n">
        <v>0.47</v>
      </c>
      <c r="V14" t="n">
        <v>0.85</v>
      </c>
      <c r="W14" t="n">
        <v>9.33</v>
      </c>
      <c r="X14" t="n">
        <v>1.68</v>
      </c>
      <c r="Y14" t="n">
        <v>1</v>
      </c>
      <c r="Z14" t="n">
        <v>10</v>
      </c>
      <c r="AA14" t="n">
        <v>1703.813092519416</v>
      </c>
      <c r="AB14" t="n">
        <v>2331.232240113691</v>
      </c>
      <c r="AC14" t="n">
        <v>2108.742707022238</v>
      </c>
      <c r="AD14" t="n">
        <v>1703813.092519416</v>
      </c>
      <c r="AE14" t="n">
        <v>2331232.240113691</v>
      </c>
      <c r="AF14" t="n">
        <v>9.357322963163304e-07</v>
      </c>
      <c r="AG14" t="n">
        <v>42.60416666666666</v>
      </c>
      <c r="AH14" t="n">
        <v>2108742.707022239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3.0927</v>
      </c>
      <c r="E15" t="n">
        <v>32.33</v>
      </c>
      <c r="F15" t="n">
        <v>24.95</v>
      </c>
      <c r="G15" t="n">
        <v>18.95</v>
      </c>
      <c r="H15" t="n">
        <v>0.25</v>
      </c>
      <c r="I15" t="n">
        <v>79</v>
      </c>
      <c r="J15" t="n">
        <v>303.49</v>
      </c>
      <c r="K15" t="n">
        <v>61.82</v>
      </c>
      <c r="L15" t="n">
        <v>4.25</v>
      </c>
      <c r="M15" t="n">
        <v>77</v>
      </c>
      <c r="N15" t="n">
        <v>87.42</v>
      </c>
      <c r="O15" t="n">
        <v>37664.98</v>
      </c>
      <c r="P15" t="n">
        <v>458.76</v>
      </c>
      <c r="Q15" t="n">
        <v>609.04</v>
      </c>
      <c r="R15" t="n">
        <v>96.26000000000001</v>
      </c>
      <c r="S15" t="n">
        <v>46.36</v>
      </c>
      <c r="T15" t="n">
        <v>24280.65</v>
      </c>
      <c r="U15" t="n">
        <v>0.48</v>
      </c>
      <c r="V15" t="n">
        <v>0.85</v>
      </c>
      <c r="W15" t="n">
        <v>9.31</v>
      </c>
      <c r="X15" t="n">
        <v>1.57</v>
      </c>
      <c r="Y15" t="n">
        <v>1</v>
      </c>
      <c r="Z15" t="n">
        <v>10</v>
      </c>
      <c r="AA15" t="n">
        <v>1677.259400950524</v>
      </c>
      <c r="AB15" t="n">
        <v>2294.900307842938</v>
      </c>
      <c r="AC15" t="n">
        <v>2075.878243375219</v>
      </c>
      <c r="AD15" t="n">
        <v>1677259.400950524</v>
      </c>
      <c r="AE15" t="n">
        <v>2294900.307842938</v>
      </c>
      <c r="AF15" t="n">
        <v>9.467837704696444e-07</v>
      </c>
      <c r="AG15" t="n">
        <v>42.09635416666666</v>
      </c>
      <c r="AH15" t="n">
        <v>2075878.243375219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3.1302</v>
      </c>
      <c r="E16" t="n">
        <v>31.95</v>
      </c>
      <c r="F16" t="n">
        <v>24.84</v>
      </c>
      <c r="G16" t="n">
        <v>20.14</v>
      </c>
      <c r="H16" t="n">
        <v>0.26</v>
      </c>
      <c r="I16" t="n">
        <v>74</v>
      </c>
      <c r="J16" t="n">
        <v>304.03</v>
      </c>
      <c r="K16" t="n">
        <v>61.82</v>
      </c>
      <c r="L16" t="n">
        <v>4.5</v>
      </c>
      <c r="M16" t="n">
        <v>72</v>
      </c>
      <c r="N16" t="n">
        <v>87.7</v>
      </c>
      <c r="O16" t="n">
        <v>37730.68</v>
      </c>
      <c r="P16" t="n">
        <v>456.68</v>
      </c>
      <c r="Q16" t="n">
        <v>609.1799999999999</v>
      </c>
      <c r="R16" t="n">
        <v>93.05</v>
      </c>
      <c r="S16" t="n">
        <v>46.36</v>
      </c>
      <c r="T16" t="n">
        <v>22704.42</v>
      </c>
      <c r="U16" t="n">
        <v>0.5</v>
      </c>
      <c r="V16" t="n">
        <v>0.86</v>
      </c>
      <c r="W16" t="n">
        <v>9.289999999999999</v>
      </c>
      <c r="X16" t="n">
        <v>1.46</v>
      </c>
      <c r="Y16" t="n">
        <v>1</v>
      </c>
      <c r="Z16" t="n">
        <v>10</v>
      </c>
      <c r="AA16" t="n">
        <v>1659.1638055726</v>
      </c>
      <c r="AB16" t="n">
        <v>2270.141115925538</v>
      </c>
      <c r="AC16" t="n">
        <v>2053.482033984671</v>
      </c>
      <c r="AD16" t="n">
        <v>1659163.8055726</v>
      </c>
      <c r="AE16" t="n">
        <v>2270141.115925537</v>
      </c>
      <c r="AF16" t="n">
        <v>9.582638336482947e-07</v>
      </c>
      <c r="AG16" t="n">
        <v>41.6015625</v>
      </c>
      <c r="AH16" t="n">
        <v>2053482.033984671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3.1598</v>
      </c>
      <c r="E17" t="n">
        <v>31.65</v>
      </c>
      <c r="F17" t="n">
        <v>24.76</v>
      </c>
      <c r="G17" t="n">
        <v>21.22</v>
      </c>
      <c r="H17" t="n">
        <v>0.28</v>
      </c>
      <c r="I17" t="n">
        <v>70</v>
      </c>
      <c r="J17" t="n">
        <v>304.56</v>
      </c>
      <c r="K17" t="n">
        <v>61.82</v>
      </c>
      <c r="L17" t="n">
        <v>4.75</v>
      </c>
      <c r="M17" t="n">
        <v>68</v>
      </c>
      <c r="N17" t="n">
        <v>87.98999999999999</v>
      </c>
      <c r="O17" t="n">
        <v>37796.51</v>
      </c>
      <c r="P17" t="n">
        <v>455.22</v>
      </c>
      <c r="Q17" t="n">
        <v>608.97</v>
      </c>
      <c r="R17" t="n">
        <v>90.23999999999999</v>
      </c>
      <c r="S17" t="n">
        <v>46.36</v>
      </c>
      <c r="T17" t="n">
        <v>21316.26</v>
      </c>
      <c r="U17" t="n">
        <v>0.51</v>
      </c>
      <c r="V17" t="n">
        <v>0.86</v>
      </c>
      <c r="W17" t="n">
        <v>9.300000000000001</v>
      </c>
      <c r="X17" t="n">
        <v>1.38</v>
      </c>
      <c r="Y17" t="n">
        <v>1</v>
      </c>
      <c r="Z17" t="n">
        <v>10</v>
      </c>
      <c r="AA17" t="n">
        <v>1636.625575911419</v>
      </c>
      <c r="AB17" t="n">
        <v>2239.303315786593</v>
      </c>
      <c r="AC17" t="n">
        <v>2025.587350209863</v>
      </c>
      <c r="AD17" t="n">
        <v>1636625.575911419</v>
      </c>
      <c r="AE17" t="n">
        <v>2239303.315786593</v>
      </c>
      <c r="AF17" t="n">
        <v>9.673254301839759e-07</v>
      </c>
      <c r="AG17" t="n">
        <v>41.2109375</v>
      </c>
      <c r="AH17" t="n">
        <v>2025587.350209862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3.1919</v>
      </c>
      <c r="E18" t="n">
        <v>31.33</v>
      </c>
      <c r="F18" t="n">
        <v>24.67</v>
      </c>
      <c r="G18" t="n">
        <v>22.42</v>
      </c>
      <c r="H18" t="n">
        <v>0.29</v>
      </c>
      <c r="I18" t="n">
        <v>66</v>
      </c>
      <c r="J18" t="n">
        <v>305.09</v>
      </c>
      <c r="K18" t="n">
        <v>61.82</v>
      </c>
      <c r="L18" t="n">
        <v>5</v>
      </c>
      <c r="M18" t="n">
        <v>64</v>
      </c>
      <c r="N18" t="n">
        <v>88.27</v>
      </c>
      <c r="O18" t="n">
        <v>37862.45</v>
      </c>
      <c r="P18" t="n">
        <v>453.35</v>
      </c>
      <c r="Q18" t="n">
        <v>609.0700000000001</v>
      </c>
      <c r="R18" t="n">
        <v>87.81</v>
      </c>
      <c r="S18" t="n">
        <v>46.36</v>
      </c>
      <c r="T18" t="n">
        <v>20123.56</v>
      </c>
      <c r="U18" t="n">
        <v>0.53</v>
      </c>
      <c r="V18" t="n">
        <v>0.86</v>
      </c>
      <c r="W18" t="n">
        <v>9.27</v>
      </c>
      <c r="X18" t="n">
        <v>1.29</v>
      </c>
      <c r="Y18" t="n">
        <v>1</v>
      </c>
      <c r="Z18" t="n">
        <v>10</v>
      </c>
      <c r="AA18" t="n">
        <v>1612.708189565125</v>
      </c>
      <c r="AB18" t="n">
        <v>2206.578492626978</v>
      </c>
      <c r="AC18" t="n">
        <v>1995.985738243024</v>
      </c>
      <c r="AD18" t="n">
        <v>1612708.189565125</v>
      </c>
      <c r="AE18" t="n">
        <v>2206578.492626978</v>
      </c>
      <c r="AF18" t="n">
        <v>9.771523642649006e-07</v>
      </c>
      <c r="AG18" t="n">
        <v>40.79427083333334</v>
      </c>
      <c r="AH18" t="n">
        <v>1995985.738243024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3.2131</v>
      </c>
      <c r="E19" t="n">
        <v>31.12</v>
      </c>
      <c r="F19" t="n">
        <v>24.63</v>
      </c>
      <c r="G19" t="n">
        <v>23.45</v>
      </c>
      <c r="H19" t="n">
        <v>0.31</v>
      </c>
      <c r="I19" t="n">
        <v>63</v>
      </c>
      <c r="J19" t="n">
        <v>305.63</v>
      </c>
      <c r="K19" t="n">
        <v>61.82</v>
      </c>
      <c r="L19" t="n">
        <v>5.25</v>
      </c>
      <c r="M19" t="n">
        <v>61</v>
      </c>
      <c r="N19" t="n">
        <v>88.56</v>
      </c>
      <c r="O19" t="n">
        <v>37928.52</v>
      </c>
      <c r="P19" t="n">
        <v>452.44</v>
      </c>
      <c r="Q19" t="n">
        <v>608.98</v>
      </c>
      <c r="R19" t="n">
        <v>86.23999999999999</v>
      </c>
      <c r="S19" t="n">
        <v>46.36</v>
      </c>
      <c r="T19" t="n">
        <v>19351.04</v>
      </c>
      <c r="U19" t="n">
        <v>0.54</v>
      </c>
      <c r="V19" t="n">
        <v>0.87</v>
      </c>
      <c r="W19" t="n">
        <v>9.279999999999999</v>
      </c>
      <c r="X19" t="n">
        <v>1.25</v>
      </c>
      <c r="Y19" t="n">
        <v>1</v>
      </c>
      <c r="Z19" t="n">
        <v>10</v>
      </c>
      <c r="AA19" t="n">
        <v>1603.834364466587</v>
      </c>
      <c r="AB19" t="n">
        <v>2194.436933641625</v>
      </c>
      <c r="AC19" t="n">
        <v>1985.002952606448</v>
      </c>
      <c r="AD19" t="n">
        <v>1603834.364466587</v>
      </c>
      <c r="AE19" t="n">
        <v>2194436.933641625</v>
      </c>
      <c r="AF19" t="n">
        <v>9.836424266485642e-07</v>
      </c>
      <c r="AG19" t="n">
        <v>40.52083333333334</v>
      </c>
      <c r="AH19" t="n">
        <v>1985002.952606448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3.2388</v>
      </c>
      <c r="E20" t="n">
        <v>30.88</v>
      </c>
      <c r="F20" t="n">
        <v>24.55</v>
      </c>
      <c r="G20" t="n">
        <v>24.55</v>
      </c>
      <c r="H20" t="n">
        <v>0.32</v>
      </c>
      <c r="I20" t="n">
        <v>60</v>
      </c>
      <c r="J20" t="n">
        <v>306.17</v>
      </c>
      <c r="K20" t="n">
        <v>61.82</v>
      </c>
      <c r="L20" t="n">
        <v>5.5</v>
      </c>
      <c r="M20" t="n">
        <v>58</v>
      </c>
      <c r="N20" t="n">
        <v>88.84</v>
      </c>
      <c r="O20" t="n">
        <v>37994.72</v>
      </c>
      <c r="P20" t="n">
        <v>450.93</v>
      </c>
      <c r="Q20" t="n">
        <v>609.04</v>
      </c>
      <c r="R20" t="n">
        <v>83.81999999999999</v>
      </c>
      <c r="S20" t="n">
        <v>46.36</v>
      </c>
      <c r="T20" t="n">
        <v>18159.14</v>
      </c>
      <c r="U20" t="n">
        <v>0.55</v>
      </c>
      <c r="V20" t="n">
        <v>0.87</v>
      </c>
      <c r="W20" t="n">
        <v>9.27</v>
      </c>
      <c r="X20" t="n">
        <v>1.17</v>
      </c>
      <c r="Y20" t="n">
        <v>1</v>
      </c>
      <c r="Z20" t="n">
        <v>10</v>
      </c>
      <c r="AA20" t="n">
        <v>1583.127702535906</v>
      </c>
      <c r="AB20" t="n">
        <v>2166.105165274615</v>
      </c>
      <c r="AC20" t="n">
        <v>1959.375128448498</v>
      </c>
      <c r="AD20" t="n">
        <v>1583127.702535906</v>
      </c>
      <c r="AE20" t="n">
        <v>2166105.165274615</v>
      </c>
      <c r="AF20" t="n">
        <v>9.915100966136658e-07</v>
      </c>
      <c r="AG20" t="n">
        <v>40.20833333333334</v>
      </c>
      <c r="AH20" t="n">
        <v>1959375.128448498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3.2619</v>
      </c>
      <c r="E21" t="n">
        <v>30.66</v>
      </c>
      <c r="F21" t="n">
        <v>24.49</v>
      </c>
      <c r="G21" t="n">
        <v>25.78</v>
      </c>
      <c r="H21" t="n">
        <v>0.33</v>
      </c>
      <c r="I21" t="n">
        <v>57</v>
      </c>
      <c r="J21" t="n">
        <v>306.7</v>
      </c>
      <c r="K21" t="n">
        <v>61.82</v>
      </c>
      <c r="L21" t="n">
        <v>5.75</v>
      </c>
      <c r="M21" t="n">
        <v>55</v>
      </c>
      <c r="N21" t="n">
        <v>89.13</v>
      </c>
      <c r="O21" t="n">
        <v>38061.04</v>
      </c>
      <c r="P21" t="n">
        <v>449.88</v>
      </c>
      <c r="Q21" t="n">
        <v>609.0599999999999</v>
      </c>
      <c r="R21" t="n">
        <v>81.98999999999999</v>
      </c>
      <c r="S21" t="n">
        <v>46.36</v>
      </c>
      <c r="T21" t="n">
        <v>17257.51</v>
      </c>
      <c r="U21" t="n">
        <v>0.57</v>
      </c>
      <c r="V21" t="n">
        <v>0.87</v>
      </c>
      <c r="W21" t="n">
        <v>9.27</v>
      </c>
      <c r="X21" t="n">
        <v>1.12</v>
      </c>
      <c r="Y21" t="n">
        <v>1</v>
      </c>
      <c r="Z21" t="n">
        <v>10</v>
      </c>
      <c r="AA21" t="n">
        <v>1573.303224220679</v>
      </c>
      <c r="AB21" t="n">
        <v>2152.662880618328</v>
      </c>
      <c r="AC21" t="n">
        <v>1947.215756573442</v>
      </c>
      <c r="AD21" t="n">
        <v>1573303.224220679</v>
      </c>
      <c r="AE21" t="n">
        <v>2152662.880618328</v>
      </c>
      <c r="AF21" t="n">
        <v>9.985818155317142e-07</v>
      </c>
      <c r="AG21" t="n">
        <v>39.921875</v>
      </c>
      <c r="AH21" t="n">
        <v>1947215.756573442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3.2777</v>
      </c>
      <c r="E22" t="n">
        <v>30.51</v>
      </c>
      <c r="F22" t="n">
        <v>24.46</v>
      </c>
      <c r="G22" t="n">
        <v>26.68</v>
      </c>
      <c r="H22" t="n">
        <v>0.35</v>
      </c>
      <c r="I22" t="n">
        <v>55</v>
      </c>
      <c r="J22" t="n">
        <v>307.24</v>
      </c>
      <c r="K22" t="n">
        <v>61.82</v>
      </c>
      <c r="L22" t="n">
        <v>6</v>
      </c>
      <c r="M22" t="n">
        <v>53</v>
      </c>
      <c r="N22" t="n">
        <v>89.42</v>
      </c>
      <c r="O22" t="n">
        <v>38127.48</v>
      </c>
      <c r="P22" t="n">
        <v>449.18</v>
      </c>
      <c r="Q22" t="n">
        <v>608.89</v>
      </c>
      <c r="R22" t="n">
        <v>81</v>
      </c>
      <c r="S22" t="n">
        <v>46.36</v>
      </c>
      <c r="T22" t="n">
        <v>16770.19</v>
      </c>
      <c r="U22" t="n">
        <v>0.57</v>
      </c>
      <c r="V22" t="n">
        <v>0.87</v>
      </c>
      <c r="W22" t="n">
        <v>9.27</v>
      </c>
      <c r="X22" t="n">
        <v>1.08</v>
      </c>
      <c r="Y22" t="n">
        <v>1</v>
      </c>
      <c r="Z22" t="n">
        <v>10</v>
      </c>
      <c r="AA22" t="n">
        <v>1566.927212891022</v>
      </c>
      <c r="AB22" t="n">
        <v>2143.938940627324</v>
      </c>
      <c r="AC22" t="n">
        <v>1939.324417171053</v>
      </c>
      <c r="AD22" t="n">
        <v>1566927.212891022</v>
      </c>
      <c r="AE22" t="n">
        <v>2143938.940627323</v>
      </c>
      <c r="AF22" t="n">
        <v>1.003418748817652e-06</v>
      </c>
      <c r="AG22" t="n">
        <v>39.7265625</v>
      </c>
      <c r="AH22" t="n">
        <v>1939324.417171053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3.2935</v>
      </c>
      <c r="E23" t="n">
        <v>30.36</v>
      </c>
      <c r="F23" t="n">
        <v>24.42</v>
      </c>
      <c r="G23" t="n">
        <v>27.65</v>
      </c>
      <c r="H23" t="n">
        <v>0.36</v>
      </c>
      <c r="I23" t="n">
        <v>53</v>
      </c>
      <c r="J23" t="n">
        <v>307.78</v>
      </c>
      <c r="K23" t="n">
        <v>61.82</v>
      </c>
      <c r="L23" t="n">
        <v>6.25</v>
      </c>
      <c r="M23" t="n">
        <v>51</v>
      </c>
      <c r="N23" t="n">
        <v>89.70999999999999</v>
      </c>
      <c r="O23" t="n">
        <v>38194.05</v>
      </c>
      <c r="P23" t="n">
        <v>448.41</v>
      </c>
      <c r="Q23" t="n">
        <v>608.9299999999999</v>
      </c>
      <c r="R23" t="n">
        <v>79.72</v>
      </c>
      <c r="S23" t="n">
        <v>46.36</v>
      </c>
      <c r="T23" t="n">
        <v>16142.08</v>
      </c>
      <c r="U23" t="n">
        <v>0.58</v>
      </c>
      <c r="V23" t="n">
        <v>0.87</v>
      </c>
      <c r="W23" t="n">
        <v>9.27</v>
      </c>
      <c r="X23" t="n">
        <v>1.04</v>
      </c>
      <c r="Y23" t="n">
        <v>1</v>
      </c>
      <c r="Z23" t="n">
        <v>10</v>
      </c>
      <c r="AA23" t="n">
        <v>1551.481404758062</v>
      </c>
      <c r="AB23" t="n">
        <v>2122.805304518845</v>
      </c>
      <c r="AC23" t="n">
        <v>1920.207745631523</v>
      </c>
      <c r="AD23" t="n">
        <v>1551481.404758062</v>
      </c>
      <c r="AE23" t="n">
        <v>2122805.304518845</v>
      </c>
      <c r="AF23" t="n">
        <v>1.00825568210359e-06</v>
      </c>
      <c r="AG23" t="n">
        <v>39.53125</v>
      </c>
      <c r="AH23" t="n">
        <v>1920207.745631523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3.311</v>
      </c>
      <c r="E24" t="n">
        <v>30.2</v>
      </c>
      <c r="F24" t="n">
        <v>24.37</v>
      </c>
      <c r="G24" t="n">
        <v>28.67</v>
      </c>
      <c r="H24" t="n">
        <v>0.38</v>
      </c>
      <c r="I24" t="n">
        <v>51</v>
      </c>
      <c r="J24" t="n">
        <v>308.32</v>
      </c>
      <c r="K24" t="n">
        <v>61.82</v>
      </c>
      <c r="L24" t="n">
        <v>6.5</v>
      </c>
      <c r="M24" t="n">
        <v>49</v>
      </c>
      <c r="N24" t="n">
        <v>90</v>
      </c>
      <c r="O24" t="n">
        <v>38260.74</v>
      </c>
      <c r="P24" t="n">
        <v>447.43</v>
      </c>
      <c r="Q24" t="n">
        <v>608.95</v>
      </c>
      <c r="R24" t="n">
        <v>78.19</v>
      </c>
      <c r="S24" t="n">
        <v>46.36</v>
      </c>
      <c r="T24" t="n">
        <v>15388.73</v>
      </c>
      <c r="U24" t="n">
        <v>0.59</v>
      </c>
      <c r="V24" t="n">
        <v>0.87</v>
      </c>
      <c r="W24" t="n">
        <v>9.26</v>
      </c>
      <c r="X24" t="n">
        <v>1</v>
      </c>
      <c r="Y24" t="n">
        <v>1</v>
      </c>
      <c r="Z24" t="n">
        <v>10</v>
      </c>
      <c r="AA24" t="n">
        <v>1543.873361968231</v>
      </c>
      <c r="AB24" t="n">
        <v>2112.395644730639</v>
      </c>
      <c r="AC24" t="n">
        <v>1910.791569163454</v>
      </c>
      <c r="AD24" t="n">
        <v>1543873.361968231</v>
      </c>
      <c r="AE24" t="n">
        <v>2112395.644730639</v>
      </c>
      <c r="AF24" t="n">
        <v>1.013613044920294e-06</v>
      </c>
      <c r="AG24" t="n">
        <v>39.32291666666666</v>
      </c>
      <c r="AH24" t="n">
        <v>1910791.569163454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3.3273</v>
      </c>
      <c r="E25" t="n">
        <v>30.05</v>
      </c>
      <c r="F25" t="n">
        <v>24.33</v>
      </c>
      <c r="G25" t="n">
        <v>29.8</v>
      </c>
      <c r="H25" t="n">
        <v>0.39</v>
      </c>
      <c r="I25" t="n">
        <v>49</v>
      </c>
      <c r="J25" t="n">
        <v>308.86</v>
      </c>
      <c r="K25" t="n">
        <v>61.82</v>
      </c>
      <c r="L25" t="n">
        <v>6.75</v>
      </c>
      <c r="M25" t="n">
        <v>47</v>
      </c>
      <c r="N25" t="n">
        <v>90.29000000000001</v>
      </c>
      <c r="O25" t="n">
        <v>38327.57</v>
      </c>
      <c r="P25" t="n">
        <v>446.78</v>
      </c>
      <c r="Q25" t="n">
        <v>608.99</v>
      </c>
      <c r="R25" t="n">
        <v>77.3</v>
      </c>
      <c r="S25" t="n">
        <v>46.36</v>
      </c>
      <c r="T25" t="n">
        <v>14953.24</v>
      </c>
      <c r="U25" t="n">
        <v>0.6</v>
      </c>
      <c r="V25" t="n">
        <v>0.88</v>
      </c>
      <c r="W25" t="n">
        <v>9.25</v>
      </c>
      <c r="X25" t="n">
        <v>0.96</v>
      </c>
      <c r="Y25" t="n">
        <v>1</v>
      </c>
      <c r="Z25" t="n">
        <v>10</v>
      </c>
      <c r="AA25" t="n">
        <v>1537.515607982016</v>
      </c>
      <c r="AB25" t="n">
        <v>2103.696685242389</v>
      </c>
      <c r="AC25" t="n">
        <v>1902.922826159697</v>
      </c>
      <c r="AD25" t="n">
        <v>1537515.607982016</v>
      </c>
      <c r="AE25" t="n">
        <v>2103696.685242389</v>
      </c>
      <c r="AF25" t="n">
        <v>1.018603045715281e-06</v>
      </c>
      <c r="AG25" t="n">
        <v>39.12760416666666</v>
      </c>
      <c r="AH25" t="n">
        <v>1902922.826159697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3.3463</v>
      </c>
      <c r="E26" t="n">
        <v>29.88</v>
      </c>
      <c r="F26" t="n">
        <v>24.28</v>
      </c>
      <c r="G26" t="n">
        <v>30.99</v>
      </c>
      <c r="H26" t="n">
        <v>0.4</v>
      </c>
      <c r="I26" t="n">
        <v>47</v>
      </c>
      <c r="J26" t="n">
        <v>309.41</v>
      </c>
      <c r="K26" t="n">
        <v>61.82</v>
      </c>
      <c r="L26" t="n">
        <v>7</v>
      </c>
      <c r="M26" t="n">
        <v>45</v>
      </c>
      <c r="N26" t="n">
        <v>90.59</v>
      </c>
      <c r="O26" t="n">
        <v>38394.52</v>
      </c>
      <c r="P26" t="n">
        <v>445.63</v>
      </c>
      <c r="Q26" t="n">
        <v>608.9400000000001</v>
      </c>
      <c r="R26" t="n">
        <v>75.45999999999999</v>
      </c>
      <c r="S26" t="n">
        <v>46.36</v>
      </c>
      <c r="T26" t="n">
        <v>14044.79</v>
      </c>
      <c r="U26" t="n">
        <v>0.61</v>
      </c>
      <c r="V26" t="n">
        <v>0.88</v>
      </c>
      <c r="W26" t="n">
        <v>9.25</v>
      </c>
      <c r="X26" t="n">
        <v>0.9</v>
      </c>
      <c r="Y26" t="n">
        <v>1</v>
      </c>
      <c r="Z26" t="n">
        <v>10</v>
      </c>
      <c r="AA26" t="n">
        <v>1520.430340737943</v>
      </c>
      <c r="AB26" t="n">
        <v>2080.319868850254</v>
      </c>
      <c r="AC26" t="n">
        <v>1881.77706031446</v>
      </c>
      <c r="AD26" t="n">
        <v>1520430.340737943</v>
      </c>
      <c r="AE26" t="n">
        <v>2080319.868850254</v>
      </c>
      <c r="AF26" t="n">
        <v>1.02441961105913e-06</v>
      </c>
      <c r="AG26" t="n">
        <v>38.90625</v>
      </c>
      <c r="AH26" t="n">
        <v>1881777.060314459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3.3583</v>
      </c>
      <c r="E27" t="n">
        <v>29.78</v>
      </c>
      <c r="F27" t="n">
        <v>24.28</v>
      </c>
      <c r="G27" t="n">
        <v>32.37</v>
      </c>
      <c r="H27" t="n">
        <v>0.42</v>
      </c>
      <c r="I27" t="n">
        <v>45</v>
      </c>
      <c r="J27" t="n">
        <v>309.95</v>
      </c>
      <c r="K27" t="n">
        <v>61.82</v>
      </c>
      <c r="L27" t="n">
        <v>7.25</v>
      </c>
      <c r="M27" t="n">
        <v>43</v>
      </c>
      <c r="N27" t="n">
        <v>90.88</v>
      </c>
      <c r="O27" t="n">
        <v>38461.6</v>
      </c>
      <c r="P27" t="n">
        <v>445.43</v>
      </c>
      <c r="Q27" t="n">
        <v>608.88</v>
      </c>
      <c r="R27" t="n">
        <v>75.16</v>
      </c>
      <c r="S27" t="n">
        <v>46.36</v>
      </c>
      <c r="T27" t="n">
        <v>13903.19</v>
      </c>
      <c r="U27" t="n">
        <v>0.62</v>
      </c>
      <c r="V27" t="n">
        <v>0.88</v>
      </c>
      <c r="W27" t="n">
        <v>9.26</v>
      </c>
      <c r="X27" t="n">
        <v>0.91</v>
      </c>
      <c r="Y27" t="n">
        <v>1</v>
      </c>
      <c r="Z27" t="n">
        <v>10</v>
      </c>
      <c r="AA27" t="n">
        <v>1516.604253147636</v>
      </c>
      <c r="AB27" t="n">
        <v>2075.084847014125</v>
      </c>
      <c r="AC27" t="n">
        <v>1877.041661614971</v>
      </c>
      <c r="AD27" t="n">
        <v>1516604.253147636</v>
      </c>
      <c r="AE27" t="n">
        <v>2075084.847014125</v>
      </c>
      <c r="AF27" t="n">
        <v>1.028093231276298e-06</v>
      </c>
      <c r="AG27" t="n">
        <v>38.77604166666666</v>
      </c>
      <c r="AH27" t="n">
        <v>1877041.661614971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3.3697</v>
      </c>
      <c r="E28" t="n">
        <v>29.68</v>
      </c>
      <c r="F28" t="n">
        <v>24.23</v>
      </c>
      <c r="G28" t="n">
        <v>33.05</v>
      </c>
      <c r="H28" t="n">
        <v>0.43</v>
      </c>
      <c r="I28" t="n">
        <v>44</v>
      </c>
      <c r="J28" t="n">
        <v>310.5</v>
      </c>
      <c r="K28" t="n">
        <v>61.82</v>
      </c>
      <c r="L28" t="n">
        <v>7.5</v>
      </c>
      <c r="M28" t="n">
        <v>42</v>
      </c>
      <c r="N28" t="n">
        <v>91.18000000000001</v>
      </c>
      <c r="O28" t="n">
        <v>38528.81</v>
      </c>
      <c r="P28" t="n">
        <v>444.71</v>
      </c>
      <c r="Q28" t="n">
        <v>608.99</v>
      </c>
      <c r="R28" t="n">
        <v>74.12</v>
      </c>
      <c r="S28" t="n">
        <v>46.36</v>
      </c>
      <c r="T28" t="n">
        <v>13386.7</v>
      </c>
      <c r="U28" t="n">
        <v>0.63</v>
      </c>
      <c r="V28" t="n">
        <v>0.88</v>
      </c>
      <c r="W28" t="n">
        <v>9.25</v>
      </c>
      <c r="X28" t="n">
        <v>0.86</v>
      </c>
      <c r="Y28" t="n">
        <v>1</v>
      </c>
      <c r="Z28" t="n">
        <v>10</v>
      </c>
      <c r="AA28" t="n">
        <v>1511.616580098154</v>
      </c>
      <c r="AB28" t="n">
        <v>2068.260492707218</v>
      </c>
      <c r="AC28" t="n">
        <v>1870.868614105074</v>
      </c>
      <c r="AD28" t="n">
        <v>1511616.580098154</v>
      </c>
      <c r="AE28" t="n">
        <v>2068260.492707218</v>
      </c>
      <c r="AF28" t="n">
        <v>1.031583170482608e-06</v>
      </c>
      <c r="AG28" t="n">
        <v>38.64583333333334</v>
      </c>
      <c r="AH28" t="n">
        <v>1870868.614105074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3.3875</v>
      </c>
      <c r="E29" t="n">
        <v>29.52</v>
      </c>
      <c r="F29" t="n">
        <v>24.19</v>
      </c>
      <c r="G29" t="n">
        <v>34.56</v>
      </c>
      <c r="H29" t="n">
        <v>0.44</v>
      </c>
      <c r="I29" t="n">
        <v>42</v>
      </c>
      <c r="J29" t="n">
        <v>311.04</v>
      </c>
      <c r="K29" t="n">
        <v>61.82</v>
      </c>
      <c r="L29" t="n">
        <v>7.75</v>
      </c>
      <c r="M29" t="n">
        <v>40</v>
      </c>
      <c r="N29" t="n">
        <v>91.47</v>
      </c>
      <c r="O29" t="n">
        <v>38596.15</v>
      </c>
      <c r="P29" t="n">
        <v>443.69</v>
      </c>
      <c r="Q29" t="n">
        <v>608.96</v>
      </c>
      <c r="R29" t="n">
        <v>72.91</v>
      </c>
      <c r="S29" t="n">
        <v>46.36</v>
      </c>
      <c r="T29" t="n">
        <v>12790.22</v>
      </c>
      <c r="U29" t="n">
        <v>0.64</v>
      </c>
      <c r="V29" t="n">
        <v>0.88</v>
      </c>
      <c r="W29" t="n">
        <v>9.24</v>
      </c>
      <c r="X29" t="n">
        <v>0.82</v>
      </c>
      <c r="Y29" t="n">
        <v>1</v>
      </c>
      <c r="Z29" t="n">
        <v>10</v>
      </c>
      <c r="AA29" t="n">
        <v>1504.288273788594</v>
      </c>
      <c r="AB29" t="n">
        <v>2058.233580712422</v>
      </c>
      <c r="AC29" t="n">
        <v>1861.798656518201</v>
      </c>
      <c r="AD29" t="n">
        <v>1504288.273788594</v>
      </c>
      <c r="AE29" t="n">
        <v>2058233.580712422</v>
      </c>
      <c r="AF29" t="n">
        <v>1.03703237380474e-06</v>
      </c>
      <c r="AG29" t="n">
        <v>38.4375</v>
      </c>
      <c r="AH29" t="n">
        <v>1861798.656518201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3.3963</v>
      </c>
      <c r="E30" t="n">
        <v>29.44</v>
      </c>
      <c r="F30" t="n">
        <v>24.17</v>
      </c>
      <c r="G30" t="n">
        <v>35.37</v>
      </c>
      <c r="H30" t="n">
        <v>0.46</v>
      </c>
      <c r="I30" t="n">
        <v>41</v>
      </c>
      <c r="J30" t="n">
        <v>311.59</v>
      </c>
      <c r="K30" t="n">
        <v>61.82</v>
      </c>
      <c r="L30" t="n">
        <v>8</v>
      </c>
      <c r="M30" t="n">
        <v>39</v>
      </c>
      <c r="N30" t="n">
        <v>91.77</v>
      </c>
      <c r="O30" t="n">
        <v>38663.62</v>
      </c>
      <c r="P30" t="n">
        <v>443.3</v>
      </c>
      <c r="Q30" t="n">
        <v>609.15</v>
      </c>
      <c r="R30" t="n">
        <v>72.08</v>
      </c>
      <c r="S30" t="n">
        <v>46.36</v>
      </c>
      <c r="T30" t="n">
        <v>12383.31</v>
      </c>
      <c r="U30" t="n">
        <v>0.64</v>
      </c>
      <c r="V30" t="n">
        <v>0.88</v>
      </c>
      <c r="W30" t="n">
        <v>9.24</v>
      </c>
      <c r="X30" t="n">
        <v>0.79</v>
      </c>
      <c r="Y30" t="n">
        <v>1</v>
      </c>
      <c r="Z30" t="n">
        <v>10</v>
      </c>
      <c r="AA30" t="n">
        <v>1500.958111430364</v>
      </c>
      <c r="AB30" t="n">
        <v>2053.677105657497</v>
      </c>
      <c r="AC30" t="n">
        <v>1857.677045047466</v>
      </c>
      <c r="AD30" t="n">
        <v>1500958.111430364</v>
      </c>
      <c r="AE30" t="n">
        <v>2053677.105657496</v>
      </c>
      <c r="AF30" t="n">
        <v>1.039726361963997e-06</v>
      </c>
      <c r="AG30" t="n">
        <v>38.33333333333334</v>
      </c>
      <c r="AH30" t="n">
        <v>1857677.045047466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3.4048</v>
      </c>
      <c r="E31" t="n">
        <v>29.37</v>
      </c>
      <c r="F31" t="n">
        <v>24.15</v>
      </c>
      <c r="G31" t="n">
        <v>36.23</v>
      </c>
      <c r="H31" t="n">
        <v>0.47</v>
      </c>
      <c r="I31" t="n">
        <v>40</v>
      </c>
      <c r="J31" t="n">
        <v>312.14</v>
      </c>
      <c r="K31" t="n">
        <v>61.82</v>
      </c>
      <c r="L31" t="n">
        <v>8.25</v>
      </c>
      <c r="M31" t="n">
        <v>38</v>
      </c>
      <c r="N31" t="n">
        <v>92.06999999999999</v>
      </c>
      <c r="O31" t="n">
        <v>38731.35</v>
      </c>
      <c r="P31" t="n">
        <v>442.91</v>
      </c>
      <c r="Q31" t="n">
        <v>608.9400000000001</v>
      </c>
      <c r="R31" t="n">
        <v>71.56999999999999</v>
      </c>
      <c r="S31" t="n">
        <v>46.36</v>
      </c>
      <c r="T31" t="n">
        <v>12132.59</v>
      </c>
      <c r="U31" t="n">
        <v>0.65</v>
      </c>
      <c r="V31" t="n">
        <v>0.88</v>
      </c>
      <c r="W31" t="n">
        <v>9.24</v>
      </c>
      <c r="X31" t="n">
        <v>0.78</v>
      </c>
      <c r="Y31" t="n">
        <v>1</v>
      </c>
      <c r="Z31" t="n">
        <v>10</v>
      </c>
      <c r="AA31" t="n">
        <v>1488.821070121516</v>
      </c>
      <c r="AB31" t="n">
        <v>2037.070670290259</v>
      </c>
      <c r="AC31" t="n">
        <v>1842.655504564398</v>
      </c>
      <c r="AD31" t="n">
        <v>1488821.070121516</v>
      </c>
      <c r="AE31" t="n">
        <v>2037070.670290259</v>
      </c>
      <c r="AF31" t="n">
        <v>1.042328509617824e-06</v>
      </c>
      <c r="AG31" t="n">
        <v>38.2421875</v>
      </c>
      <c r="AH31" t="n">
        <v>1842655.504564398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3.4134</v>
      </c>
      <c r="E32" t="n">
        <v>29.3</v>
      </c>
      <c r="F32" t="n">
        <v>24.13</v>
      </c>
      <c r="G32" t="n">
        <v>37.13</v>
      </c>
      <c r="H32" t="n">
        <v>0.48</v>
      </c>
      <c r="I32" t="n">
        <v>39</v>
      </c>
      <c r="J32" t="n">
        <v>312.69</v>
      </c>
      <c r="K32" t="n">
        <v>61.82</v>
      </c>
      <c r="L32" t="n">
        <v>8.5</v>
      </c>
      <c r="M32" t="n">
        <v>37</v>
      </c>
      <c r="N32" t="n">
        <v>92.37</v>
      </c>
      <c r="O32" t="n">
        <v>38799.09</v>
      </c>
      <c r="P32" t="n">
        <v>442.47</v>
      </c>
      <c r="Q32" t="n">
        <v>608.91</v>
      </c>
      <c r="R32" t="n">
        <v>70.95</v>
      </c>
      <c r="S32" t="n">
        <v>46.36</v>
      </c>
      <c r="T32" t="n">
        <v>11828.2</v>
      </c>
      <c r="U32" t="n">
        <v>0.65</v>
      </c>
      <c r="V32" t="n">
        <v>0.88</v>
      </c>
      <c r="W32" t="n">
        <v>9.24</v>
      </c>
      <c r="X32" t="n">
        <v>0.76</v>
      </c>
      <c r="Y32" t="n">
        <v>1</v>
      </c>
      <c r="Z32" t="n">
        <v>10</v>
      </c>
      <c r="AA32" t="n">
        <v>1485.500889436607</v>
      </c>
      <c r="AB32" t="n">
        <v>2032.527852601133</v>
      </c>
      <c r="AC32" t="n">
        <v>1838.546247019638</v>
      </c>
      <c r="AD32" t="n">
        <v>1485500.889436607</v>
      </c>
      <c r="AE32" t="n">
        <v>2032527.852601133</v>
      </c>
      <c r="AF32" t="n">
        <v>1.044961270773462e-06</v>
      </c>
      <c r="AG32" t="n">
        <v>38.15104166666666</v>
      </c>
      <c r="AH32" t="n">
        <v>1838546.247019638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3.4211</v>
      </c>
      <c r="E33" t="n">
        <v>29.23</v>
      </c>
      <c r="F33" t="n">
        <v>24.12</v>
      </c>
      <c r="G33" t="n">
        <v>38.09</v>
      </c>
      <c r="H33" t="n">
        <v>0.5</v>
      </c>
      <c r="I33" t="n">
        <v>38</v>
      </c>
      <c r="J33" t="n">
        <v>313.24</v>
      </c>
      <c r="K33" t="n">
        <v>61.82</v>
      </c>
      <c r="L33" t="n">
        <v>8.75</v>
      </c>
      <c r="M33" t="n">
        <v>36</v>
      </c>
      <c r="N33" t="n">
        <v>92.67</v>
      </c>
      <c r="O33" t="n">
        <v>38866.96</v>
      </c>
      <c r="P33" t="n">
        <v>442.23</v>
      </c>
      <c r="Q33" t="n">
        <v>608.87</v>
      </c>
      <c r="R33" t="n">
        <v>70.62</v>
      </c>
      <c r="S33" t="n">
        <v>46.36</v>
      </c>
      <c r="T33" t="n">
        <v>11666.52</v>
      </c>
      <c r="U33" t="n">
        <v>0.66</v>
      </c>
      <c r="V33" t="n">
        <v>0.88</v>
      </c>
      <c r="W33" t="n">
        <v>9.24</v>
      </c>
      <c r="X33" t="n">
        <v>0.75</v>
      </c>
      <c r="Y33" t="n">
        <v>1</v>
      </c>
      <c r="Z33" t="n">
        <v>10</v>
      </c>
      <c r="AA33" t="n">
        <v>1482.86856701852</v>
      </c>
      <c r="AB33" t="n">
        <v>2028.926192938836</v>
      </c>
      <c r="AC33" t="n">
        <v>1835.288324700549</v>
      </c>
      <c r="AD33" t="n">
        <v>1482868.56701852</v>
      </c>
      <c r="AE33" t="n">
        <v>2028926.192938836</v>
      </c>
      <c r="AF33" t="n">
        <v>1.047318510412811e-06</v>
      </c>
      <c r="AG33" t="n">
        <v>38.05989583333334</v>
      </c>
      <c r="AH33" t="n">
        <v>1835288.324700549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3.4286</v>
      </c>
      <c r="E34" t="n">
        <v>29.17</v>
      </c>
      <c r="F34" t="n">
        <v>24.11</v>
      </c>
      <c r="G34" t="n">
        <v>39.1</v>
      </c>
      <c r="H34" t="n">
        <v>0.51</v>
      </c>
      <c r="I34" t="n">
        <v>37</v>
      </c>
      <c r="J34" t="n">
        <v>313.79</v>
      </c>
      <c r="K34" t="n">
        <v>61.82</v>
      </c>
      <c r="L34" t="n">
        <v>9</v>
      </c>
      <c r="M34" t="n">
        <v>35</v>
      </c>
      <c r="N34" t="n">
        <v>92.97</v>
      </c>
      <c r="O34" t="n">
        <v>38934.97</v>
      </c>
      <c r="P34" t="n">
        <v>441.95</v>
      </c>
      <c r="Q34" t="n">
        <v>608.9</v>
      </c>
      <c r="R34" t="n">
        <v>70.17</v>
      </c>
      <c r="S34" t="n">
        <v>46.36</v>
      </c>
      <c r="T34" t="n">
        <v>11446.07</v>
      </c>
      <c r="U34" t="n">
        <v>0.66</v>
      </c>
      <c r="V34" t="n">
        <v>0.88</v>
      </c>
      <c r="W34" t="n">
        <v>9.25</v>
      </c>
      <c r="X34" t="n">
        <v>0.74</v>
      </c>
      <c r="Y34" t="n">
        <v>1</v>
      </c>
      <c r="Z34" t="n">
        <v>10</v>
      </c>
      <c r="AA34" t="n">
        <v>1480.069341675281</v>
      </c>
      <c r="AB34" t="n">
        <v>2025.09616933111</v>
      </c>
      <c r="AC34" t="n">
        <v>1831.823833170474</v>
      </c>
      <c r="AD34" t="n">
        <v>1480069.341675281</v>
      </c>
      <c r="AE34" t="n">
        <v>2025096.16933111</v>
      </c>
      <c r="AF34" t="n">
        <v>1.049614523048541e-06</v>
      </c>
      <c r="AG34" t="n">
        <v>37.98177083333334</v>
      </c>
      <c r="AH34" t="n">
        <v>1831823.833170474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3.4392</v>
      </c>
      <c r="E35" t="n">
        <v>29.08</v>
      </c>
      <c r="F35" t="n">
        <v>24.08</v>
      </c>
      <c r="G35" t="n">
        <v>40.13</v>
      </c>
      <c r="H35" t="n">
        <v>0.52</v>
      </c>
      <c r="I35" t="n">
        <v>36</v>
      </c>
      <c r="J35" t="n">
        <v>314.34</v>
      </c>
      <c r="K35" t="n">
        <v>61.82</v>
      </c>
      <c r="L35" t="n">
        <v>9.25</v>
      </c>
      <c r="M35" t="n">
        <v>34</v>
      </c>
      <c r="N35" t="n">
        <v>93.27</v>
      </c>
      <c r="O35" t="n">
        <v>39003.11</v>
      </c>
      <c r="P35" t="n">
        <v>441.33</v>
      </c>
      <c r="Q35" t="n">
        <v>608.96</v>
      </c>
      <c r="R35" t="n">
        <v>69.27</v>
      </c>
      <c r="S35" t="n">
        <v>46.36</v>
      </c>
      <c r="T35" t="n">
        <v>11004.78</v>
      </c>
      <c r="U35" t="n">
        <v>0.67</v>
      </c>
      <c r="V35" t="n">
        <v>0.89</v>
      </c>
      <c r="W35" t="n">
        <v>9.24</v>
      </c>
      <c r="X35" t="n">
        <v>0.7</v>
      </c>
      <c r="Y35" t="n">
        <v>1</v>
      </c>
      <c r="Z35" t="n">
        <v>10</v>
      </c>
      <c r="AA35" t="n">
        <v>1475.856532613237</v>
      </c>
      <c r="AB35" t="n">
        <v>2019.332018116404</v>
      </c>
      <c r="AC35" t="n">
        <v>1826.609804457661</v>
      </c>
      <c r="AD35" t="n">
        <v>1475856.532613237</v>
      </c>
      <c r="AE35" t="n">
        <v>2019332.018116404</v>
      </c>
      <c r="AF35" t="n">
        <v>1.052859554240373e-06</v>
      </c>
      <c r="AG35" t="n">
        <v>37.86458333333334</v>
      </c>
      <c r="AH35" t="n">
        <v>1826609.804457661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3.45</v>
      </c>
      <c r="E36" t="n">
        <v>28.99</v>
      </c>
      <c r="F36" t="n">
        <v>24.04</v>
      </c>
      <c r="G36" t="n">
        <v>41.22</v>
      </c>
      <c r="H36" t="n">
        <v>0.54</v>
      </c>
      <c r="I36" t="n">
        <v>35</v>
      </c>
      <c r="J36" t="n">
        <v>314.9</v>
      </c>
      <c r="K36" t="n">
        <v>61.82</v>
      </c>
      <c r="L36" t="n">
        <v>9.5</v>
      </c>
      <c r="M36" t="n">
        <v>33</v>
      </c>
      <c r="N36" t="n">
        <v>93.56999999999999</v>
      </c>
      <c r="O36" t="n">
        <v>39071.38</v>
      </c>
      <c r="P36" t="n">
        <v>440.55</v>
      </c>
      <c r="Q36" t="n">
        <v>608.96</v>
      </c>
      <c r="R36" t="n">
        <v>68.06</v>
      </c>
      <c r="S36" t="n">
        <v>46.36</v>
      </c>
      <c r="T36" t="n">
        <v>10401.88</v>
      </c>
      <c r="U36" t="n">
        <v>0.68</v>
      </c>
      <c r="V36" t="n">
        <v>0.89</v>
      </c>
      <c r="W36" t="n">
        <v>9.24</v>
      </c>
      <c r="X36" t="n">
        <v>0.67</v>
      </c>
      <c r="Y36" t="n">
        <v>1</v>
      </c>
      <c r="Z36" t="n">
        <v>10</v>
      </c>
      <c r="AA36" t="n">
        <v>1471.260698387349</v>
      </c>
      <c r="AB36" t="n">
        <v>2013.043794974646</v>
      </c>
      <c r="AC36" t="n">
        <v>1820.921720506976</v>
      </c>
      <c r="AD36" t="n">
        <v>1471260.698387349</v>
      </c>
      <c r="AE36" t="n">
        <v>2013043.794974646</v>
      </c>
      <c r="AF36" t="n">
        <v>1.056165812435824e-06</v>
      </c>
      <c r="AG36" t="n">
        <v>37.74739583333334</v>
      </c>
      <c r="AH36" t="n">
        <v>1820921.720506976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3.4568</v>
      </c>
      <c r="E37" t="n">
        <v>28.93</v>
      </c>
      <c r="F37" t="n">
        <v>24.04</v>
      </c>
      <c r="G37" t="n">
        <v>42.43</v>
      </c>
      <c r="H37" t="n">
        <v>0.55</v>
      </c>
      <c r="I37" t="n">
        <v>34</v>
      </c>
      <c r="J37" t="n">
        <v>315.45</v>
      </c>
      <c r="K37" t="n">
        <v>61.82</v>
      </c>
      <c r="L37" t="n">
        <v>9.75</v>
      </c>
      <c r="M37" t="n">
        <v>32</v>
      </c>
      <c r="N37" t="n">
        <v>93.88</v>
      </c>
      <c r="O37" t="n">
        <v>39139.8</v>
      </c>
      <c r="P37" t="n">
        <v>440.41</v>
      </c>
      <c r="Q37" t="n">
        <v>608.9400000000001</v>
      </c>
      <c r="R37" t="n">
        <v>68.26000000000001</v>
      </c>
      <c r="S37" t="n">
        <v>46.36</v>
      </c>
      <c r="T37" t="n">
        <v>10507.06</v>
      </c>
      <c r="U37" t="n">
        <v>0.68</v>
      </c>
      <c r="V37" t="n">
        <v>0.89</v>
      </c>
      <c r="W37" t="n">
        <v>9.23</v>
      </c>
      <c r="X37" t="n">
        <v>0.67</v>
      </c>
      <c r="Y37" t="n">
        <v>1</v>
      </c>
      <c r="Z37" t="n">
        <v>10</v>
      </c>
      <c r="AA37" t="n">
        <v>1469.190909033729</v>
      </c>
      <c r="AB37" t="n">
        <v>2010.211817868362</v>
      </c>
      <c r="AC37" t="n">
        <v>1818.360023321011</v>
      </c>
      <c r="AD37" t="n">
        <v>1469190.909033729</v>
      </c>
      <c r="AE37" t="n">
        <v>2010211.817868362</v>
      </c>
      <c r="AF37" t="n">
        <v>1.058247530558886e-06</v>
      </c>
      <c r="AG37" t="n">
        <v>37.66927083333334</v>
      </c>
      <c r="AH37" t="n">
        <v>1818360.023321011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3.4673</v>
      </c>
      <c r="E38" t="n">
        <v>28.84</v>
      </c>
      <c r="F38" t="n">
        <v>24.01</v>
      </c>
      <c r="G38" t="n">
        <v>43.66</v>
      </c>
      <c r="H38" t="n">
        <v>0.5600000000000001</v>
      </c>
      <c r="I38" t="n">
        <v>33</v>
      </c>
      <c r="J38" t="n">
        <v>316.01</v>
      </c>
      <c r="K38" t="n">
        <v>61.82</v>
      </c>
      <c r="L38" t="n">
        <v>10</v>
      </c>
      <c r="M38" t="n">
        <v>31</v>
      </c>
      <c r="N38" t="n">
        <v>94.18000000000001</v>
      </c>
      <c r="O38" t="n">
        <v>39208.35</v>
      </c>
      <c r="P38" t="n">
        <v>439.89</v>
      </c>
      <c r="Q38" t="n">
        <v>608.8200000000001</v>
      </c>
      <c r="R38" t="n">
        <v>67.19</v>
      </c>
      <c r="S38" t="n">
        <v>46.36</v>
      </c>
      <c r="T38" t="n">
        <v>9979.58</v>
      </c>
      <c r="U38" t="n">
        <v>0.6899999999999999</v>
      </c>
      <c r="V38" t="n">
        <v>0.89</v>
      </c>
      <c r="W38" t="n">
        <v>9.23</v>
      </c>
      <c r="X38" t="n">
        <v>0.64</v>
      </c>
      <c r="Y38" t="n">
        <v>1</v>
      </c>
      <c r="Z38" t="n">
        <v>10</v>
      </c>
      <c r="AA38" t="n">
        <v>1456.321051104241</v>
      </c>
      <c r="AB38" t="n">
        <v>1992.602710471177</v>
      </c>
      <c r="AC38" t="n">
        <v>1802.431504419276</v>
      </c>
      <c r="AD38" t="n">
        <v>1456321.051104241</v>
      </c>
      <c r="AE38" t="n">
        <v>1992602.710471177</v>
      </c>
      <c r="AF38" t="n">
        <v>1.061461948248908e-06</v>
      </c>
      <c r="AG38" t="n">
        <v>37.55208333333334</v>
      </c>
      <c r="AH38" t="n">
        <v>1802431.504419276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3.4742</v>
      </c>
      <c r="E39" t="n">
        <v>28.78</v>
      </c>
      <c r="F39" t="n">
        <v>24.01</v>
      </c>
      <c r="G39" t="n">
        <v>45.02</v>
      </c>
      <c r="H39" t="n">
        <v>0.58</v>
      </c>
      <c r="I39" t="n">
        <v>32</v>
      </c>
      <c r="J39" t="n">
        <v>316.56</v>
      </c>
      <c r="K39" t="n">
        <v>61.82</v>
      </c>
      <c r="L39" t="n">
        <v>10.25</v>
      </c>
      <c r="M39" t="n">
        <v>30</v>
      </c>
      <c r="N39" t="n">
        <v>94.48999999999999</v>
      </c>
      <c r="O39" t="n">
        <v>39277.04</v>
      </c>
      <c r="P39" t="n">
        <v>439.73</v>
      </c>
      <c r="Q39" t="n">
        <v>608.86</v>
      </c>
      <c r="R39" t="n">
        <v>67.14</v>
      </c>
      <c r="S39" t="n">
        <v>46.36</v>
      </c>
      <c r="T39" t="n">
        <v>9955.99</v>
      </c>
      <c r="U39" t="n">
        <v>0.6899999999999999</v>
      </c>
      <c r="V39" t="n">
        <v>0.89</v>
      </c>
      <c r="W39" t="n">
        <v>9.23</v>
      </c>
      <c r="X39" t="n">
        <v>0.64</v>
      </c>
      <c r="Y39" t="n">
        <v>1</v>
      </c>
      <c r="Z39" t="n">
        <v>10</v>
      </c>
      <c r="AA39" t="n">
        <v>1454.044625592811</v>
      </c>
      <c r="AB39" t="n">
        <v>1989.488004657632</v>
      </c>
      <c r="AC39" t="n">
        <v>1799.614061757058</v>
      </c>
      <c r="AD39" t="n">
        <v>1454044.625592811</v>
      </c>
      <c r="AE39" t="n">
        <v>1989488.004657632</v>
      </c>
      <c r="AF39" t="n">
        <v>1.06357427987378e-06</v>
      </c>
      <c r="AG39" t="n">
        <v>37.47395833333334</v>
      </c>
      <c r="AH39" t="n">
        <v>1799614.061757058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3.4854</v>
      </c>
      <c r="E40" t="n">
        <v>28.69</v>
      </c>
      <c r="F40" t="n">
        <v>23.97</v>
      </c>
      <c r="G40" t="n">
        <v>46.4</v>
      </c>
      <c r="H40" t="n">
        <v>0.59</v>
      </c>
      <c r="I40" t="n">
        <v>31</v>
      </c>
      <c r="J40" t="n">
        <v>317.12</v>
      </c>
      <c r="K40" t="n">
        <v>61.82</v>
      </c>
      <c r="L40" t="n">
        <v>10.5</v>
      </c>
      <c r="M40" t="n">
        <v>29</v>
      </c>
      <c r="N40" t="n">
        <v>94.8</v>
      </c>
      <c r="O40" t="n">
        <v>39345.87</v>
      </c>
      <c r="P40" t="n">
        <v>438.9</v>
      </c>
      <c r="Q40" t="n">
        <v>608.83</v>
      </c>
      <c r="R40" t="n">
        <v>65.75</v>
      </c>
      <c r="S40" t="n">
        <v>46.36</v>
      </c>
      <c r="T40" t="n">
        <v>9265.219999999999</v>
      </c>
      <c r="U40" t="n">
        <v>0.71</v>
      </c>
      <c r="V40" t="n">
        <v>0.89</v>
      </c>
      <c r="W40" t="n">
        <v>9.23</v>
      </c>
      <c r="X40" t="n">
        <v>0.6</v>
      </c>
      <c r="Y40" t="n">
        <v>1</v>
      </c>
      <c r="Z40" t="n">
        <v>10</v>
      </c>
      <c r="AA40" t="n">
        <v>1449.349895127173</v>
      </c>
      <c r="AB40" t="n">
        <v>1983.064467317656</v>
      </c>
      <c r="AC40" t="n">
        <v>1793.803577805318</v>
      </c>
      <c r="AD40" t="n">
        <v>1449349.895127173</v>
      </c>
      <c r="AE40" t="n">
        <v>1983064.467317656</v>
      </c>
      <c r="AF40" t="n">
        <v>1.06700299207647e-06</v>
      </c>
      <c r="AG40" t="n">
        <v>37.35677083333334</v>
      </c>
      <c r="AH40" t="n">
        <v>1793803.577805318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3.4847</v>
      </c>
      <c r="E41" t="n">
        <v>28.7</v>
      </c>
      <c r="F41" t="n">
        <v>23.98</v>
      </c>
      <c r="G41" t="n">
        <v>46.41</v>
      </c>
      <c r="H41" t="n">
        <v>0.6</v>
      </c>
      <c r="I41" t="n">
        <v>31</v>
      </c>
      <c r="J41" t="n">
        <v>317.68</v>
      </c>
      <c r="K41" t="n">
        <v>61.82</v>
      </c>
      <c r="L41" t="n">
        <v>10.75</v>
      </c>
      <c r="M41" t="n">
        <v>29</v>
      </c>
      <c r="N41" t="n">
        <v>95.11</v>
      </c>
      <c r="O41" t="n">
        <v>39414.84</v>
      </c>
      <c r="P41" t="n">
        <v>439.15</v>
      </c>
      <c r="Q41" t="n">
        <v>608.84</v>
      </c>
      <c r="R41" t="n">
        <v>66.23</v>
      </c>
      <c r="S41" t="n">
        <v>46.36</v>
      </c>
      <c r="T41" t="n">
        <v>9509.76</v>
      </c>
      <c r="U41" t="n">
        <v>0.7</v>
      </c>
      <c r="V41" t="n">
        <v>0.89</v>
      </c>
      <c r="W41" t="n">
        <v>9.23</v>
      </c>
      <c r="X41" t="n">
        <v>0.6</v>
      </c>
      <c r="Y41" t="n">
        <v>1</v>
      </c>
      <c r="Z41" t="n">
        <v>10</v>
      </c>
      <c r="AA41" t="n">
        <v>1450.027582559082</v>
      </c>
      <c r="AB41" t="n">
        <v>1983.991709159453</v>
      </c>
      <c r="AC41" t="n">
        <v>1794.642324987127</v>
      </c>
      <c r="AD41" t="n">
        <v>1450027.582559082</v>
      </c>
      <c r="AE41" t="n">
        <v>1983991.709159453</v>
      </c>
      <c r="AF41" t="n">
        <v>1.066788697563802e-06</v>
      </c>
      <c r="AG41" t="n">
        <v>37.36979166666666</v>
      </c>
      <c r="AH41" t="n">
        <v>1794642.324987127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3.4936</v>
      </c>
      <c r="E42" t="n">
        <v>28.62</v>
      </c>
      <c r="F42" t="n">
        <v>23.96</v>
      </c>
      <c r="G42" t="n">
        <v>47.92</v>
      </c>
      <c r="H42" t="n">
        <v>0.62</v>
      </c>
      <c r="I42" t="n">
        <v>30</v>
      </c>
      <c r="J42" t="n">
        <v>318.24</v>
      </c>
      <c r="K42" t="n">
        <v>61.82</v>
      </c>
      <c r="L42" t="n">
        <v>11</v>
      </c>
      <c r="M42" t="n">
        <v>28</v>
      </c>
      <c r="N42" t="n">
        <v>95.42</v>
      </c>
      <c r="O42" t="n">
        <v>39483.95</v>
      </c>
      <c r="P42" t="n">
        <v>438.62</v>
      </c>
      <c r="Q42" t="n">
        <v>608.9</v>
      </c>
      <c r="R42" t="n">
        <v>65.59999999999999</v>
      </c>
      <c r="S42" t="n">
        <v>46.36</v>
      </c>
      <c r="T42" t="n">
        <v>9197.51</v>
      </c>
      <c r="U42" t="n">
        <v>0.71</v>
      </c>
      <c r="V42" t="n">
        <v>0.89</v>
      </c>
      <c r="W42" t="n">
        <v>9.23</v>
      </c>
      <c r="X42" t="n">
        <v>0.59</v>
      </c>
      <c r="Y42" t="n">
        <v>1</v>
      </c>
      <c r="Z42" t="n">
        <v>10</v>
      </c>
      <c r="AA42" t="n">
        <v>1446.636467192289</v>
      </c>
      <c r="AB42" t="n">
        <v>1979.351835509155</v>
      </c>
      <c r="AC42" t="n">
        <v>1790.44527436591</v>
      </c>
      <c r="AD42" t="n">
        <v>1446636.467192289</v>
      </c>
      <c r="AE42" t="n">
        <v>1979351.835509155</v>
      </c>
      <c r="AF42" t="n">
        <v>1.069513299224868e-06</v>
      </c>
      <c r="AG42" t="n">
        <v>37.265625</v>
      </c>
      <c r="AH42" t="n">
        <v>1790445.27436591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3.5039</v>
      </c>
      <c r="E43" t="n">
        <v>28.54</v>
      </c>
      <c r="F43" t="n">
        <v>23.93</v>
      </c>
      <c r="G43" t="n">
        <v>49.51</v>
      </c>
      <c r="H43" t="n">
        <v>0.63</v>
      </c>
      <c r="I43" t="n">
        <v>29</v>
      </c>
      <c r="J43" t="n">
        <v>318.8</v>
      </c>
      <c r="K43" t="n">
        <v>61.82</v>
      </c>
      <c r="L43" t="n">
        <v>11.25</v>
      </c>
      <c r="M43" t="n">
        <v>27</v>
      </c>
      <c r="N43" t="n">
        <v>95.73</v>
      </c>
      <c r="O43" t="n">
        <v>39553.2</v>
      </c>
      <c r="P43" t="n">
        <v>438.26</v>
      </c>
      <c r="Q43" t="n">
        <v>608.84</v>
      </c>
      <c r="R43" t="n">
        <v>64.69</v>
      </c>
      <c r="S43" t="n">
        <v>46.36</v>
      </c>
      <c r="T43" t="n">
        <v>8748.950000000001</v>
      </c>
      <c r="U43" t="n">
        <v>0.72</v>
      </c>
      <c r="V43" t="n">
        <v>0.89</v>
      </c>
      <c r="W43" t="n">
        <v>9.23</v>
      </c>
      <c r="X43" t="n">
        <v>0.5600000000000001</v>
      </c>
      <c r="Y43" t="n">
        <v>1</v>
      </c>
      <c r="Z43" t="n">
        <v>10</v>
      </c>
      <c r="AA43" t="n">
        <v>1443.058096316287</v>
      </c>
      <c r="AB43" t="n">
        <v>1974.455750610028</v>
      </c>
      <c r="AC43" t="n">
        <v>1786.016464937856</v>
      </c>
      <c r="AD43" t="n">
        <v>1443058.096316287</v>
      </c>
      <c r="AE43" t="n">
        <v>1974455.750610027</v>
      </c>
      <c r="AF43" t="n">
        <v>1.072666489911271e-06</v>
      </c>
      <c r="AG43" t="n">
        <v>37.16145833333334</v>
      </c>
      <c r="AH43" t="n">
        <v>1786016.464937856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3.5063</v>
      </c>
      <c r="E44" t="n">
        <v>28.52</v>
      </c>
      <c r="F44" t="n">
        <v>23.91</v>
      </c>
      <c r="G44" t="n">
        <v>49.47</v>
      </c>
      <c r="H44" t="n">
        <v>0.64</v>
      </c>
      <c r="I44" t="n">
        <v>29</v>
      </c>
      <c r="J44" t="n">
        <v>319.36</v>
      </c>
      <c r="K44" t="n">
        <v>61.82</v>
      </c>
      <c r="L44" t="n">
        <v>11.5</v>
      </c>
      <c r="M44" t="n">
        <v>27</v>
      </c>
      <c r="N44" t="n">
        <v>96.04000000000001</v>
      </c>
      <c r="O44" t="n">
        <v>39622.59</v>
      </c>
      <c r="P44" t="n">
        <v>437.7</v>
      </c>
      <c r="Q44" t="n">
        <v>608.86</v>
      </c>
      <c r="R44" t="n">
        <v>64.18000000000001</v>
      </c>
      <c r="S44" t="n">
        <v>46.36</v>
      </c>
      <c r="T44" t="n">
        <v>8491.709999999999</v>
      </c>
      <c r="U44" t="n">
        <v>0.72</v>
      </c>
      <c r="V44" t="n">
        <v>0.89</v>
      </c>
      <c r="W44" t="n">
        <v>9.220000000000001</v>
      </c>
      <c r="X44" t="n">
        <v>0.54</v>
      </c>
      <c r="Y44" t="n">
        <v>1</v>
      </c>
      <c r="Z44" t="n">
        <v>10</v>
      </c>
      <c r="AA44" t="n">
        <v>1441.357784474993</v>
      </c>
      <c r="AB44" t="n">
        <v>1972.129308936305</v>
      </c>
      <c r="AC44" t="n">
        <v>1783.912055592293</v>
      </c>
      <c r="AD44" t="n">
        <v>1441357.784474993</v>
      </c>
      <c r="AE44" t="n">
        <v>1972129.308936305</v>
      </c>
      <c r="AF44" t="n">
        <v>1.073401213954704e-06</v>
      </c>
      <c r="AG44" t="n">
        <v>37.13541666666666</v>
      </c>
      <c r="AH44" t="n">
        <v>1783912.055592292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3.5115</v>
      </c>
      <c r="E45" t="n">
        <v>28.48</v>
      </c>
      <c r="F45" t="n">
        <v>23.93</v>
      </c>
      <c r="G45" t="n">
        <v>51.27</v>
      </c>
      <c r="H45" t="n">
        <v>0.65</v>
      </c>
      <c r="I45" t="n">
        <v>28</v>
      </c>
      <c r="J45" t="n">
        <v>319.93</v>
      </c>
      <c r="K45" t="n">
        <v>61.82</v>
      </c>
      <c r="L45" t="n">
        <v>11.75</v>
      </c>
      <c r="M45" t="n">
        <v>26</v>
      </c>
      <c r="N45" t="n">
        <v>96.36</v>
      </c>
      <c r="O45" t="n">
        <v>39692.13</v>
      </c>
      <c r="P45" t="n">
        <v>438</v>
      </c>
      <c r="Q45" t="n">
        <v>608.8200000000001</v>
      </c>
      <c r="R45" t="n">
        <v>64.63</v>
      </c>
      <c r="S45" t="n">
        <v>46.36</v>
      </c>
      <c r="T45" t="n">
        <v>8720.93</v>
      </c>
      <c r="U45" t="n">
        <v>0.72</v>
      </c>
      <c r="V45" t="n">
        <v>0.89</v>
      </c>
      <c r="W45" t="n">
        <v>9.220000000000001</v>
      </c>
      <c r="X45" t="n">
        <v>0.55</v>
      </c>
      <c r="Y45" t="n">
        <v>1</v>
      </c>
      <c r="Z45" t="n">
        <v>10</v>
      </c>
      <c r="AA45" t="n">
        <v>1440.66178181217</v>
      </c>
      <c r="AB45" t="n">
        <v>1971.17700738756</v>
      </c>
      <c r="AC45" t="n">
        <v>1783.050640366796</v>
      </c>
      <c r="AD45" t="n">
        <v>1440661.78181217</v>
      </c>
      <c r="AE45" t="n">
        <v>1971177.00738756</v>
      </c>
      <c r="AF45" t="n">
        <v>1.074993116048811e-06</v>
      </c>
      <c r="AG45" t="n">
        <v>37.08333333333334</v>
      </c>
      <c r="AH45" t="n">
        <v>1783050.640366796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3.5138</v>
      </c>
      <c r="E46" t="n">
        <v>28.46</v>
      </c>
      <c r="F46" t="n">
        <v>23.91</v>
      </c>
      <c r="G46" t="n">
        <v>51.23</v>
      </c>
      <c r="H46" t="n">
        <v>0.67</v>
      </c>
      <c r="I46" t="n">
        <v>28</v>
      </c>
      <c r="J46" t="n">
        <v>320.49</v>
      </c>
      <c r="K46" t="n">
        <v>61.82</v>
      </c>
      <c r="L46" t="n">
        <v>12</v>
      </c>
      <c r="M46" t="n">
        <v>26</v>
      </c>
      <c r="N46" t="n">
        <v>96.67</v>
      </c>
      <c r="O46" t="n">
        <v>39761.81</v>
      </c>
      <c r="P46" t="n">
        <v>437.34</v>
      </c>
      <c r="Q46" t="n">
        <v>608.84</v>
      </c>
      <c r="R46" t="n">
        <v>64.12</v>
      </c>
      <c r="S46" t="n">
        <v>46.36</v>
      </c>
      <c r="T46" t="n">
        <v>8468.43</v>
      </c>
      <c r="U46" t="n">
        <v>0.72</v>
      </c>
      <c r="V46" t="n">
        <v>0.89</v>
      </c>
      <c r="W46" t="n">
        <v>9.220000000000001</v>
      </c>
      <c r="X46" t="n">
        <v>0.53</v>
      </c>
      <c r="Y46" t="n">
        <v>1</v>
      </c>
      <c r="Z46" t="n">
        <v>10</v>
      </c>
      <c r="AA46" t="n">
        <v>1438.838005336583</v>
      </c>
      <c r="AB46" t="n">
        <v>1968.681635954324</v>
      </c>
      <c r="AC46" t="n">
        <v>1780.793423680872</v>
      </c>
      <c r="AD46" t="n">
        <v>1438838.005336583</v>
      </c>
      <c r="AE46" t="n">
        <v>1968681.635954324</v>
      </c>
      <c r="AF46" t="n">
        <v>1.075697226590434e-06</v>
      </c>
      <c r="AG46" t="n">
        <v>37.05729166666666</v>
      </c>
      <c r="AH46" t="n">
        <v>1780793.423680872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3.5236</v>
      </c>
      <c r="E47" t="n">
        <v>28.38</v>
      </c>
      <c r="F47" t="n">
        <v>23.88</v>
      </c>
      <c r="G47" t="n">
        <v>53.07</v>
      </c>
      <c r="H47" t="n">
        <v>0.68</v>
      </c>
      <c r="I47" t="n">
        <v>27</v>
      </c>
      <c r="J47" t="n">
        <v>321.06</v>
      </c>
      <c r="K47" t="n">
        <v>61.82</v>
      </c>
      <c r="L47" t="n">
        <v>12.25</v>
      </c>
      <c r="M47" t="n">
        <v>25</v>
      </c>
      <c r="N47" t="n">
        <v>96.98999999999999</v>
      </c>
      <c r="O47" t="n">
        <v>39831.64</v>
      </c>
      <c r="P47" t="n">
        <v>437.3</v>
      </c>
      <c r="Q47" t="n">
        <v>608.87</v>
      </c>
      <c r="R47" t="n">
        <v>63.26</v>
      </c>
      <c r="S47" t="n">
        <v>46.36</v>
      </c>
      <c r="T47" t="n">
        <v>8040.1</v>
      </c>
      <c r="U47" t="n">
        <v>0.73</v>
      </c>
      <c r="V47" t="n">
        <v>0.89</v>
      </c>
      <c r="W47" t="n">
        <v>9.220000000000001</v>
      </c>
      <c r="X47" t="n">
        <v>0.51</v>
      </c>
      <c r="Y47" t="n">
        <v>1</v>
      </c>
      <c r="Z47" t="n">
        <v>10</v>
      </c>
      <c r="AA47" t="n">
        <v>1426.847703458122</v>
      </c>
      <c r="AB47" t="n">
        <v>1952.275975949427</v>
      </c>
      <c r="AC47" t="n">
        <v>1765.953496841354</v>
      </c>
      <c r="AD47" t="n">
        <v>1426847.703458122</v>
      </c>
      <c r="AE47" t="n">
        <v>1952275.975949427</v>
      </c>
      <c r="AF47" t="n">
        <v>1.078697349767789e-06</v>
      </c>
      <c r="AG47" t="n">
        <v>36.953125</v>
      </c>
      <c r="AH47" t="n">
        <v>1765953.496841354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3.5341</v>
      </c>
      <c r="E48" t="n">
        <v>28.3</v>
      </c>
      <c r="F48" t="n">
        <v>23.85</v>
      </c>
      <c r="G48" t="n">
        <v>55.05</v>
      </c>
      <c r="H48" t="n">
        <v>0.6899999999999999</v>
      </c>
      <c r="I48" t="n">
        <v>26</v>
      </c>
      <c r="J48" t="n">
        <v>321.63</v>
      </c>
      <c r="K48" t="n">
        <v>61.82</v>
      </c>
      <c r="L48" t="n">
        <v>12.5</v>
      </c>
      <c r="M48" t="n">
        <v>24</v>
      </c>
      <c r="N48" t="n">
        <v>97.31</v>
      </c>
      <c r="O48" t="n">
        <v>39901.61</v>
      </c>
      <c r="P48" t="n">
        <v>436.6</v>
      </c>
      <c r="Q48" t="n">
        <v>608.9</v>
      </c>
      <c r="R48" t="n">
        <v>62.13</v>
      </c>
      <c r="S48" t="n">
        <v>46.36</v>
      </c>
      <c r="T48" t="n">
        <v>7483.86</v>
      </c>
      <c r="U48" t="n">
        <v>0.75</v>
      </c>
      <c r="V48" t="n">
        <v>0.89</v>
      </c>
      <c r="W48" t="n">
        <v>9.220000000000001</v>
      </c>
      <c r="X48" t="n">
        <v>0.48</v>
      </c>
      <c r="Y48" t="n">
        <v>1</v>
      </c>
      <c r="Z48" t="n">
        <v>10</v>
      </c>
      <c r="AA48" t="n">
        <v>1422.7558590896</v>
      </c>
      <c r="AB48" t="n">
        <v>1946.677333964982</v>
      </c>
      <c r="AC48" t="n">
        <v>1760.889181390162</v>
      </c>
      <c r="AD48" t="n">
        <v>1422755.8590896</v>
      </c>
      <c r="AE48" t="n">
        <v>1946677.333964982</v>
      </c>
      <c r="AF48" t="n">
        <v>1.08191176745781e-06</v>
      </c>
      <c r="AG48" t="n">
        <v>36.84895833333334</v>
      </c>
      <c r="AH48" t="n">
        <v>1760889.181390162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3.5318</v>
      </c>
      <c r="E49" t="n">
        <v>28.31</v>
      </c>
      <c r="F49" t="n">
        <v>23.87</v>
      </c>
      <c r="G49" t="n">
        <v>55.09</v>
      </c>
      <c r="H49" t="n">
        <v>0.71</v>
      </c>
      <c r="I49" t="n">
        <v>26</v>
      </c>
      <c r="J49" t="n">
        <v>322.2</v>
      </c>
      <c r="K49" t="n">
        <v>61.82</v>
      </c>
      <c r="L49" t="n">
        <v>12.75</v>
      </c>
      <c r="M49" t="n">
        <v>24</v>
      </c>
      <c r="N49" t="n">
        <v>97.62</v>
      </c>
      <c r="O49" t="n">
        <v>39971.73</v>
      </c>
      <c r="P49" t="n">
        <v>436.63</v>
      </c>
      <c r="Q49" t="n">
        <v>608.85</v>
      </c>
      <c r="R49" t="n">
        <v>63.03</v>
      </c>
      <c r="S49" t="n">
        <v>46.36</v>
      </c>
      <c r="T49" t="n">
        <v>7935.04</v>
      </c>
      <c r="U49" t="n">
        <v>0.74</v>
      </c>
      <c r="V49" t="n">
        <v>0.89</v>
      </c>
      <c r="W49" t="n">
        <v>9.220000000000001</v>
      </c>
      <c r="X49" t="n">
        <v>0.5</v>
      </c>
      <c r="Y49" t="n">
        <v>1</v>
      </c>
      <c r="Z49" t="n">
        <v>10</v>
      </c>
      <c r="AA49" t="n">
        <v>1423.593859561051</v>
      </c>
      <c r="AB49" t="n">
        <v>1947.823923179994</v>
      </c>
      <c r="AC49" t="n">
        <v>1761.926341739741</v>
      </c>
      <c r="AD49" t="n">
        <v>1423593.859561051</v>
      </c>
      <c r="AE49" t="n">
        <v>1947823.923179994</v>
      </c>
      <c r="AF49" t="n">
        <v>1.081207656916187e-06</v>
      </c>
      <c r="AG49" t="n">
        <v>36.86197916666666</v>
      </c>
      <c r="AH49" t="n">
        <v>1761926.341739741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3.5417</v>
      </c>
      <c r="E50" t="n">
        <v>28.23</v>
      </c>
      <c r="F50" t="n">
        <v>23.85</v>
      </c>
      <c r="G50" t="n">
        <v>57.24</v>
      </c>
      <c r="H50" t="n">
        <v>0.72</v>
      </c>
      <c r="I50" t="n">
        <v>25</v>
      </c>
      <c r="J50" t="n">
        <v>322.77</v>
      </c>
      <c r="K50" t="n">
        <v>61.82</v>
      </c>
      <c r="L50" t="n">
        <v>13</v>
      </c>
      <c r="M50" t="n">
        <v>23</v>
      </c>
      <c r="N50" t="n">
        <v>97.94</v>
      </c>
      <c r="O50" t="n">
        <v>40042</v>
      </c>
      <c r="P50" t="n">
        <v>436.17</v>
      </c>
      <c r="Q50" t="n">
        <v>608.8099999999999</v>
      </c>
      <c r="R50" t="n">
        <v>62.37</v>
      </c>
      <c r="S50" t="n">
        <v>46.36</v>
      </c>
      <c r="T50" t="n">
        <v>7606.05</v>
      </c>
      <c r="U50" t="n">
        <v>0.74</v>
      </c>
      <c r="V50" t="n">
        <v>0.89</v>
      </c>
      <c r="W50" t="n">
        <v>9.210000000000001</v>
      </c>
      <c r="X50" t="n">
        <v>0.48</v>
      </c>
      <c r="Y50" t="n">
        <v>1</v>
      </c>
      <c r="Z50" t="n">
        <v>10</v>
      </c>
      <c r="AA50" t="n">
        <v>1420.1428497776</v>
      </c>
      <c r="AB50" t="n">
        <v>1943.102099346468</v>
      </c>
      <c r="AC50" t="n">
        <v>1757.655162145765</v>
      </c>
      <c r="AD50" t="n">
        <v>1420142.8497776</v>
      </c>
      <c r="AE50" t="n">
        <v>1943102.099346468</v>
      </c>
      <c r="AF50" t="n">
        <v>1.08423839359535e-06</v>
      </c>
      <c r="AG50" t="n">
        <v>36.7578125</v>
      </c>
      <c r="AH50" t="n">
        <v>1757655.162145765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3.5419</v>
      </c>
      <c r="E51" t="n">
        <v>28.23</v>
      </c>
      <c r="F51" t="n">
        <v>23.85</v>
      </c>
      <c r="G51" t="n">
        <v>57.23</v>
      </c>
      <c r="H51" t="n">
        <v>0.73</v>
      </c>
      <c r="I51" t="n">
        <v>25</v>
      </c>
      <c r="J51" t="n">
        <v>323.34</v>
      </c>
      <c r="K51" t="n">
        <v>61.82</v>
      </c>
      <c r="L51" t="n">
        <v>13.25</v>
      </c>
      <c r="M51" t="n">
        <v>23</v>
      </c>
      <c r="N51" t="n">
        <v>98.27</v>
      </c>
      <c r="O51" t="n">
        <v>40112.54</v>
      </c>
      <c r="P51" t="n">
        <v>436.54</v>
      </c>
      <c r="Q51" t="n">
        <v>608.89</v>
      </c>
      <c r="R51" t="n">
        <v>62.35</v>
      </c>
      <c r="S51" t="n">
        <v>46.36</v>
      </c>
      <c r="T51" t="n">
        <v>7595.51</v>
      </c>
      <c r="U51" t="n">
        <v>0.74</v>
      </c>
      <c r="V51" t="n">
        <v>0.89</v>
      </c>
      <c r="W51" t="n">
        <v>9.210000000000001</v>
      </c>
      <c r="X51" t="n">
        <v>0.47</v>
      </c>
      <c r="Y51" t="n">
        <v>1</v>
      </c>
      <c r="Z51" t="n">
        <v>10</v>
      </c>
      <c r="AA51" t="n">
        <v>1420.660111130231</v>
      </c>
      <c r="AB51" t="n">
        <v>1943.809839149099</v>
      </c>
      <c r="AC51" t="n">
        <v>1758.295356254952</v>
      </c>
      <c r="AD51" t="n">
        <v>1420660.111130231</v>
      </c>
      <c r="AE51" t="n">
        <v>1943809.839149099</v>
      </c>
      <c r="AF51" t="n">
        <v>1.08429962059897e-06</v>
      </c>
      <c r="AG51" t="n">
        <v>36.7578125</v>
      </c>
      <c r="AH51" t="n">
        <v>1758295.356254952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3.5404</v>
      </c>
      <c r="E52" t="n">
        <v>28.24</v>
      </c>
      <c r="F52" t="n">
        <v>23.86</v>
      </c>
      <c r="G52" t="n">
        <v>57.26</v>
      </c>
      <c r="H52" t="n">
        <v>0.74</v>
      </c>
      <c r="I52" t="n">
        <v>25</v>
      </c>
      <c r="J52" t="n">
        <v>323.91</v>
      </c>
      <c r="K52" t="n">
        <v>61.82</v>
      </c>
      <c r="L52" t="n">
        <v>13.5</v>
      </c>
      <c r="M52" t="n">
        <v>23</v>
      </c>
      <c r="N52" t="n">
        <v>98.59</v>
      </c>
      <c r="O52" t="n">
        <v>40183.11</v>
      </c>
      <c r="P52" t="n">
        <v>436.33</v>
      </c>
      <c r="Q52" t="n">
        <v>608.9</v>
      </c>
      <c r="R52" t="n">
        <v>62.45</v>
      </c>
      <c r="S52" t="n">
        <v>46.36</v>
      </c>
      <c r="T52" t="n">
        <v>7648.96</v>
      </c>
      <c r="U52" t="n">
        <v>0.74</v>
      </c>
      <c r="V52" t="n">
        <v>0.89</v>
      </c>
      <c r="W52" t="n">
        <v>9.220000000000001</v>
      </c>
      <c r="X52" t="n">
        <v>0.49</v>
      </c>
      <c r="Y52" t="n">
        <v>1</v>
      </c>
      <c r="Z52" t="n">
        <v>10</v>
      </c>
      <c r="AA52" t="n">
        <v>1420.821298986079</v>
      </c>
      <c r="AB52" t="n">
        <v>1944.030383484577</v>
      </c>
      <c r="AC52" t="n">
        <v>1758.494852148588</v>
      </c>
      <c r="AD52" t="n">
        <v>1420821.298986079</v>
      </c>
      <c r="AE52" t="n">
        <v>1944030.383484577</v>
      </c>
      <c r="AF52" t="n">
        <v>1.083840418071824e-06</v>
      </c>
      <c r="AG52" t="n">
        <v>36.77083333333334</v>
      </c>
      <c r="AH52" t="n">
        <v>1758494.852148588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3.5518</v>
      </c>
      <c r="E53" t="n">
        <v>28.16</v>
      </c>
      <c r="F53" t="n">
        <v>23.82</v>
      </c>
      <c r="G53" t="n">
        <v>59.56</v>
      </c>
      <c r="H53" t="n">
        <v>0.76</v>
      </c>
      <c r="I53" t="n">
        <v>24</v>
      </c>
      <c r="J53" t="n">
        <v>324.48</v>
      </c>
      <c r="K53" t="n">
        <v>61.82</v>
      </c>
      <c r="L53" t="n">
        <v>13.75</v>
      </c>
      <c r="M53" t="n">
        <v>22</v>
      </c>
      <c r="N53" t="n">
        <v>98.91</v>
      </c>
      <c r="O53" t="n">
        <v>40253.84</v>
      </c>
      <c r="P53" t="n">
        <v>435.81</v>
      </c>
      <c r="Q53" t="n">
        <v>608.8200000000001</v>
      </c>
      <c r="R53" t="n">
        <v>61.38</v>
      </c>
      <c r="S53" t="n">
        <v>46.36</v>
      </c>
      <c r="T53" t="n">
        <v>7118.98</v>
      </c>
      <c r="U53" t="n">
        <v>0.76</v>
      </c>
      <c r="V53" t="n">
        <v>0.89</v>
      </c>
      <c r="W53" t="n">
        <v>9.220000000000001</v>
      </c>
      <c r="X53" t="n">
        <v>0.45</v>
      </c>
      <c r="Y53" t="n">
        <v>1</v>
      </c>
      <c r="Z53" t="n">
        <v>10</v>
      </c>
      <c r="AA53" t="n">
        <v>1416.714321443626</v>
      </c>
      <c r="AB53" t="n">
        <v>1938.411035623931</v>
      </c>
      <c r="AC53" t="n">
        <v>1753.411806960958</v>
      </c>
      <c r="AD53" t="n">
        <v>1416714.321443626</v>
      </c>
      <c r="AE53" t="n">
        <v>1938411.035623931</v>
      </c>
      <c r="AF53" t="n">
        <v>1.087330357278133e-06</v>
      </c>
      <c r="AG53" t="n">
        <v>36.66666666666666</v>
      </c>
      <c r="AH53" t="n">
        <v>1753411.806960958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3.5494</v>
      </c>
      <c r="E54" t="n">
        <v>28.17</v>
      </c>
      <c r="F54" t="n">
        <v>23.84</v>
      </c>
      <c r="G54" t="n">
        <v>59.61</v>
      </c>
      <c r="H54" t="n">
        <v>0.77</v>
      </c>
      <c r="I54" t="n">
        <v>24</v>
      </c>
      <c r="J54" t="n">
        <v>325.06</v>
      </c>
      <c r="K54" t="n">
        <v>61.82</v>
      </c>
      <c r="L54" t="n">
        <v>14</v>
      </c>
      <c r="M54" t="n">
        <v>22</v>
      </c>
      <c r="N54" t="n">
        <v>99.23999999999999</v>
      </c>
      <c r="O54" t="n">
        <v>40324.71</v>
      </c>
      <c r="P54" t="n">
        <v>436.09</v>
      </c>
      <c r="Q54" t="n">
        <v>608.83</v>
      </c>
      <c r="R54" t="n">
        <v>61.94</v>
      </c>
      <c r="S54" t="n">
        <v>46.36</v>
      </c>
      <c r="T54" t="n">
        <v>7398.62</v>
      </c>
      <c r="U54" t="n">
        <v>0.75</v>
      </c>
      <c r="V54" t="n">
        <v>0.89</v>
      </c>
      <c r="W54" t="n">
        <v>9.220000000000001</v>
      </c>
      <c r="X54" t="n">
        <v>0.47</v>
      </c>
      <c r="Y54" t="n">
        <v>1</v>
      </c>
      <c r="Z54" t="n">
        <v>10</v>
      </c>
      <c r="AA54" t="n">
        <v>1417.953015211541</v>
      </c>
      <c r="AB54" t="n">
        <v>1940.105871084504</v>
      </c>
      <c r="AC54" t="n">
        <v>1754.94488970389</v>
      </c>
      <c r="AD54" t="n">
        <v>1417953.015211541</v>
      </c>
      <c r="AE54" t="n">
        <v>1940105.871084504</v>
      </c>
      <c r="AF54" t="n">
        <v>1.0865956332347e-06</v>
      </c>
      <c r="AG54" t="n">
        <v>36.6796875</v>
      </c>
      <c r="AH54" t="n">
        <v>1754944.88970389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3.5608</v>
      </c>
      <c r="E55" t="n">
        <v>28.08</v>
      </c>
      <c r="F55" t="n">
        <v>23.81</v>
      </c>
      <c r="G55" t="n">
        <v>62.11</v>
      </c>
      <c r="H55" t="n">
        <v>0.78</v>
      </c>
      <c r="I55" t="n">
        <v>23</v>
      </c>
      <c r="J55" t="n">
        <v>325.63</v>
      </c>
      <c r="K55" t="n">
        <v>61.82</v>
      </c>
      <c r="L55" t="n">
        <v>14.25</v>
      </c>
      <c r="M55" t="n">
        <v>21</v>
      </c>
      <c r="N55" t="n">
        <v>99.56</v>
      </c>
      <c r="O55" t="n">
        <v>40395.74</v>
      </c>
      <c r="P55" t="n">
        <v>435.18</v>
      </c>
      <c r="Q55" t="n">
        <v>608.86</v>
      </c>
      <c r="R55" t="n">
        <v>60.96</v>
      </c>
      <c r="S55" t="n">
        <v>46.36</v>
      </c>
      <c r="T55" t="n">
        <v>6910.86</v>
      </c>
      <c r="U55" t="n">
        <v>0.76</v>
      </c>
      <c r="V55" t="n">
        <v>0.9</v>
      </c>
      <c r="W55" t="n">
        <v>9.210000000000001</v>
      </c>
      <c r="X55" t="n">
        <v>0.44</v>
      </c>
      <c r="Y55" t="n">
        <v>1</v>
      </c>
      <c r="Z55" t="n">
        <v>10</v>
      </c>
      <c r="AA55" t="n">
        <v>1413.368399820013</v>
      </c>
      <c r="AB55" t="n">
        <v>1933.83299804686</v>
      </c>
      <c r="AC55" t="n">
        <v>1749.270690864926</v>
      </c>
      <c r="AD55" t="n">
        <v>1413368.399820013</v>
      </c>
      <c r="AE55" t="n">
        <v>1933832.99804686</v>
      </c>
      <c r="AF55" t="n">
        <v>1.09008557244101e-06</v>
      </c>
      <c r="AG55" t="n">
        <v>36.5625</v>
      </c>
      <c r="AH55" t="n">
        <v>1749270.690864926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3.5594</v>
      </c>
      <c r="E56" t="n">
        <v>28.09</v>
      </c>
      <c r="F56" t="n">
        <v>23.82</v>
      </c>
      <c r="G56" t="n">
        <v>62.14</v>
      </c>
      <c r="H56" t="n">
        <v>0.79</v>
      </c>
      <c r="I56" t="n">
        <v>23</v>
      </c>
      <c r="J56" t="n">
        <v>326.21</v>
      </c>
      <c r="K56" t="n">
        <v>61.82</v>
      </c>
      <c r="L56" t="n">
        <v>14.5</v>
      </c>
      <c r="M56" t="n">
        <v>21</v>
      </c>
      <c r="N56" t="n">
        <v>99.89</v>
      </c>
      <c r="O56" t="n">
        <v>40466.92</v>
      </c>
      <c r="P56" t="n">
        <v>435.62</v>
      </c>
      <c r="Q56" t="n">
        <v>608.91</v>
      </c>
      <c r="R56" t="n">
        <v>61.36</v>
      </c>
      <c r="S56" t="n">
        <v>46.36</v>
      </c>
      <c r="T56" t="n">
        <v>7114.6</v>
      </c>
      <c r="U56" t="n">
        <v>0.76</v>
      </c>
      <c r="V56" t="n">
        <v>0.89</v>
      </c>
      <c r="W56" t="n">
        <v>9.210000000000001</v>
      </c>
      <c r="X56" t="n">
        <v>0.45</v>
      </c>
      <c r="Y56" t="n">
        <v>1</v>
      </c>
      <c r="Z56" t="n">
        <v>10</v>
      </c>
      <c r="AA56" t="n">
        <v>1414.494141262098</v>
      </c>
      <c r="AB56" t="n">
        <v>1935.373287152127</v>
      </c>
      <c r="AC56" t="n">
        <v>1750.663976939795</v>
      </c>
      <c r="AD56" t="n">
        <v>1414494.141262098</v>
      </c>
      <c r="AE56" t="n">
        <v>1935373.287152126</v>
      </c>
      <c r="AF56" t="n">
        <v>1.089656983415673e-06</v>
      </c>
      <c r="AG56" t="n">
        <v>36.57552083333334</v>
      </c>
      <c r="AH56" t="n">
        <v>1750663.976939796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3.5583</v>
      </c>
      <c r="E57" t="n">
        <v>28.1</v>
      </c>
      <c r="F57" t="n">
        <v>23.83</v>
      </c>
      <c r="G57" t="n">
        <v>62.16</v>
      </c>
      <c r="H57" t="n">
        <v>0.8</v>
      </c>
      <c r="I57" t="n">
        <v>23</v>
      </c>
      <c r="J57" t="n">
        <v>326.79</v>
      </c>
      <c r="K57" t="n">
        <v>61.82</v>
      </c>
      <c r="L57" t="n">
        <v>14.75</v>
      </c>
      <c r="M57" t="n">
        <v>21</v>
      </c>
      <c r="N57" t="n">
        <v>100.22</v>
      </c>
      <c r="O57" t="n">
        <v>40538.25</v>
      </c>
      <c r="P57" t="n">
        <v>435.52</v>
      </c>
      <c r="Q57" t="n">
        <v>608.79</v>
      </c>
      <c r="R57" t="n">
        <v>61.48</v>
      </c>
      <c r="S57" t="n">
        <v>46.36</v>
      </c>
      <c r="T57" t="n">
        <v>7173.66</v>
      </c>
      <c r="U57" t="n">
        <v>0.75</v>
      </c>
      <c r="V57" t="n">
        <v>0.89</v>
      </c>
      <c r="W57" t="n">
        <v>9.220000000000001</v>
      </c>
      <c r="X57" t="n">
        <v>0.46</v>
      </c>
      <c r="Y57" t="n">
        <v>1</v>
      </c>
      <c r="Z57" t="n">
        <v>10</v>
      </c>
      <c r="AA57" t="n">
        <v>1414.718805311233</v>
      </c>
      <c r="AB57" t="n">
        <v>1935.680682415632</v>
      </c>
      <c r="AC57" t="n">
        <v>1750.942034830784</v>
      </c>
      <c r="AD57" t="n">
        <v>1414718.805311233</v>
      </c>
      <c r="AE57" t="n">
        <v>1935680.682415632</v>
      </c>
      <c r="AF57" t="n">
        <v>1.089320234895766e-06</v>
      </c>
      <c r="AG57" t="n">
        <v>36.58854166666666</v>
      </c>
      <c r="AH57" t="n">
        <v>1750942.034830784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3.5684</v>
      </c>
      <c r="E58" t="n">
        <v>28.02</v>
      </c>
      <c r="F58" t="n">
        <v>23.8</v>
      </c>
      <c r="G58" t="n">
        <v>64.92</v>
      </c>
      <c r="H58" t="n">
        <v>0.82</v>
      </c>
      <c r="I58" t="n">
        <v>22</v>
      </c>
      <c r="J58" t="n">
        <v>327.37</v>
      </c>
      <c r="K58" t="n">
        <v>61.82</v>
      </c>
      <c r="L58" t="n">
        <v>15</v>
      </c>
      <c r="M58" t="n">
        <v>20</v>
      </c>
      <c r="N58" t="n">
        <v>100.55</v>
      </c>
      <c r="O58" t="n">
        <v>40609.74</v>
      </c>
      <c r="P58" t="n">
        <v>435.16</v>
      </c>
      <c r="Q58" t="n">
        <v>608.85</v>
      </c>
      <c r="R58" t="n">
        <v>60.78</v>
      </c>
      <c r="S58" t="n">
        <v>46.36</v>
      </c>
      <c r="T58" t="n">
        <v>6825.98</v>
      </c>
      <c r="U58" t="n">
        <v>0.76</v>
      </c>
      <c r="V58" t="n">
        <v>0.9</v>
      </c>
      <c r="W58" t="n">
        <v>9.220000000000001</v>
      </c>
      <c r="X58" t="n">
        <v>0.43</v>
      </c>
      <c r="Y58" t="n">
        <v>1</v>
      </c>
      <c r="Z58" t="n">
        <v>10</v>
      </c>
      <c r="AA58" t="n">
        <v>1411.150986317822</v>
      </c>
      <c r="AB58" t="n">
        <v>1930.799035067782</v>
      </c>
      <c r="AC58" t="n">
        <v>1746.526285054377</v>
      </c>
      <c r="AD58" t="n">
        <v>1411150.986317822</v>
      </c>
      <c r="AE58" t="n">
        <v>1930799.035067782</v>
      </c>
      <c r="AF58" t="n">
        <v>1.092412198578549e-06</v>
      </c>
      <c r="AG58" t="n">
        <v>36.484375</v>
      </c>
      <c r="AH58" t="n">
        <v>1746526.285054377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3.5698</v>
      </c>
      <c r="E59" t="n">
        <v>28.01</v>
      </c>
      <c r="F59" t="n">
        <v>23.79</v>
      </c>
      <c r="G59" t="n">
        <v>64.89</v>
      </c>
      <c r="H59" t="n">
        <v>0.83</v>
      </c>
      <c r="I59" t="n">
        <v>22</v>
      </c>
      <c r="J59" t="n">
        <v>327.95</v>
      </c>
      <c r="K59" t="n">
        <v>61.82</v>
      </c>
      <c r="L59" t="n">
        <v>15.25</v>
      </c>
      <c r="M59" t="n">
        <v>20</v>
      </c>
      <c r="N59" t="n">
        <v>100.88</v>
      </c>
      <c r="O59" t="n">
        <v>40681.39</v>
      </c>
      <c r="P59" t="n">
        <v>434.99</v>
      </c>
      <c r="Q59" t="n">
        <v>608.8</v>
      </c>
      <c r="R59" t="n">
        <v>60.57</v>
      </c>
      <c r="S59" t="n">
        <v>46.36</v>
      </c>
      <c r="T59" t="n">
        <v>6722.36</v>
      </c>
      <c r="U59" t="n">
        <v>0.77</v>
      </c>
      <c r="V59" t="n">
        <v>0.9</v>
      </c>
      <c r="W59" t="n">
        <v>9.210000000000001</v>
      </c>
      <c r="X59" t="n">
        <v>0.42</v>
      </c>
      <c r="Y59" t="n">
        <v>1</v>
      </c>
      <c r="Z59" t="n">
        <v>10</v>
      </c>
      <c r="AA59" t="n">
        <v>1410.440927007481</v>
      </c>
      <c r="AB59" t="n">
        <v>1929.827500593768</v>
      </c>
      <c r="AC59" t="n">
        <v>1745.647472467006</v>
      </c>
      <c r="AD59" t="n">
        <v>1410440.927007481</v>
      </c>
      <c r="AE59" t="n">
        <v>1929827.500593768</v>
      </c>
      <c r="AF59" t="n">
        <v>1.092840787603886e-06</v>
      </c>
      <c r="AG59" t="n">
        <v>36.47135416666666</v>
      </c>
      <c r="AH59" t="n">
        <v>1745647.472467006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3.5675</v>
      </c>
      <c r="E60" t="n">
        <v>28.03</v>
      </c>
      <c r="F60" t="n">
        <v>23.81</v>
      </c>
      <c r="G60" t="n">
        <v>64.94</v>
      </c>
      <c r="H60" t="n">
        <v>0.84</v>
      </c>
      <c r="I60" t="n">
        <v>22</v>
      </c>
      <c r="J60" t="n">
        <v>328.53</v>
      </c>
      <c r="K60" t="n">
        <v>61.82</v>
      </c>
      <c r="L60" t="n">
        <v>15.5</v>
      </c>
      <c r="M60" t="n">
        <v>20</v>
      </c>
      <c r="N60" t="n">
        <v>101.21</v>
      </c>
      <c r="O60" t="n">
        <v>40753.2</v>
      </c>
      <c r="P60" t="n">
        <v>435.01</v>
      </c>
      <c r="Q60" t="n">
        <v>608.87</v>
      </c>
      <c r="R60" t="n">
        <v>60.72</v>
      </c>
      <c r="S60" t="n">
        <v>46.36</v>
      </c>
      <c r="T60" t="n">
        <v>6796.04</v>
      </c>
      <c r="U60" t="n">
        <v>0.76</v>
      </c>
      <c r="V60" t="n">
        <v>0.89</v>
      </c>
      <c r="W60" t="n">
        <v>9.220000000000001</v>
      </c>
      <c r="X60" t="n">
        <v>0.44</v>
      </c>
      <c r="Y60" t="n">
        <v>1</v>
      </c>
      <c r="Z60" t="n">
        <v>10</v>
      </c>
      <c r="AA60" t="n">
        <v>1411.24745777067</v>
      </c>
      <c r="AB60" t="n">
        <v>1930.931031565589</v>
      </c>
      <c r="AC60" t="n">
        <v>1746.645683991692</v>
      </c>
      <c r="AD60" t="n">
        <v>1411247.45777067</v>
      </c>
      <c r="AE60" t="n">
        <v>1930931.031565589</v>
      </c>
      <c r="AF60" t="n">
        <v>1.092136677062262e-06</v>
      </c>
      <c r="AG60" t="n">
        <v>36.49739583333334</v>
      </c>
      <c r="AH60" t="n">
        <v>1746645.683991692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3.578</v>
      </c>
      <c r="E61" t="n">
        <v>27.95</v>
      </c>
      <c r="F61" t="n">
        <v>23.79</v>
      </c>
      <c r="G61" t="n">
        <v>67.95999999999999</v>
      </c>
      <c r="H61" t="n">
        <v>0.85</v>
      </c>
      <c r="I61" t="n">
        <v>21</v>
      </c>
      <c r="J61" t="n">
        <v>329.12</v>
      </c>
      <c r="K61" t="n">
        <v>61.82</v>
      </c>
      <c r="L61" t="n">
        <v>15.75</v>
      </c>
      <c r="M61" t="n">
        <v>19</v>
      </c>
      <c r="N61" t="n">
        <v>101.54</v>
      </c>
      <c r="O61" t="n">
        <v>40825.16</v>
      </c>
      <c r="P61" t="n">
        <v>434.69</v>
      </c>
      <c r="Q61" t="n">
        <v>608.84</v>
      </c>
      <c r="R61" t="n">
        <v>60.13</v>
      </c>
      <c r="S61" t="n">
        <v>46.36</v>
      </c>
      <c r="T61" t="n">
        <v>6507.67</v>
      </c>
      <c r="U61" t="n">
        <v>0.77</v>
      </c>
      <c r="V61" t="n">
        <v>0.9</v>
      </c>
      <c r="W61" t="n">
        <v>9.210000000000001</v>
      </c>
      <c r="X61" t="n">
        <v>0.41</v>
      </c>
      <c r="Y61" t="n">
        <v>1</v>
      </c>
      <c r="Z61" t="n">
        <v>10</v>
      </c>
      <c r="AA61" t="n">
        <v>1407.927418136651</v>
      </c>
      <c r="AB61" t="n">
        <v>1926.388406868512</v>
      </c>
      <c r="AC61" t="n">
        <v>1742.536601020091</v>
      </c>
      <c r="AD61" t="n">
        <v>1407927.418136651</v>
      </c>
      <c r="AE61" t="n">
        <v>1926388.406868512</v>
      </c>
      <c r="AF61" t="n">
        <v>1.095351094752284e-06</v>
      </c>
      <c r="AG61" t="n">
        <v>36.39322916666666</v>
      </c>
      <c r="AH61" t="n">
        <v>1742536.601020091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3.5797</v>
      </c>
      <c r="E62" t="n">
        <v>27.94</v>
      </c>
      <c r="F62" t="n">
        <v>23.77</v>
      </c>
      <c r="G62" t="n">
        <v>67.92</v>
      </c>
      <c r="H62" t="n">
        <v>0.86</v>
      </c>
      <c r="I62" t="n">
        <v>21</v>
      </c>
      <c r="J62" t="n">
        <v>329.7</v>
      </c>
      <c r="K62" t="n">
        <v>61.82</v>
      </c>
      <c r="L62" t="n">
        <v>16</v>
      </c>
      <c r="M62" t="n">
        <v>19</v>
      </c>
      <c r="N62" t="n">
        <v>101.88</v>
      </c>
      <c r="O62" t="n">
        <v>40897.29</v>
      </c>
      <c r="P62" t="n">
        <v>434.64</v>
      </c>
      <c r="Q62" t="n">
        <v>608.89</v>
      </c>
      <c r="R62" t="n">
        <v>59.73</v>
      </c>
      <c r="S62" t="n">
        <v>46.36</v>
      </c>
      <c r="T62" t="n">
        <v>6308.13</v>
      </c>
      <c r="U62" t="n">
        <v>0.78</v>
      </c>
      <c r="V62" t="n">
        <v>0.9</v>
      </c>
      <c r="W62" t="n">
        <v>9.210000000000001</v>
      </c>
      <c r="X62" t="n">
        <v>0.4</v>
      </c>
      <c r="Y62" t="n">
        <v>1</v>
      </c>
      <c r="Z62" t="n">
        <v>10</v>
      </c>
      <c r="AA62" t="n">
        <v>1407.229680048744</v>
      </c>
      <c r="AB62" t="n">
        <v>1925.433730834605</v>
      </c>
      <c r="AC62" t="n">
        <v>1741.673037926964</v>
      </c>
      <c r="AD62" t="n">
        <v>1407229.680048743</v>
      </c>
      <c r="AE62" t="n">
        <v>1925433.730834605</v>
      </c>
      <c r="AF62" t="n">
        <v>1.095871524283049e-06</v>
      </c>
      <c r="AG62" t="n">
        <v>36.38020833333334</v>
      </c>
      <c r="AH62" t="n">
        <v>1741673.037926964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3.5805</v>
      </c>
      <c r="E63" t="n">
        <v>27.93</v>
      </c>
      <c r="F63" t="n">
        <v>23.77</v>
      </c>
      <c r="G63" t="n">
        <v>67.90000000000001</v>
      </c>
      <c r="H63" t="n">
        <v>0.88</v>
      </c>
      <c r="I63" t="n">
        <v>21</v>
      </c>
      <c r="J63" t="n">
        <v>330.29</v>
      </c>
      <c r="K63" t="n">
        <v>61.82</v>
      </c>
      <c r="L63" t="n">
        <v>16.25</v>
      </c>
      <c r="M63" t="n">
        <v>19</v>
      </c>
      <c r="N63" t="n">
        <v>102.21</v>
      </c>
      <c r="O63" t="n">
        <v>40969.57</v>
      </c>
      <c r="P63" t="n">
        <v>434.28</v>
      </c>
      <c r="Q63" t="n">
        <v>608.8</v>
      </c>
      <c r="R63" t="n">
        <v>59.45</v>
      </c>
      <c r="S63" t="n">
        <v>46.36</v>
      </c>
      <c r="T63" t="n">
        <v>6165.94</v>
      </c>
      <c r="U63" t="n">
        <v>0.78</v>
      </c>
      <c r="V63" t="n">
        <v>0.9</v>
      </c>
      <c r="W63" t="n">
        <v>9.220000000000001</v>
      </c>
      <c r="X63" t="n">
        <v>0.39</v>
      </c>
      <c r="Y63" t="n">
        <v>1</v>
      </c>
      <c r="Z63" t="n">
        <v>10</v>
      </c>
      <c r="AA63" t="n">
        <v>1406.482673272697</v>
      </c>
      <c r="AB63" t="n">
        <v>1924.411643208005</v>
      </c>
      <c r="AC63" t="n">
        <v>1740.748496908938</v>
      </c>
      <c r="AD63" t="n">
        <v>1406482.673272697</v>
      </c>
      <c r="AE63" t="n">
        <v>1924411.643208005</v>
      </c>
      <c r="AF63" t="n">
        <v>1.096116432297527e-06</v>
      </c>
      <c r="AG63" t="n">
        <v>36.3671875</v>
      </c>
      <c r="AH63" t="n">
        <v>1740748.496908938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3.5887</v>
      </c>
      <c r="E64" t="n">
        <v>27.87</v>
      </c>
      <c r="F64" t="n">
        <v>23.76</v>
      </c>
      <c r="G64" t="n">
        <v>71.27</v>
      </c>
      <c r="H64" t="n">
        <v>0.89</v>
      </c>
      <c r="I64" t="n">
        <v>20</v>
      </c>
      <c r="J64" t="n">
        <v>330.87</v>
      </c>
      <c r="K64" t="n">
        <v>61.82</v>
      </c>
      <c r="L64" t="n">
        <v>16.5</v>
      </c>
      <c r="M64" t="n">
        <v>18</v>
      </c>
      <c r="N64" t="n">
        <v>102.55</v>
      </c>
      <c r="O64" t="n">
        <v>41042.02</v>
      </c>
      <c r="P64" t="n">
        <v>434.11</v>
      </c>
      <c r="Q64" t="n">
        <v>608.9</v>
      </c>
      <c r="R64" t="n">
        <v>59.21</v>
      </c>
      <c r="S64" t="n">
        <v>46.36</v>
      </c>
      <c r="T64" t="n">
        <v>6051.64</v>
      </c>
      <c r="U64" t="n">
        <v>0.78</v>
      </c>
      <c r="V64" t="n">
        <v>0.9</v>
      </c>
      <c r="W64" t="n">
        <v>9.210000000000001</v>
      </c>
      <c r="X64" t="n">
        <v>0.38</v>
      </c>
      <c r="Y64" t="n">
        <v>1</v>
      </c>
      <c r="Z64" t="n">
        <v>10</v>
      </c>
      <c r="AA64" t="n">
        <v>1395.176317633189</v>
      </c>
      <c r="AB64" t="n">
        <v>1908.941788620823</v>
      </c>
      <c r="AC64" t="n">
        <v>1726.755063531478</v>
      </c>
      <c r="AD64" t="n">
        <v>1395176.317633189</v>
      </c>
      <c r="AE64" t="n">
        <v>1908941.788620823</v>
      </c>
      <c r="AF64" t="n">
        <v>1.098626739445925e-06</v>
      </c>
      <c r="AG64" t="n">
        <v>36.2890625</v>
      </c>
      <c r="AH64" t="n">
        <v>1726755.063531478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3.5906</v>
      </c>
      <c r="E65" t="n">
        <v>27.85</v>
      </c>
      <c r="F65" t="n">
        <v>23.74</v>
      </c>
      <c r="G65" t="n">
        <v>71.23</v>
      </c>
      <c r="H65" t="n">
        <v>0.9</v>
      </c>
      <c r="I65" t="n">
        <v>20</v>
      </c>
      <c r="J65" t="n">
        <v>331.46</v>
      </c>
      <c r="K65" t="n">
        <v>61.82</v>
      </c>
      <c r="L65" t="n">
        <v>16.75</v>
      </c>
      <c r="M65" t="n">
        <v>18</v>
      </c>
      <c r="N65" t="n">
        <v>102.89</v>
      </c>
      <c r="O65" t="n">
        <v>41114.63</v>
      </c>
      <c r="P65" t="n">
        <v>433.84</v>
      </c>
      <c r="Q65" t="n">
        <v>608.85</v>
      </c>
      <c r="R65" t="n">
        <v>59.14</v>
      </c>
      <c r="S65" t="n">
        <v>46.36</v>
      </c>
      <c r="T65" t="n">
        <v>6018.6</v>
      </c>
      <c r="U65" t="n">
        <v>0.78</v>
      </c>
      <c r="V65" t="n">
        <v>0.9</v>
      </c>
      <c r="W65" t="n">
        <v>9.199999999999999</v>
      </c>
      <c r="X65" t="n">
        <v>0.37</v>
      </c>
      <c r="Y65" t="n">
        <v>1</v>
      </c>
      <c r="Z65" t="n">
        <v>10</v>
      </c>
      <c r="AA65" t="n">
        <v>1394.099436163438</v>
      </c>
      <c r="AB65" t="n">
        <v>1907.468351885252</v>
      </c>
      <c r="AC65" t="n">
        <v>1725.422249529969</v>
      </c>
      <c r="AD65" t="n">
        <v>1394099.436163438</v>
      </c>
      <c r="AE65" t="n">
        <v>1907468.351885252</v>
      </c>
      <c r="AF65" t="n">
        <v>1.09920839598031e-06</v>
      </c>
      <c r="AG65" t="n">
        <v>36.26302083333334</v>
      </c>
      <c r="AH65" t="n">
        <v>1725422.249529969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3.5895</v>
      </c>
      <c r="E66" t="n">
        <v>27.86</v>
      </c>
      <c r="F66" t="n">
        <v>23.75</v>
      </c>
      <c r="G66" t="n">
        <v>71.25</v>
      </c>
      <c r="H66" t="n">
        <v>0.91</v>
      </c>
      <c r="I66" t="n">
        <v>20</v>
      </c>
      <c r="J66" t="n">
        <v>332.05</v>
      </c>
      <c r="K66" t="n">
        <v>61.82</v>
      </c>
      <c r="L66" t="n">
        <v>17</v>
      </c>
      <c r="M66" t="n">
        <v>18</v>
      </c>
      <c r="N66" t="n">
        <v>103.23</v>
      </c>
      <c r="O66" t="n">
        <v>41187.41</v>
      </c>
      <c r="P66" t="n">
        <v>433.97</v>
      </c>
      <c r="Q66" t="n">
        <v>608.77</v>
      </c>
      <c r="R66" t="n">
        <v>58.98</v>
      </c>
      <c r="S66" t="n">
        <v>46.36</v>
      </c>
      <c r="T66" t="n">
        <v>5936.7</v>
      </c>
      <c r="U66" t="n">
        <v>0.79</v>
      </c>
      <c r="V66" t="n">
        <v>0.9</v>
      </c>
      <c r="W66" t="n">
        <v>9.210000000000001</v>
      </c>
      <c r="X66" t="n">
        <v>0.38</v>
      </c>
      <c r="Y66" t="n">
        <v>1</v>
      </c>
      <c r="Z66" t="n">
        <v>10</v>
      </c>
      <c r="AA66" t="n">
        <v>1394.667377473051</v>
      </c>
      <c r="AB66" t="n">
        <v>1908.245434240868</v>
      </c>
      <c r="AC66" t="n">
        <v>1726.125168236207</v>
      </c>
      <c r="AD66" t="n">
        <v>1394667.377473051</v>
      </c>
      <c r="AE66" t="n">
        <v>1908245.434240868</v>
      </c>
      <c r="AF66" t="n">
        <v>1.098871647460403e-06</v>
      </c>
      <c r="AG66" t="n">
        <v>36.27604166666666</v>
      </c>
      <c r="AH66" t="n">
        <v>1726125.168236207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3.5992</v>
      </c>
      <c r="E67" t="n">
        <v>27.78</v>
      </c>
      <c r="F67" t="n">
        <v>23.73</v>
      </c>
      <c r="G67" t="n">
        <v>74.94</v>
      </c>
      <c r="H67" t="n">
        <v>0.92</v>
      </c>
      <c r="I67" t="n">
        <v>19</v>
      </c>
      <c r="J67" t="n">
        <v>332.64</v>
      </c>
      <c r="K67" t="n">
        <v>61.82</v>
      </c>
      <c r="L67" t="n">
        <v>17.25</v>
      </c>
      <c r="M67" t="n">
        <v>17</v>
      </c>
      <c r="N67" t="n">
        <v>103.57</v>
      </c>
      <c r="O67" t="n">
        <v>41260.35</v>
      </c>
      <c r="P67" t="n">
        <v>433.6</v>
      </c>
      <c r="Q67" t="n">
        <v>608.8</v>
      </c>
      <c r="R67" t="n">
        <v>58.44</v>
      </c>
      <c r="S67" t="n">
        <v>46.36</v>
      </c>
      <c r="T67" t="n">
        <v>5672.65</v>
      </c>
      <c r="U67" t="n">
        <v>0.79</v>
      </c>
      <c r="V67" t="n">
        <v>0.9</v>
      </c>
      <c r="W67" t="n">
        <v>9.210000000000001</v>
      </c>
      <c r="X67" t="n">
        <v>0.36</v>
      </c>
      <c r="Y67" t="n">
        <v>1</v>
      </c>
      <c r="Z67" t="n">
        <v>10</v>
      </c>
      <c r="AA67" t="n">
        <v>1391.511671189132</v>
      </c>
      <c r="AB67" t="n">
        <v>1903.927657683274</v>
      </c>
      <c r="AC67" t="n">
        <v>1722.219474213232</v>
      </c>
      <c r="AD67" t="n">
        <v>1391511.671189132</v>
      </c>
      <c r="AE67" t="n">
        <v>1903927.657683274</v>
      </c>
      <c r="AF67" t="n">
        <v>1.101841157135947e-06</v>
      </c>
      <c r="AG67" t="n">
        <v>36.171875</v>
      </c>
      <c r="AH67" t="n">
        <v>1722219.474213232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3.5993</v>
      </c>
      <c r="E68" t="n">
        <v>27.78</v>
      </c>
      <c r="F68" t="n">
        <v>23.73</v>
      </c>
      <c r="G68" t="n">
        <v>74.94</v>
      </c>
      <c r="H68" t="n">
        <v>0.9399999999999999</v>
      </c>
      <c r="I68" t="n">
        <v>19</v>
      </c>
      <c r="J68" t="n">
        <v>333.24</v>
      </c>
      <c r="K68" t="n">
        <v>61.82</v>
      </c>
      <c r="L68" t="n">
        <v>17.5</v>
      </c>
      <c r="M68" t="n">
        <v>17</v>
      </c>
      <c r="N68" t="n">
        <v>103.92</v>
      </c>
      <c r="O68" t="n">
        <v>41333.46</v>
      </c>
      <c r="P68" t="n">
        <v>433.98</v>
      </c>
      <c r="Q68" t="n">
        <v>608.79</v>
      </c>
      <c r="R68" t="n">
        <v>58.46</v>
      </c>
      <c r="S68" t="n">
        <v>46.36</v>
      </c>
      <c r="T68" t="n">
        <v>5680.31</v>
      </c>
      <c r="U68" t="n">
        <v>0.79</v>
      </c>
      <c r="V68" t="n">
        <v>0.9</v>
      </c>
      <c r="W68" t="n">
        <v>9.210000000000001</v>
      </c>
      <c r="X68" t="n">
        <v>0.36</v>
      </c>
      <c r="Y68" t="n">
        <v>1</v>
      </c>
      <c r="Z68" t="n">
        <v>10</v>
      </c>
      <c r="AA68" t="n">
        <v>1392.061550645224</v>
      </c>
      <c r="AB68" t="n">
        <v>1904.680027014069</v>
      </c>
      <c r="AC68" t="n">
        <v>1722.900038471053</v>
      </c>
      <c r="AD68" t="n">
        <v>1392061.550645224</v>
      </c>
      <c r="AE68" t="n">
        <v>1904680.027014069</v>
      </c>
      <c r="AF68" t="n">
        <v>1.101871770637757e-06</v>
      </c>
      <c r="AG68" t="n">
        <v>36.171875</v>
      </c>
      <c r="AH68" t="n">
        <v>1722900.038471053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3.5992</v>
      </c>
      <c r="E69" t="n">
        <v>27.78</v>
      </c>
      <c r="F69" t="n">
        <v>23.73</v>
      </c>
      <c r="G69" t="n">
        <v>74.94</v>
      </c>
      <c r="H69" t="n">
        <v>0.95</v>
      </c>
      <c r="I69" t="n">
        <v>19</v>
      </c>
      <c r="J69" t="n">
        <v>333.83</v>
      </c>
      <c r="K69" t="n">
        <v>61.82</v>
      </c>
      <c r="L69" t="n">
        <v>17.75</v>
      </c>
      <c r="M69" t="n">
        <v>17</v>
      </c>
      <c r="N69" t="n">
        <v>104.26</v>
      </c>
      <c r="O69" t="n">
        <v>41406.86</v>
      </c>
      <c r="P69" t="n">
        <v>433.87</v>
      </c>
      <c r="Q69" t="n">
        <v>608.78</v>
      </c>
      <c r="R69" t="n">
        <v>58.6</v>
      </c>
      <c r="S69" t="n">
        <v>46.36</v>
      </c>
      <c r="T69" t="n">
        <v>5750.28</v>
      </c>
      <c r="U69" t="n">
        <v>0.79</v>
      </c>
      <c r="V69" t="n">
        <v>0.9</v>
      </c>
      <c r="W69" t="n">
        <v>9.210000000000001</v>
      </c>
      <c r="X69" t="n">
        <v>0.36</v>
      </c>
      <c r="Y69" t="n">
        <v>1</v>
      </c>
      <c r="Z69" t="n">
        <v>10</v>
      </c>
      <c r="AA69" t="n">
        <v>1391.919908801123</v>
      </c>
      <c r="AB69" t="n">
        <v>1904.486226394173</v>
      </c>
      <c r="AC69" t="n">
        <v>1722.724733910319</v>
      </c>
      <c r="AD69" t="n">
        <v>1391919.908801123</v>
      </c>
      <c r="AE69" t="n">
        <v>1904486.226394173</v>
      </c>
      <c r="AF69" t="n">
        <v>1.101841157135947e-06</v>
      </c>
      <c r="AG69" t="n">
        <v>36.171875</v>
      </c>
      <c r="AH69" t="n">
        <v>1722724.733910319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3.5995</v>
      </c>
      <c r="E70" t="n">
        <v>27.78</v>
      </c>
      <c r="F70" t="n">
        <v>23.73</v>
      </c>
      <c r="G70" t="n">
        <v>74.93000000000001</v>
      </c>
      <c r="H70" t="n">
        <v>0.96</v>
      </c>
      <c r="I70" t="n">
        <v>19</v>
      </c>
      <c r="J70" t="n">
        <v>334.43</v>
      </c>
      <c r="K70" t="n">
        <v>61.82</v>
      </c>
      <c r="L70" t="n">
        <v>18</v>
      </c>
      <c r="M70" t="n">
        <v>17</v>
      </c>
      <c r="N70" t="n">
        <v>104.61</v>
      </c>
      <c r="O70" t="n">
        <v>41480.31</v>
      </c>
      <c r="P70" t="n">
        <v>433.48</v>
      </c>
      <c r="Q70" t="n">
        <v>608.8099999999999</v>
      </c>
      <c r="R70" t="n">
        <v>58.37</v>
      </c>
      <c r="S70" t="n">
        <v>46.36</v>
      </c>
      <c r="T70" t="n">
        <v>5635.93</v>
      </c>
      <c r="U70" t="n">
        <v>0.79</v>
      </c>
      <c r="V70" t="n">
        <v>0.9</v>
      </c>
      <c r="W70" t="n">
        <v>9.210000000000001</v>
      </c>
      <c r="X70" t="n">
        <v>0.36</v>
      </c>
      <c r="Y70" t="n">
        <v>1</v>
      </c>
      <c r="Z70" t="n">
        <v>10</v>
      </c>
      <c r="AA70" t="n">
        <v>1391.256267823266</v>
      </c>
      <c r="AB70" t="n">
        <v>1903.578203530496</v>
      </c>
      <c r="AC70" t="n">
        <v>1721.903371474333</v>
      </c>
      <c r="AD70" t="n">
        <v>1391256.267823266</v>
      </c>
      <c r="AE70" t="n">
        <v>1903578.203530496</v>
      </c>
      <c r="AF70" t="n">
        <v>1.101932997641376e-06</v>
      </c>
      <c r="AG70" t="n">
        <v>36.171875</v>
      </c>
      <c r="AH70" t="n">
        <v>1721903.371474333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3.6094</v>
      </c>
      <c r="E71" t="n">
        <v>27.71</v>
      </c>
      <c r="F71" t="n">
        <v>23.71</v>
      </c>
      <c r="G71" t="n">
        <v>79.03</v>
      </c>
      <c r="H71" t="n">
        <v>0.97</v>
      </c>
      <c r="I71" t="n">
        <v>18</v>
      </c>
      <c r="J71" t="n">
        <v>335.02</v>
      </c>
      <c r="K71" t="n">
        <v>61.82</v>
      </c>
      <c r="L71" t="n">
        <v>18.25</v>
      </c>
      <c r="M71" t="n">
        <v>16</v>
      </c>
      <c r="N71" t="n">
        <v>104.95</v>
      </c>
      <c r="O71" t="n">
        <v>41553.93</v>
      </c>
      <c r="P71" t="n">
        <v>432.77</v>
      </c>
      <c r="Q71" t="n">
        <v>608.8200000000001</v>
      </c>
      <c r="R71" t="n">
        <v>57.83</v>
      </c>
      <c r="S71" t="n">
        <v>46.36</v>
      </c>
      <c r="T71" t="n">
        <v>5373.03</v>
      </c>
      <c r="U71" t="n">
        <v>0.8</v>
      </c>
      <c r="V71" t="n">
        <v>0.9</v>
      </c>
      <c r="W71" t="n">
        <v>9.210000000000001</v>
      </c>
      <c r="X71" t="n">
        <v>0.34</v>
      </c>
      <c r="Y71" t="n">
        <v>1</v>
      </c>
      <c r="Z71" t="n">
        <v>10</v>
      </c>
      <c r="AA71" t="n">
        <v>1387.556852024564</v>
      </c>
      <c r="AB71" t="n">
        <v>1898.516499628004</v>
      </c>
      <c r="AC71" t="n">
        <v>1717.324749488149</v>
      </c>
      <c r="AD71" t="n">
        <v>1387556.852024564</v>
      </c>
      <c r="AE71" t="n">
        <v>1898516.499628004</v>
      </c>
      <c r="AF71" t="n">
        <v>1.10496373432054e-06</v>
      </c>
      <c r="AG71" t="n">
        <v>36.08072916666666</v>
      </c>
      <c r="AH71" t="n">
        <v>1717324.749488149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3.608</v>
      </c>
      <c r="E72" t="n">
        <v>27.72</v>
      </c>
      <c r="F72" t="n">
        <v>23.72</v>
      </c>
      <c r="G72" t="n">
        <v>79.06</v>
      </c>
      <c r="H72" t="n">
        <v>0.98</v>
      </c>
      <c r="I72" t="n">
        <v>18</v>
      </c>
      <c r="J72" t="n">
        <v>335.62</v>
      </c>
      <c r="K72" t="n">
        <v>61.82</v>
      </c>
      <c r="L72" t="n">
        <v>18.5</v>
      </c>
      <c r="M72" t="n">
        <v>16</v>
      </c>
      <c r="N72" t="n">
        <v>105.3</v>
      </c>
      <c r="O72" t="n">
        <v>41627.72</v>
      </c>
      <c r="P72" t="n">
        <v>433.58</v>
      </c>
      <c r="Q72" t="n">
        <v>608.85</v>
      </c>
      <c r="R72" t="n">
        <v>57.94</v>
      </c>
      <c r="S72" t="n">
        <v>46.36</v>
      </c>
      <c r="T72" t="n">
        <v>5427.5</v>
      </c>
      <c r="U72" t="n">
        <v>0.8</v>
      </c>
      <c r="V72" t="n">
        <v>0.9</v>
      </c>
      <c r="W72" t="n">
        <v>9.210000000000001</v>
      </c>
      <c r="X72" t="n">
        <v>0.35</v>
      </c>
      <c r="Y72" t="n">
        <v>1</v>
      </c>
      <c r="Z72" t="n">
        <v>10</v>
      </c>
      <c r="AA72" t="n">
        <v>1389.219009246151</v>
      </c>
      <c r="AB72" t="n">
        <v>1900.790736467781</v>
      </c>
      <c r="AC72" t="n">
        <v>1719.381936355849</v>
      </c>
      <c r="AD72" t="n">
        <v>1389219.009246151</v>
      </c>
      <c r="AE72" t="n">
        <v>1900790.736467781</v>
      </c>
      <c r="AF72" t="n">
        <v>1.104535145295204e-06</v>
      </c>
      <c r="AG72" t="n">
        <v>36.09375</v>
      </c>
      <c r="AH72" t="n">
        <v>1719381.936355849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3.6107</v>
      </c>
      <c r="E73" t="n">
        <v>27.7</v>
      </c>
      <c r="F73" t="n">
        <v>23.7</v>
      </c>
      <c r="G73" t="n">
        <v>78.98999999999999</v>
      </c>
      <c r="H73" t="n">
        <v>0.99</v>
      </c>
      <c r="I73" t="n">
        <v>18</v>
      </c>
      <c r="J73" t="n">
        <v>336.22</v>
      </c>
      <c r="K73" t="n">
        <v>61.82</v>
      </c>
      <c r="L73" t="n">
        <v>18.75</v>
      </c>
      <c r="M73" t="n">
        <v>16</v>
      </c>
      <c r="N73" t="n">
        <v>105.65</v>
      </c>
      <c r="O73" t="n">
        <v>41701.68</v>
      </c>
      <c r="P73" t="n">
        <v>433.33</v>
      </c>
      <c r="Q73" t="n">
        <v>608.85</v>
      </c>
      <c r="R73" t="n">
        <v>57.33</v>
      </c>
      <c r="S73" t="n">
        <v>46.36</v>
      </c>
      <c r="T73" t="n">
        <v>5123.29</v>
      </c>
      <c r="U73" t="n">
        <v>0.8100000000000001</v>
      </c>
      <c r="V73" t="n">
        <v>0.9</v>
      </c>
      <c r="W73" t="n">
        <v>9.210000000000001</v>
      </c>
      <c r="X73" t="n">
        <v>0.33</v>
      </c>
      <c r="Y73" t="n">
        <v>1</v>
      </c>
      <c r="Z73" t="n">
        <v>10</v>
      </c>
      <c r="AA73" t="n">
        <v>1387.985241984533</v>
      </c>
      <c r="AB73" t="n">
        <v>1899.102641670466</v>
      </c>
      <c r="AC73" t="n">
        <v>1717.854950956733</v>
      </c>
      <c r="AD73" t="n">
        <v>1387985.241984533</v>
      </c>
      <c r="AE73" t="n">
        <v>1899102.641670465</v>
      </c>
      <c r="AF73" t="n">
        <v>1.105361709844067e-06</v>
      </c>
      <c r="AG73" t="n">
        <v>36.06770833333334</v>
      </c>
      <c r="AH73" t="n">
        <v>1717854.950956733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3.6105</v>
      </c>
      <c r="E74" t="n">
        <v>27.7</v>
      </c>
      <c r="F74" t="n">
        <v>23.7</v>
      </c>
      <c r="G74" t="n">
        <v>79</v>
      </c>
      <c r="H74" t="n">
        <v>1.01</v>
      </c>
      <c r="I74" t="n">
        <v>18</v>
      </c>
      <c r="J74" t="n">
        <v>336.82</v>
      </c>
      <c r="K74" t="n">
        <v>61.82</v>
      </c>
      <c r="L74" t="n">
        <v>19</v>
      </c>
      <c r="M74" t="n">
        <v>16</v>
      </c>
      <c r="N74" t="n">
        <v>106</v>
      </c>
      <c r="O74" t="n">
        <v>41775.82</v>
      </c>
      <c r="P74" t="n">
        <v>432.99</v>
      </c>
      <c r="Q74" t="n">
        <v>608.84</v>
      </c>
      <c r="R74" t="n">
        <v>57.41</v>
      </c>
      <c r="S74" t="n">
        <v>46.36</v>
      </c>
      <c r="T74" t="n">
        <v>5164.42</v>
      </c>
      <c r="U74" t="n">
        <v>0.8100000000000001</v>
      </c>
      <c r="V74" t="n">
        <v>0.9</v>
      </c>
      <c r="W74" t="n">
        <v>9.210000000000001</v>
      </c>
      <c r="X74" t="n">
        <v>0.33</v>
      </c>
      <c r="Y74" t="n">
        <v>1</v>
      </c>
      <c r="Z74" t="n">
        <v>10</v>
      </c>
      <c r="AA74" t="n">
        <v>1387.521748025154</v>
      </c>
      <c r="AB74" t="n">
        <v>1898.468468787332</v>
      </c>
      <c r="AC74" t="n">
        <v>1717.281302643499</v>
      </c>
      <c r="AD74" t="n">
        <v>1387521.748025154</v>
      </c>
      <c r="AE74" t="n">
        <v>1898468.468787332</v>
      </c>
      <c r="AF74" t="n">
        <v>1.105300482840447e-06</v>
      </c>
      <c r="AG74" t="n">
        <v>36.06770833333334</v>
      </c>
      <c r="AH74" t="n">
        <v>1717281.302643499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3.6089</v>
      </c>
      <c r="E75" t="n">
        <v>27.71</v>
      </c>
      <c r="F75" t="n">
        <v>23.71</v>
      </c>
      <c r="G75" t="n">
        <v>79.04000000000001</v>
      </c>
      <c r="H75" t="n">
        <v>1.02</v>
      </c>
      <c r="I75" t="n">
        <v>18</v>
      </c>
      <c r="J75" t="n">
        <v>337.43</v>
      </c>
      <c r="K75" t="n">
        <v>61.82</v>
      </c>
      <c r="L75" t="n">
        <v>19.25</v>
      </c>
      <c r="M75" t="n">
        <v>16</v>
      </c>
      <c r="N75" t="n">
        <v>106.35</v>
      </c>
      <c r="O75" t="n">
        <v>41850.13</v>
      </c>
      <c r="P75" t="n">
        <v>432.64</v>
      </c>
      <c r="Q75" t="n">
        <v>608.85</v>
      </c>
      <c r="R75" t="n">
        <v>57.95</v>
      </c>
      <c r="S75" t="n">
        <v>46.36</v>
      </c>
      <c r="T75" t="n">
        <v>5434.29</v>
      </c>
      <c r="U75" t="n">
        <v>0.8</v>
      </c>
      <c r="V75" t="n">
        <v>0.9</v>
      </c>
      <c r="W75" t="n">
        <v>9.210000000000001</v>
      </c>
      <c r="X75" t="n">
        <v>0.34</v>
      </c>
      <c r="Y75" t="n">
        <v>1</v>
      </c>
      <c r="Z75" t="n">
        <v>10</v>
      </c>
      <c r="AA75" t="n">
        <v>1387.483251653919</v>
      </c>
      <c r="AB75" t="n">
        <v>1898.415796353868</v>
      </c>
      <c r="AC75" t="n">
        <v>1717.233657193158</v>
      </c>
      <c r="AD75" t="n">
        <v>1387483.251653919</v>
      </c>
      <c r="AE75" t="n">
        <v>1898415.796353868</v>
      </c>
      <c r="AF75" t="n">
        <v>1.104810666811492e-06</v>
      </c>
      <c r="AG75" t="n">
        <v>36.08072916666666</v>
      </c>
      <c r="AH75" t="n">
        <v>1717233.657193158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3.6202</v>
      </c>
      <c r="E76" t="n">
        <v>27.62</v>
      </c>
      <c r="F76" t="n">
        <v>23.68</v>
      </c>
      <c r="G76" t="n">
        <v>83.58</v>
      </c>
      <c r="H76" t="n">
        <v>1.03</v>
      </c>
      <c r="I76" t="n">
        <v>17</v>
      </c>
      <c r="J76" t="n">
        <v>338.03</v>
      </c>
      <c r="K76" t="n">
        <v>61.82</v>
      </c>
      <c r="L76" t="n">
        <v>19.5</v>
      </c>
      <c r="M76" t="n">
        <v>15</v>
      </c>
      <c r="N76" t="n">
        <v>106.71</v>
      </c>
      <c r="O76" t="n">
        <v>41924.62</v>
      </c>
      <c r="P76" t="n">
        <v>432.2</v>
      </c>
      <c r="Q76" t="n">
        <v>608.85</v>
      </c>
      <c r="R76" t="n">
        <v>57.01</v>
      </c>
      <c r="S76" t="n">
        <v>46.36</v>
      </c>
      <c r="T76" t="n">
        <v>4969.73</v>
      </c>
      <c r="U76" t="n">
        <v>0.8100000000000001</v>
      </c>
      <c r="V76" t="n">
        <v>0.9</v>
      </c>
      <c r="W76" t="n">
        <v>9.199999999999999</v>
      </c>
      <c r="X76" t="n">
        <v>0.31</v>
      </c>
      <c r="Y76" t="n">
        <v>1</v>
      </c>
      <c r="Z76" t="n">
        <v>10</v>
      </c>
      <c r="AA76" t="n">
        <v>1383.60154860685</v>
      </c>
      <c r="AB76" t="n">
        <v>1893.104678996216</v>
      </c>
      <c r="AC76" t="n">
        <v>1712.429425421921</v>
      </c>
      <c r="AD76" t="n">
        <v>1383601.54860685</v>
      </c>
      <c r="AE76" t="n">
        <v>1893104.678996216</v>
      </c>
      <c r="AF76" t="n">
        <v>1.108269992515992e-06</v>
      </c>
      <c r="AG76" t="n">
        <v>35.96354166666666</v>
      </c>
      <c r="AH76" t="n">
        <v>1712429.425421921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3.6199</v>
      </c>
      <c r="E77" t="n">
        <v>27.62</v>
      </c>
      <c r="F77" t="n">
        <v>23.68</v>
      </c>
      <c r="G77" t="n">
        <v>83.59</v>
      </c>
      <c r="H77" t="n">
        <v>1.04</v>
      </c>
      <c r="I77" t="n">
        <v>17</v>
      </c>
      <c r="J77" t="n">
        <v>338.63</v>
      </c>
      <c r="K77" t="n">
        <v>61.82</v>
      </c>
      <c r="L77" t="n">
        <v>19.75</v>
      </c>
      <c r="M77" t="n">
        <v>15</v>
      </c>
      <c r="N77" t="n">
        <v>107.06</v>
      </c>
      <c r="O77" t="n">
        <v>41999.28</v>
      </c>
      <c r="P77" t="n">
        <v>432.68</v>
      </c>
      <c r="Q77" t="n">
        <v>608.83</v>
      </c>
      <c r="R77" t="n">
        <v>56.97</v>
      </c>
      <c r="S77" t="n">
        <v>46.36</v>
      </c>
      <c r="T77" t="n">
        <v>4945.18</v>
      </c>
      <c r="U77" t="n">
        <v>0.8100000000000001</v>
      </c>
      <c r="V77" t="n">
        <v>0.9</v>
      </c>
      <c r="W77" t="n">
        <v>9.210000000000001</v>
      </c>
      <c r="X77" t="n">
        <v>0.31</v>
      </c>
      <c r="Y77" t="n">
        <v>1</v>
      </c>
      <c r="Z77" t="n">
        <v>10</v>
      </c>
      <c r="AA77" t="n">
        <v>1384.39607542815</v>
      </c>
      <c r="AB77" t="n">
        <v>1894.191785645169</v>
      </c>
      <c r="AC77" t="n">
        <v>1713.412780138062</v>
      </c>
      <c r="AD77" t="n">
        <v>1384396.07542815</v>
      </c>
      <c r="AE77" t="n">
        <v>1894191.785645169</v>
      </c>
      <c r="AF77" t="n">
        <v>1.108178152010562e-06</v>
      </c>
      <c r="AG77" t="n">
        <v>35.96354166666666</v>
      </c>
      <c r="AH77" t="n">
        <v>1713412.780138062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3.6178</v>
      </c>
      <c r="E78" t="n">
        <v>27.64</v>
      </c>
      <c r="F78" t="n">
        <v>23.7</v>
      </c>
      <c r="G78" t="n">
        <v>83.65000000000001</v>
      </c>
      <c r="H78" t="n">
        <v>1.05</v>
      </c>
      <c r="I78" t="n">
        <v>17</v>
      </c>
      <c r="J78" t="n">
        <v>339.24</v>
      </c>
      <c r="K78" t="n">
        <v>61.82</v>
      </c>
      <c r="L78" t="n">
        <v>20</v>
      </c>
      <c r="M78" t="n">
        <v>15</v>
      </c>
      <c r="N78" t="n">
        <v>107.42</v>
      </c>
      <c r="O78" t="n">
        <v>42074.12</v>
      </c>
      <c r="P78" t="n">
        <v>433.19</v>
      </c>
      <c r="Q78" t="n">
        <v>608.8</v>
      </c>
      <c r="R78" t="n">
        <v>57.58</v>
      </c>
      <c r="S78" t="n">
        <v>46.36</v>
      </c>
      <c r="T78" t="n">
        <v>5250.92</v>
      </c>
      <c r="U78" t="n">
        <v>0.8100000000000001</v>
      </c>
      <c r="V78" t="n">
        <v>0.9</v>
      </c>
      <c r="W78" t="n">
        <v>9.210000000000001</v>
      </c>
      <c r="X78" t="n">
        <v>0.33</v>
      </c>
      <c r="Y78" t="n">
        <v>1</v>
      </c>
      <c r="Z78" t="n">
        <v>10</v>
      </c>
      <c r="AA78" t="n">
        <v>1385.868987027438</v>
      </c>
      <c r="AB78" t="n">
        <v>1896.207088275588</v>
      </c>
      <c r="AC78" t="n">
        <v>1715.235745113928</v>
      </c>
      <c r="AD78" t="n">
        <v>1385868.987027438</v>
      </c>
      <c r="AE78" t="n">
        <v>1896207.088275588</v>
      </c>
      <c r="AF78" t="n">
        <v>1.107535268472558e-06</v>
      </c>
      <c r="AG78" t="n">
        <v>35.98958333333334</v>
      </c>
      <c r="AH78" t="n">
        <v>1715235.745113928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3.6183</v>
      </c>
      <c r="E79" t="n">
        <v>27.64</v>
      </c>
      <c r="F79" t="n">
        <v>23.7</v>
      </c>
      <c r="G79" t="n">
        <v>83.63</v>
      </c>
      <c r="H79" t="n">
        <v>1.06</v>
      </c>
      <c r="I79" t="n">
        <v>17</v>
      </c>
      <c r="J79" t="n">
        <v>339.85</v>
      </c>
      <c r="K79" t="n">
        <v>61.82</v>
      </c>
      <c r="L79" t="n">
        <v>20.25</v>
      </c>
      <c r="M79" t="n">
        <v>15</v>
      </c>
      <c r="N79" t="n">
        <v>107.78</v>
      </c>
      <c r="O79" t="n">
        <v>42149.15</v>
      </c>
      <c r="P79" t="n">
        <v>433</v>
      </c>
      <c r="Q79" t="n">
        <v>608.77</v>
      </c>
      <c r="R79" t="n">
        <v>57.45</v>
      </c>
      <c r="S79" t="n">
        <v>46.36</v>
      </c>
      <c r="T79" t="n">
        <v>5186.97</v>
      </c>
      <c r="U79" t="n">
        <v>0.8100000000000001</v>
      </c>
      <c r="V79" t="n">
        <v>0.9</v>
      </c>
      <c r="W79" t="n">
        <v>9.210000000000001</v>
      </c>
      <c r="X79" t="n">
        <v>0.32</v>
      </c>
      <c r="Y79" t="n">
        <v>1</v>
      </c>
      <c r="Z79" t="n">
        <v>10</v>
      </c>
      <c r="AA79" t="n">
        <v>1385.461322730003</v>
      </c>
      <c r="AB79" t="n">
        <v>1895.649303998958</v>
      </c>
      <c r="AC79" t="n">
        <v>1714.731194985805</v>
      </c>
      <c r="AD79" t="n">
        <v>1385461.322730003</v>
      </c>
      <c r="AE79" t="n">
        <v>1895649.303998958</v>
      </c>
      <c r="AF79" t="n">
        <v>1.107688335981607e-06</v>
      </c>
      <c r="AG79" t="n">
        <v>35.98958333333334</v>
      </c>
      <c r="AH79" t="n">
        <v>1714731.194985805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3.6174</v>
      </c>
      <c r="E80" t="n">
        <v>27.64</v>
      </c>
      <c r="F80" t="n">
        <v>23.7</v>
      </c>
      <c r="G80" t="n">
        <v>83.66</v>
      </c>
      <c r="H80" t="n">
        <v>1.07</v>
      </c>
      <c r="I80" t="n">
        <v>17</v>
      </c>
      <c r="J80" t="n">
        <v>340.46</v>
      </c>
      <c r="K80" t="n">
        <v>61.82</v>
      </c>
      <c r="L80" t="n">
        <v>20.5</v>
      </c>
      <c r="M80" t="n">
        <v>15</v>
      </c>
      <c r="N80" t="n">
        <v>108.14</v>
      </c>
      <c r="O80" t="n">
        <v>42224.35</v>
      </c>
      <c r="P80" t="n">
        <v>432.83</v>
      </c>
      <c r="Q80" t="n">
        <v>608.84</v>
      </c>
      <c r="R80" t="n">
        <v>57.59</v>
      </c>
      <c r="S80" t="n">
        <v>46.36</v>
      </c>
      <c r="T80" t="n">
        <v>5255.92</v>
      </c>
      <c r="U80" t="n">
        <v>0.8</v>
      </c>
      <c r="V80" t="n">
        <v>0.9</v>
      </c>
      <c r="W80" t="n">
        <v>9.210000000000001</v>
      </c>
      <c r="X80" t="n">
        <v>0.33</v>
      </c>
      <c r="Y80" t="n">
        <v>1</v>
      </c>
      <c r="Z80" t="n">
        <v>10</v>
      </c>
      <c r="AA80" t="n">
        <v>1385.424955014291</v>
      </c>
      <c r="AB80" t="n">
        <v>1895.59954408589</v>
      </c>
      <c r="AC80" t="n">
        <v>1714.686184089002</v>
      </c>
      <c r="AD80" t="n">
        <v>1385424.955014291</v>
      </c>
      <c r="AE80" t="n">
        <v>1895599.54408589</v>
      </c>
      <c r="AF80" t="n">
        <v>1.107412814465319e-06</v>
      </c>
      <c r="AG80" t="n">
        <v>35.98958333333334</v>
      </c>
      <c r="AH80" t="n">
        <v>1714686.184089002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3.6295</v>
      </c>
      <c r="E81" t="n">
        <v>27.55</v>
      </c>
      <c r="F81" t="n">
        <v>23.67</v>
      </c>
      <c r="G81" t="n">
        <v>88.75</v>
      </c>
      <c r="H81" t="n">
        <v>1.08</v>
      </c>
      <c r="I81" t="n">
        <v>16</v>
      </c>
      <c r="J81" t="n">
        <v>341.07</v>
      </c>
      <c r="K81" t="n">
        <v>61.82</v>
      </c>
      <c r="L81" t="n">
        <v>20.75</v>
      </c>
      <c r="M81" t="n">
        <v>14</v>
      </c>
      <c r="N81" t="n">
        <v>108.5</v>
      </c>
      <c r="O81" t="n">
        <v>42299.74</v>
      </c>
      <c r="P81" t="n">
        <v>432.29</v>
      </c>
      <c r="Q81" t="n">
        <v>608.88</v>
      </c>
      <c r="R81" t="n">
        <v>56.4</v>
      </c>
      <c r="S81" t="n">
        <v>46.36</v>
      </c>
      <c r="T81" t="n">
        <v>4666.44</v>
      </c>
      <c r="U81" t="n">
        <v>0.82</v>
      </c>
      <c r="V81" t="n">
        <v>0.9</v>
      </c>
      <c r="W81" t="n">
        <v>9.210000000000001</v>
      </c>
      <c r="X81" t="n">
        <v>0.29</v>
      </c>
      <c r="Y81" t="n">
        <v>1</v>
      </c>
      <c r="Z81" t="n">
        <v>10</v>
      </c>
      <c r="AA81" t="n">
        <v>1381.384949389044</v>
      </c>
      <c r="AB81" t="n">
        <v>1890.071830156958</v>
      </c>
      <c r="AC81" t="n">
        <v>1709.686027419251</v>
      </c>
      <c r="AD81" t="n">
        <v>1381384.949389044</v>
      </c>
      <c r="AE81" t="n">
        <v>1890071.830156958</v>
      </c>
      <c r="AF81" t="n">
        <v>1.111117048184297e-06</v>
      </c>
      <c r="AG81" t="n">
        <v>35.87239583333334</v>
      </c>
      <c r="AH81" t="n">
        <v>1709686.027419251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3.6293</v>
      </c>
      <c r="E82" t="n">
        <v>27.55</v>
      </c>
      <c r="F82" t="n">
        <v>23.67</v>
      </c>
      <c r="G82" t="n">
        <v>88.75</v>
      </c>
      <c r="H82" t="n">
        <v>1.1</v>
      </c>
      <c r="I82" t="n">
        <v>16</v>
      </c>
      <c r="J82" t="n">
        <v>341.68</v>
      </c>
      <c r="K82" t="n">
        <v>61.82</v>
      </c>
      <c r="L82" t="n">
        <v>21</v>
      </c>
      <c r="M82" t="n">
        <v>14</v>
      </c>
      <c r="N82" t="n">
        <v>108.86</v>
      </c>
      <c r="O82" t="n">
        <v>42375.31</v>
      </c>
      <c r="P82" t="n">
        <v>432.73</v>
      </c>
      <c r="Q82" t="n">
        <v>608.8099999999999</v>
      </c>
      <c r="R82" t="n">
        <v>56.62</v>
      </c>
      <c r="S82" t="n">
        <v>46.36</v>
      </c>
      <c r="T82" t="n">
        <v>4778.44</v>
      </c>
      <c r="U82" t="n">
        <v>0.82</v>
      </c>
      <c r="V82" t="n">
        <v>0.9</v>
      </c>
      <c r="W82" t="n">
        <v>9.199999999999999</v>
      </c>
      <c r="X82" t="n">
        <v>0.3</v>
      </c>
      <c r="Y82" t="n">
        <v>1</v>
      </c>
      <c r="Z82" t="n">
        <v>10</v>
      </c>
      <c r="AA82" t="n">
        <v>1382.093074041679</v>
      </c>
      <c r="AB82" t="n">
        <v>1891.040717546948</v>
      </c>
      <c r="AC82" t="n">
        <v>1710.562445556583</v>
      </c>
      <c r="AD82" t="n">
        <v>1382093.074041679</v>
      </c>
      <c r="AE82" t="n">
        <v>1891040.717546948</v>
      </c>
      <c r="AF82" t="n">
        <v>1.111055821180677e-06</v>
      </c>
      <c r="AG82" t="n">
        <v>35.87239583333334</v>
      </c>
      <c r="AH82" t="n">
        <v>1710562.445556583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3.6278</v>
      </c>
      <c r="E83" t="n">
        <v>27.56</v>
      </c>
      <c r="F83" t="n">
        <v>23.68</v>
      </c>
      <c r="G83" t="n">
        <v>88.8</v>
      </c>
      <c r="H83" t="n">
        <v>1.11</v>
      </c>
      <c r="I83" t="n">
        <v>16</v>
      </c>
      <c r="J83" t="n">
        <v>342.3</v>
      </c>
      <c r="K83" t="n">
        <v>61.82</v>
      </c>
      <c r="L83" t="n">
        <v>21.25</v>
      </c>
      <c r="M83" t="n">
        <v>14</v>
      </c>
      <c r="N83" t="n">
        <v>109.23</v>
      </c>
      <c r="O83" t="n">
        <v>42451.07</v>
      </c>
      <c r="P83" t="n">
        <v>432.91</v>
      </c>
      <c r="Q83" t="n">
        <v>608.84</v>
      </c>
      <c r="R83" t="n">
        <v>57.01</v>
      </c>
      <c r="S83" t="n">
        <v>46.36</v>
      </c>
      <c r="T83" t="n">
        <v>4972.75</v>
      </c>
      <c r="U83" t="n">
        <v>0.8100000000000001</v>
      </c>
      <c r="V83" t="n">
        <v>0.9</v>
      </c>
      <c r="W83" t="n">
        <v>9.199999999999999</v>
      </c>
      <c r="X83" t="n">
        <v>0.31</v>
      </c>
      <c r="Y83" t="n">
        <v>1</v>
      </c>
      <c r="Z83" t="n">
        <v>10</v>
      </c>
      <c r="AA83" t="n">
        <v>1382.823284424513</v>
      </c>
      <c r="AB83" t="n">
        <v>1892.03982360735</v>
      </c>
      <c r="AC83" t="n">
        <v>1711.466198336835</v>
      </c>
      <c r="AD83" t="n">
        <v>1382823.284424513</v>
      </c>
      <c r="AE83" t="n">
        <v>1892039.82360735</v>
      </c>
      <c r="AF83" t="n">
        <v>1.110596618653531e-06</v>
      </c>
      <c r="AG83" t="n">
        <v>35.88541666666666</v>
      </c>
      <c r="AH83" t="n">
        <v>1711466.198336835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3.6263</v>
      </c>
      <c r="E84" t="n">
        <v>27.58</v>
      </c>
      <c r="F84" t="n">
        <v>23.69</v>
      </c>
      <c r="G84" t="n">
        <v>88.84</v>
      </c>
      <c r="H84" t="n">
        <v>1.12</v>
      </c>
      <c r="I84" t="n">
        <v>16</v>
      </c>
      <c r="J84" t="n">
        <v>342.91</v>
      </c>
      <c r="K84" t="n">
        <v>61.82</v>
      </c>
      <c r="L84" t="n">
        <v>21.5</v>
      </c>
      <c r="M84" t="n">
        <v>14</v>
      </c>
      <c r="N84" t="n">
        <v>109.59</v>
      </c>
      <c r="O84" t="n">
        <v>42527.02</v>
      </c>
      <c r="P84" t="n">
        <v>432.94</v>
      </c>
      <c r="Q84" t="n">
        <v>608.8200000000001</v>
      </c>
      <c r="R84" t="n">
        <v>57.28</v>
      </c>
      <c r="S84" t="n">
        <v>46.36</v>
      </c>
      <c r="T84" t="n">
        <v>5107.47</v>
      </c>
      <c r="U84" t="n">
        <v>0.8100000000000001</v>
      </c>
      <c r="V84" t="n">
        <v>0.9</v>
      </c>
      <c r="W84" t="n">
        <v>9.210000000000001</v>
      </c>
      <c r="X84" t="n">
        <v>0.32</v>
      </c>
      <c r="Y84" t="n">
        <v>1</v>
      </c>
      <c r="Z84" t="n">
        <v>10</v>
      </c>
      <c r="AA84" t="n">
        <v>1383.328995137189</v>
      </c>
      <c r="AB84" t="n">
        <v>1892.731759314816</v>
      </c>
      <c r="AC84" t="n">
        <v>1712.092096671518</v>
      </c>
      <c r="AD84" t="n">
        <v>1383328.995137189</v>
      </c>
      <c r="AE84" t="n">
        <v>1892731.759314816</v>
      </c>
      <c r="AF84" t="n">
        <v>1.110137416126385e-06</v>
      </c>
      <c r="AG84" t="n">
        <v>35.91145833333334</v>
      </c>
      <c r="AH84" t="n">
        <v>1712092.096671517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3.6263</v>
      </c>
      <c r="E85" t="n">
        <v>27.58</v>
      </c>
      <c r="F85" t="n">
        <v>23.69</v>
      </c>
      <c r="G85" t="n">
        <v>88.84</v>
      </c>
      <c r="H85" t="n">
        <v>1.13</v>
      </c>
      <c r="I85" t="n">
        <v>16</v>
      </c>
      <c r="J85" t="n">
        <v>343.53</v>
      </c>
      <c r="K85" t="n">
        <v>61.82</v>
      </c>
      <c r="L85" t="n">
        <v>21.75</v>
      </c>
      <c r="M85" t="n">
        <v>14</v>
      </c>
      <c r="N85" t="n">
        <v>109.96</v>
      </c>
      <c r="O85" t="n">
        <v>42603.15</v>
      </c>
      <c r="P85" t="n">
        <v>432.54</v>
      </c>
      <c r="Q85" t="n">
        <v>608.83</v>
      </c>
      <c r="R85" t="n">
        <v>57.42</v>
      </c>
      <c r="S85" t="n">
        <v>46.36</v>
      </c>
      <c r="T85" t="n">
        <v>5177.57</v>
      </c>
      <c r="U85" t="n">
        <v>0.8100000000000001</v>
      </c>
      <c r="V85" t="n">
        <v>0.9</v>
      </c>
      <c r="W85" t="n">
        <v>9.199999999999999</v>
      </c>
      <c r="X85" t="n">
        <v>0.32</v>
      </c>
      <c r="Y85" t="n">
        <v>1</v>
      </c>
      <c r="Z85" t="n">
        <v>10</v>
      </c>
      <c r="AA85" t="n">
        <v>1382.728718429034</v>
      </c>
      <c r="AB85" t="n">
        <v>1891.910434240379</v>
      </c>
      <c r="AC85" t="n">
        <v>1711.349157709448</v>
      </c>
      <c r="AD85" t="n">
        <v>1382728.718429034</v>
      </c>
      <c r="AE85" t="n">
        <v>1891910.434240379</v>
      </c>
      <c r="AF85" t="n">
        <v>1.110137416126385e-06</v>
      </c>
      <c r="AG85" t="n">
        <v>35.91145833333334</v>
      </c>
      <c r="AH85" t="n">
        <v>1711349.157709448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3.6265</v>
      </c>
      <c r="E86" t="n">
        <v>27.57</v>
      </c>
      <c r="F86" t="n">
        <v>23.69</v>
      </c>
      <c r="G86" t="n">
        <v>88.83</v>
      </c>
      <c r="H86" t="n">
        <v>1.14</v>
      </c>
      <c r="I86" t="n">
        <v>16</v>
      </c>
      <c r="J86" t="n">
        <v>344.15</v>
      </c>
      <c r="K86" t="n">
        <v>61.82</v>
      </c>
      <c r="L86" t="n">
        <v>22</v>
      </c>
      <c r="M86" t="n">
        <v>14</v>
      </c>
      <c r="N86" t="n">
        <v>110.33</v>
      </c>
      <c r="O86" t="n">
        <v>42679.6</v>
      </c>
      <c r="P86" t="n">
        <v>432.1</v>
      </c>
      <c r="Q86" t="n">
        <v>608.87</v>
      </c>
      <c r="R86" t="n">
        <v>57.53</v>
      </c>
      <c r="S86" t="n">
        <v>46.36</v>
      </c>
      <c r="T86" t="n">
        <v>5233.18</v>
      </c>
      <c r="U86" t="n">
        <v>0.8100000000000001</v>
      </c>
      <c r="V86" t="n">
        <v>0.9</v>
      </c>
      <c r="W86" t="n">
        <v>9.199999999999999</v>
      </c>
      <c r="X86" t="n">
        <v>0.32</v>
      </c>
      <c r="Y86" t="n">
        <v>1</v>
      </c>
      <c r="Z86" t="n">
        <v>10</v>
      </c>
      <c r="AA86" t="n">
        <v>1382.019972929071</v>
      </c>
      <c r="AB86" t="n">
        <v>1890.940697379684</v>
      </c>
      <c r="AC86" t="n">
        <v>1710.471971173704</v>
      </c>
      <c r="AD86" t="n">
        <v>1382019.972929071</v>
      </c>
      <c r="AE86" t="n">
        <v>1890940.697379685</v>
      </c>
      <c r="AF86" t="n">
        <v>1.110198643130005e-06</v>
      </c>
      <c r="AG86" t="n">
        <v>35.8984375</v>
      </c>
      <c r="AH86" t="n">
        <v>1710471.971173704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3.6383</v>
      </c>
      <c r="E87" t="n">
        <v>27.48</v>
      </c>
      <c r="F87" t="n">
        <v>23.65</v>
      </c>
      <c r="G87" t="n">
        <v>94.62</v>
      </c>
      <c r="H87" t="n">
        <v>1.15</v>
      </c>
      <c r="I87" t="n">
        <v>15</v>
      </c>
      <c r="J87" t="n">
        <v>344.77</v>
      </c>
      <c r="K87" t="n">
        <v>61.82</v>
      </c>
      <c r="L87" t="n">
        <v>22.25</v>
      </c>
      <c r="M87" t="n">
        <v>13</v>
      </c>
      <c r="N87" t="n">
        <v>110.7</v>
      </c>
      <c r="O87" t="n">
        <v>42756.12</v>
      </c>
      <c r="P87" t="n">
        <v>432.05</v>
      </c>
      <c r="Q87" t="n">
        <v>608.8200000000001</v>
      </c>
      <c r="R87" t="n">
        <v>56.26</v>
      </c>
      <c r="S87" t="n">
        <v>46.36</v>
      </c>
      <c r="T87" t="n">
        <v>4601.6</v>
      </c>
      <c r="U87" t="n">
        <v>0.82</v>
      </c>
      <c r="V87" t="n">
        <v>0.9</v>
      </c>
      <c r="W87" t="n">
        <v>9.199999999999999</v>
      </c>
      <c r="X87" t="n">
        <v>0.28</v>
      </c>
      <c r="Y87" t="n">
        <v>1</v>
      </c>
      <c r="Z87" t="n">
        <v>10</v>
      </c>
      <c r="AA87" t="n">
        <v>1378.709669453429</v>
      </c>
      <c r="AB87" t="n">
        <v>1886.411394124028</v>
      </c>
      <c r="AC87" t="n">
        <v>1706.374938263851</v>
      </c>
      <c r="AD87" t="n">
        <v>1378709.669453429</v>
      </c>
      <c r="AE87" t="n">
        <v>1886411.394124029</v>
      </c>
      <c r="AF87" t="n">
        <v>1.113811036343553e-06</v>
      </c>
      <c r="AG87" t="n">
        <v>35.78125</v>
      </c>
      <c r="AH87" t="n">
        <v>1706374.938263851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3.6393</v>
      </c>
      <c r="E88" t="n">
        <v>27.48</v>
      </c>
      <c r="F88" t="n">
        <v>23.65</v>
      </c>
      <c r="G88" t="n">
        <v>94.59</v>
      </c>
      <c r="H88" t="n">
        <v>1.16</v>
      </c>
      <c r="I88" t="n">
        <v>15</v>
      </c>
      <c r="J88" t="n">
        <v>345.39</v>
      </c>
      <c r="K88" t="n">
        <v>61.82</v>
      </c>
      <c r="L88" t="n">
        <v>22.5</v>
      </c>
      <c r="M88" t="n">
        <v>13</v>
      </c>
      <c r="N88" t="n">
        <v>111.07</v>
      </c>
      <c r="O88" t="n">
        <v>42832.82</v>
      </c>
      <c r="P88" t="n">
        <v>432.27</v>
      </c>
      <c r="Q88" t="n">
        <v>608.8200000000001</v>
      </c>
      <c r="R88" t="n">
        <v>55.87</v>
      </c>
      <c r="S88" t="n">
        <v>46.36</v>
      </c>
      <c r="T88" t="n">
        <v>4408.06</v>
      </c>
      <c r="U88" t="n">
        <v>0.83</v>
      </c>
      <c r="V88" t="n">
        <v>0.9</v>
      </c>
      <c r="W88" t="n">
        <v>9.199999999999999</v>
      </c>
      <c r="X88" t="n">
        <v>0.28</v>
      </c>
      <c r="Y88" t="n">
        <v>1</v>
      </c>
      <c r="Z88" t="n">
        <v>10</v>
      </c>
      <c r="AA88" t="n">
        <v>1378.798211481548</v>
      </c>
      <c r="AB88" t="n">
        <v>1886.532541233099</v>
      </c>
      <c r="AC88" t="n">
        <v>1706.484523262863</v>
      </c>
      <c r="AD88" t="n">
        <v>1378798.211481548</v>
      </c>
      <c r="AE88" t="n">
        <v>1886532.5412331</v>
      </c>
      <c r="AF88" t="n">
        <v>1.114117171361651e-06</v>
      </c>
      <c r="AG88" t="n">
        <v>35.78125</v>
      </c>
      <c r="AH88" t="n">
        <v>1706484.523262863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3.6405</v>
      </c>
      <c r="E89" t="n">
        <v>27.47</v>
      </c>
      <c r="F89" t="n">
        <v>23.64</v>
      </c>
      <c r="G89" t="n">
        <v>94.55</v>
      </c>
      <c r="H89" t="n">
        <v>1.17</v>
      </c>
      <c r="I89" t="n">
        <v>15</v>
      </c>
      <c r="J89" t="n">
        <v>346.02</v>
      </c>
      <c r="K89" t="n">
        <v>61.82</v>
      </c>
      <c r="L89" t="n">
        <v>22.75</v>
      </c>
      <c r="M89" t="n">
        <v>13</v>
      </c>
      <c r="N89" t="n">
        <v>111.45</v>
      </c>
      <c r="O89" t="n">
        <v>42909.73</v>
      </c>
      <c r="P89" t="n">
        <v>432.19</v>
      </c>
      <c r="Q89" t="n">
        <v>608.8</v>
      </c>
      <c r="R89" t="n">
        <v>55.74</v>
      </c>
      <c r="S89" t="n">
        <v>46.36</v>
      </c>
      <c r="T89" t="n">
        <v>4343.63</v>
      </c>
      <c r="U89" t="n">
        <v>0.83</v>
      </c>
      <c r="V89" t="n">
        <v>0.9</v>
      </c>
      <c r="W89" t="n">
        <v>9.199999999999999</v>
      </c>
      <c r="X89" t="n">
        <v>0.27</v>
      </c>
      <c r="Y89" t="n">
        <v>1</v>
      </c>
      <c r="Z89" t="n">
        <v>10</v>
      </c>
      <c r="AA89" t="n">
        <v>1378.293502636839</v>
      </c>
      <c r="AB89" t="n">
        <v>1885.841976325586</v>
      </c>
      <c r="AC89" t="n">
        <v>1705.859864900909</v>
      </c>
      <c r="AD89" t="n">
        <v>1378293.502636839</v>
      </c>
      <c r="AE89" t="n">
        <v>1885841.976325586</v>
      </c>
      <c r="AF89" t="n">
        <v>1.114484533383368e-06</v>
      </c>
      <c r="AG89" t="n">
        <v>35.76822916666666</v>
      </c>
      <c r="AH89" t="n">
        <v>1705859.864900909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3.6383</v>
      </c>
      <c r="E90" t="n">
        <v>27.49</v>
      </c>
      <c r="F90" t="n">
        <v>23.66</v>
      </c>
      <c r="G90" t="n">
        <v>94.62</v>
      </c>
      <c r="H90" t="n">
        <v>1.18</v>
      </c>
      <c r="I90" t="n">
        <v>15</v>
      </c>
      <c r="J90" t="n">
        <v>346.64</v>
      </c>
      <c r="K90" t="n">
        <v>61.82</v>
      </c>
      <c r="L90" t="n">
        <v>23</v>
      </c>
      <c r="M90" t="n">
        <v>13</v>
      </c>
      <c r="N90" t="n">
        <v>111.82</v>
      </c>
      <c r="O90" t="n">
        <v>42986.83</v>
      </c>
      <c r="P90" t="n">
        <v>432.78</v>
      </c>
      <c r="Q90" t="n">
        <v>608.8099999999999</v>
      </c>
      <c r="R90" t="n">
        <v>56.31</v>
      </c>
      <c r="S90" t="n">
        <v>46.36</v>
      </c>
      <c r="T90" t="n">
        <v>4625.48</v>
      </c>
      <c r="U90" t="n">
        <v>0.82</v>
      </c>
      <c r="V90" t="n">
        <v>0.9</v>
      </c>
      <c r="W90" t="n">
        <v>9.199999999999999</v>
      </c>
      <c r="X90" t="n">
        <v>0.28</v>
      </c>
      <c r="Y90" t="n">
        <v>1</v>
      </c>
      <c r="Z90" t="n">
        <v>10</v>
      </c>
      <c r="AA90" t="n">
        <v>1379.898290377788</v>
      </c>
      <c r="AB90" t="n">
        <v>1888.037717710991</v>
      </c>
      <c r="AC90" t="n">
        <v>1707.846047810233</v>
      </c>
      <c r="AD90" t="n">
        <v>1379898.290377788</v>
      </c>
      <c r="AE90" t="n">
        <v>1888037.717710991</v>
      </c>
      <c r="AF90" t="n">
        <v>1.113811036343553e-06</v>
      </c>
      <c r="AG90" t="n">
        <v>35.79427083333334</v>
      </c>
      <c r="AH90" t="n">
        <v>1707846.047810233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3.637</v>
      </c>
      <c r="E91" t="n">
        <v>27.5</v>
      </c>
      <c r="F91" t="n">
        <v>23.66</v>
      </c>
      <c r="G91" t="n">
        <v>94.66</v>
      </c>
      <c r="H91" t="n">
        <v>1.19</v>
      </c>
      <c r="I91" t="n">
        <v>15</v>
      </c>
      <c r="J91" t="n">
        <v>347.27</v>
      </c>
      <c r="K91" t="n">
        <v>61.82</v>
      </c>
      <c r="L91" t="n">
        <v>23.25</v>
      </c>
      <c r="M91" t="n">
        <v>13</v>
      </c>
      <c r="N91" t="n">
        <v>112.2</v>
      </c>
      <c r="O91" t="n">
        <v>43064.12</v>
      </c>
      <c r="P91" t="n">
        <v>432.56</v>
      </c>
      <c r="Q91" t="n">
        <v>608.8200000000001</v>
      </c>
      <c r="R91" t="n">
        <v>56.41</v>
      </c>
      <c r="S91" t="n">
        <v>46.36</v>
      </c>
      <c r="T91" t="n">
        <v>4676.05</v>
      </c>
      <c r="U91" t="n">
        <v>0.82</v>
      </c>
      <c r="V91" t="n">
        <v>0.9</v>
      </c>
      <c r="W91" t="n">
        <v>9.210000000000001</v>
      </c>
      <c r="X91" t="n">
        <v>0.29</v>
      </c>
      <c r="Y91" t="n">
        <v>1</v>
      </c>
      <c r="Z91" t="n">
        <v>10</v>
      </c>
      <c r="AA91" t="n">
        <v>1379.882292073913</v>
      </c>
      <c r="AB91" t="n">
        <v>1888.015828125834</v>
      </c>
      <c r="AC91" t="n">
        <v>1707.826247336361</v>
      </c>
      <c r="AD91" t="n">
        <v>1379882.292073913</v>
      </c>
      <c r="AE91" t="n">
        <v>1888015.828125834</v>
      </c>
      <c r="AF91" t="n">
        <v>1.113413060820027e-06</v>
      </c>
      <c r="AG91" t="n">
        <v>35.80729166666666</v>
      </c>
      <c r="AH91" t="n">
        <v>1707826.247336361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3.6382</v>
      </c>
      <c r="E92" t="n">
        <v>27.49</v>
      </c>
      <c r="F92" t="n">
        <v>23.66</v>
      </c>
      <c r="G92" t="n">
        <v>94.62</v>
      </c>
      <c r="H92" t="n">
        <v>1.2</v>
      </c>
      <c r="I92" t="n">
        <v>15</v>
      </c>
      <c r="J92" t="n">
        <v>347.9</v>
      </c>
      <c r="K92" t="n">
        <v>61.82</v>
      </c>
      <c r="L92" t="n">
        <v>23.5</v>
      </c>
      <c r="M92" t="n">
        <v>13</v>
      </c>
      <c r="N92" t="n">
        <v>112.58</v>
      </c>
      <c r="O92" t="n">
        <v>43141.62</v>
      </c>
      <c r="P92" t="n">
        <v>432.01</v>
      </c>
      <c r="Q92" t="n">
        <v>608.77</v>
      </c>
      <c r="R92" t="n">
        <v>56.05</v>
      </c>
      <c r="S92" t="n">
        <v>46.36</v>
      </c>
      <c r="T92" t="n">
        <v>4495.2</v>
      </c>
      <c r="U92" t="n">
        <v>0.83</v>
      </c>
      <c r="V92" t="n">
        <v>0.9</v>
      </c>
      <c r="W92" t="n">
        <v>9.210000000000001</v>
      </c>
      <c r="X92" t="n">
        <v>0.28</v>
      </c>
      <c r="Y92" t="n">
        <v>1</v>
      </c>
      <c r="Z92" t="n">
        <v>10</v>
      </c>
      <c r="AA92" t="n">
        <v>1378.770620308444</v>
      </c>
      <c r="AB92" t="n">
        <v>1886.494789772823</v>
      </c>
      <c r="AC92" t="n">
        <v>1706.450374748971</v>
      </c>
      <c r="AD92" t="n">
        <v>1378770.620308444</v>
      </c>
      <c r="AE92" t="n">
        <v>1886494.789772823</v>
      </c>
      <c r="AF92" t="n">
        <v>1.113780422841743e-06</v>
      </c>
      <c r="AG92" t="n">
        <v>35.79427083333334</v>
      </c>
      <c r="AH92" t="n">
        <v>1706450.374748971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3.649</v>
      </c>
      <c r="E93" t="n">
        <v>27.4</v>
      </c>
      <c r="F93" t="n">
        <v>23.63</v>
      </c>
      <c r="G93" t="n">
        <v>101.27</v>
      </c>
      <c r="H93" t="n">
        <v>1.21</v>
      </c>
      <c r="I93" t="n">
        <v>14</v>
      </c>
      <c r="J93" t="n">
        <v>348.53</v>
      </c>
      <c r="K93" t="n">
        <v>61.82</v>
      </c>
      <c r="L93" t="n">
        <v>23.75</v>
      </c>
      <c r="M93" t="n">
        <v>12</v>
      </c>
      <c r="N93" t="n">
        <v>112.96</v>
      </c>
      <c r="O93" t="n">
        <v>43219.31</v>
      </c>
      <c r="P93" t="n">
        <v>431.23</v>
      </c>
      <c r="Q93" t="n">
        <v>608.77</v>
      </c>
      <c r="R93" t="n">
        <v>55.38</v>
      </c>
      <c r="S93" t="n">
        <v>46.36</v>
      </c>
      <c r="T93" t="n">
        <v>4167.99</v>
      </c>
      <c r="U93" t="n">
        <v>0.84</v>
      </c>
      <c r="V93" t="n">
        <v>0.9</v>
      </c>
      <c r="W93" t="n">
        <v>9.199999999999999</v>
      </c>
      <c r="X93" t="n">
        <v>0.26</v>
      </c>
      <c r="Y93" t="n">
        <v>1</v>
      </c>
      <c r="Z93" t="n">
        <v>10</v>
      </c>
      <c r="AA93" t="n">
        <v>1374.728095249382</v>
      </c>
      <c r="AB93" t="n">
        <v>1880.963628643395</v>
      </c>
      <c r="AC93" t="n">
        <v>1701.447099874702</v>
      </c>
      <c r="AD93" t="n">
        <v>1374728.095249382</v>
      </c>
      <c r="AE93" t="n">
        <v>1880963.628643395</v>
      </c>
      <c r="AF93" t="n">
        <v>1.117086681037195e-06</v>
      </c>
      <c r="AG93" t="n">
        <v>35.67708333333334</v>
      </c>
      <c r="AH93" t="n">
        <v>1701447.099874702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3.6491</v>
      </c>
      <c r="E94" t="n">
        <v>27.4</v>
      </c>
      <c r="F94" t="n">
        <v>23.63</v>
      </c>
      <c r="G94" t="n">
        <v>101.27</v>
      </c>
      <c r="H94" t="n">
        <v>1.23</v>
      </c>
      <c r="I94" t="n">
        <v>14</v>
      </c>
      <c r="J94" t="n">
        <v>349.16</v>
      </c>
      <c r="K94" t="n">
        <v>61.82</v>
      </c>
      <c r="L94" t="n">
        <v>24</v>
      </c>
      <c r="M94" t="n">
        <v>12</v>
      </c>
      <c r="N94" t="n">
        <v>113.34</v>
      </c>
      <c r="O94" t="n">
        <v>43297.21</v>
      </c>
      <c r="P94" t="n">
        <v>431.67</v>
      </c>
      <c r="Q94" t="n">
        <v>608.77</v>
      </c>
      <c r="R94" t="n">
        <v>55.29</v>
      </c>
      <c r="S94" t="n">
        <v>46.36</v>
      </c>
      <c r="T94" t="n">
        <v>4123.56</v>
      </c>
      <c r="U94" t="n">
        <v>0.84</v>
      </c>
      <c r="V94" t="n">
        <v>0.9</v>
      </c>
      <c r="W94" t="n">
        <v>9.199999999999999</v>
      </c>
      <c r="X94" t="n">
        <v>0.26</v>
      </c>
      <c r="Y94" t="n">
        <v>1</v>
      </c>
      <c r="Z94" t="n">
        <v>10</v>
      </c>
      <c r="AA94" t="n">
        <v>1375.360404569133</v>
      </c>
      <c r="AB94" t="n">
        <v>1881.828782150197</v>
      </c>
      <c r="AC94" t="n">
        <v>1702.229684345065</v>
      </c>
      <c r="AD94" t="n">
        <v>1375360.404569133</v>
      </c>
      <c r="AE94" t="n">
        <v>1881828.782150197</v>
      </c>
      <c r="AF94" t="n">
        <v>1.117117294539004e-06</v>
      </c>
      <c r="AG94" t="n">
        <v>35.67708333333334</v>
      </c>
      <c r="AH94" t="n">
        <v>1702229.684345065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3.6494</v>
      </c>
      <c r="E95" t="n">
        <v>27.4</v>
      </c>
      <c r="F95" t="n">
        <v>23.63</v>
      </c>
      <c r="G95" t="n">
        <v>101.26</v>
      </c>
      <c r="H95" t="n">
        <v>1.24</v>
      </c>
      <c r="I95" t="n">
        <v>14</v>
      </c>
      <c r="J95" t="n">
        <v>349.79</v>
      </c>
      <c r="K95" t="n">
        <v>61.82</v>
      </c>
      <c r="L95" t="n">
        <v>24.25</v>
      </c>
      <c r="M95" t="n">
        <v>12</v>
      </c>
      <c r="N95" t="n">
        <v>113.72</v>
      </c>
      <c r="O95" t="n">
        <v>43375.3</v>
      </c>
      <c r="P95" t="n">
        <v>432.2</v>
      </c>
      <c r="Q95" t="n">
        <v>608.79</v>
      </c>
      <c r="R95" t="n">
        <v>55.21</v>
      </c>
      <c r="S95" t="n">
        <v>46.36</v>
      </c>
      <c r="T95" t="n">
        <v>4082.31</v>
      </c>
      <c r="U95" t="n">
        <v>0.84</v>
      </c>
      <c r="V95" t="n">
        <v>0.9</v>
      </c>
      <c r="W95" t="n">
        <v>9.199999999999999</v>
      </c>
      <c r="X95" t="n">
        <v>0.25</v>
      </c>
      <c r="Y95" t="n">
        <v>1</v>
      </c>
      <c r="Z95" t="n">
        <v>10</v>
      </c>
      <c r="AA95" t="n">
        <v>1376.079082394368</v>
      </c>
      <c r="AB95" t="n">
        <v>1882.812108856512</v>
      </c>
      <c r="AC95" t="n">
        <v>1703.119163730638</v>
      </c>
      <c r="AD95" t="n">
        <v>1376079.082394368</v>
      </c>
      <c r="AE95" t="n">
        <v>1882812.108856512</v>
      </c>
      <c r="AF95" t="n">
        <v>1.117209135044434e-06</v>
      </c>
      <c r="AG95" t="n">
        <v>35.67708333333334</v>
      </c>
      <c r="AH95" t="n">
        <v>1703119.163730638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3.6509</v>
      </c>
      <c r="E96" t="n">
        <v>27.39</v>
      </c>
      <c r="F96" t="n">
        <v>23.62</v>
      </c>
      <c r="G96" t="n">
        <v>101.21</v>
      </c>
      <c r="H96" t="n">
        <v>1.25</v>
      </c>
      <c r="I96" t="n">
        <v>14</v>
      </c>
      <c r="J96" t="n">
        <v>350.43</v>
      </c>
      <c r="K96" t="n">
        <v>61.82</v>
      </c>
      <c r="L96" t="n">
        <v>24.5</v>
      </c>
      <c r="M96" t="n">
        <v>12</v>
      </c>
      <c r="N96" t="n">
        <v>114.11</v>
      </c>
      <c r="O96" t="n">
        <v>43453.61</v>
      </c>
      <c r="P96" t="n">
        <v>431.98</v>
      </c>
      <c r="Q96" t="n">
        <v>608.76</v>
      </c>
      <c r="R96" t="n">
        <v>54.85</v>
      </c>
      <c r="S96" t="n">
        <v>46.36</v>
      </c>
      <c r="T96" t="n">
        <v>3903.81</v>
      </c>
      <c r="U96" t="n">
        <v>0.85</v>
      </c>
      <c r="V96" t="n">
        <v>0.9</v>
      </c>
      <c r="W96" t="n">
        <v>9.199999999999999</v>
      </c>
      <c r="X96" t="n">
        <v>0.24</v>
      </c>
      <c r="Y96" t="n">
        <v>1</v>
      </c>
      <c r="Z96" t="n">
        <v>10</v>
      </c>
      <c r="AA96" t="n">
        <v>1375.296339897435</v>
      </c>
      <c r="AB96" t="n">
        <v>1881.741126040046</v>
      </c>
      <c r="AC96" t="n">
        <v>1702.150394011041</v>
      </c>
      <c r="AD96" t="n">
        <v>1375296.339897435</v>
      </c>
      <c r="AE96" t="n">
        <v>1881741.126040046</v>
      </c>
      <c r="AF96" t="n">
        <v>1.11766833757158e-06</v>
      </c>
      <c r="AG96" t="n">
        <v>35.6640625</v>
      </c>
      <c r="AH96" t="n">
        <v>1702150.394011041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3.6505</v>
      </c>
      <c r="E97" t="n">
        <v>27.39</v>
      </c>
      <c r="F97" t="n">
        <v>23.62</v>
      </c>
      <c r="G97" t="n">
        <v>101.22</v>
      </c>
      <c r="H97" t="n">
        <v>1.26</v>
      </c>
      <c r="I97" t="n">
        <v>14</v>
      </c>
      <c r="J97" t="n">
        <v>351.06</v>
      </c>
      <c r="K97" t="n">
        <v>61.82</v>
      </c>
      <c r="L97" t="n">
        <v>24.75</v>
      </c>
      <c r="M97" t="n">
        <v>12</v>
      </c>
      <c r="N97" t="n">
        <v>114.49</v>
      </c>
      <c r="O97" t="n">
        <v>43532.12</v>
      </c>
      <c r="P97" t="n">
        <v>432.19</v>
      </c>
      <c r="Q97" t="n">
        <v>608.8099999999999</v>
      </c>
      <c r="R97" t="n">
        <v>54.91</v>
      </c>
      <c r="S97" t="n">
        <v>46.36</v>
      </c>
      <c r="T97" t="n">
        <v>3930.68</v>
      </c>
      <c r="U97" t="n">
        <v>0.84</v>
      </c>
      <c r="V97" t="n">
        <v>0.9</v>
      </c>
      <c r="W97" t="n">
        <v>9.199999999999999</v>
      </c>
      <c r="X97" t="n">
        <v>0.25</v>
      </c>
      <c r="Y97" t="n">
        <v>1</v>
      </c>
      <c r="Z97" t="n">
        <v>10</v>
      </c>
      <c r="AA97" t="n">
        <v>1375.704899250937</v>
      </c>
      <c r="AB97" t="n">
        <v>1882.300134971873</v>
      </c>
      <c r="AC97" t="n">
        <v>1702.656051914989</v>
      </c>
      <c r="AD97" t="n">
        <v>1375704.899250937</v>
      </c>
      <c r="AE97" t="n">
        <v>1882300.134971873</v>
      </c>
      <c r="AF97" t="n">
        <v>1.117545883564341e-06</v>
      </c>
      <c r="AG97" t="n">
        <v>35.6640625</v>
      </c>
      <c r="AH97" t="n">
        <v>1702656.051914989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3.6504</v>
      </c>
      <c r="E98" t="n">
        <v>27.39</v>
      </c>
      <c r="F98" t="n">
        <v>23.62</v>
      </c>
      <c r="G98" t="n">
        <v>101.22</v>
      </c>
      <c r="H98" t="n">
        <v>1.27</v>
      </c>
      <c r="I98" t="n">
        <v>14</v>
      </c>
      <c r="J98" t="n">
        <v>351.7</v>
      </c>
      <c r="K98" t="n">
        <v>61.82</v>
      </c>
      <c r="L98" t="n">
        <v>25</v>
      </c>
      <c r="M98" t="n">
        <v>12</v>
      </c>
      <c r="N98" t="n">
        <v>114.88</v>
      </c>
      <c r="O98" t="n">
        <v>43610.83</v>
      </c>
      <c r="P98" t="n">
        <v>431.99</v>
      </c>
      <c r="Q98" t="n">
        <v>608.75</v>
      </c>
      <c r="R98" t="n">
        <v>55.04</v>
      </c>
      <c r="S98" t="n">
        <v>46.36</v>
      </c>
      <c r="T98" t="n">
        <v>3998.35</v>
      </c>
      <c r="U98" t="n">
        <v>0.84</v>
      </c>
      <c r="V98" t="n">
        <v>0.9</v>
      </c>
      <c r="W98" t="n">
        <v>9.199999999999999</v>
      </c>
      <c r="X98" t="n">
        <v>0.25</v>
      </c>
      <c r="Y98" t="n">
        <v>1</v>
      </c>
      <c r="Z98" t="n">
        <v>10</v>
      </c>
      <c r="AA98" t="n">
        <v>1375.430630074345</v>
      </c>
      <c r="AB98" t="n">
        <v>1881.924867784558</v>
      </c>
      <c r="AC98" t="n">
        <v>1702.31659970134</v>
      </c>
      <c r="AD98" t="n">
        <v>1375430.630074345</v>
      </c>
      <c r="AE98" t="n">
        <v>1881924.867784558</v>
      </c>
      <c r="AF98" t="n">
        <v>1.117515270062531e-06</v>
      </c>
      <c r="AG98" t="n">
        <v>35.6640625</v>
      </c>
      <c r="AH98" t="n">
        <v>1702316.59970134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3.6489</v>
      </c>
      <c r="E99" t="n">
        <v>27.41</v>
      </c>
      <c r="F99" t="n">
        <v>23.63</v>
      </c>
      <c r="G99" t="n">
        <v>101.27</v>
      </c>
      <c r="H99" t="n">
        <v>1.28</v>
      </c>
      <c r="I99" t="n">
        <v>14</v>
      </c>
      <c r="J99" t="n">
        <v>352.34</v>
      </c>
      <c r="K99" t="n">
        <v>61.82</v>
      </c>
      <c r="L99" t="n">
        <v>25.25</v>
      </c>
      <c r="M99" t="n">
        <v>12</v>
      </c>
      <c r="N99" t="n">
        <v>115.27</v>
      </c>
      <c r="O99" t="n">
        <v>43689.76</v>
      </c>
      <c r="P99" t="n">
        <v>431.9</v>
      </c>
      <c r="Q99" t="n">
        <v>608.8</v>
      </c>
      <c r="R99" t="n">
        <v>55.49</v>
      </c>
      <c r="S99" t="n">
        <v>46.36</v>
      </c>
      <c r="T99" t="n">
        <v>4223.2</v>
      </c>
      <c r="U99" t="n">
        <v>0.84</v>
      </c>
      <c r="V99" t="n">
        <v>0.9</v>
      </c>
      <c r="W99" t="n">
        <v>9.199999999999999</v>
      </c>
      <c r="X99" t="n">
        <v>0.26</v>
      </c>
      <c r="Y99" t="n">
        <v>1</v>
      </c>
      <c r="Z99" t="n">
        <v>10</v>
      </c>
      <c r="AA99" t="n">
        <v>1375.751201958424</v>
      </c>
      <c r="AB99" t="n">
        <v>1882.363488378988</v>
      </c>
      <c r="AC99" t="n">
        <v>1702.713358961846</v>
      </c>
      <c r="AD99" t="n">
        <v>1375751.201958424</v>
      </c>
      <c r="AE99" t="n">
        <v>1882363.488378988</v>
      </c>
      <c r="AF99" t="n">
        <v>1.117056067535385e-06</v>
      </c>
      <c r="AG99" t="n">
        <v>35.69010416666666</v>
      </c>
      <c r="AH99" t="n">
        <v>1702713.358961846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3.6492</v>
      </c>
      <c r="E100" t="n">
        <v>27.4</v>
      </c>
      <c r="F100" t="n">
        <v>23.63</v>
      </c>
      <c r="G100" t="n">
        <v>101.26</v>
      </c>
      <c r="H100" t="n">
        <v>1.29</v>
      </c>
      <c r="I100" t="n">
        <v>14</v>
      </c>
      <c r="J100" t="n">
        <v>352.98</v>
      </c>
      <c r="K100" t="n">
        <v>61.82</v>
      </c>
      <c r="L100" t="n">
        <v>25.5</v>
      </c>
      <c r="M100" t="n">
        <v>12</v>
      </c>
      <c r="N100" t="n">
        <v>115.66</v>
      </c>
      <c r="O100" t="n">
        <v>43769.02</v>
      </c>
      <c r="P100" t="n">
        <v>431.64</v>
      </c>
      <c r="Q100" t="n">
        <v>608.8</v>
      </c>
      <c r="R100" t="n">
        <v>55.52</v>
      </c>
      <c r="S100" t="n">
        <v>46.36</v>
      </c>
      <c r="T100" t="n">
        <v>4236.51</v>
      </c>
      <c r="U100" t="n">
        <v>0.83</v>
      </c>
      <c r="V100" t="n">
        <v>0.9</v>
      </c>
      <c r="W100" t="n">
        <v>9.199999999999999</v>
      </c>
      <c r="X100" t="n">
        <v>0.26</v>
      </c>
      <c r="Y100" t="n">
        <v>1</v>
      </c>
      <c r="Z100" t="n">
        <v>10</v>
      </c>
      <c r="AA100" t="n">
        <v>1375.291780262792</v>
      </c>
      <c r="AB100" t="n">
        <v>1881.73488734677</v>
      </c>
      <c r="AC100" t="n">
        <v>1702.144750729895</v>
      </c>
      <c r="AD100" t="n">
        <v>1375291.780262792</v>
      </c>
      <c r="AE100" t="n">
        <v>1881734.88734677</v>
      </c>
      <c r="AF100" t="n">
        <v>1.117147908040814e-06</v>
      </c>
      <c r="AG100" t="n">
        <v>35.67708333333334</v>
      </c>
      <c r="AH100" t="n">
        <v>1702144.750729895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3.6599</v>
      </c>
      <c r="E101" t="n">
        <v>27.32</v>
      </c>
      <c r="F101" t="n">
        <v>23.6</v>
      </c>
      <c r="G101" t="n">
        <v>108.94</v>
      </c>
      <c r="H101" t="n">
        <v>1.3</v>
      </c>
      <c r="I101" t="n">
        <v>13</v>
      </c>
      <c r="J101" t="n">
        <v>353.63</v>
      </c>
      <c r="K101" t="n">
        <v>61.82</v>
      </c>
      <c r="L101" t="n">
        <v>25.75</v>
      </c>
      <c r="M101" t="n">
        <v>11</v>
      </c>
      <c r="N101" t="n">
        <v>116.06</v>
      </c>
      <c r="O101" t="n">
        <v>43848.38</v>
      </c>
      <c r="P101" t="n">
        <v>431.14</v>
      </c>
      <c r="Q101" t="n">
        <v>608.8</v>
      </c>
      <c r="R101" t="n">
        <v>54.71</v>
      </c>
      <c r="S101" t="n">
        <v>46.36</v>
      </c>
      <c r="T101" t="n">
        <v>3836.26</v>
      </c>
      <c r="U101" t="n">
        <v>0.85</v>
      </c>
      <c r="V101" t="n">
        <v>0.9</v>
      </c>
      <c r="W101" t="n">
        <v>9.199999999999999</v>
      </c>
      <c r="X101" t="n">
        <v>0.23</v>
      </c>
      <c r="Y101" t="n">
        <v>1</v>
      </c>
      <c r="Z101" t="n">
        <v>10</v>
      </c>
      <c r="AA101" t="n">
        <v>1362.803257618382</v>
      </c>
      <c r="AB101" t="n">
        <v>1864.647539709954</v>
      </c>
      <c r="AC101" t="n">
        <v>1686.688195569294</v>
      </c>
      <c r="AD101" t="n">
        <v>1362803.257618382</v>
      </c>
      <c r="AE101" t="n">
        <v>1864647.539709954</v>
      </c>
      <c r="AF101" t="n">
        <v>1.120423552734456e-06</v>
      </c>
      <c r="AG101" t="n">
        <v>35.57291666666666</v>
      </c>
      <c r="AH101" t="n">
        <v>1686688.195569294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3.6586</v>
      </c>
      <c r="E102" t="n">
        <v>27.33</v>
      </c>
      <c r="F102" t="n">
        <v>23.61</v>
      </c>
      <c r="G102" t="n">
        <v>108.98</v>
      </c>
      <c r="H102" t="n">
        <v>1.31</v>
      </c>
      <c r="I102" t="n">
        <v>13</v>
      </c>
      <c r="J102" t="n">
        <v>354.27</v>
      </c>
      <c r="K102" t="n">
        <v>61.82</v>
      </c>
      <c r="L102" t="n">
        <v>26</v>
      </c>
      <c r="M102" t="n">
        <v>11</v>
      </c>
      <c r="N102" t="n">
        <v>116.45</v>
      </c>
      <c r="O102" t="n">
        <v>43927.95</v>
      </c>
      <c r="P102" t="n">
        <v>431.82</v>
      </c>
      <c r="Q102" t="n">
        <v>608.8099999999999</v>
      </c>
      <c r="R102" t="n">
        <v>54.87</v>
      </c>
      <c r="S102" t="n">
        <v>46.36</v>
      </c>
      <c r="T102" t="n">
        <v>3916.41</v>
      </c>
      <c r="U102" t="n">
        <v>0.84</v>
      </c>
      <c r="V102" t="n">
        <v>0.9</v>
      </c>
      <c r="W102" t="n">
        <v>9.199999999999999</v>
      </c>
      <c r="X102" t="n">
        <v>0.24</v>
      </c>
      <c r="Y102" t="n">
        <v>1</v>
      </c>
      <c r="Z102" t="n">
        <v>10</v>
      </c>
      <c r="AA102" t="n">
        <v>1364.219335921821</v>
      </c>
      <c r="AB102" t="n">
        <v>1866.585080517685</v>
      </c>
      <c r="AC102" t="n">
        <v>1688.440820201691</v>
      </c>
      <c r="AD102" t="n">
        <v>1364219.335921821</v>
      </c>
      <c r="AE102" t="n">
        <v>1866585.080517685</v>
      </c>
      <c r="AF102" t="n">
        <v>1.120025577210929e-06</v>
      </c>
      <c r="AG102" t="n">
        <v>35.5859375</v>
      </c>
      <c r="AH102" t="n">
        <v>1688440.820201691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3.6587</v>
      </c>
      <c r="E103" t="n">
        <v>27.33</v>
      </c>
      <c r="F103" t="n">
        <v>23.61</v>
      </c>
      <c r="G103" t="n">
        <v>108.98</v>
      </c>
      <c r="H103" t="n">
        <v>1.32</v>
      </c>
      <c r="I103" t="n">
        <v>13</v>
      </c>
      <c r="J103" t="n">
        <v>354.92</v>
      </c>
      <c r="K103" t="n">
        <v>61.82</v>
      </c>
      <c r="L103" t="n">
        <v>26.25</v>
      </c>
      <c r="M103" t="n">
        <v>11</v>
      </c>
      <c r="N103" t="n">
        <v>116.85</v>
      </c>
      <c r="O103" t="n">
        <v>44007.74</v>
      </c>
      <c r="P103" t="n">
        <v>432.28</v>
      </c>
      <c r="Q103" t="n">
        <v>608.76</v>
      </c>
      <c r="R103" t="n">
        <v>54.91</v>
      </c>
      <c r="S103" t="n">
        <v>46.36</v>
      </c>
      <c r="T103" t="n">
        <v>3936.08</v>
      </c>
      <c r="U103" t="n">
        <v>0.84</v>
      </c>
      <c r="V103" t="n">
        <v>0.9</v>
      </c>
      <c r="W103" t="n">
        <v>9.199999999999999</v>
      </c>
      <c r="X103" t="n">
        <v>0.24</v>
      </c>
      <c r="Y103" t="n">
        <v>1</v>
      </c>
      <c r="Z103" t="n">
        <v>10</v>
      </c>
      <c r="AA103" t="n">
        <v>1364.879777920522</v>
      </c>
      <c r="AB103" t="n">
        <v>1867.488726396951</v>
      </c>
      <c r="AC103" t="n">
        <v>1689.258223386515</v>
      </c>
      <c r="AD103" t="n">
        <v>1364879.777920522</v>
      </c>
      <c r="AE103" t="n">
        <v>1867488.726396951</v>
      </c>
      <c r="AF103" t="n">
        <v>1.120056190712739e-06</v>
      </c>
      <c r="AG103" t="n">
        <v>35.5859375</v>
      </c>
      <c r="AH103" t="n">
        <v>1689258.223386515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3.6589</v>
      </c>
      <c r="E104" t="n">
        <v>27.33</v>
      </c>
      <c r="F104" t="n">
        <v>23.61</v>
      </c>
      <c r="G104" t="n">
        <v>108.98</v>
      </c>
      <c r="H104" t="n">
        <v>1.33</v>
      </c>
      <c r="I104" t="n">
        <v>13</v>
      </c>
      <c r="J104" t="n">
        <v>355.57</v>
      </c>
      <c r="K104" t="n">
        <v>61.82</v>
      </c>
      <c r="L104" t="n">
        <v>26.5</v>
      </c>
      <c r="M104" t="n">
        <v>11</v>
      </c>
      <c r="N104" t="n">
        <v>117.25</v>
      </c>
      <c r="O104" t="n">
        <v>44087.74</v>
      </c>
      <c r="P104" t="n">
        <v>432.19</v>
      </c>
      <c r="Q104" t="n">
        <v>608.8</v>
      </c>
      <c r="R104" t="n">
        <v>54.84</v>
      </c>
      <c r="S104" t="n">
        <v>46.36</v>
      </c>
      <c r="T104" t="n">
        <v>3904.19</v>
      </c>
      <c r="U104" t="n">
        <v>0.85</v>
      </c>
      <c r="V104" t="n">
        <v>0.9</v>
      </c>
      <c r="W104" t="n">
        <v>9.199999999999999</v>
      </c>
      <c r="X104" t="n">
        <v>0.24</v>
      </c>
      <c r="Y104" t="n">
        <v>1</v>
      </c>
      <c r="Z104" t="n">
        <v>10</v>
      </c>
      <c r="AA104" t="n">
        <v>1364.698359472427</v>
      </c>
      <c r="AB104" t="n">
        <v>1867.240501672651</v>
      </c>
      <c r="AC104" t="n">
        <v>1689.033688881516</v>
      </c>
      <c r="AD104" t="n">
        <v>1364698.359472427</v>
      </c>
      <c r="AE104" t="n">
        <v>1867240.501672651</v>
      </c>
      <c r="AF104" t="n">
        <v>1.120117417716359e-06</v>
      </c>
      <c r="AG104" t="n">
        <v>35.5859375</v>
      </c>
      <c r="AH104" t="n">
        <v>1689033.688881516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3.6579</v>
      </c>
      <c r="E105" t="n">
        <v>27.34</v>
      </c>
      <c r="F105" t="n">
        <v>23.62</v>
      </c>
      <c r="G105" t="n">
        <v>109.01</v>
      </c>
      <c r="H105" t="n">
        <v>1.34</v>
      </c>
      <c r="I105" t="n">
        <v>13</v>
      </c>
      <c r="J105" t="n">
        <v>356.22</v>
      </c>
      <c r="K105" t="n">
        <v>61.82</v>
      </c>
      <c r="L105" t="n">
        <v>26.75</v>
      </c>
      <c r="M105" t="n">
        <v>11</v>
      </c>
      <c r="N105" t="n">
        <v>117.65</v>
      </c>
      <c r="O105" t="n">
        <v>44167.96</v>
      </c>
      <c r="P105" t="n">
        <v>432.5</v>
      </c>
      <c r="Q105" t="n">
        <v>608.79</v>
      </c>
      <c r="R105" t="n">
        <v>55.08</v>
      </c>
      <c r="S105" t="n">
        <v>46.36</v>
      </c>
      <c r="T105" t="n">
        <v>4021.28</v>
      </c>
      <c r="U105" t="n">
        <v>0.84</v>
      </c>
      <c r="V105" t="n">
        <v>0.9</v>
      </c>
      <c r="W105" t="n">
        <v>9.199999999999999</v>
      </c>
      <c r="X105" t="n">
        <v>0.25</v>
      </c>
      <c r="Y105" t="n">
        <v>1</v>
      </c>
      <c r="Z105" t="n">
        <v>10</v>
      </c>
      <c r="AA105" t="n">
        <v>1365.493579116503</v>
      </c>
      <c r="AB105" t="n">
        <v>1868.328556272291</v>
      </c>
      <c r="AC105" t="n">
        <v>1690.017901077261</v>
      </c>
      <c r="AD105" t="n">
        <v>1365493.579116503</v>
      </c>
      <c r="AE105" t="n">
        <v>1868328.556272291</v>
      </c>
      <c r="AF105" t="n">
        <v>1.119811282698261e-06</v>
      </c>
      <c r="AG105" t="n">
        <v>35.59895833333334</v>
      </c>
      <c r="AH105" t="n">
        <v>1690017.901077261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3.6595</v>
      </c>
      <c r="E106" t="n">
        <v>27.33</v>
      </c>
      <c r="F106" t="n">
        <v>23.61</v>
      </c>
      <c r="G106" t="n">
        <v>108.95</v>
      </c>
      <c r="H106" t="n">
        <v>1.35</v>
      </c>
      <c r="I106" t="n">
        <v>13</v>
      </c>
      <c r="J106" t="n">
        <v>356.87</v>
      </c>
      <c r="K106" t="n">
        <v>61.82</v>
      </c>
      <c r="L106" t="n">
        <v>27</v>
      </c>
      <c r="M106" t="n">
        <v>11</v>
      </c>
      <c r="N106" t="n">
        <v>118.05</v>
      </c>
      <c r="O106" t="n">
        <v>44248.41</v>
      </c>
      <c r="P106" t="n">
        <v>432.24</v>
      </c>
      <c r="Q106" t="n">
        <v>608.79</v>
      </c>
      <c r="R106" t="n">
        <v>54.65</v>
      </c>
      <c r="S106" t="n">
        <v>46.36</v>
      </c>
      <c r="T106" t="n">
        <v>3807.75</v>
      </c>
      <c r="U106" t="n">
        <v>0.85</v>
      </c>
      <c r="V106" t="n">
        <v>0.9</v>
      </c>
      <c r="W106" t="n">
        <v>9.199999999999999</v>
      </c>
      <c r="X106" t="n">
        <v>0.23</v>
      </c>
      <c r="Y106" t="n">
        <v>1</v>
      </c>
      <c r="Z106" t="n">
        <v>10</v>
      </c>
      <c r="AA106" t="n">
        <v>1364.630087772274</v>
      </c>
      <c r="AB106" t="n">
        <v>1867.147089320567</v>
      </c>
      <c r="AC106" t="n">
        <v>1688.94919167321</v>
      </c>
      <c r="AD106" t="n">
        <v>1364630.087772274</v>
      </c>
      <c r="AE106" t="n">
        <v>1867147.089320567</v>
      </c>
      <c r="AF106" t="n">
        <v>1.120301098727217e-06</v>
      </c>
      <c r="AG106" t="n">
        <v>35.5859375</v>
      </c>
      <c r="AH106" t="n">
        <v>1688949.19167321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3.6597</v>
      </c>
      <c r="E107" t="n">
        <v>27.32</v>
      </c>
      <c r="F107" t="n">
        <v>23.61</v>
      </c>
      <c r="G107" t="n">
        <v>108.95</v>
      </c>
      <c r="H107" t="n">
        <v>1.36</v>
      </c>
      <c r="I107" t="n">
        <v>13</v>
      </c>
      <c r="J107" t="n">
        <v>357.52</v>
      </c>
      <c r="K107" t="n">
        <v>61.82</v>
      </c>
      <c r="L107" t="n">
        <v>27.25</v>
      </c>
      <c r="M107" t="n">
        <v>11</v>
      </c>
      <c r="N107" t="n">
        <v>118.45</v>
      </c>
      <c r="O107" t="n">
        <v>44329.08</v>
      </c>
      <c r="P107" t="n">
        <v>432.16</v>
      </c>
      <c r="Q107" t="n">
        <v>608.8099999999999</v>
      </c>
      <c r="R107" t="n">
        <v>54.79</v>
      </c>
      <c r="S107" t="n">
        <v>46.36</v>
      </c>
      <c r="T107" t="n">
        <v>3877.86</v>
      </c>
      <c r="U107" t="n">
        <v>0.85</v>
      </c>
      <c r="V107" t="n">
        <v>0.9</v>
      </c>
      <c r="W107" t="n">
        <v>9.199999999999999</v>
      </c>
      <c r="X107" t="n">
        <v>0.23</v>
      </c>
      <c r="Y107" t="n">
        <v>1</v>
      </c>
      <c r="Z107" t="n">
        <v>10</v>
      </c>
      <c r="AA107" t="n">
        <v>1364.463592585227</v>
      </c>
      <c r="AB107" t="n">
        <v>1866.9192832604</v>
      </c>
      <c r="AC107" t="n">
        <v>1688.743127103698</v>
      </c>
      <c r="AD107" t="n">
        <v>1364463.592585227</v>
      </c>
      <c r="AE107" t="n">
        <v>1866919.2832604</v>
      </c>
      <c r="AF107" t="n">
        <v>1.120362325730836e-06</v>
      </c>
      <c r="AG107" t="n">
        <v>35.57291666666666</v>
      </c>
      <c r="AH107" t="n">
        <v>1688743.127103698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3.6581</v>
      </c>
      <c r="E108" t="n">
        <v>27.34</v>
      </c>
      <c r="F108" t="n">
        <v>23.62</v>
      </c>
      <c r="G108" t="n">
        <v>109</v>
      </c>
      <c r="H108" t="n">
        <v>1.37</v>
      </c>
      <c r="I108" t="n">
        <v>13</v>
      </c>
      <c r="J108" t="n">
        <v>358.18</v>
      </c>
      <c r="K108" t="n">
        <v>61.82</v>
      </c>
      <c r="L108" t="n">
        <v>27.5</v>
      </c>
      <c r="M108" t="n">
        <v>11</v>
      </c>
      <c r="N108" t="n">
        <v>118.86</v>
      </c>
      <c r="O108" t="n">
        <v>44409.98</v>
      </c>
      <c r="P108" t="n">
        <v>432.11</v>
      </c>
      <c r="Q108" t="n">
        <v>608.8099999999999</v>
      </c>
      <c r="R108" t="n">
        <v>55.03</v>
      </c>
      <c r="S108" t="n">
        <v>46.36</v>
      </c>
      <c r="T108" t="n">
        <v>3996.13</v>
      </c>
      <c r="U108" t="n">
        <v>0.84</v>
      </c>
      <c r="V108" t="n">
        <v>0.9</v>
      </c>
      <c r="W108" t="n">
        <v>9.199999999999999</v>
      </c>
      <c r="X108" t="n">
        <v>0.25</v>
      </c>
      <c r="Y108" t="n">
        <v>1</v>
      </c>
      <c r="Z108" t="n">
        <v>10</v>
      </c>
      <c r="AA108" t="n">
        <v>1364.865793574812</v>
      </c>
      <c r="AB108" t="n">
        <v>1867.469592398205</v>
      </c>
      <c r="AC108" t="n">
        <v>1689.240915509755</v>
      </c>
      <c r="AD108" t="n">
        <v>1364865.793574812</v>
      </c>
      <c r="AE108" t="n">
        <v>1867469.592398205</v>
      </c>
      <c r="AF108" t="n">
        <v>1.119872509701881e-06</v>
      </c>
      <c r="AG108" t="n">
        <v>35.59895833333334</v>
      </c>
      <c r="AH108" t="n">
        <v>1689240.915509755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3.6584</v>
      </c>
      <c r="E109" t="n">
        <v>27.33</v>
      </c>
      <c r="F109" t="n">
        <v>23.61</v>
      </c>
      <c r="G109" t="n">
        <v>108.99</v>
      </c>
      <c r="H109" t="n">
        <v>1.38</v>
      </c>
      <c r="I109" t="n">
        <v>13</v>
      </c>
      <c r="J109" t="n">
        <v>358.84</v>
      </c>
      <c r="K109" t="n">
        <v>61.82</v>
      </c>
      <c r="L109" t="n">
        <v>27.75</v>
      </c>
      <c r="M109" t="n">
        <v>11</v>
      </c>
      <c r="N109" t="n">
        <v>119.27</v>
      </c>
      <c r="O109" t="n">
        <v>44491.1</v>
      </c>
      <c r="P109" t="n">
        <v>431.79</v>
      </c>
      <c r="Q109" t="n">
        <v>608.78</v>
      </c>
      <c r="R109" t="n">
        <v>54.91</v>
      </c>
      <c r="S109" t="n">
        <v>46.36</v>
      </c>
      <c r="T109" t="n">
        <v>3936.42</v>
      </c>
      <c r="U109" t="n">
        <v>0.84</v>
      </c>
      <c r="V109" t="n">
        <v>0.9</v>
      </c>
      <c r="W109" t="n">
        <v>9.199999999999999</v>
      </c>
      <c r="X109" t="n">
        <v>0.24</v>
      </c>
      <c r="Y109" t="n">
        <v>1</v>
      </c>
      <c r="Z109" t="n">
        <v>10</v>
      </c>
      <c r="AA109" t="n">
        <v>1364.222240154081</v>
      </c>
      <c r="AB109" t="n">
        <v>1866.589054216389</v>
      </c>
      <c r="AC109" t="n">
        <v>1688.444414656167</v>
      </c>
      <c r="AD109" t="n">
        <v>1364222.240154081</v>
      </c>
      <c r="AE109" t="n">
        <v>1866589.054216389</v>
      </c>
      <c r="AF109" t="n">
        <v>1.11996435020731e-06</v>
      </c>
      <c r="AG109" t="n">
        <v>35.5859375</v>
      </c>
      <c r="AH109" t="n">
        <v>1688444.414656167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3.6701</v>
      </c>
      <c r="E110" t="n">
        <v>27.25</v>
      </c>
      <c r="F110" t="n">
        <v>23.58</v>
      </c>
      <c r="G110" t="n">
        <v>117.92</v>
      </c>
      <c r="H110" t="n">
        <v>1.39</v>
      </c>
      <c r="I110" t="n">
        <v>12</v>
      </c>
      <c r="J110" t="n">
        <v>359.5</v>
      </c>
      <c r="K110" t="n">
        <v>61.82</v>
      </c>
      <c r="L110" t="n">
        <v>28</v>
      </c>
      <c r="M110" t="n">
        <v>10</v>
      </c>
      <c r="N110" t="n">
        <v>119.68</v>
      </c>
      <c r="O110" t="n">
        <v>44572.45</v>
      </c>
      <c r="P110" t="n">
        <v>430.76</v>
      </c>
      <c r="Q110" t="n">
        <v>608.8200000000001</v>
      </c>
      <c r="R110" t="n">
        <v>53.84</v>
      </c>
      <c r="S110" t="n">
        <v>46.36</v>
      </c>
      <c r="T110" t="n">
        <v>3408.12</v>
      </c>
      <c r="U110" t="n">
        <v>0.86</v>
      </c>
      <c r="V110" t="n">
        <v>0.9</v>
      </c>
      <c r="W110" t="n">
        <v>9.199999999999999</v>
      </c>
      <c r="X110" t="n">
        <v>0.21</v>
      </c>
      <c r="Y110" t="n">
        <v>1</v>
      </c>
      <c r="Z110" t="n">
        <v>10</v>
      </c>
      <c r="AA110" t="n">
        <v>1359.465061433448</v>
      </c>
      <c r="AB110" t="n">
        <v>1860.080072418905</v>
      </c>
      <c r="AC110" t="n">
        <v>1682.556640946022</v>
      </c>
      <c r="AD110" t="n">
        <v>1359465.061433448</v>
      </c>
      <c r="AE110" t="n">
        <v>1860080.072418905</v>
      </c>
      <c r="AF110" t="n">
        <v>1.123546129919049e-06</v>
      </c>
      <c r="AG110" t="n">
        <v>35.48177083333334</v>
      </c>
      <c r="AH110" t="n">
        <v>1682556.640946022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3.6708</v>
      </c>
      <c r="E111" t="n">
        <v>27.24</v>
      </c>
      <c r="F111" t="n">
        <v>23.58</v>
      </c>
      <c r="G111" t="n">
        <v>117.89</v>
      </c>
      <c r="H111" t="n">
        <v>1.4</v>
      </c>
      <c r="I111" t="n">
        <v>12</v>
      </c>
      <c r="J111" t="n">
        <v>360.16</v>
      </c>
      <c r="K111" t="n">
        <v>61.82</v>
      </c>
      <c r="L111" t="n">
        <v>28.25</v>
      </c>
      <c r="M111" t="n">
        <v>10</v>
      </c>
      <c r="N111" t="n">
        <v>120.09</v>
      </c>
      <c r="O111" t="n">
        <v>44654.04</v>
      </c>
      <c r="P111" t="n">
        <v>431.06</v>
      </c>
      <c r="Q111" t="n">
        <v>608.79</v>
      </c>
      <c r="R111" t="n">
        <v>53.84</v>
      </c>
      <c r="S111" t="n">
        <v>46.36</v>
      </c>
      <c r="T111" t="n">
        <v>3407.84</v>
      </c>
      <c r="U111" t="n">
        <v>0.86</v>
      </c>
      <c r="V111" t="n">
        <v>0.9</v>
      </c>
      <c r="W111" t="n">
        <v>9.19</v>
      </c>
      <c r="X111" t="n">
        <v>0.21</v>
      </c>
      <c r="Y111" t="n">
        <v>1</v>
      </c>
      <c r="Z111" t="n">
        <v>10</v>
      </c>
      <c r="AA111" t="n">
        <v>1359.744892409422</v>
      </c>
      <c r="AB111" t="n">
        <v>1860.462949505504</v>
      </c>
      <c r="AC111" t="n">
        <v>1682.902976780848</v>
      </c>
      <c r="AD111" t="n">
        <v>1359744.892409422</v>
      </c>
      <c r="AE111" t="n">
        <v>1860462.949505504</v>
      </c>
      <c r="AF111" t="n">
        <v>1.123760424431717e-06</v>
      </c>
      <c r="AG111" t="n">
        <v>35.46875</v>
      </c>
      <c r="AH111" t="n">
        <v>1682902.976780848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3.6697</v>
      </c>
      <c r="E112" t="n">
        <v>27.25</v>
      </c>
      <c r="F112" t="n">
        <v>23.59</v>
      </c>
      <c r="G112" t="n">
        <v>117.93</v>
      </c>
      <c r="H112" t="n">
        <v>1.41</v>
      </c>
      <c r="I112" t="n">
        <v>12</v>
      </c>
      <c r="J112" t="n">
        <v>360.82</v>
      </c>
      <c r="K112" t="n">
        <v>61.82</v>
      </c>
      <c r="L112" t="n">
        <v>28.5</v>
      </c>
      <c r="M112" t="n">
        <v>10</v>
      </c>
      <c r="N112" t="n">
        <v>120.5</v>
      </c>
      <c r="O112" t="n">
        <v>44735.86</v>
      </c>
      <c r="P112" t="n">
        <v>431.69</v>
      </c>
      <c r="Q112" t="n">
        <v>608.79</v>
      </c>
      <c r="R112" t="n">
        <v>54.04</v>
      </c>
      <c r="S112" t="n">
        <v>46.36</v>
      </c>
      <c r="T112" t="n">
        <v>3505.61</v>
      </c>
      <c r="U112" t="n">
        <v>0.86</v>
      </c>
      <c r="V112" t="n">
        <v>0.9</v>
      </c>
      <c r="W112" t="n">
        <v>9.199999999999999</v>
      </c>
      <c r="X112" t="n">
        <v>0.22</v>
      </c>
      <c r="Y112" t="n">
        <v>1</v>
      </c>
      <c r="Z112" t="n">
        <v>10</v>
      </c>
      <c r="AA112" t="n">
        <v>1361.034368175195</v>
      </c>
      <c r="AB112" t="n">
        <v>1862.227267135891</v>
      </c>
      <c r="AC112" t="n">
        <v>1684.498910412826</v>
      </c>
      <c r="AD112" t="n">
        <v>1361034.368175195</v>
      </c>
      <c r="AE112" t="n">
        <v>1862227.267135891</v>
      </c>
      <c r="AF112" t="n">
        <v>1.12342367591181e-06</v>
      </c>
      <c r="AG112" t="n">
        <v>35.48177083333334</v>
      </c>
      <c r="AH112" t="n">
        <v>1684498.910412826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3.6679</v>
      </c>
      <c r="E113" t="n">
        <v>27.26</v>
      </c>
      <c r="F113" t="n">
        <v>23.6</v>
      </c>
      <c r="G113" t="n">
        <v>118</v>
      </c>
      <c r="H113" t="n">
        <v>1.42</v>
      </c>
      <c r="I113" t="n">
        <v>12</v>
      </c>
      <c r="J113" t="n">
        <v>361.49</v>
      </c>
      <c r="K113" t="n">
        <v>61.82</v>
      </c>
      <c r="L113" t="n">
        <v>28.75</v>
      </c>
      <c r="M113" t="n">
        <v>10</v>
      </c>
      <c r="N113" t="n">
        <v>120.92</v>
      </c>
      <c r="O113" t="n">
        <v>44817.91</v>
      </c>
      <c r="P113" t="n">
        <v>432.21</v>
      </c>
      <c r="Q113" t="n">
        <v>608.78</v>
      </c>
      <c r="R113" t="n">
        <v>54.42</v>
      </c>
      <c r="S113" t="n">
        <v>46.36</v>
      </c>
      <c r="T113" t="n">
        <v>3695.39</v>
      </c>
      <c r="U113" t="n">
        <v>0.85</v>
      </c>
      <c r="V113" t="n">
        <v>0.9</v>
      </c>
      <c r="W113" t="n">
        <v>9.199999999999999</v>
      </c>
      <c r="X113" t="n">
        <v>0.23</v>
      </c>
      <c r="Y113" t="n">
        <v>1</v>
      </c>
      <c r="Z113" t="n">
        <v>10</v>
      </c>
      <c r="AA113" t="n">
        <v>1362.327008306287</v>
      </c>
      <c r="AB113" t="n">
        <v>1863.995914390508</v>
      </c>
      <c r="AC113" t="n">
        <v>1686.098760455774</v>
      </c>
      <c r="AD113" t="n">
        <v>1362327.008306287</v>
      </c>
      <c r="AE113" t="n">
        <v>1863995.914390508</v>
      </c>
      <c r="AF113" t="n">
        <v>1.122872632879235e-06</v>
      </c>
      <c r="AG113" t="n">
        <v>35.49479166666666</v>
      </c>
      <c r="AH113" t="n">
        <v>1686098.760455774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3.6687</v>
      </c>
      <c r="E114" t="n">
        <v>27.26</v>
      </c>
      <c r="F114" t="n">
        <v>23.59</v>
      </c>
      <c r="G114" t="n">
        <v>117.97</v>
      </c>
      <c r="H114" t="n">
        <v>1.43</v>
      </c>
      <c r="I114" t="n">
        <v>12</v>
      </c>
      <c r="J114" t="n">
        <v>362.16</v>
      </c>
      <c r="K114" t="n">
        <v>61.82</v>
      </c>
      <c r="L114" t="n">
        <v>29</v>
      </c>
      <c r="M114" t="n">
        <v>10</v>
      </c>
      <c r="N114" t="n">
        <v>121.34</v>
      </c>
      <c r="O114" t="n">
        <v>44900.33</v>
      </c>
      <c r="P114" t="n">
        <v>432.35</v>
      </c>
      <c r="Q114" t="n">
        <v>608.75</v>
      </c>
      <c r="R114" t="n">
        <v>54.25</v>
      </c>
      <c r="S114" t="n">
        <v>46.36</v>
      </c>
      <c r="T114" t="n">
        <v>3611.52</v>
      </c>
      <c r="U114" t="n">
        <v>0.85</v>
      </c>
      <c r="V114" t="n">
        <v>0.9</v>
      </c>
      <c r="W114" t="n">
        <v>9.199999999999999</v>
      </c>
      <c r="X114" t="n">
        <v>0.22</v>
      </c>
      <c r="Y114" t="n">
        <v>1</v>
      </c>
      <c r="Z114" t="n">
        <v>10</v>
      </c>
      <c r="AA114" t="n">
        <v>1362.24953874793</v>
      </c>
      <c r="AB114" t="n">
        <v>1863.889917123048</v>
      </c>
      <c r="AC114" t="n">
        <v>1686.002879418753</v>
      </c>
      <c r="AD114" t="n">
        <v>1362249.53874793</v>
      </c>
      <c r="AE114" t="n">
        <v>1863889.917123048</v>
      </c>
      <c r="AF114" t="n">
        <v>1.123117540893712e-06</v>
      </c>
      <c r="AG114" t="n">
        <v>35.49479166666666</v>
      </c>
      <c r="AH114" t="n">
        <v>1686002.879418753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3.6697</v>
      </c>
      <c r="E115" t="n">
        <v>27.25</v>
      </c>
      <c r="F115" t="n">
        <v>23.59</v>
      </c>
      <c r="G115" t="n">
        <v>117.93</v>
      </c>
      <c r="H115" t="n">
        <v>1.44</v>
      </c>
      <c r="I115" t="n">
        <v>12</v>
      </c>
      <c r="J115" t="n">
        <v>362.83</v>
      </c>
      <c r="K115" t="n">
        <v>61.82</v>
      </c>
      <c r="L115" t="n">
        <v>29.25</v>
      </c>
      <c r="M115" t="n">
        <v>10</v>
      </c>
      <c r="N115" t="n">
        <v>121.75</v>
      </c>
      <c r="O115" t="n">
        <v>44982.86</v>
      </c>
      <c r="P115" t="n">
        <v>432.31</v>
      </c>
      <c r="Q115" t="n">
        <v>608.79</v>
      </c>
      <c r="R115" t="n">
        <v>54.23</v>
      </c>
      <c r="S115" t="n">
        <v>46.36</v>
      </c>
      <c r="T115" t="n">
        <v>3601.72</v>
      </c>
      <c r="U115" t="n">
        <v>0.85</v>
      </c>
      <c r="V115" t="n">
        <v>0.9</v>
      </c>
      <c r="W115" t="n">
        <v>9.19</v>
      </c>
      <c r="X115" t="n">
        <v>0.21</v>
      </c>
      <c r="Y115" t="n">
        <v>1</v>
      </c>
      <c r="Z115" t="n">
        <v>10</v>
      </c>
      <c r="AA115" t="n">
        <v>1361.953793281202</v>
      </c>
      <c r="AB115" t="n">
        <v>1863.485265128103</v>
      </c>
      <c r="AC115" t="n">
        <v>1685.636846842272</v>
      </c>
      <c r="AD115" t="n">
        <v>1361953.793281202</v>
      </c>
      <c r="AE115" t="n">
        <v>1863485.265128103</v>
      </c>
      <c r="AF115" t="n">
        <v>1.12342367591181e-06</v>
      </c>
      <c r="AG115" t="n">
        <v>35.48177083333334</v>
      </c>
      <c r="AH115" t="n">
        <v>1685636.846842272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3.6691</v>
      </c>
      <c r="E116" t="n">
        <v>27.25</v>
      </c>
      <c r="F116" t="n">
        <v>23.59</v>
      </c>
      <c r="G116" t="n">
        <v>117.95</v>
      </c>
      <c r="H116" t="n">
        <v>1.45</v>
      </c>
      <c r="I116" t="n">
        <v>12</v>
      </c>
      <c r="J116" t="n">
        <v>363.5</v>
      </c>
      <c r="K116" t="n">
        <v>61.82</v>
      </c>
      <c r="L116" t="n">
        <v>29.5</v>
      </c>
      <c r="M116" t="n">
        <v>10</v>
      </c>
      <c r="N116" t="n">
        <v>122.18</v>
      </c>
      <c r="O116" t="n">
        <v>45065.64</v>
      </c>
      <c r="P116" t="n">
        <v>432.58</v>
      </c>
      <c r="Q116" t="n">
        <v>608.8099999999999</v>
      </c>
      <c r="R116" t="n">
        <v>54.25</v>
      </c>
      <c r="S116" t="n">
        <v>46.36</v>
      </c>
      <c r="T116" t="n">
        <v>3613.13</v>
      </c>
      <c r="U116" t="n">
        <v>0.85</v>
      </c>
      <c r="V116" t="n">
        <v>0.9</v>
      </c>
      <c r="W116" t="n">
        <v>9.199999999999999</v>
      </c>
      <c r="X116" t="n">
        <v>0.22</v>
      </c>
      <c r="Y116" t="n">
        <v>1</v>
      </c>
      <c r="Z116" t="n">
        <v>10</v>
      </c>
      <c r="AA116" t="n">
        <v>1362.496085026791</v>
      </c>
      <c r="AB116" t="n">
        <v>1864.227252618641</v>
      </c>
      <c r="AC116" t="n">
        <v>1686.3080200881</v>
      </c>
      <c r="AD116" t="n">
        <v>1362496.085026791</v>
      </c>
      <c r="AE116" t="n">
        <v>1864227.252618641</v>
      </c>
      <c r="AF116" t="n">
        <v>1.123239994900951e-06</v>
      </c>
      <c r="AG116" t="n">
        <v>35.48177083333334</v>
      </c>
      <c r="AH116" t="n">
        <v>1686308.020088099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3.6684</v>
      </c>
      <c r="E117" t="n">
        <v>27.26</v>
      </c>
      <c r="F117" t="n">
        <v>23.6</v>
      </c>
      <c r="G117" t="n">
        <v>117.98</v>
      </c>
      <c r="H117" t="n">
        <v>1.46</v>
      </c>
      <c r="I117" t="n">
        <v>12</v>
      </c>
      <c r="J117" t="n">
        <v>364.17</v>
      </c>
      <c r="K117" t="n">
        <v>61.82</v>
      </c>
      <c r="L117" t="n">
        <v>29.75</v>
      </c>
      <c r="M117" t="n">
        <v>10</v>
      </c>
      <c r="N117" t="n">
        <v>122.6</v>
      </c>
      <c r="O117" t="n">
        <v>45148.66</v>
      </c>
      <c r="P117" t="n">
        <v>432.89</v>
      </c>
      <c r="Q117" t="n">
        <v>608.77</v>
      </c>
      <c r="R117" t="n">
        <v>54.53</v>
      </c>
      <c r="S117" t="n">
        <v>46.36</v>
      </c>
      <c r="T117" t="n">
        <v>3753.98</v>
      </c>
      <c r="U117" t="n">
        <v>0.85</v>
      </c>
      <c r="V117" t="n">
        <v>0.9</v>
      </c>
      <c r="W117" t="n">
        <v>9.19</v>
      </c>
      <c r="X117" t="n">
        <v>0.23</v>
      </c>
      <c r="Y117" t="n">
        <v>1</v>
      </c>
      <c r="Z117" t="n">
        <v>10</v>
      </c>
      <c r="AA117" t="n">
        <v>1363.217501080376</v>
      </c>
      <c r="AB117" t="n">
        <v>1865.214325889785</v>
      </c>
      <c r="AC117" t="n">
        <v>1687.200888471612</v>
      </c>
      <c r="AD117" t="n">
        <v>1363217.501080376</v>
      </c>
      <c r="AE117" t="n">
        <v>1865214.325889785</v>
      </c>
      <c r="AF117" t="n">
        <v>1.123025700388283e-06</v>
      </c>
      <c r="AG117" t="n">
        <v>35.49479166666666</v>
      </c>
      <c r="AH117" t="n">
        <v>1687200.888471612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3.6682</v>
      </c>
      <c r="E118" t="n">
        <v>27.26</v>
      </c>
      <c r="F118" t="n">
        <v>23.6</v>
      </c>
      <c r="G118" t="n">
        <v>117.99</v>
      </c>
      <c r="H118" t="n">
        <v>1.47</v>
      </c>
      <c r="I118" t="n">
        <v>12</v>
      </c>
      <c r="J118" t="n">
        <v>364.85</v>
      </c>
      <c r="K118" t="n">
        <v>61.82</v>
      </c>
      <c r="L118" t="n">
        <v>30</v>
      </c>
      <c r="M118" t="n">
        <v>10</v>
      </c>
      <c r="N118" t="n">
        <v>123.02</v>
      </c>
      <c r="O118" t="n">
        <v>45231.92</v>
      </c>
      <c r="P118" t="n">
        <v>432.74</v>
      </c>
      <c r="Q118" t="n">
        <v>608.75</v>
      </c>
      <c r="R118" t="n">
        <v>54.44</v>
      </c>
      <c r="S118" t="n">
        <v>46.36</v>
      </c>
      <c r="T118" t="n">
        <v>3709.7</v>
      </c>
      <c r="U118" t="n">
        <v>0.85</v>
      </c>
      <c r="V118" t="n">
        <v>0.9</v>
      </c>
      <c r="W118" t="n">
        <v>9.199999999999999</v>
      </c>
      <c r="X118" t="n">
        <v>0.23</v>
      </c>
      <c r="Y118" t="n">
        <v>1</v>
      </c>
      <c r="Z118" t="n">
        <v>10</v>
      </c>
      <c r="AA118" t="n">
        <v>1363.042326217156</v>
      </c>
      <c r="AB118" t="n">
        <v>1864.974643913758</v>
      </c>
      <c r="AC118" t="n">
        <v>1686.984081406981</v>
      </c>
      <c r="AD118" t="n">
        <v>1363042.326217156</v>
      </c>
      <c r="AE118" t="n">
        <v>1864974.643913758</v>
      </c>
      <c r="AF118" t="n">
        <v>1.122964473384664e-06</v>
      </c>
      <c r="AG118" t="n">
        <v>35.49479166666666</v>
      </c>
      <c r="AH118" t="n">
        <v>1686984.081406981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3.668</v>
      </c>
      <c r="E119" t="n">
        <v>27.26</v>
      </c>
      <c r="F119" t="n">
        <v>23.6</v>
      </c>
      <c r="G119" t="n">
        <v>118</v>
      </c>
      <c r="H119" t="n">
        <v>1.48</v>
      </c>
      <c r="I119" t="n">
        <v>12</v>
      </c>
      <c r="J119" t="n">
        <v>365.52</v>
      </c>
      <c r="K119" t="n">
        <v>61.82</v>
      </c>
      <c r="L119" t="n">
        <v>30.25</v>
      </c>
      <c r="M119" t="n">
        <v>10</v>
      </c>
      <c r="N119" t="n">
        <v>123.45</v>
      </c>
      <c r="O119" t="n">
        <v>45315.43</v>
      </c>
      <c r="P119" t="n">
        <v>432.61</v>
      </c>
      <c r="Q119" t="n">
        <v>608.76</v>
      </c>
      <c r="R119" t="n">
        <v>54.57</v>
      </c>
      <c r="S119" t="n">
        <v>46.36</v>
      </c>
      <c r="T119" t="n">
        <v>3772.16</v>
      </c>
      <c r="U119" t="n">
        <v>0.85</v>
      </c>
      <c r="V119" t="n">
        <v>0.9</v>
      </c>
      <c r="W119" t="n">
        <v>9.199999999999999</v>
      </c>
      <c r="X119" t="n">
        <v>0.23</v>
      </c>
      <c r="Y119" t="n">
        <v>1</v>
      </c>
      <c r="Z119" t="n">
        <v>10</v>
      </c>
      <c r="AA119" t="n">
        <v>1362.896804871219</v>
      </c>
      <c r="AB119" t="n">
        <v>1864.775535188299</v>
      </c>
      <c r="AC119" t="n">
        <v>1686.803975338828</v>
      </c>
      <c r="AD119" t="n">
        <v>1362896.804871219</v>
      </c>
      <c r="AE119" t="n">
        <v>1864775.535188299</v>
      </c>
      <c r="AF119" t="n">
        <v>1.122903246381045e-06</v>
      </c>
      <c r="AG119" t="n">
        <v>35.49479166666666</v>
      </c>
      <c r="AH119" t="n">
        <v>1686803.975338829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3.6676</v>
      </c>
      <c r="E120" t="n">
        <v>27.27</v>
      </c>
      <c r="F120" t="n">
        <v>23.6</v>
      </c>
      <c r="G120" t="n">
        <v>118.01</v>
      </c>
      <c r="H120" t="n">
        <v>1.49</v>
      </c>
      <c r="I120" t="n">
        <v>12</v>
      </c>
      <c r="J120" t="n">
        <v>366.2</v>
      </c>
      <c r="K120" t="n">
        <v>61.82</v>
      </c>
      <c r="L120" t="n">
        <v>30.5</v>
      </c>
      <c r="M120" t="n">
        <v>10</v>
      </c>
      <c r="N120" t="n">
        <v>123.88</v>
      </c>
      <c r="O120" t="n">
        <v>45399.2</v>
      </c>
      <c r="P120" t="n">
        <v>432.59</v>
      </c>
      <c r="Q120" t="n">
        <v>608.78</v>
      </c>
      <c r="R120" t="n">
        <v>54.64</v>
      </c>
      <c r="S120" t="n">
        <v>46.36</v>
      </c>
      <c r="T120" t="n">
        <v>3808.82</v>
      </c>
      <c r="U120" t="n">
        <v>0.85</v>
      </c>
      <c r="V120" t="n">
        <v>0.9</v>
      </c>
      <c r="W120" t="n">
        <v>9.199999999999999</v>
      </c>
      <c r="X120" t="n">
        <v>0.23</v>
      </c>
      <c r="Y120" t="n">
        <v>1</v>
      </c>
      <c r="Z120" t="n">
        <v>10</v>
      </c>
      <c r="AA120" t="n">
        <v>1363.13241704502</v>
      </c>
      <c r="AB120" t="n">
        <v>1865.097910158968</v>
      </c>
      <c r="AC120" t="n">
        <v>1687.095583294753</v>
      </c>
      <c r="AD120" t="n">
        <v>1363132.41704502</v>
      </c>
      <c r="AE120" t="n">
        <v>1865097.910158968</v>
      </c>
      <c r="AF120" t="n">
        <v>1.122780792373805e-06</v>
      </c>
      <c r="AG120" t="n">
        <v>35.5078125</v>
      </c>
      <c r="AH120" t="n">
        <v>1687095.583294753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3.6675</v>
      </c>
      <c r="E121" t="n">
        <v>27.27</v>
      </c>
      <c r="F121" t="n">
        <v>23.6</v>
      </c>
      <c r="G121" t="n">
        <v>118.01</v>
      </c>
      <c r="H121" t="n">
        <v>1.49</v>
      </c>
      <c r="I121" t="n">
        <v>12</v>
      </c>
      <c r="J121" t="n">
        <v>366.88</v>
      </c>
      <c r="K121" t="n">
        <v>61.82</v>
      </c>
      <c r="L121" t="n">
        <v>30.75</v>
      </c>
      <c r="M121" t="n">
        <v>10</v>
      </c>
      <c r="N121" t="n">
        <v>124.31</v>
      </c>
      <c r="O121" t="n">
        <v>45483.22</v>
      </c>
      <c r="P121" t="n">
        <v>432.17</v>
      </c>
      <c r="Q121" t="n">
        <v>608.79</v>
      </c>
      <c r="R121" t="n">
        <v>54.51</v>
      </c>
      <c r="S121" t="n">
        <v>46.36</v>
      </c>
      <c r="T121" t="n">
        <v>3740.49</v>
      </c>
      <c r="U121" t="n">
        <v>0.85</v>
      </c>
      <c r="V121" t="n">
        <v>0.9</v>
      </c>
      <c r="W121" t="n">
        <v>9.199999999999999</v>
      </c>
      <c r="X121" t="n">
        <v>0.23</v>
      </c>
      <c r="Y121" t="n">
        <v>1</v>
      </c>
      <c r="Z121" t="n">
        <v>10</v>
      </c>
      <c r="AA121" t="n">
        <v>1362.532883441787</v>
      </c>
      <c r="AB121" t="n">
        <v>1864.277601833469</v>
      </c>
      <c r="AC121" t="n">
        <v>1686.35356404453</v>
      </c>
      <c r="AD121" t="n">
        <v>1362532.883441787</v>
      </c>
      <c r="AE121" t="n">
        <v>1864277.601833469</v>
      </c>
      <c r="AF121" t="n">
        <v>1.122750178871996e-06</v>
      </c>
      <c r="AG121" t="n">
        <v>35.5078125</v>
      </c>
      <c r="AH121" t="n">
        <v>1686353.56404453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3.6786</v>
      </c>
      <c r="E122" t="n">
        <v>27.18</v>
      </c>
      <c r="F122" t="n">
        <v>23.58</v>
      </c>
      <c r="G122" t="n">
        <v>128.6</v>
      </c>
      <c r="H122" t="n">
        <v>1.5</v>
      </c>
      <c r="I122" t="n">
        <v>11</v>
      </c>
      <c r="J122" t="n">
        <v>367.57</v>
      </c>
      <c r="K122" t="n">
        <v>61.82</v>
      </c>
      <c r="L122" t="n">
        <v>31</v>
      </c>
      <c r="M122" t="n">
        <v>9</v>
      </c>
      <c r="N122" t="n">
        <v>124.74</v>
      </c>
      <c r="O122" t="n">
        <v>45567.49</v>
      </c>
      <c r="P122" t="n">
        <v>431.8</v>
      </c>
      <c r="Q122" t="n">
        <v>608.8099999999999</v>
      </c>
      <c r="R122" t="n">
        <v>53.73</v>
      </c>
      <c r="S122" t="n">
        <v>46.36</v>
      </c>
      <c r="T122" t="n">
        <v>3355.48</v>
      </c>
      <c r="U122" t="n">
        <v>0.86</v>
      </c>
      <c r="V122" t="n">
        <v>0.9</v>
      </c>
      <c r="W122" t="n">
        <v>9.199999999999999</v>
      </c>
      <c r="X122" t="n">
        <v>0.2</v>
      </c>
      <c r="Y122" t="n">
        <v>1</v>
      </c>
      <c r="Z122" t="n">
        <v>10</v>
      </c>
      <c r="AA122" t="n">
        <v>1359.005252048343</v>
      </c>
      <c r="AB122" t="n">
        <v>1859.450940932847</v>
      </c>
      <c r="AC122" t="n">
        <v>1681.987552886002</v>
      </c>
      <c r="AD122" t="n">
        <v>1359005.252048343</v>
      </c>
      <c r="AE122" t="n">
        <v>1859450.940932847</v>
      </c>
      <c r="AF122" t="n">
        <v>1.126148277572876e-06</v>
      </c>
      <c r="AG122" t="n">
        <v>35.390625</v>
      </c>
      <c r="AH122" t="n">
        <v>1681987.552886002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3.6799</v>
      </c>
      <c r="E123" t="n">
        <v>27.17</v>
      </c>
      <c r="F123" t="n">
        <v>23.57</v>
      </c>
      <c r="G123" t="n">
        <v>128.54</v>
      </c>
      <c r="H123" t="n">
        <v>1.51</v>
      </c>
      <c r="I123" t="n">
        <v>11</v>
      </c>
      <c r="J123" t="n">
        <v>368.25</v>
      </c>
      <c r="K123" t="n">
        <v>61.82</v>
      </c>
      <c r="L123" t="n">
        <v>31.25</v>
      </c>
      <c r="M123" t="n">
        <v>9</v>
      </c>
      <c r="N123" t="n">
        <v>125.18</v>
      </c>
      <c r="O123" t="n">
        <v>45652.02</v>
      </c>
      <c r="P123" t="n">
        <v>432.1</v>
      </c>
      <c r="Q123" t="n">
        <v>608.8099999999999</v>
      </c>
      <c r="R123" t="n">
        <v>53.4</v>
      </c>
      <c r="S123" t="n">
        <v>46.36</v>
      </c>
      <c r="T123" t="n">
        <v>3190.15</v>
      </c>
      <c r="U123" t="n">
        <v>0.87</v>
      </c>
      <c r="V123" t="n">
        <v>0.9</v>
      </c>
      <c r="W123" t="n">
        <v>9.199999999999999</v>
      </c>
      <c r="X123" t="n">
        <v>0.19</v>
      </c>
      <c r="Y123" t="n">
        <v>1</v>
      </c>
      <c r="Z123" t="n">
        <v>10</v>
      </c>
      <c r="AA123" t="n">
        <v>1359.047908357493</v>
      </c>
      <c r="AB123" t="n">
        <v>1859.509305176889</v>
      </c>
      <c r="AC123" t="n">
        <v>1682.040346928507</v>
      </c>
      <c r="AD123" t="n">
        <v>1359047.908357493</v>
      </c>
      <c r="AE123" t="n">
        <v>1859509.305176889</v>
      </c>
      <c r="AF123" t="n">
        <v>1.126546253096403e-06</v>
      </c>
      <c r="AG123" t="n">
        <v>35.37760416666666</v>
      </c>
      <c r="AH123" t="n">
        <v>1682040.346928507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3.6792</v>
      </c>
      <c r="E124" t="n">
        <v>27.18</v>
      </c>
      <c r="F124" t="n">
        <v>23.57</v>
      </c>
      <c r="G124" t="n">
        <v>128.57</v>
      </c>
      <c r="H124" t="n">
        <v>1.52</v>
      </c>
      <c r="I124" t="n">
        <v>11</v>
      </c>
      <c r="J124" t="n">
        <v>368.94</v>
      </c>
      <c r="K124" t="n">
        <v>61.82</v>
      </c>
      <c r="L124" t="n">
        <v>31.5</v>
      </c>
      <c r="M124" t="n">
        <v>9</v>
      </c>
      <c r="N124" t="n">
        <v>125.62</v>
      </c>
      <c r="O124" t="n">
        <v>45736.8</v>
      </c>
      <c r="P124" t="n">
        <v>432.6</v>
      </c>
      <c r="Q124" t="n">
        <v>608.76</v>
      </c>
      <c r="R124" t="n">
        <v>53.56</v>
      </c>
      <c r="S124" t="n">
        <v>46.36</v>
      </c>
      <c r="T124" t="n">
        <v>3272.33</v>
      </c>
      <c r="U124" t="n">
        <v>0.87</v>
      </c>
      <c r="V124" t="n">
        <v>0.9</v>
      </c>
      <c r="W124" t="n">
        <v>9.199999999999999</v>
      </c>
      <c r="X124" t="n">
        <v>0.2</v>
      </c>
      <c r="Y124" t="n">
        <v>1</v>
      </c>
      <c r="Z124" t="n">
        <v>10</v>
      </c>
      <c r="AA124" t="n">
        <v>1359.951928606407</v>
      </c>
      <c r="AB124" t="n">
        <v>1860.746225564011</v>
      </c>
      <c r="AC124" t="n">
        <v>1683.159217369912</v>
      </c>
      <c r="AD124" t="n">
        <v>1359951.928606407</v>
      </c>
      <c r="AE124" t="n">
        <v>1860746.225564011</v>
      </c>
      <c r="AF124" t="n">
        <v>1.126331958583734e-06</v>
      </c>
      <c r="AG124" t="n">
        <v>35.390625</v>
      </c>
      <c r="AH124" t="n">
        <v>1683159.217369912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3.6794</v>
      </c>
      <c r="E125" t="n">
        <v>27.18</v>
      </c>
      <c r="F125" t="n">
        <v>23.57</v>
      </c>
      <c r="G125" t="n">
        <v>128.57</v>
      </c>
      <c r="H125" t="n">
        <v>1.53</v>
      </c>
      <c r="I125" t="n">
        <v>11</v>
      </c>
      <c r="J125" t="n">
        <v>369.63</v>
      </c>
      <c r="K125" t="n">
        <v>61.82</v>
      </c>
      <c r="L125" t="n">
        <v>31.75</v>
      </c>
      <c r="M125" t="n">
        <v>9</v>
      </c>
      <c r="N125" t="n">
        <v>126.06</v>
      </c>
      <c r="O125" t="n">
        <v>45821.85</v>
      </c>
      <c r="P125" t="n">
        <v>432.92</v>
      </c>
      <c r="Q125" t="n">
        <v>608.75</v>
      </c>
      <c r="R125" t="n">
        <v>53.66</v>
      </c>
      <c r="S125" t="n">
        <v>46.36</v>
      </c>
      <c r="T125" t="n">
        <v>3322.74</v>
      </c>
      <c r="U125" t="n">
        <v>0.86</v>
      </c>
      <c r="V125" t="n">
        <v>0.9</v>
      </c>
      <c r="W125" t="n">
        <v>9.19</v>
      </c>
      <c r="X125" t="n">
        <v>0.2</v>
      </c>
      <c r="Y125" t="n">
        <v>1</v>
      </c>
      <c r="Z125" t="n">
        <v>10</v>
      </c>
      <c r="AA125" t="n">
        <v>1360.37818356758</v>
      </c>
      <c r="AB125" t="n">
        <v>1861.32944640693</v>
      </c>
      <c r="AC125" t="n">
        <v>1683.686776434138</v>
      </c>
      <c r="AD125" t="n">
        <v>1360378.18356758</v>
      </c>
      <c r="AE125" t="n">
        <v>1861329.44640693</v>
      </c>
      <c r="AF125" t="n">
        <v>1.126393185587354e-06</v>
      </c>
      <c r="AG125" t="n">
        <v>35.390625</v>
      </c>
      <c r="AH125" t="n">
        <v>1683686.776434138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3.6788</v>
      </c>
      <c r="E126" t="n">
        <v>27.18</v>
      </c>
      <c r="F126" t="n">
        <v>23.57</v>
      </c>
      <c r="G126" t="n">
        <v>128.59</v>
      </c>
      <c r="H126" t="n">
        <v>1.54</v>
      </c>
      <c r="I126" t="n">
        <v>11</v>
      </c>
      <c r="J126" t="n">
        <v>370.32</v>
      </c>
      <c r="K126" t="n">
        <v>61.82</v>
      </c>
      <c r="L126" t="n">
        <v>32</v>
      </c>
      <c r="M126" t="n">
        <v>9</v>
      </c>
      <c r="N126" t="n">
        <v>126.5</v>
      </c>
      <c r="O126" t="n">
        <v>45907.3</v>
      </c>
      <c r="P126" t="n">
        <v>433.32</v>
      </c>
      <c r="Q126" t="n">
        <v>608.8200000000001</v>
      </c>
      <c r="R126" t="n">
        <v>53.69</v>
      </c>
      <c r="S126" t="n">
        <v>46.36</v>
      </c>
      <c r="T126" t="n">
        <v>3335.55</v>
      </c>
      <c r="U126" t="n">
        <v>0.86</v>
      </c>
      <c r="V126" t="n">
        <v>0.9</v>
      </c>
      <c r="W126" t="n">
        <v>9.199999999999999</v>
      </c>
      <c r="X126" t="n">
        <v>0.2</v>
      </c>
      <c r="Y126" t="n">
        <v>1</v>
      </c>
      <c r="Z126" t="n">
        <v>10</v>
      </c>
      <c r="AA126" t="n">
        <v>1361.111094269879</v>
      </c>
      <c r="AB126" t="n">
        <v>1862.332247163554</v>
      </c>
      <c r="AC126" t="n">
        <v>1684.593871293989</v>
      </c>
      <c r="AD126" t="n">
        <v>1361111.094269879</v>
      </c>
      <c r="AE126" t="n">
        <v>1862332.247163554</v>
      </c>
      <c r="AF126" t="n">
        <v>1.126209504576496e-06</v>
      </c>
      <c r="AG126" t="n">
        <v>35.390625</v>
      </c>
      <c r="AH126" t="n">
        <v>1684593.871293989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3.6797</v>
      </c>
      <c r="E127" t="n">
        <v>27.18</v>
      </c>
      <c r="F127" t="n">
        <v>23.57</v>
      </c>
      <c r="G127" t="n">
        <v>128.55</v>
      </c>
      <c r="H127" t="n">
        <v>1.55</v>
      </c>
      <c r="I127" t="n">
        <v>11</v>
      </c>
      <c r="J127" t="n">
        <v>371.02</v>
      </c>
      <c r="K127" t="n">
        <v>61.82</v>
      </c>
      <c r="L127" t="n">
        <v>32.25</v>
      </c>
      <c r="M127" t="n">
        <v>9</v>
      </c>
      <c r="N127" t="n">
        <v>126.94</v>
      </c>
      <c r="O127" t="n">
        <v>45992.88</v>
      </c>
      <c r="P127" t="n">
        <v>433.36</v>
      </c>
      <c r="Q127" t="n">
        <v>608.8</v>
      </c>
      <c r="R127" t="n">
        <v>53.39</v>
      </c>
      <c r="S127" t="n">
        <v>46.36</v>
      </c>
      <c r="T127" t="n">
        <v>3186.39</v>
      </c>
      <c r="U127" t="n">
        <v>0.87</v>
      </c>
      <c r="V127" t="n">
        <v>0.9</v>
      </c>
      <c r="W127" t="n">
        <v>9.199999999999999</v>
      </c>
      <c r="X127" t="n">
        <v>0.2</v>
      </c>
      <c r="Y127" t="n">
        <v>1</v>
      </c>
      <c r="Z127" t="n">
        <v>10</v>
      </c>
      <c r="AA127" t="n">
        <v>1360.958322583544</v>
      </c>
      <c r="AB127" t="n">
        <v>1862.1232182025</v>
      </c>
      <c r="AC127" t="n">
        <v>1684.404791763604</v>
      </c>
      <c r="AD127" t="n">
        <v>1360958.322583545</v>
      </c>
      <c r="AE127" t="n">
        <v>1862123.2182025</v>
      </c>
      <c r="AF127" t="n">
        <v>1.126485026092783e-06</v>
      </c>
      <c r="AG127" t="n">
        <v>35.390625</v>
      </c>
      <c r="AH127" t="n">
        <v>1684404.791763604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3.679</v>
      </c>
      <c r="E128" t="n">
        <v>27.18</v>
      </c>
      <c r="F128" t="n">
        <v>23.57</v>
      </c>
      <c r="G128" t="n">
        <v>128.58</v>
      </c>
      <c r="H128" t="n">
        <v>1.56</v>
      </c>
      <c r="I128" t="n">
        <v>11</v>
      </c>
      <c r="J128" t="n">
        <v>371.71</v>
      </c>
      <c r="K128" t="n">
        <v>61.82</v>
      </c>
      <c r="L128" t="n">
        <v>32.5</v>
      </c>
      <c r="M128" t="n">
        <v>9</v>
      </c>
      <c r="N128" t="n">
        <v>127.39</v>
      </c>
      <c r="O128" t="n">
        <v>46078.74</v>
      </c>
      <c r="P128" t="n">
        <v>433.59</v>
      </c>
      <c r="Q128" t="n">
        <v>608.75</v>
      </c>
      <c r="R128" t="n">
        <v>53.59</v>
      </c>
      <c r="S128" t="n">
        <v>46.36</v>
      </c>
      <c r="T128" t="n">
        <v>3289.33</v>
      </c>
      <c r="U128" t="n">
        <v>0.86</v>
      </c>
      <c r="V128" t="n">
        <v>0.9</v>
      </c>
      <c r="W128" t="n">
        <v>9.199999999999999</v>
      </c>
      <c r="X128" t="n">
        <v>0.2</v>
      </c>
      <c r="Y128" t="n">
        <v>1</v>
      </c>
      <c r="Z128" t="n">
        <v>10</v>
      </c>
      <c r="AA128" t="n">
        <v>1361.463372808249</v>
      </c>
      <c r="AB128" t="n">
        <v>1862.814250201183</v>
      </c>
      <c r="AC128" t="n">
        <v>1685.029872638203</v>
      </c>
      <c r="AD128" t="n">
        <v>1361463.372808249</v>
      </c>
      <c r="AE128" t="n">
        <v>1862814.250201183</v>
      </c>
      <c r="AF128" t="n">
        <v>1.126270731580115e-06</v>
      </c>
      <c r="AG128" t="n">
        <v>35.390625</v>
      </c>
      <c r="AH128" t="n">
        <v>1685029.872638203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3.6802</v>
      </c>
      <c r="E129" t="n">
        <v>27.17</v>
      </c>
      <c r="F129" t="n">
        <v>23.56</v>
      </c>
      <c r="G129" t="n">
        <v>128.53</v>
      </c>
      <c r="H129" t="n">
        <v>1.57</v>
      </c>
      <c r="I129" t="n">
        <v>11</v>
      </c>
      <c r="J129" t="n">
        <v>372.41</v>
      </c>
      <c r="K129" t="n">
        <v>61.82</v>
      </c>
      <c r="L129" t="n">
        <v>32.75</v>
      </c>
      <c r="M129" t="n">
        <v>9</v>
      </c>
      <c r="N129" t="n">
        <v>127.84</v>
      </c>
      <c r="O129" t="n">
        <v>46164.87</v>
      </c>
      <c r="P129" t="n">
        <v>433.34</v>
      </c>
      <c r="Q129" t="n">
        <v>608.78</v>
      </c>
      <c r="R129" t="n">
        <v>53.45</v>
      </c>
      <c r="S129" t="n">
        <v>46.36</v>
      </c>
      <c r="T129" t="n">
        <v>3219.1</v>
      </c>
      <c r="U129" t="n">
        <v>0.87</v>
      </c>
      <c r="V129" t="n">
        <v>0.9</v>
      </c>
      <c r="W129" t="n">
        <v>9.19</v>
      </c>
      <c r="X129" t="n">
        <v>0.19</v>
      </c>
      <c r="Y129" t="n">
        <v>1</v>
      </c>
      <c r="Z129" t="n">
        <v>10</v>
      </c>
      <c r="AA129" t="n">
        <v>1360.715419285691</v>
      </c>
      <c r="AB129" t="n">
        <v>1861.79086719424</v>
      </c>
      <c r="AC129" t="n">
        <v>1684.104159869115</v>
      </c>
      <c r="AD129" t="n">
        <v>1360715.419285692</v>
      </c>
      <c r="AE129" t="n">
        <v>1861790.86719424</v>
      </c>
      <c r="AF129" t="n">
        <v>1.126638093601832e-06</v>
      </c>
      <c r="AG129" t="n">
        <v>35.37760416666666</v>
      </c>
      <c r="AH129" t="n">
        <v>1684104.159869115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3.68</v>
      </c>
      <c r="E130" t="n">
        <v>27.17</v>
      </c>
      <c r="F130" t="n">
        <v>23.57</v>
      </c>
      <c r="G130" t="n">
        <v>128.54</v>
      </c>
      <c r="H130" t="n">
        <v>1.58</v>
      </c>
      <c r="I130" t="n">
        <v>11</v>
      </c>
      <c r="J130" t="n">
        <v>373.11</v>
      </c>
      <c r="K130" t="n">
        <v>61.82</v>
      </c>
      <c r="L130" t="n">
        <v>33</v>
      </c>
      <c r="M130" t="n">
        <v>9</v>
      </c>
      <c r="N130" t="n">
        <v>128.29</v>
      </c>
      <c r="O130" t="n">
        <v>46251.27</v>
      </c>
      <c r="P130" t="n">
        <v>433.26</v>
      </c>
      <c r="Q130" t="n">
        <v>608.78</v>
      </c>
      <c r="R130" t="n">
        <v>53.48</v>
      </c>
      <c r="S130" t="n">
        <v>46.36</v>
      </c>
      <c r="T130" t="n">
        <v>3233.99</v>
      </c>
      <c r="U130" t="n">
        <v>0.87</v>
      </c>
      <c r="V130" t="n">
        <v>0.9</v>
      </c>
      <c r="W130" t="n">
        <v>9.19</v>
      </c>
      <c r="X130" t="n">
        <v>0.19</v>
      </c>
      <c r="Y130" t="n">
        <v>1</v>
      </c>
      <c r="Z130" t="n">
        <v>10</v>
      </c>
      <c r="AA130" t="n">
        <v>1360.739818743649</v>
      </c>
      <c r="AB130" t="n">
        <v>1861.824251609045</v>
      </c>
      <c r="AC130" t="n">
        <v>1684.134358122226</v>
      </c>
      <c r="AD130" t="n">
        <v>1360739.818743648</v>
      </c>
      <c r="AE130" t="n">
        <v>1861824.251609045</v>
      </c>
      <c r="AF130" t="n">
        <v>1.126576866598212e-06</v>
      </c>
      <c r="AG130" t="n">
        <v>35.37760416666666</v>
      </c>
      <c r="AH130" t="n">
        <v>1684134.358122226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3.68</v>
      </c>
      <c r="E131" t="n">
        <v>27.17</v>
      </c>
      <c r="F131" t="n">
        <v>23.57</v>
      </c>
      <c r="G131" t="n">
        <v>128.54</v>
      </c>
      <c r="H131" t="n">
        <v>1.59</v>
      </c>
      <c r="I131" t="n">
        <v>11</v>
      </c>
      <c r="J131" t="n">
        <v>373.81</v>
      </c>
      <c r="K131" t="n">
        <v>61.82</v>
      </c>
      <c r="L131" t="n">
        <v>33.25</v>
      </c>
      <c r="M131" t="n">
        <v>9</v>
      </c>
      <c r="N131" t="n">
        <v>128.74</v>
      </c>
      <c r="O131" t="n">
        <v>46337.95</v>
      </c>
      <c r="P131" t="n">
        <v>433.16</v>
      </c>
      <c r="Q131" t="n">
        <v>608.8</v>
      </c>
      <c r="R131" t="n">
        <v>53.51</v>
      </c>
      <c r="S131" t="n">
        <v>46.36</v>
      </c>
      <c r="T131" t="n">
        <v>3249.78</v>
      </c>
      <c r="U131" t="n">
        <v>0.87</v>
      </c>
      <c r="V131" t="n">
        <v>0.9</v>
      </c>
      <c r="W131" t="n">
        <v>9.19</v>
      </c>
      <c r="X131" t="n">
        <v>0.19</v>
      </c>
      <c r="Y131" t="n">
        <v>1</v>
      </c>
      <c r="Z131" t="n">
        <v>10</v>
      </c>
      <c r="AA131" t="n">
        <v>1360.591939434764</v>
      </c>
      <c r="AB131" t="n">
        <v>1861.621916614655</v>
      </c>
      <c r="AC131" t="n">
        <v>1683.951333695721</v>
      </c>
      <c r="AD131" t="n">
        <v>1360591.939434764</v>
      </c>
      <c r="AE131" t="n">
        <v>1861621.916614654</v>
      </c>
      <c r="AF131" t="n">
        <v>1.126576866598212e-06</v>
      </c>
      <c r="AG131" t="n">
        <v>35.37760416666666</v>
      </c>
      <c r="AH131" t="n">
        <v>1683951.333695721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3.6799</v>
      </c>
      <c r="E132" t="n">
        <v>27.17</v>
      </c>
      <c r="F132" t="n">
        <v>23.57</v>
      </c>
      <c r="G132" t="n">
        <v>128.54</v>
      </c>
      <c r="H132" t="n">
        <v>1.6</v>
      </c>
      <c r="I132" t="n">
        <v>11</v>
      </c>
      <c r="J132" t="n">
        <v>374.52</v>
      </c>
      <c r="K132" t="n">
        <v>61.82</v>
      </c>
      <c r="L132" t="n">
        <v>33.5</v>
      </c>
      <c r="M132" t="n">
        <v>9</v>
      </c>
      <c r="N132" t="n">
        <v>129.2</v>
      </c>
      <c r="O132" t="n">
        <v>46424.91</v>
      </c>
      <c r="P132" t="n">
        <v>433</v>
      </c>
      <c r="Q132" t="n">
        <v>608.78</v>
      </c>
      <c r="R132" t="n">
        <v>53.49</v>
      </c>
      <c r="S132" t="n">
        <v>46.36</v>
      </c>
      <c r="T132" t="n">
        <v>3235.68</v>
      </c>
      <c r="U132" t="n">
        <v>0.87</v>
      </c>
      <c r="V132" t="n">
        <v>0.9</v>
      </c>
      <c r="W132" t="n">
        <v>9.19</v>
      </c>
      <c r="X132" t="n">
        <v>0.2</v>
      </c>
      <c r="Y132" t="n">
        <v>1</v>
      </c>
      <c r="Z132" t="n">
        <v>10</v>
      </c>
      <c r="AA132" t="n">
        <v>1360.378858304574</v>
      </c>
      <c r="AB132" t="n">
        <v>1861.330369611852</v>
      </c>
      <c r="AC132" t="n">
        <v>1683.687611529678</v>
      </c>
      <c r="AD132" t="n">
        <v>1360378.858304574</v>
      </c>
      <c r="AE132" t="n">
        <v>1861330.369611852</v>
      </c>
      <c r="AF132" t="n">
        <v>1.126546253096403e-06</v>
      </c>
      <c r="AG132" t="n">
        <v>35.37760416666666</v>
      </c>
      <c r="AH132" t="n">
        <v>1683687.611529678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3.6806</v>
      </c>
      <c r="E133" t="n">
        <v>27.17</v>
      </c>
      <c r="F133" t="n">
        <v>23.56</v>
      </c>
      <c r="G133" t="n">
        <v>128.51</v>
      </c>
      <c r="H133" t="n">
        <v>1.6</v>
      </c>
      <c r="I133" t="n">
        <v>11</v>
      </c>
      <c r="J133" t="n">
        <v>375.23</v>
      </c>
      <c r="K133" t="n">
        <v>61.82</v>
      </c>
      <c r="L133" t="n">
        <v>33.75</v>
      </c>
      <c r="M133" t="n">
        <v>9</v>
      </c>
      <c r="N133" t="n">
        <v>129.65</v>
      </c>
      <c r="O133" t="n">
        <v>46512.15</v>
      </c>
      <c r="P133" t="n">
        <v>432.67</v>
      </c>
      <c r="Q133" t="n">
        <v>608.79</v>
      </c>
      <c r="R133" t="n">
        <v>53.24</v>
      </c>
      <c r="S133" t="n">
        <v>46.36</v>
      </c>
      <c r="T133" t="n">
        <v>3111.75</v>
      </c>
      <c r="U133" t="n">
        <v>0.87</v>
      </c>
      <c r="V133" t="n">
        <v>0.9</v>
      </c>
      <c r="W133" t="n">
        <v>9.199999999999999</v>
      </c>
      <c r="X133" t="n">
        <v>0.19</v>
      </c>
      <c r="Y133" t="n">
        <v>1</v>
      </c>
      <c r="Z133" t="n">
        <v>10</v>
      </c>
      <c r="AA133" t="n">
        <v>1359.630665139437</v>
      </c>
      <c r="AB133" t="n">
        <v>1860.306658715359</v>
      </c>
      <c r="AC133" t="n">
        <v>1682.761602164359</v>
      </c>
      <c r="AD133" t="n">
        <v>1359630.665139437</v>
      </c>
      <c r="AE133" t="n">
        <v>1860306.658715359</v>
      </c>
      <c r="AF133" t="n">
        <v>1.126760547609071e-06</v>
      </c>
      <c r="AG133" t="n">
        <v>35.37760416666666</v>
      </c>
      <c r="AH133" t="n">
        <v>1682761.602164359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3.6803</v>
      </c>
      <c r="E134" t="n">
        <v>27.17</v>
      </c>
      <c r="F134" t="n">
        <v>23.56</v>
      </c>
      <c r="G134" t="n">
        <v>128.53</v>
      </c>
      <c r="H134" t="n">
        <v>1.61</v>
      </c>
      <c r="I134" t="n">
        <v>11</v>
      </c>
      <c r="J134" t="n">
        <v>375.93</v>
      </c>
      <c r="K134" t="n">
        <v>61.82</v>
      </c>
      <c r="L134" t="n">
        <v>34</v>
      </c>
      <c r="M134" t="n">
        <v>9</v>
      </c>
      <c r="N134" t="n">
        <v>130.11</v>
      </c>
      <c r="O134" t="n">
        <v>46599.68</v>
      </c>
      <c r="P134" t="n">
        <v>432.64</v>
      </c>
      <c r="Q134" t="n">
        <v>608.8</v>
      </c>
      <c r="R134" t="n">
        <v>53.33</v>
      </c>
      <c r="S134" t="n">
        <v>46.36</v>
      </c>
      <c r="T134" t="n">
        <v>3155.56</v>
      </c>
      <c r="U134" t="n">
        <v>0.87</v>
      </c>
      <c r="V134" t="n">
        <v>0.9</v>
      </c>
      <c r="W134" t="n">
        <v>9.199999999999999</v>
      </c>
      <c r="X134" t="n">
        <v>0.19</v>
      </c>
      <c r="Y134" t="n">
        <v>1</v>
      </c>
      <c r="Z134" t="n">
        <v>10</v>
      </c>
      <c r="AA134" t="n">
        <v>1359.656815513015</v>
      </c>
      <c r="AB134" t="n">
        <v>1860.342438810162</v>
      </c>
      <c r="AC134" t="n">
        <v>1682.793967457131</v>
      </c>
      <c r="AD134" t="n">
        <v>1359656.815513015</v>
      </c>
      <c r="AE134" t="n">
        <v>1860342.438810162</v>
      </c>
      <c r="AF134" t="n">
        <v>1.126668707103642e-06</v>
      </c>
      <c r="AG134" t="n">
        <v>35.37760416666666</v>
      </c>
      <c r="AH134" t="n">
        <v>1682793.967457131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3.6791</v>
      </c>
      <c r="E135" t="n">
        <v>27.18</v>
      </c>
      <c r="F135" t="n">
        <v>23.57</v>
      </c>
      <c r="G135" t="n">
        <v>128.58</v>
      </c>
      <c r="H135" t="n">
        <v>1.62</v>
      </c>
      <c r="I135" t="n">
        <v>11</v>
      </c>
      <c r="J135" t="n">
        <v>376.65</v>
      </c>
      <c r="K135" t="n">
        <v>61.82</v>
      </c>
      <c r="L135" t="n">
        <v>34.25</v>
      </c>
      <c r="M135" t="n">
        <v>9</v>
      </c>
      <c r="N135" t="n">
        <v>130.58</v>
      </c>
      <c r="O135" t="n">
        <v>46687.5</v>
      </c>
      <c r="P135" t="n">
        <v>432.6</v>
      </c>
      <c r="Q135" t="n">
        <v>608.84</v>
      </c>
      <c r="R135" t="n">
        <v>53.6</v>
      </c>
      <c r="S135" t="n">
        <v>46.36</v>
      </c>
      <c r="T135" t="n">
        <v>3290.2</v>
      </c>
      <c r="U135" t="n">
        <v>0.86</v>
      </c>
      <c r="V135" t="n">
        <v>0.9</v>
      </c>
      <c r="W135" t="n">
        <v>9.199999999999999</v>
      </c>
      <c r="X135" t="n">
        <v>0.2</v>
      </c>
      <c r="Y135" t="n">
        <v>1</v>
      </c>
      <c r="Z135" t="n">
        <v>10</v>
      </c>
      <c r="AA135" t="n">
        <v>1359.975448521235</v>
      </c>
      <c r="AB135" t="n">
        <v>1860.778406549104</v>
      </c>
      <c r="AC135" t="n">
        <v>1683.188327046953</v>
      </c>
      <c r="AD135" t="n">
        <v>1359975.448521235</v>
      </c>
      <c r="AE135" t="n">
        <v>1860778.406549104</v>
      </c>
      <c r="AF135" t="n">
        <v>1.126301345081925e-06</v>
      </c>
      <c r="AG135" t="n">
        <v>35.390625</v>
      </c>
      <c r="AH135" t="n">
        <v>1683188.327046953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3.6892</v>
      </c>
      <c r="E136" t="n">
        <v>27.11</v>
      </c>
      <c r="F136" t="n">
        <v>23.55</v>
      </c>
      <c r="G136" t="n">
        <v>141.32</v>
      </c>
      <c r="H136" t="n">
        <v>1.63</v>
      </c>
      <c r="I136" t="n">
        <v>10</v>
      </c>
      <c r="J136" t="n">
        <v>377.36</v>
      </c>
      <c r="K136" t="n">
        <v>61.82</v>
      </c>
      <c r="L136" t="n">
        <v>34.5</v>
      </c>
      <c r="M136" t="n">
        <v>8</v>
      </c>
      <c r="N136" t="n">
        <v>131.04</v>
      </c>
      <c r="O136" t="n">
        <v>46775.73</v>
      </c>
      <c r="P136" t="n">
        <v>432.63</v>
      </c>
      <c r="Q136" t="n">
        <v>608.8</v>
      </c>
      <c r="R136" t="n">
        <v>52.92</v>
      </c>
      <c r="S136" t="n">
        <v>46.36</v>
      </c>
      <c r="T136" t="n">
        <v>2959.26</v>
      </c>
      <c r="U136" t="n">
        <v>0.88</v>
      </c>
      <c r="V136" t="n">
        <v>0.9</v>
      </c>
      <c r="W136" t="n">
        <v>9.199999999999999</v>
      </c>
      <c r="X136" t="n">
        <v>0.18</v>
      </c>
      <c r="Y136" t="n">
        <v>1</v>
      </c>
      <c r="Z136" t="n">
        <v>10</v>
      </c>
      <c r="AA136" t="n">
        <v>1357.459840181351</v>
      </c>
      <c r="AB136" t="n">
        <v>1857.336440237667</v>
      </c>
      <c r="AC136" t="n">
        <v>1680.07485716945</v>
      </c>
      <c r="AD136" t="n">
        <v>1357459.84018135</v>
      </c>
      <c r="AE136" t="n">
        <v>1857336.440237667</v>
      </c>
      <c r="AF136" t="n">
        <v>1.129393308764708e-06</v>
      </c>
      <c r="AG136" t="n">
        <v>35.29947916666666</v>
      </c>
      <c r="AH136" t="n">
        <v>1680074.85716945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3.6895</v>
      </c>
      <c r="E137" t="n">
        <v>27.1</v>
      </c>
      <c r="F137" t="n">
        <v>23.55</v>
      </c>
      <c r="G137" t="n">
        <v>141.31</v>
      </c>
      <c r="H137" t="n">
        <v>1.64</v>
      </c>
      <c r="I137" t="n">
        <v>10</v>
      </c>
      <c r="J137" t="n">
        <v>378.08</v>
      </c>
      <c r="K137" t="n">
        <v>61.82</v>
      </c>
      <c r="L137" t="n">
        <v>34.75</v>
      </c>
      <c r="M137" t="n">
        <v>8</v>
      </c>
      <c r="N137" t="n">
        <v>131.51</v>
      </c>
      <c r="O137" t="n">
        <v>46864.14</v>
      </c>
      <c r="P137" t="n">
        <v>433.25</v>
      </c>
      <c r="Q137" t="n">
        <v>608.77</v>
      </c>
      <c r="R137" t="n">
        <v>52.95</v>
      </c>
      <c r="S137" t="n">
        <v>46.36</v>
      </c>
      <c r="T137" t="n">
        <v>2974.4</v>
      </c>
      <c r="U137" t="n">
        <v>0.88</v>
      </c>
      <c r="V137" t="n">
        <v>0.9</v>
      </c>
      <c r="W137" t="n">
        <v>9.199999999999999</v>
      </c>
      <c r="X137" t="n">
        <v>0.18</v>
      </c>
      <c r="Y137" t="n">
        <v>1</v>
      </c>
      <c r="Z137" t="n">
        <v>10</v>
      </c>
      <c r="AA137" t="n">
        <v>1358.304172904514</v>
      </c>
      <c r="AB137" t="n">
        <v>1858.491693518831</v>
      </c>
      <c r="AC137" t="n">
        <v>1681.119854698867</v>
      </c>
      <c r="AD137" t="n">
        <v>1358304.172904514</v>
      </c>
      <c r="AE137" t="n">
        <v>1858491.693518831</v>
      </c>
      <c r="AF137" t="n">
        <v>1.129485149270137e-06</v>
      </c>
      <c r="AG137" t="n">
        <v>35.28645833333334</v>
      </c>
      <c r="AH137" t="n">
        <v>1681119.854698867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3.6898</v>
      </c>
      <c r="E138" t="n">
        <v>27.1</v>
      </c>
      <c r="F138" t="n">
        <v>23.55</v>
      </c>
      <c r="G138" t="n">
        <v>141.3</v>
      </c>
      <c r="H138" t="n">
        <v>1.65</v>
      </c>
      <c r="I138" t="n">
        <v>10</v>
      </c>
      <c r="J138" t="n">
        <v>378.8</v>
      </c>
      <c r="K138" t="n">
        <v>61.82</v>
      </c>
      <c r="L138" t="n">
        <v>35</v>
      </c>
      <c r="M138" t="n">
        <v>8</v>
      </c>
      <c r="N138" t="n">
        <v>131.98</v>
      </c>
      <c r="O138" t="n">
        <v>46952.84</v>
      </c>
      <c r="P138" t="n">
        <v>433.87</v>
      </c>
      <c r="Q138" t="n">
        <v>608.75</v>
      </c>
      <c r="R138" t="n">
        <v>52.88</v>
      </c>
      <c r="S138" t="n">
        <v>46.36</v>
      </c>
      <c r="T138" t="n">
        <v>2937.24</v>
      </c>
      <c r="U138" t="n">
        <v>0.88</v>
      </c>
      <c r="V138" t="n">
        <v>0.9</v>
      </c>
      <c r="W138" t="n">
        <v>9.199999999999999</v>
      </c>
      <c r="X138" t="n">
        <v>0.18</v>
      </c>
      <c r="Y138" t="n">
        <v>1</v>
      </c>
      <c r="Z138" t="n">
        <v>10</v>
      </c>
      <c r="AA138" t="n">
        <v>1359.148368330363</v>
      </c>
      <c r="AB138" t="n">
        <v>1859.64675894375</v>
      </c>
      <c r="AC138" t="n">
        <v>1682.164682300777</v>
      </c>
      <c r="AD138" t="n">
        <v>1359148.368330363</v>
      </c>
      <c r="AE138" t="n">
        <v>1859646.75894375</v>
      </c>
      <c r="AF138" t="n">
        <v>1.129576989775566e-06</v>
      </c>
      <c r="AG138" t="n">
        <v>35.28645833333334</v>
      </c>
      <c r="AH138" t="n">
        <v>1682164.682300777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3.6898</v>
      </c>
      <c r="E139" t="n">
        <v>27.1</v>
      </c>
      <c r="F139" t="n">
        <v>23.55</v>
      </c>
      <c r="G139" t="n">
        <v>141.29</v>
      </c>
      <c r="H139" t="n">
        <v>1.66</v>
      </c>
      <c r="I139" t="n">
        <v>10</v>
      </c>
      <c r="J139" t="n">
        <v>379.52</v>
      </c>
      <c r="K139" t="n">
        <v>61.82</v>
      </c>
      <c r="L139" t="n">
        <v>35.25</v>
      </c>
      <c r="M139" t="n">
        <v>8</v>
      </c>
      <c r="N139" t="n">
        <v>132.45</v>
      </c>
      <c r="O139" t="n">
        <v>47041.84</v>
      </c>
      <c r="P139" t="n">
        <v>434.06</v>
      </c>
      <c r="Q139" t="n">
        <v>608.76</v>
      </c>
      <c r="R139" t="n">
        <v>52.87</v>
      </c>
      <c r="S139" t="n">
        <v>46.36</v>
      </c>
      <c r="T139" t="n">
        <v>2931.32</v>
      </c>
      <c r="U139" t="n">
        <v>0.88</v>
      </c>
      <c r="V139" t="n">
        <v>0.9</v>
      </c>
      <c r="W139" t="n">
        <v>9.199999999999999</v>
      </c>
      <c r="X139" t="n">
        <v>0.18</v>
      </c>
      <c r="Y139" t="n">
        <v>1</v>
      </c>
      <c r="Z139" t="n">
        <v>10</v>
      </c>
      <c r="AA139" t="n">
        <v>1359.428592767384</v>
      </c>
      <c r="AB139" t="n">
        <v>1860.030174381113</v>
      </c>
      <c r="AC139" t="n">
        <v>1682.511505106925</v>
      </c>
      <c r="AD139" t="n">
        <v>1359428.592767384</v>
      </c>
      <c r="AE139" t="n">
        <v>1860030.174381113</v>
      </c>
      <c r="AF139" t="n">
        <v>1.129576989775566e-06</v>
      </c>
      <c r="AG139" t="n">
        <v>35.28645833333334</v>
      </c>
      <c r="AH139" t="n">
        <v>1682511.505106925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3.69</v>
      </c>
      <c r="E140" t="n">
        <v>27.1</v>
      </c>
      <c r="F140" t="n">
        <v>23.55</v>
      </c>
      <c r="G140" t="n">
        <v>141.29</v>
      </c>
      <c r="H140" t="n">
        <v>1.67</v>
      </c>
      <c r="I140" t="n">
        <v>10</v>
      </c>
      <c r="J140" t="n">
        <v>380.24</v>
      </c>
      <c r="K140" t="n">
        <v>61.82</v>
      </c>
      <c r="L140" t="n">
        <v>35.5</v>
      </c>
      <c r="M140" t="n">
        <v>8</v>
      </c>
      <c r="N140" t="n">
        <v>132.92</v>
      </c>
      <c r="O140" t="n">
        <v>47131.15</v>
      </c>
      <c r="P140" t="n">
        <v>434.32</v>
      </c>
      <c r="Q140" t="n">
        <v>608.76</v>
      </c>
      <c r="R140" t="n">
        <v>52.84</v>
      </c>
      <c r="S140" t="n">
        <v>46.36</v>
      </c>
      <c r="T140" t="n">
        <v>2915.71</v>
      </c>
      <c r="U140" t="n">
        <v>0.88</v>
      </c>
      <c r="V140" t="n">
        <v>0.9</v>
      </c>
      <c r="W140" t="n">
        <v>9.199999999999999</v>
      </c>
      <c r="X140" t="n">
        <v>0.18</v>
      </c>
      <c r="Y140" t="n">
        <v>1</v>
      </c>
      <c r="Z140" t="n">
        <v>10</v>
      </c>
      <c r="AA140" t="n">
        <v>1359.765164490227</v>
      </c>
      <c r="AB140" t="n">
        <v>1860.490686660803</v>
      </c>
      <c r="AC140" t="n">
        <v>1682.928066740974</v>
      </c>
      <c r="AD140" t="n">
        <v>1359765.164490227</v>
      </c>
      <c r="AE140" t="n">
        <v>1860490.686660803</v>
      </c>
      <c r="AF140" t="n">
        <v>1.129638216779186e-06</v>
      </c>
      <c r="AG140" t="n">
        <v>35.28645833333334</v>
      </c>
      <c r="AH140" t="n">
        <v>1682928.066740974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3.6895</v>
      </c>
      <c r="E141" t="n">
        <v>27.1</v>
      </c>
      <c r="F141" t="n">
        <v>23.55</v>
      </c>
      <c r="G141" t="n">
        <v>141.31</v>
      </c>
      <c r="H141" t="n">
        <v>1.67</v>
      </c>
      <c r="I141" t="n">
        <v>10</v>
      </c>
      <c r="J141" t="n">
        <v>380.97</v>
      </c>
      <c r="K141" t="n">
        <v>61.82</v>
      </c>
      <c r="L141" t="n">
        <v>35.75</v>
      </c>
      <c r="M141" t="n">
        <v>8</v>
      </c>
      <c r="N141" t="n">
        <v>133.4</v>
      </c>
      <c r="O141" t="n">
        <v>47220.77</v>
      </c>
      <c r="P141" t="n">
        <v>434.8</v>
      </c>
      <c r="Q141" t="n">
        <v>608.8</v>
      </c>
      <c r="R141" t="n">
        <v>52.92</v>
      </c>
      <c r="S141" t="n">
        <v>46.36</v>
      </c>
      <c r="T141" t="n">
        <v>2955.12</v>
      </c>
      <c r="U141" t="n">
        <v>0.88</v>
      </c>
      <c r="V141" t="n">
        <v>0.9</v>
      </c>
      <c r="W141" t="n">
        <v>9.199999999999999</v>
      </c>
      <c r="X141" t="n">
        <v>0.18</v>
      </c>
      <c r="Y141" t="n">
        <v>1</v>
      </c>
      <c r="Z141" t="n">
        <v>10</v>
      </c>
      <c r="AA141" t="n">
        <v>1360.590400246643</v>
      </c>
      <c r="AB141" t="n">
        <v>1861.619810629564</v>
      </c>
      <c r="AC141" t="n">
        <v>1683.949428702892</v>
      </c>
      <c r="AD141" t="n">
        <v>1360590.400246643</v>
      </c>
      <c r="AE141" t="n">
        <v>1861619.810629564</v>
      </c>
      <c r="AF141" t="n">
        <v>1.129485149270137e-06</v>
      </c>
      <c r="AG141" t="n">
        <v>35.28645833333334</v>
      </c>
      <c r="AH141" t="n">
        <v>1683949.428702892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3.6897</v>
      </c>
      <c r="E142" t="n">
        <v>27.1</v>
      </c>
      <c r="F142" t="n">
        <v>23.55</v>
      </c>
      <c r="G142" t="n">
        <v>141.3</v>
      </c>
      <c r="H142" t="n">
        <v>1.68</v>
      </c>
      <c r="I142" t="n">
        <v>10</v>
      </c>
      <c r="J142" t="n">
        <v>381.7</v>
      </c>
      <c r="K142" t="n">
        <v>61.82</v>
      </c>
      <c r="L142" t="n">
        <v>36</v>
      </c>
      <c r="M142" t="n">
        <v>8</v>
      </c>
      <c r="N142" t="n">
        <v>133.88</v>
      </c>
      <c r="O142" t="n">
        <v>47310.69</v>
      </c>
      <c r="P142" t="n">
        <v>435.15</v>
      </c>
      <c r="Q142" t="n">
        <v>608.79</v>
      </c>
      <c r="R142" t="n">
        <v>52.87</v>
      </c>
      <c r="S142" t="n">
        <v>46.36</v>
      </c>
      <c r="T142" t="n">
        <v>2932.52</v>
      </c>
      <c r="U142" t="n">
        <v>0.88</v>
      </c>
      <c r="V142" t="n">
        <v>0.9</v>
      </c>
      <c r="W142" t="n">
        <v>9.199999999999999</v>
      </c>
      <c r="X142" t="n">
        <v>0.18</v>
      </c>
      <c r="Y142" t="n">
        <v>1</v>
      </c>
      <c r="Z142" t="n">
        <v>10</v>
      </c>
      <c r="AA142" t="n">
        <v>1361.059677848297</v>
      </c>
      <c r="AB142" t="n">
        <v>1862.261896947213</v>
      </c>
      <c r="AC142" t="n">
        <v>1684.530235203558</v>
      </c>
      <c r="AD142" t="n">
        <v>1361059.677848297</v>
      </c>
      <c r="AE142" t="n">
        <v>1862261.896947213</v>
      </c>
      <c r="AF142" t="n">
        <v>1.129546376273757e-06</v>
      </c>
      <c r="AG142" t="n">
        <v>35.28645833333334</v>
      </c>
      <c r="AH142" t="n">
        <v>1684530.235203558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3.6903</v>
      </c>
      <c r="E143" t="n">
        <v>27.1</v>
      </c>
      <c r="F143" t="n">
        <v>23.55</v>
      </c>
      <c r="G143" t="n">
        <v>141.27</v>
      </c>
      <c r="H143" t="n">
        <v>1.69</v>
      </c>
      <c r="I143" t="n">
        <v>10</v>
      </c>
      <c r="J143" t="n">
        <v>382.43</v>
      </c>
      <c r="K143" t="n">
        <v>61.82</v>
      </c>
      <c r="L143" t="n">
        <v>36.25</v>
      </c>
      <c r="M143" t="n">
        <v>8</v>
      </c>
      <c r="N143" t="n">
        <v>134.36</v>
      </c>
      <c r="O143" t="n">
        <v>47400.92</v>
      </c>
      <c r="P143" t="n">
        <v>435.53</v>
      </c>
      <c r="Q143" t="n">
        <v>608.8</v>
      </c>
      <c r="R143" t="n">
        <v>52.76</v>
      </c>
      <c r="S143" t="n">
        <v>46.36</v>
      </c>
      <c r="T143" t="n">
        <v>2877.17</v>
      </c>
      <c r="U143" t="n">
        <v>0.88</v>
      </c>
      <c r="V143" t="n">
        <v>0.9</v>
      </c>
      <c r="W143" t="n">
        <v>9.19</v>
      </c>
      <c r="X143" t="n">
        <v>0.17</v>
      </c>
      <c r="Y143" t="n">
        <v>1</v>
      </c>
      <c r="Z143" t="n">
        <v>10</v>
      </c>
      <c r="AA143" t="n">
        <v>1361.479179486115</v>
      </c>
      <c r="AB143" t="n">
        <v>1862.835877595182</v>
      </c>
      <c r="AC143" t="n">
        <v>1685.049435944072</v>
      </c>
      <c r="AD143" t="n">
        <v>1361479.179486115</v>
      </c>
      <c r="AE143" t="n">
        <v>1862835.877595182</v>
      </c>
      <c r="AF143" t="n">
        <v>1.129730057284615e-06</v>
      </c>
      <c r="AG143" t="n">
        <v>35.28645833333334</v>
      </c>
      <c r="AH143" t="n">
        <v>1685049.435944072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3.6904</v>
      </c>
      <c r="E144" t="n">
        <v>27.1</v>
      </c>
      <c r="F144" t="n">
        <v>23.54</v>
      </c>
      <c r="G144" t="n">
        <v>141.27</v>
      </c>
      <c r="H144" t="n">
        <v>1.7</v>
      </c>
      <c r="I144" t="n">
        <v>10</v>
      </c>
      <c r="J144" t="n">
        <v>383.17</v>
      </c>
      <c r="K144" t="n">
        <v>61.82</v>
      </c>
      <c r="L144" t="n">
        <v>36.5</v>
      </c>
      <c r="M144" t="n">
        <v>8</v>
      </c>
      <c r="N144" t="n">
        <v>134.84</v>
      </c>
      <c r="O144" t="n">
        <v>47491.48</v>
      </c>
      <c r="P144" t="n">
        <v>435.8</v>
      </c>
      <c r="Q144" t="n">
        <v>608.83</v>
      </c>
      <c r="R144" t="n">
        <v>52.74</v>
      </c>
      <c r="S144" t="n">
        <v>46.36</v>
      </c>
      <c r="T144" t="n">
        <v>2865.41</v>
      </c>
      <c r="U144" t="n">
        <v>0.88</v>
      </c>
      <c r="V144" t="n">
        <v>0.91</v>
      </c>
      <c r="W144" t="n">
        <v>9.19</v>
      </c>
      <c r="X144" t="n">
        <v>0.17</v>
      </c>
      <c r="Y144" t="n">
        <v>1</v>
      </c>
      <c r="Z144" t="n">
        <v>10</v>
      </c>
      <c r="AA144" t="n">
        <v>1361.758475555412</v>
      </c>
      <c r="AB144" t="n">
        <v>1863.218022798867</v>
      </c>
      <c r="AC144" t="n">
        <v>1685.395109745861</v>
      </c>
      <c r="AD144" t="n">
        <v>1361758.475555412</v>
      </c>
      <c r="AE144" t="n">
        <v>1863218.022798866</v>
      </c>
      <c r="AF144" t="n">
        <v>1.129760670786425e-06</v>
      </c>
      <c r="AG144" t="n">
        <v>35.28645833333334</v>
      </c>
      <c r="AH144" t="n">
        <v>1685395.109745861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3.6905</v>
      </c>
      <c r="E145" t="n">
        <v>27.1</v>
      </c>
      <c r="F145" t="n">
        <v>23.54</v>
      </c>
      <c r="G145" t="n">
        <v>141.26</v>
      </c>
      <c r="H145" t="n">
        <v>1.71</v>
      </c>
      <c r="I145" t="n">
        <v>10</v>
      </c>
      <c r="J145" t="n">
        <v>383.9</v>
      </c>
      <c r="K145" t="n">
        <v>61.82</v>
      </c>
      <c r="L145" t="n">
        <v>36.75</v>
      </c>
      <c r="M145" t="n">
        <v>8</v>
      </c>
      <c r="N145" t="n">
        <v>135.33</v>
      </c>
      <c r="O145" t="n">
        <v>47582.35</v>
      </c>
      <c r="P145" t="n">
        <v>436.17</v>
      </c>
      <c r="Q145" t="n">
        <v>608.84</v>
      </c>
      <c r="R145" t="n">
        <v>52.73</v>
      </c>
      <c r="S145" t="n">
        <v>46.36</v>
      </c>
      <c r="T145" t="n">
        <v>2861.33</v>
      </c>
      <c r="U145" t="n">
        <v>0.88</v>
      </c>
      <c r="V145" t="n">
        <v>0.91</v>
      </c>
      <c r="W145" t="n">
        <v>9.19</v>
      </c>
      <c r="X145" t="n">
        <v>0.17</v>
      </c>
      <c r="Y145" t="n">
        <v>1</v>
      </c>
      <c r="Z145" t="n">
        <v>10</v>
      </c>
      <c r="AA145" t="n">
        <v>1362.280576055733</v>
      </c>
      <c r="AB145" t="n">
        <v>1863.932383736855</v>
      </c>
      <c r="AC145" t="n">
        <v>1686.04129307854</v>
      </c>
      <c r="AD145" t="n">
        <v>1362280.576055733</v>
      </c>
      <c r="AE145" t="n">
        <v>1863932.383736855</v>
      </c>
      <c r="AF145" t="n">
        <v>1.129791284288234e-06</v>
      </c>
      <c r="AG145" t="n">
        <v>35.28645833333334</v>
      </c>
      <c r="AH145" t="n">
        <v>1686041.29307854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3.69</v>
      </c>
      <c r="E146" t="n">
        <v>27.1</v>
      </c>
      <c r="F146" t="n">
        <v>23.55</v>
      </c>
      <c r="G146" t="n">
        <v>141.28</v>
      </c>
      <c r="H146" t="n">
        <v>1.72</v>
      </c>
      <c r="I146" t="n">
        <v>10</v>
      </c>
      <c r="J146" t="n">
        <v>384.64</v>
      </c>
      <c r="K146" t="n">
        <v>61.82</v>
      </c>
      <c r="L146" t="n">
        <v>37</v>
      </c>
      <c r="M146" t="n">
        <v>8</v>
      </c>
      <c r="N146" t="n">
        <v>135.82</v>
      </c>
      <c r="O146" t="n">
        <v>47673.67</v>
      </c>
      <c r="P146" t="n">
        <v>436.59</v>
      </c>
      <c r="Q146" t="n">
        <v>608.8</v>
      </c>
      <c r="R146" t="n">
        <v>52.75</v>
      </c>
      <c r="S146" t="n">
        <v>46.36</v>
      </c>
      <c r="T146" t="n">
        <v>2871.96</v>
      </c>
      <c r="U146" t="n">
        <v>0.88</v>
      </c>
      <c r="V146" t="n">
        <v>0.9</v>
      </c>
      <c r="W146" t="n">
        <v>9.199999999999999</v>
      </c>
      <c r="X146" t="n">
        <v>0.18</v>
      </c>
      <c r="Y146" t="n">
        <v>1</v>
      </c>
      <c r="Z146" t="n">
        <v>10</v>
      </c>
      <c r="AA146" t="n">
        <v>1363.112927619494</v>
      </c>
      <c r="AB146" t="n">
        <v>1865.071243867152</v>
      </c>
      <c r="AC146" t="n">
        <v>1687.071461996402</v>
      </c>
      <c r="AD146" t="n">
        <v>1363112.927619494</v>
      </c>
      <c r="AE146" t="n">
        <v>1865071.243867152</v>
      </c>
      <c r="AF146" t="n">
        <v>1.129638216779186e-06</v>
      </c>
      <c r="AG146" t="n">
        <v>35.28645833333334</v>
      </c>
      <c r="AH146" t="n">
        <v>1687071.461996402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3.6903</v>
      </c>
      <c r="E147" t="n">
        <v>27.1</v>
      </c>
      <c r="F147" t="n">
        <v>23.55</v>
      </c>
      <c r="G147" t="n">
        <v>141.27</v>
      </c>
      <c r="H147" t="n">
        <v>1.72</v>
      </c>
      <c r="I147" t="n">
        <v>10</v>
      </c>
      <c r="J147" t="n">
        <v>385.38</v>
      </c>
      <c r="K147" t="n">
        <v>61.82</v>
      </c>
      <c r="L147" t="n">
        <v>37.25</v>
      </c>
      <c r="M147" t="n">
        <v>8</v>
      </c>
      <c r="N147" t="n">
        <v>136.31</v>
      </c>
      <c r="O147" t="n">
        <v>47765.19</v>
      </c>
      <c r="P147" t="n">
        <v>436.55</v>
      </c>
      <c r="Q147" t="n">
        <v>608.78</v>
      </c>
      <c r="R147" t="n">
        <v>52.67</v>
      </c>
      <c r="S147" t="n">
        <v>46.36</v>
      </c>
      <c r="T147" t="n">
        <v>2833.74</v>
      </c>
      <c r="U147" t="n">
        <v>0.88</v>
      </c>
      <c r="V147" t="n">
        <v>0.9</v>
      </c>
      <c r="W147" t="n">
        <v>9.199999999999999</v>
      </c>
      <c r="X147" t="n">
        <v>0.17</v>
      </c>
      <c r="Y147" t="n">
        <v>1</v>
      </c>
      <c r="Z147" t="n">
        <v>10</v>
      </c>
      <c r="AA147" t="n">
        <v>1362.983338426662</v>
      </c>
      <c r="AB147" t="n">
        <v>1864.893934216446</v>
      </c>
      <c r="AC147" t="n">
        <v>1686.911074529904</v>
      </c>
      <c r="AD147" t="n">
        <v>1362983.338426662</v>
      </c>
      <c r="AE147" t="n">
        <v>1864893.934216446</v>
      </c>
      <c r="AF147" t="n">
        <v>1.129730057284615e-06</v>
      </c>
      <c r="AG147" t="n">
        <v>35.28645833333334</v>
      </c>
      <c r="AH147" t="n">
        <v>1686911.074529904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3.6904</v>
      </c>
      <c r="E148" t="n">
        <v>27.1</v>
      </c>
      <c r="F148" t="n">
        <v>23.54</v>
      </c>
      <c r="G148" t="n">
        <v>141.27</v>
      </c>
      <c r="H148" t="n">
        <v>1.73</v>
      </c>
      <c r="I148" t="n">
        <v>10</v>
      </c>
      <c r="J148" t="n">
        <v>386.13</v>
      </c>
      <c r="K148" t="n">
        <v>61.82</v>
      </c>
      <c r="L148" t="n">
        <v>37.5</v>
      </c>
      <c r="M148" t="n">
        <v>8</v>
      </c>
      <c r="N148" t="n">
        <v>136.81</v>
      </c>
      <c r="O148" t="n">
        <v>47857.05</v>
      </c>
      <c r="P148" t="n">
        <v>436.46</v>
      </c>
      <c r="Q148" t="n">
        <v>608.8099999999999</v>
      </c>
      <c r="R148" t="n">
        <v>52.67</v>
      </c>
      <c r="S148" t="n">
        <v>46.36</v>
      </c>
      <c r="T148" t="n">
        <v>2833.2</v>
      </c>
      <c r="U148" t="n">
        <v>0.88</v>
      </c>
      <c r="V148" t="n">
        <v>0.91</v>
      </c>
      <c r="W148" t="n">
        <v>9.199999999999999</v>
      </c>
      <c r="X148" t="n">
        <v>0.17</v>
      </c>
      <c r="Y148" t="n">
        <v>1</v>
      </c>
      <c r="Z148" t="n">
        <v>10</v>
      </c>
      <c r="AA148" t="n">
        <v>1362.731728496609</v>
      </c>
      <c r="AB148" t="n">
        <v>1864.549670409902</v>
      </c>
      <c r="AC148" t="n">
        <v>1686.599666777878</v>
      </c>
      <c r="AD148" t="n">
        <v>1362731.728496609</v>
      </c>
      <c r="AE148" t="n">
        <v>1864549.670409902</v>
      </c>
      <c r="AF148" t="n">
        <v>1.129760670786425e-06</v>
      </c>
      <c r="AG148" t="n">
        <v>35.28645833333334</v>
      </c>
      <c r="AH148" t="n">
        <v>1686599.666777878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3.6906</v>
      </c>
      <c r="E149" t="n">
        <v>27.1</v>
      </c>
      <c r="F149" t="n">
        <v>23.54</v>
      </c>
      <c r="G149" t="n">
        <v>141.26</v>
      </c>
      <c r="H149" t="n">
        <v>1.74</v>
      </c>
      <c r="I149" t="n">
        <v>10</v>
      </c>
      <c r="J149" t="n">
        <v>386.88</v>
      </c>
      <c r="K149" t="n">
        <v>61.82</v>
      </c>
      <c r="L149" t="n">
        <v>37.75</v>
      </c>
      <c r="M149" t="n">
        <v>8</v>
      </c>
      <c r="N149" t="n">
        <v>137.31</v>
      </c>
      <c r="O149" t="n">
        <v>47949.23</v>
      </c>
      <c r="P149" t="n">
        <v>436.32</v>
      </c>
      <c r="Q149" t="n">
        <v>608.77</v>
      </c>
      <c r="R149" t="n">
        <v>52.74</v>
      </c>
      <c r="S149" t="n">
        <v>46.36</v>
      </c>
      <c r="T149" t="n">
        <v>2870</v>
      </c>
      <c r="U149" t="n">
        <v>0.88</v>
      </c>
      <c r="V149" t="n">
        <v>0.91</v>
      </c>
      <c r="W149" t="n">
        <v>9.19</v>
      </c>
      <c r="X149" t="n">
        <v>0.17</v>
      </c>
      <c r="Y149" t="n">
        <v>1</v>
      </c>
      <c r="Z149" t="n">
        <v>10</v>
      </c>
      <c r="AA149" t="n">
        <v>1362.478248196214</v>
      </c>
      <c r="AB149" t="n">
        <v>1864.20284748014</v>
      </c>
      <c r="AC149" t="n">
        <v>1686.285944141763</v>
      </c>
      <c r="AD149" t="n">
        <v>1362478.248196214</v>
      </c>
      <c r="AE149" t="n">
        <v>1864202.847480139</v>
      </c>
      <c r="AF149" t="n">
        <v>1.129821897790044e-06</v>
      </c>
      <c r="AG149" t="n">
        <v>35.28645833333334</v>
      </c>
      <c r="AH149" t="n">
        <v>1686285.944141763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3.691</v>
      </c>
      <c r="E150" t="n">
        <v>27.09</v>
      </c>
      <c r="F150" t="n">
        <v>23.54</v>
      </c>
      <c r="G150" t="n">
        <v>141.24</v>
      </c>
      <c r="H150" t="n">
        <v>1.75</v>
      </c>
      <c r="I150" t="n">
        <v>10</v>
      </c>
      <c r="J150" t="n">
        <v>387.63</v>
      </c>
      <c r="K150" t="n">
        <v>61.82</v>
      </c>
      <c r="L150" t="n">
        <v>38</v>
      </c>
      <c r="M150" t="n">
        <v>8</v>
      </c>
      <c r="N150" t="n">
        <v>137.81</v>
      </c>
      <c r="O150" t="n">
        <v>48041.76</v>
      </c>
      <c r="P150" t="n">
        <v>435.67</v>
      </c>
      <c r="Q150" t="n">
        <v>608.78</v>
      </c>
      <c r="R150" t="n">
        <v>52.73</v>
      </c>
      <c r="S150" t="n">
        <v>46.36</v>
      </c>
      <c r="T150" t="n">
        <v>2862.78</v>
      </c>
      <c r="U150" t="n">
        <v>0.88</v>
      </c>
      <c r="V150" t="n">
        <v>0.91</v>
      </c>
      <c r="W150" t="n">
        <v>9.19</v>
      </c>
      <c r="X150" t="n">
        <v>0.17</v>
      </c>
      <c r="Y150" t="n">
        <v>1</v>
      </c>
      <c r="Z150" t="n">
        <v>10</v>
      </c>
      <c r="AA150" t="n">
        <v>1361.425847201651</v>
      </c>
      <c r="AB150" t="n">
        <v>1862.762906010724</v>
      </c>
      <c r="AC150" t="n">
        <v>1684.983428665218</v>
      </c>
      <c r="AD150" t="n">
        <v>1361425.847201651</v>
      </c>
      <c r="AE150" t="n">
        <v>1862762.906010724</v>
      </c>
      <c r="AF150" t="n">
        <v>1.129944351797283e-06</v>
      </c>
      <c r="AG150" t="n">
        <v>35.2734375</v>
      </c>
      <c r="AH150" t="n">
        <v>1684983.428665218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3.6895</v>
      </c>
      <c r="E151" t="n">
        <v>27.1</v>
      </c>
      <c r="F151" t="n">
        <v>23.55</v>
      </c>
      <c r="G151" t="n">
        <v>141.31</v>
      </c>
      <c r="H151" t="n">
        <v>1.76</v>
      </c>
      <c r="I151" t="n">
        <v>10</v>
      </c>
      <c r="J151" t="n">
        <v>388.38</v>
      </c>
      <c r="K151" t="n">
        <v>61.82</v>
      </c>
      <c r="L151" t="n">
        <v>38.25</v>
      </c>
      <c r="M151" t="n">
        <v>8</v>
      </c>
      <c r="N151" t="n">
        <v>138.31</v>
      </c>
      <c r="O151" t="n">
        <v>48134.63</v>
      </c>
      <c r="P151" t="n">
        <v>435.74</v>
      </c>
      <c r="Q151" t="n">
        <v>608.76</v>
      </c>
      <c r="R151" t="n">
        <v>52.91</v>
      </c>
      <c r="S151" t="n">
        <v>46.36</v>
      </c>
      <c r="T151" t="n">
        <v>2954.46</v>
      </c>
      <c r="U151" t="n">
        <v>0.88</v>
      </c>
      <c r="V151" t="n">
        <v>0.9</v>
      </c>
      <c r="W151" t="n">
        <v>9.199999999999999</v>
      </c>
      <c r="X151" t="n">
        <v>0.18</v>
      </c>
      <c r="Y151" t="n">
        <v>1</v>
      </c>
      <c r="Z151" t="n">
        <v>10</v>
      </c>
      <c r="AA151" t="n">
        <v>1361.976886505741</v>
      </c>
      <c r="AB151" t="n">
        <v>1863.516862296718</v>
      </c>
      <c r="AC151" t="n">
        <v>1685.665428421462</v>
      </c>
      <c r="AD151" t="n">
        <v>1361976.886505741</v>
      </c>
      <c r="AE151" t="n">
        <v>1863516.862296718</v>
      </c>
      <c r="AF151" t="n">
        <v>1.129485149270137e-06</v>
      </c>
      <c r="AG151" t="n">
        <v>35.28645833333334</v>
      </c>
      <c r="AH151" t="n">
        <v>1685665.428421462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3.6892</v>
      </c>
      <c r="E152" t="n">
        <v>27.11</v>
      </c>
      <c r="F152" t="n">
        <v>23.55</v>
      </c>
      <c r="G152" t="n">
        <v>141.32</v>
      </c>
      <c r="H152" t="n">
        <v>1.76</v>
      </c>
      <c r="I152" t="n">
        <v>10</v>
      </c>
      <c r="J152" t="n">
        <v>389.14</v>
      </c>
      <c r="K152" t="n">
        <v>61.82</v>
      </c>
      <c r="L152" t="n">
        <v>38.5</v>
      </c>
      <c r="M152" t="n">
        <v>8</v>
      </c>
      <c r="N152" t="n">
        <v>138.81</v>
      </c>
      <c r="O152" t="n">
        <v>48227.84</v>
      </c>
      <c r="P152" t="n">
        <v>435.31</v>
      </c>
      <c r="Q152" t="n">
        <v>608.77</v>
      </c>
      <c r="R152" t="n">
        <v>53.01</v>
      </c>
      <c r="S152" t="n">
        <v>46.36</v>
      </c>
      <c r="T152" t="n">
        <v>3000.42</v>
      </c>
      <c r="U152" t="n">
        <v>0.87</v>
      </c>
      <c r="V152" t="n">
        <v>0.9</v>
      </c>
      <c r="W152" t="n">
        <v>9.19</v>
      </c>
      <c r="X152" t="n">
        <v>0.18</v>
      </c>
      <c r="Y152" t="n">
        <v>1</v>
      </c>
      <c r="Z152" t="n">
        <v>10</v>
      </c>
      <c r="AA152" t="n">
        <v>1361.41312245378</v>
      </c>
      <c r="AB152" t="n">
        <v>1862.745495449311</v>
      </c>
      <c r="AC152" t="n">
        <v>1684.967679743351</v>
      </c>
      <c r="AD152" t="n">
        <v>1361413.12245378</v>
      </c>
      <c r="AE152" t="n">
        <v>1862745.495449311</v>
      </c>
      <c r="AF152" t="n">
        <v>1.129393308764708e-06</v>
      </c>
      <c r="AG152" t="n">
        <v>35.29947916666666</v>
      </c>
      <c r="AH152" t="n">
        <v>1684967.679743351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3.6892</v>
      </c>
      <c r="E153" t="n">
        <v>27.11</v>
      </c>
      <c r="F153" t="n">
        <v>23.55</v>
      </c>
      <c r="G153" t="n">
        <v>141.32</v>
      </c>
      <c r="H153" t="n">
        <v>1.77</v>
      </c>
      <c r="I153" t="n">
        <v>10</v>
      </c>
      <c r="J153" t="n">
        <v>389.89</v>
      </c>
      <c r="K153" t="n">
        <v>61.82</v>
      </c>
      <c r="L153" t="n">
        <v>38.75</v>
      </c>
      <c r="M153" t="n">
        <v>8</v>
      </c>
      <c r="N153" t="n">
        <v>139.32</v>
      </c>
      <c r="O153" t="n">
        <v>48321.4</v>
      </c>
      <c r="P153" t="n">
        <v>434.61</v>
      </c>
      <c r="Q153" t="n">
        <v>608.78</v>
      </c>
      <c r="R153" t="n">
        <v>53.06</v>
      </c>
      <c r="S153" t="n">
        <v>46.36</v>
      </c>
      <c r="T153" t="n">
        <v>3025.24</v>
      </c>
      <c r="U153" t="n">
        <v>0.87</v>
      </c>
      <c r="V153" t="n">
        <v>0.9</v>
      </c>
      <c r="W153" t="n">
        <v>9.19</v>
      </c>
      <c r="X153" t="n">
        <v>0.18</v>
      </c>
      <c r="Y153" t="n">
        <v>1</v>
      </c>
      <c r="Z153" t="n">
        <v>10</v>
      </c>
      <c r="AA153" t="n">
        <v>1360.380548725907</v>
      </c>
      <c r="AB153" t="n">
        <v>1861.332682520896</v>
      </c>
      <c r="AC153" t="n">
        <v>1683.689703697929</v>
      </c>
      <c r="AD153" t="n">
        <v>1360380.548725907</v>
      </c>
      <c r="AE153" t="n">
        <v>1861332.682520896</v>
      </c>
      <c r="AF153" t="n">
        <v>1.129393308764708e-06</v>
      </c>
      <c r="AG153" t="n">
        <v>35.29947916666666</v>
      </c>
      <c r="AH153" t="n">
        <v>1683689.703697929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3.6995</v>
      </c>
      <c r="E154" t="n">
        <v>27.03</v>
      </c>
      <c r="F154" t="n">
        <v>23.53</v>
      </c>
      <c r="G154" t="n">
        <v>156.89</v>
      </c>
      <c r="H154" t="n">
        <v>1.78</v>
      </c>
      <c r="I154" t="n">
        <v>9</v>
      </c>
      <c r="J154" t="n">
        <v>390.66</v>
      </c>
      <c r="K154" t="n">
        <v>61.82</v>
      </c>
      <c r="L154" t="n">
        <v>39</v>
      </c>
      <c r="M154" t="n">
        <v>7</v>
      </c>
      <c r="N154" t="n">
        <v>139.83</v>
      </c>
      <c r="O154" t="n">
        <v>48415.31</v>
      </c>
      <c r="P154" t="n">
        <v>434.5</v>
      </c>
      <c r="Q154" t="n">
        <v>608.77</v>
      </c>
      <c r="R154" t="n">
        <v>52.4</v>
      </c>
      <c r="S154" t="n">
        <v>46.36</v>
      </c>
      <c r="T154" t="n">
        <v>2703.12</v>
      </c>
      <c r="U154" t="n">
        <v>0.88</v>
      </c>
      <c r="V154" t="n">
        <v>0.91</v>
      </c>
      <c r="W154" t="n">
        <v>9.19</v>
      </c>
      <c r="X154" t="n">
        <v>0.16</v>
      </c>
      <c r="Y154" t="n">
        <v>1</v>
      </c>
      <c r="Z154" t="n">
        <v>10</v>
      </c>
      <c r="AA154" t="n">
        <v>1357.618094891536</v>
      </c>
      <c r="AB154" t="n">
        <v>1857.552971313849</v>
      </c>
      <c r="AC154" t="n">
        <v>1680.270722823624</v>
      </c>
      <c r="AD154" t="n">
        <v>1357618.094891537</v>
      </c>
      <c r="AE154" t="n">
        <v>1857552.971313849</v>
      </c>
      <c r="AF154" t="n">
        <v>1.13254649945111e-06</v>
      </c>
      <c r="AG154" t="n">
        <v>35.1953125</v>
      </c>
      <c r="AH154" t="n">
        <v>1680270.722823624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3.6995</v>
      </c>
      <c r="E155" t="n">
        <v>27.03</v>
      </c>
      <c r="F155" t="n">
        <v>23.53</v>
      </c>
      <c r="G155" t="n">
        <v>156.89</v>
      </c>
      <c r="H155" t="n">
        <v>1.79</v>
      </c>
      <c r="I155" t="n">
        <v>9</v>
      </c>
      <c r="J155" t="n">
        <v>391.42</v>
      </c>
      <c r="K155" t="n">
        <v>61.82</v>
      </c>
      <c r="L155" t="n">
        <v>39.25</v>
      </c>
      <c r="M155" t="n">
        <v>7</v>
      </c>
      <c r="N155" t="n">
        <v>140.35</v>
      </c>
      <c r="O155" t="n">
        <v>48509.7</v>
      </c>
      <c r="P155" t="n">
        <v>435.14</v>
      </c>
      <c r="Q155" t="n">
        <v>608.79</v>
      </c>
      <c r="R155" t="n">
        <v>52.41</v>
      </c>
      <c r="S155" t="n">
        <v>46.36</v>
      </c>
      <c r="T155" t="n">
        <v>2707.22</v>
      </c>
      <c r="U155" t="n">
        <v>0.88</v>
      </c>
      <c r="V155" t="n">
        <v>0.91</v>
      </c>
      <c r="W155" t="n">
        <v>9.19</v>
      </c>
      <c r="X155" t="n">
        <v>0.16</v>
      </c>
      <c r="Y155" t="n">
        <v>1</v>
      </c>
      <c r="Z155" t="n">
        <v>10</v>
      </c>
      <c r="AA155" t="n">
        <v>1358.559533865142</v>
      </c>
      <c r="AB155" t="n">
        <v>1858.841089650892</v>
      </c>
      <c r="AC155" t="n">
        <v>1681.435904954465</v>
      </c>
      <c r="AD155" t="n">
        <v>1358559.533865142</v>
      </c>
      <c r="AE155" t="n">
        <v>1858841.089650892</v>
      </c>
      <c r="AF155" t="n">
        <v>1.13254649945111e-06</v>
      </c>
      <c r="AG155" t="n">
        <v>35.1953125</v>
      </c>
      <c r="AH155" t="n">
        <v>1681435.904954465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3.7</v>
      </c>
      <c r="E156" t="n">
        <v>27.03</v>
      </c>
      <c r="F156" t="n">
        <v>23.53</v>
      </c>
      <c r="G156" t="n">
        <v>156.86</v>
      </c>
      <c r="H156" t="n">
        <v>1.8</v>
      </c>
      <c r="I156" t="n">
        <v>9</v>
      </c>
      <c r="J156" t="n">
        <v>392.19</v>
      </c>
      <c r="K156" t="n">
        <v>61.82</v>
      </c>
      <c r="L156" t="n">
        <v>39.5</v>
      </c>
      <c r="M156" t="n">
        <v>7</v>
      </c>
      <c r="N156" t="n">
        <v>140.87</v>
      </c>
      <c r="O156" t="n">
        <v>48604.33</v>
      </c>
      <c r="P156" t="n">
        <v>435.65</v>
      </c>
      <c r="Q156" t="n">
        <v>608.77</v>
      </c>
      <c r="R156" t="n">
        <v>52.27</v>
      </c>
      <c r="S156" t="n">
        <v>46.36</v>
      </c>
      <c r="T156" t="n">
        <v>2635.63</v>
      </c>
      <c r="U156" t="n">
        <v>0.89</v>
      </c>
      <c r="V156" t="n">
        <v>0.91</v>
      </c>
      <c r="W156" t="n">
        <v>9.19</v>
      </c>
      <c r="X156" t="n">
        <v>0.16</v>
      </c>
      <c r="Y156" t="n">
        <v>1</v>
      </c>
      <c r="Z156" t="n">
        <v>10</v>
      </c>
      <c r="AA156" t="n">
        <v>1359.192894533603</v>
      </c>
      <c r="AB156" t="n">
        <v>1859.70768165938</v>
      </c>
      <c r="AC156" t="n">
        <v>1682.219790637933</v>
      </c>
      <c r="AD156" t="n">
        <v>1359192.894533603</v>
      </c>
      <c r="AE156" t="n">
        <v>1859707.68165938</v>
      </c>
      <c r="AF156" t="n">
        <v>1.132699566960159e-06</v>
      </c>
      <c r="AG156" t="n">
        <v>35.1953125</v>
      </c>
      <c r="AH156" t="n">
        <v>1682219.790637933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3.7</v>
      </c>
      <c r="E157" t="n">
        <v>27.03</v>
      </c>
      <c r="F157" t="n">
        <v>23.53</v>
      </c>
      <c r="G157" t="n">
        <v>156.86</v>
      </c>
      <c r="H157" t="n">
        <v>1.8</v>
      </c>
      <c r="I157" t="n">
        <v>9</v>
      </c>
      <c r="J157" t="n">
        <v>392.96</v>
      </c>
      <c r="K157" t="n">
        <v>61.82</v>
      </c>
      <c r="L157" t="n">
        <v>39.75</v>
      </c>
      <c r="M157" t="n">
        <v>7</v>
      </c>
      <c r="N157" t="n">
        <v>141.39</v>
      </c>
      <c r="O157" t="n">
        <v>48699.33</v>
      </c>
      <c r="P157" t="n">
        <v>436.19</v>
      </c>
      <c r="Q157" t="n">
        <v>608.78</v>
      </c>
      <c r="R157" t="n">
        <v>52.29</v>
      </c>
      <c r="S157" t="n">
        <v>46.36</v>
      </c>
      <c r="T157" t="n">
        <v>2646.17</v>
      </c>
      <c r="U157" t="n">
        <v>0.89</v>
      </c>
      <c r="V157" t="n">
        <v>0.91</v>
      </c>
      <c r="W157" t="n">
        <v>9.19</v>
      </c>
      <c r="X157" t="n">
        <v>0.16</v>
      </c>
      <c r="Y157" t="n">
        <v>1</v>
      </c>
      <c r="Z157" t="n">
        <v>10</v>
      </c>
      <c r="AA157" t="n">
        <v>1359.987126324456</v>
      </c>
      <c r="AB157" t="n">
        <v>1860.79438463466</v>
      </c>
      <c r="AC157" t="n">
        <v>1683.202780206449</v>
      </c>
      <c r="AD157" t="n">
        <v>1359987.126324456</v>
      </c>
      <c r="AE157" t="n">
        <v>1860794.38463466</v>
      </c>
      <c r="AF157" t="n">
        <v>1.132699566960159e-06</v>
      </c>
      <c r="AG157" t="n">
        <v>35.1953125</v>
      </c>
      <c r="AH157" t="n">
        <v>1683202.780206449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3.6991</v>
      </c>
      <c r="E158" t="n">
        <v>27.03</v>
      </c>
      <c r="F158" t="n">
        <v>23.54</v>
      </c>
      <c r="G158" t="n">
        <v>156.91</v>
      </c>
      <c r="H158" t="n">
        <v>1.81</v>
      </c>
      <c r="I158" t="n">
        <v>9</v>
      </c>
      <c r="J158" t="n">
        <v>393.73</v>
      </c>
      <c r="K158" t="n">
        <v>61.82</v>
      </c>
      <c r="L158" t="n">
        <v>40</v>
      </c>
      <c r="M158" t="n">
        <v>7</v>
      </c>
      <c r="N158" t="n">
        <v>141.91</v>
      </c>
      <c r="O158" t="n">
        <v>48794.7</v>
      </c>
      <c r="P158" t="n">
        <v>436.64</v>
      </c>
      <c r="Q158" t="n">
        <v>608.75</v>
      </c>
      <c r="R158" t="n">
        <v>52.52</v>
      </c>
      <c r="S158" t="n">
        <v>46.36</v>
      </c>
      <c r="T158" t="n">
        <v>2764.75</v>
      </c>
      <c r="U158" t="n">
        <v>0.88</v>
      </c>
      <c r="V158" t="n">
        <v>0.91</v>
      </c>
      <c r="W158" t="n">
        <v>9.19</v>
      </c>
      <c r="X158" t="n">
        <v>0.17</v>
      </c>
      <c r="Y158" t="n">
        <v>1</v>
      </c>
      <c r="Z158" t="n">
        <v>10</v>
      </c>
      <c r="AA158" t="n">
        <v>1360.954829780994</v>
      </c>
      <c r="AB158" t="n">
        <v>1862.118439195959</v>
      </c>
      <c r="AC158" t="n">
        <v>1684.40046885874</v>
      </c>
      <c r="AD158" t="n">
        <v>1360954.829780994</v>
      </c>
      <c r="AE158" t="n">
        <v>1862118.439195959</v>
      </c>
      <c r="AF158" t="n">
        <v>1.132424045443872e-06</v>
      </c>
      <c r="AG158" t="n">
        <v>35.1953125</v>
      </c>
      <c r="AH158" t="n">
        <v>1684400.46885874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3.7028</v>
      </c>
      <c r="E2" t="n">
        <v>27.01</v>
      </c>
      <c r="F2" t="n">
        <v>24.67</v>
      </c>
      <c r="G2" t="n">
        <v>23.88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71.70999999999999</v>
      </c>
      <c r="Q2" t="n">
        <v>609.25</v>
      </c>
      <c r="R2" t="n">
        <v>84.84</v>
      </c>
      <c r="S2" t="n">
        <v>46.36</v>
      </c>
      <c r="T2" t="n">
        <v>18659.24</v>
      </c>
      <c r="U2" t="n">
        <v>0.55</v>
      </c>
      <c r="V2" t="n">
        <v>0.86</v>
      </c>
      <c r="W2" t="n">
        <v>9.359999999999999</v>
      </c>
      <c r="X2" t="n">
        <v>1.29</v>
      </c>
      <c r="Y2" t="n">
        <v>1</v>
      </c>
      <c r="Z2" t="n">
        <v>10</v>
      </c>
      <c r="AA2" t="n">
        <v>572.6443317309948</v>
      </c>
      <c r="AB2" t="n">
        <v>783.5172379592708</v>
      </c>
      <c r="AC2" t="n">
        <v>708.7394524417873</v>
      </c>
      <c r="AD2" t="n">
        <v>572644.3317309949</v>
      </c>
      <c r="AE2" t="n">
        <v>783517.2379592708</v>
      </c>
      <c r="AF2" t="n">
        <v>1.881559611980212e-06</v>
      </c>
      <c r="AG2" t="n">
        <v>35.16927083333334</v>
      </c>
      <c r="AH2" t="n">
        <v>708739.4524417873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3.0739</v>
      </c>
      <c r="E2" t="n">
        <v>32.53</v>
      </c>
      <c r="F2" t="n">
        <v>26.93</v>
      </c>
      <c r="G2" t="n">
        <v>9.18</v>
      </c>
      <c r="H2" t="n">
        <v>0.18</v>
      </c>
      <c r="I2" t="n">
        <v>176</v>
      </c>
      <c r="J2" t="n">
        <v>98.70999999999999</v>
      </c>
      <c r="K2" t="n">
        <v>39.72</v>
      </c>
      <c r="L2" t="n">
        <v>1</v>
      </c>
      <c r="M2" t="n">
        <v>174</v>
      </c>
      <c r="N2" t="n">
        <v>12.99</v>
      </c>
      <c r="O2" t="n">
        <v>12407.75</v>
      </c>
      <c r="P2" t="n">
        <v>243.56</v>
      </c>
      <c r="Q2" t="n">
        <v>609.38</v>
      </c>
      <c r="R2" t="n">
        <v>157.68</v>
      </c>
      <c r="S2" t="n">
        <v>46.36</v>
      </c>
      <c r="T2" t="n">
        <v>54508.74</v>
      </c>
      <c r="U2" t="n">
        <v>0.29</v>
      </c>
      <c r="V2" t="n">
        <v>0.79</v>
      </c>
      <c r="W2" t="n">
        <v>9.460000000000001</v>
      </c>
      <c r="X2" t="n">
        <v>3.54</v>
      </c>
      <c r="Y2" t="n">
        <v>1</v>
      </c>
      <c r="Z2" t="n">
        <v>10</v>
      </c>
      <c r="AA2" t="n">
        <v>1142.036091949755</v>
      </c>
      <c r="AB2" t="n">
        <v>1562.584164082172</v>
      </c>
      <c r="AC2" t="n">
        <v>1413.453324562818</v>
      </c>
      <c r="AD2" t="n">
        <v>1142036.091949755</v>
      </c>
      <c r="AE2" t="n">
        <v>1562584.164082172</v>
      </c>
      <c r="AF2" t="n">
        <v>1.222315249151064e-06</v>
      </c>
      <c r="AG2" t="n">
        <v>42.35677083333334</v>
      </c>
      <c r="AH2" t="n">
        <v>1413453.324562818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3.2386</v>
      </c>
      <c r="E3" t="n">
        <v>30.88</v>
      </c>
      <c r="F3" t="n">
        <v>26.09</v>
      </c>
      <c r="G3" t="n">
        <v>11.51</v>
      </c>
      <c r="H3" t="n">
        <v>0.22</v>
      </c>
      <c r="I3" t="n">
        <v>136</v>
      </c>
      <c r="J3" t="n">
        <v>99.02</v>
      </c>
      <c r="K3" t="n">
        <v>39.72</v>
      </c>
      <c r="L3" t="n">
        <v>1.25</v>
      </c>
      <c r="M3" t="n">
        <v>134</v>
      </c>
      <c r="N3" t="n">
        <v>13.05</v>
      </c>
      <c r="O3" t="n">
        <v>12446.14</v>
      </c>
      <c r="P3" t="n">
        <v>235.07</v>
      </c>
      <c r="Q3" t="n">
        <v>609.2</v>
      </c>
      <c r="R3" t="n">
        <v>132.05</v>
      </c>
      <c r="S3" t="n">
        <v>46.36</v>
      </c>
      <c r="T3" t="n">
        <v>41890.61</v>
      </c>
      <c r="U3" t="n">
        <v>0.35</v>
      </c>
      <c r="V3" t="n">
        <v>0.82</v>
      </c>
      <c r="W3" t="n">
        <v>9.390000000000001</v>
      </c>
      <c r="X3" t="n">
        <v>2.71</v>
      </c>
      <c r="Y3" t="n">
        <v>1</v>
      </c>
      <c r="Z3" t="n">
        <v>10</v>
      </c>
      <c r="AA3" t="n">
        <v>1058.807482263775</v>
      </c>
      <c r="AB3" t="n">
        <v>1448.707108522698</v>
      </c>
      <c r="AC3" t="n">
        <v>1310.444535358488</v>
      </c>
      <c r="AD3" t="n">
        <v>1058807.482263775</v>
      </c>
      <c r="AE3" t="n">
        <v>1448707.108522698</v>
      </c>
      <c r="AF3" t="n">
        <v>1.287807074368273e-06</v>
      </c>
      <c r="AG3" t="n">
        <v>40.20833333333334</v>
      </c>
      <c r="AH3" t="n">
        <v>1310444.535358488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3.3479</v>
      </c>
      <c r="E4" t="n">
        <v>29.87</v>
      </c>
      <c r="F4" t="n">
        <v>25.6</v>
      </c>
      <c r="G4" t="n">
        <v>13.84</v>
      </c>
      <c r="H4" t="n">
        <v>0.27</v>
      </c>
      <c r="I4" t="n">
        <v>111</v>
      </c>
      <c r="J4" t="n">
        <v>99.33</v>
      </c>
      <c r="K4" t="n">
        <v>39.72</v>
      </c>
      <c r="L4" t="n">
        <v>1.5</v>
      </c>
      <c r="M4" t="n">
        <v>109</v>
      </c>
      <c r="N4" t="n">
        <v>13.11</v>
      </c>
      <c r="O4" t="n">
        <v>12484.55</v>
      </c>
      <c r="P4" t="n">
        <v>229.73</v>
      </c>
      <c r="Q4" t="n">
        <v>609.21</v>
      </c>
      <c r="R4" t="n">
        <v>116.36</v>
      </c>
      <c r="S4" t="n">
        <v>46.36</v>
      </c>
      <c r="T4" t="n">
        <v>34174.99</v>
      </c>
      <c r="U4" t="n">
        <v>0.4</v>
      </c>
      <c r="V4" t="n">
        <v>0.83</v>
      </c>
      <c r="W4" t="n">
        <v>9.359999999999999</v>
      </c>
      <c r="X4" t="n">
        <v>2.22</v>
      </c>
      <c r="Y4" t="n">
        <v>1</v>
      </c>
      <c r="Z4" t="n">
        <v>10</v>
      </c>
      <c r="AA4" t="n">
        <v>1012.311751696388</v>
      </c>
      <c r="AB4" t="n">
        <v>1385.089598713536</v>
      </c>
      <c r="AC4" t="n">
        <v>1252.898591397776</v>
      </c>
      <c r="AD4" t="n">
        <v>1012311.751696388</v>
      </c>
      <c r="AE4" t="n">
        <v>1385089.598713536</v>
      </c>
      <c r="AF4" t="n">
        <v>1.331269469609567e-06</v>
      </c>
      <c r="AG4" t="n">
        <v>38.89322916666666</v>
      </c>
      <c r="AH4" t="n">
        <v>1252898.591397776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3.4271</v>
      </c>
      <c r="E5" t="n">
        <v>29.18</v>
      </c>
      <c r="F5" t="n">
        <v>25.26</v>
      </c>
      <c r="G5" t="n">
        <v>16.12</v>
      </c>
      <c r="H5" t="n">
        <v>0.31</v>
      </c>
      <c r="I5" t="n">
        <v>94</v>
      </c>
      <c r="J5" t="n">
        <v>99.64</v>
      </c>
      <c r="K5" t="n">
        <v>39.72</v>
      </c>
      <c r="L5" t="n">
        <v>1.75</v>
      </c>
      <c r="M5" t="n">
        <v>92</v>
      </c>
      <c r="N5" t="n">
        <v>13.18</v>
      </c>
      <c r="O5" t="n">
        <v>12522.99</v>
      </c>
      <c r="P5" t="n">
        <v>225.63</v>
      </c>
      <c r="Q5" t="n">
        <v>609.09</v>
      </c>
      <c r="R5" t="n">
        <v>105.36</v>
      </c>
      <c r="S5" t="n">
        <v>46.36</v>
      </c>
      <c r="T5" t="n">
        <v>28755.98</v>
      </c>
      <c r="U5" t="n">
        <v>0.44</v>
      </c>
      <c r="V5" t="n">
        <v>0.84</v>
      </c>
      <c r="W5" t="n">
        <v>9.35</v>
      </c>
      <c r="X5" t="n">
        <v>1.88</v>
      </c>
      <c r="Y5" t="n">
        <v>1</v>
      </c>
      <c r="Z5" t="n">
        <v>10</v>
      </c>
      <c r="AA5" t="n">
        <v>983.0836053054342</v>
      </c>
      <c r="AB5" t="n">
        <v>1345.098359366619</v>
      </c>
      <c r="AC5" t="n">
        <v>1216.724059806073</v>
      </c>
      <c r="AD5" t="n">
        <v>983083.6053054342</v>
      </c>
      <c r="AE5" t="n">
        <v>1345098.359366619</v>
      </c>
      <c r="AF5" t="n">
        <v>1.362762806326039e-06</v>
      </c>
      <c r="AG5" t="n">
        <v>37.99479166666666</v>
      </c>
      <c r="AH5" t="n">
        <v>1216724.059806073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3.491</v>
      </c>
      <c r="E6" t="n">
        <v>28.64</v>
      </c>
      <c r="F6" t="n">
        <v>24.99</v>
      </c>
      <c r="G6" t="n">
        <v>18.51</v>
      </c>
      <c r="H6" t="n">
        <v>0.35</v>
      </c>
      <c r="I6" t="n">
        <v>81</v>
      </c>
      <c r="J6" t="n">
        <v>99.95</v>
      </c>
      <c r="K6" t="n">
        <v>39.72</v>
      </c>
      <c r="L6" t="n">
        <v>2</v>
      </c>
      <c r="M6" t="n">
        <v>79</v>
      </c>
      <c r="N6" t="n">
        <v>13.24</v>
      </c>
      <c r="O6" t="n">
        <v>12561.45</v>
      </c>
      <c r="P6" t="n">
        <v>222.18</v>
      </c>
      <c r="Q6" t="n">
        <v>609.0599999999999</v>
      </c>
      <c r="R6" t="n">
        <v>97.16</v>
      </c>
      <c r="S6" t="n">
        <v>46.36</v>
      </c>
      <c r="T6" t="n">
        <v>24722.86</v>
      </c>
      <c r="U6" t="n">
        <v>0.48</v>
      </c>
      <c r="V6" t="n">
        <v>0.85</v>
      </c>
      <c r="W6" t="n">
        <v>9.32</v>
      </c>
      <c r="X6" t="n">
        <v>1.62</v>
      </c>
      <c r="Y6" t="n">
        <v>1</v>
      </c>
      <c r="Z6" t="n">
        <v>10</v>
      </c>
      <c r="AA6" t="n">
        <v>958.6087888521643</v>
      </c>
      <c r="AB6" t="n">
        <v>1311.610835742559</v>
      </c>
      <c r="AC6" t="n">
        <v>1186.432538436658</v>
      </c>
      <c r="AD6" t="n">
        <v>958608.7888521643</v>
      </c>
      <c r="AE6" t="n">
        <v>1311610.835742559</v>
      </c>
      <c r="AF6" t="n">
        <v>1.388172202995011e-06</v>
      </c>
      <c r="AG6" t="n">
        <v>37.29166666666666</v>
      </c>
      <c r="AH6" t="n">
        <v>1186432.538436658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3.5435</v>
      </c>
      <c r="E7" t="n">
        <v>28.22</v>
      </c>
      <c r="F7" t="n">
        <v>24.77</v>
      </c>
      <c r="G7" t="n">
        <v>20.93</v>
      </c>
      <c r="H7" t="n">
        <v>0.39</v>
      </c>
      <c r="I7" t="n">
        <v>71</v>
      </c>
      <c r="J7" t="n">
        <v>100.27</v>
      </c>
      <c r="K7" t="n">
        <v>39.72</v>
      </c>
      <c r="L7" t="n">
        <v>2.25</v>
      </c>
      <c r="M7" t="n">
        <v>69</v>
      </c>
      <c r="N7" t="n">
        <v>13.3</v>
      </c>
      <c r="O7" t="n">
        <v>12599.94</v>
      </c>
      <c r="P7" t="n">
        <v>219.2</v>
      </c>
      <c r="Q7" t="n">
        <v>609.04</v>
      </c>
      <c r="R7" t="n">
        <v>90.87</v>
      </c>
      <c r="S7" t="n">
        <v>46.36</v>
      </c>
      <c r="T7" t="n">
        <v>21627.17</v>
      </c>
      <c r="U7" t="n">
        <v>0.51</v>
      </c>
      <c r="V7" t="n">
        <v>0.86</v>
      </c>
      <c r="W7" t="n">
        <v>9.289999999999999</v>
      </c>
      <c r="X7" t="n">
        <v>1.39</v>
      </c>
      <c r="Y7" t="n">
        <v>1</v>
      </c>
      <c r="Z7" t="n">
        <v>10</v>
      </c>
      <c r="AA7" t="n">
        <v>937.3173395297653</v>
      </c>
      <c r="AB7" t="n">
        <v>1282.478935467201</v>
      </c>
      <c r="AC7" t="n">
        <v>1160.080945836702</v>
      </c>
      <c r="AD7" t="n">
        <v>937317.3395297653</v>
      </c>
      <c r="AE7" t="n">
        <v>1282478.935467201</v>
      </c>
      <c r="AF7" t="n">
        <v>1.409048467863885e-06</v>
      </c>
      <c r="AG7" t="n">
        <v>36.74479166666666</v>
      </c>
      <c r="AH7" t="n">
        <v>1160080.945836702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3.5856</v>
      </c>
      <c r="E8" t="n">
        <v>27.89</v>
      </c>
      <c r="F8" t="n">
        <v>24.61</v>
      </c>
      <c r="G8" t="n">
        <v>23.43</v>
      </c>
      <c r="H8" t="n">
        <v>0.44</v>
      </c>
      <c r="I8" t="n">
        <v>63</v>
      </c>
      <c r="J8" t="n">
        <v>100.58</v>
      </c>
      <c r="K8" t="n">
        <v>39.72</v>
      </c>
      <c r="L8" t="n">
        <v>2.5</v>
      </c>
      <c r="M8" t="n">
        <v>61</v>
      </c>
      <c r="N8" t="n">
        <v>13.36</v>
      </c>
      <c r="O8" t="n">
        <v>12638.45</v>
      </c>
      <c r="P8" t="n">
        <v>216.73</v>
      </c>
      <c r="Q8" t="n">
        <v>609.04</v>
      </c>
      <c r="R8" t="n">
        <v>85.65000000000001</v>
      </c>
      <c r="S8" t="n">
        <v>46.36</v>
      </c>
      <c r="T8" t="n">
        <v>19059.69</v>
      </c>
      <c r="U8" t="n">
        <v>0.54</v>
      </c>
      <c r="V8" t="n">
        <v>0.87</v>
      </c>
      <c r="W8" t="n">
        <v>9.279999999999999</v>
      </c>
      <c r="X8" t="n">
        <v>1.23</v>
      </c>
      <c r="Y8" t="n">
        <v>1</v>
      </c>
      <c r="Z8" t="n">
        <v>10</v>
      </c>
      <c r="AA8" t="n">
        <v>926.7017947020908</v>
      </c>
      <c r="AB8" t="n">
        <v>1267.954278709192</v>
      </c>
      <c r="AC8" t="n">
        <v>1146.942501934193</v>
      </c>
      <c r="AD8" t="n">
        <v>926701.7947020908</v>
      </c>
      <c r="AE8" t="n">
        <v>1267954.278709192</v>
      </c>
      <c r="AF8" t="n">
        <v>1.42578924407302e-06</v>
      </c>
      <c r="AG8" t="n">
        <v>36.31510416666666</v>
      </c>
      <c r="AH8" t="n">
        <v>1146942.501934193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3.6155</v>
      </c>
      <c r="E9" t="n">
        <v>27.66</v>
      </c>
      <c r="F9" t="n">
        <v>24.5</v>
      </c>
      <c r="G9" t="n">
        <v>25.79</v>
      </c>
      <c r="H9" t="n">
        <v>0.48</v>
      </c>
      <c r="I9" t="n">
        <v>57</v>
      </c>
      <c r="J9" t="n">
        <v>100.89</v>
      </c>
      <c r="K9" t="n">
        <v>39.72</v>
      </c>
      <c r="L9" t="n">
        <v>2.75</v>
      </c>
      <c r="M9" t="n">
        <v>55</v>
      </c>
      <c r="N9" t="n">
        <v>13.42</v>
      </c>
      <c r="O9" t="n">
        <v>12676.98</v>
      </c>
      <c r="P9" t="n">
        <v>214.75</v>
      </c>
      <c r="Q9" t="n">
        <v>609.1</v>
      </c>
      <c r="R9" t="n">
        <v>82.11</v>
      </c>
      <c r="S9" t="n">
        <v>46.36</v>
      </c>
      <c r="T9" t="n">
        <v>17317.57</v>
      </c>
      <c r="U9" t="n">
        <v>0.5600000000000001</v>
      </c>
      <c r="V9" t="n">
        <v>0.87</v>
      </c>
      <c r="W9" t="n">
        <v>9.27</v>
      </c>
      <c r="X9" t="n">
        <v>1.12</v>
      </c>
      <c r="Y9" t="n">
        <v>1</v>
      </c>
      <c r="Z9" t="n">
        <v>10</v>
      </c>
      <c r="AA9" t="n">
        <v>911.3414531858409</v>
      </c>
      <c r="AB9" t="n">
        <v>1246.937581796218</v>
      </c>
      <c r="AC9" t="n">
        <v>1127.931609077474</v>
      </c>
      <c r="AD9" t="n">
        <v>911341.453185841</v>
      </c>
      <c r="AE9" t="n">
        <v>1246937.581796218</v>
      </c>
      <c r="AF9" t="n">
        <v>1.437678773969769e-06</v>
      </c>
      <c r="AG9" t="n">
        <v>36.015625</v>
      </c>
      <c r="AH9" t="n">
        <v>1127931.609077474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3.6417</v>
      </c>
      <c r="E10" t="n">
        <v>27.46</v>
      </c>
      <c r="F10" t="n">
        <v>24.4</v>
      </c>
      <c r="G10" t="n">
        <v>28.16</v>
      </c>
      <c r="H10" t="n">
        <v>0.52</v>
      </c>
      <c r="I10" t="n">
        <v>52</v>
      </c>
      <c r="J10" t="n">
        <v>101.2</v>
      </c>
      <c r="K10" t="n">
        <v>39.72</v>
      </c>
      <c r="L10" t="n">
        <v>3</v>
      </c>
      <c r="M10" t="n">
        <v>50</v>
      </c>
      <c r="N10" t="n">
        <v>13.49</v>
      </c>
      <c r="O10" t="n">
        <v>12715.54</v>
      </c>
      <c r="P10" t="n">
        <v>212.87</v>
      </c>
      <c r="Q10" t="n">
        <v>608.95</v>
      </c>
      <c r="R10" t="n">
        <v>79.34999999999999</v>
      </c>
      <c r="S10" t="n">
        <v>46.36</v>
      </c>
      <c r="T10" t="n">
        <v>15962.58</v>
      </c>
      <c r="U10" t="n">
        <v>0.58</v>
      </c>
      <c r="V10" t="n">
        <v>0.87</v>
      </c>
      <c r="W10" t="n">
        <v>9.26</v>
      </c>
      <c r="X10" t="n">
        <v>1.03</v>
      </c>
      <c r="Y10" t="n">
        <v>1</v>
      </c>
      <c r="Z10" t="n">
        <v>10</v>
      </c>
      <c r="AA10" t="n">
        <v>904.3856725831188</v>
      </c>
      <c r="AB10" t="n">
        <v>1237.42037590819</v>
      </c>
      <c r="AC10" t="n">
        <v>1119.322711961917</v>
      </c>
      <c r="AD10" t="n">
        <v>904385.6725831188</v>
      </c>
      <c r="AE10" t="n">
        <v>1237420.37590819</v>
      </c>
      <c r="AF10" t="n">
        <v>1.448097024247188e-06</v>
      </c>
      <c r="AG10" t="n">
        <v>35.75520833333334</v>
      </c>
      <c r="AH10" t="n">
        <v>1119322.711961917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3.6635</v>
      </c>
      <c r="E11" t="n">
        <v>27.3</v>
      </c>
      <c r="F11" t="n">
        <v>24.32</v>
      </c>
      <c r="G11" t="n">
        <v>30.4</v>
      </c>
      <c r="H11" t="n">
        <v>0.5600000000000001</v>
      </c>
      <c r="I11" t="n">
        <v>48</v>
      </c>
      <c r="J11" t="n">
        <v>101.52</v>
      </c>
      <c r="K11" t="n">
        <v>39.72</v>
      </c>
      <c r="L11" t="n">
        <v>3.25</v>
      </c>
      <c r="M11" t="n">
        <v>46</v>
      </c>
      <c r="N11" t="n">
        <v>13.55</v>
      </c>
      <c r="O11" t="n">
        <v>12754.13</v>
      </c>
      <c r="P11" t="n">
        <v>211.18</v>
      </c>
      <c r="Q11" t="n">
        <v>609.04</v>
      </c>
      <c r="R11" t="n">
        <v>76.64</v>
      </c>
      <c r="S11" t="n">
        <v>46.36</v>
      </c>
      <c r="T11" t="n">
        <v>14625.48</v>
      </c>
      <c r="U11" t="n">
        <v>0.6</v>
      </c>
      <c r="V11" t="n">
        <v>0.88</v>
      </c>
      <c r="W11" t="n">
        <v>9.26</v>
      </c>
      <c r="X11" t="n">
        <v>0.95</v>
      </c>
      <c r="Y11" t="n">
        <v>1</v>
      </c>
      <c r="Z11" t="n">
        <v>10</v>
      </c>
      <c r="AA11" t="n">
        <v>890.8742851017637</v>
      </c>
      <c r="AB11" t="n">
        <v>1218.933499475854</v>
      </c>
      <c r="AC11" t="n">
        <v>1102.600197069789</v>
      </c>
      <c r="AD11" t="n">
        <v>890874.2851017637</v>
      </c>
      <c r="AE11" t="n">
        <v>1218933.499475854</v>
      </c>
      <c r="AF11" t="n">
        <v>1.456765644707025e-06</v>
      </c>
      <c r="AG11" t="n">
        <v>35.546875</v>
      </c>
      <c r="AH11" t="n">
        <v>1102600.197069789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3.6856</v>
      </c>
      <c r="E12" t="n">
        <v>27.13</v>
      </c>
      <c r="F12" t="n">
        <v>24.24</v>
      </c>
      <c r="G12" t="n">
        <v>33.05</v>
      </c>
      <c r="H12" t="n">
        <v>0.6</v>
      </c>
      <c r="I12" t="n">
        <v>44</v>
      </c>
      <c r="J12" t="n">
        <v>101.83</v>
      </c>
      <c r="K12" t="n">
        <v>39.72</v>
      </c>
      <c r="L12" t="n">
        <v>3.5</v>
      </c>
      <c r="M12" t="n">
        <v>42</v>
      </c>
      <c r="N12" t="n">
        <v>13.61</v>
      </c>
      <c r="O12" t="n">
        <v>12792.74</v>
      </c>
      <c r="P12" t="n">
        <v>209.36</v>
      </c>
      <c r="Q12" t="n">
        <v>609.02</v>
      </c>
      <c r="R12" t="n">
        <v>74.08</v>
      </c>
      <c r="S12" t="n">
        <v>46.36</v>
      </c>
      <c r="T12" t="n">
        <v>13368.23</v>
      </c>
      <c r="U12" t="n">
        <v>0.63</v>
      </c>
      <c r="V12" t="n">
        <v>0.88</v>
      </c>
      <c r="W12" t="n">
        <v>9.25</v>
      </c>
      <c r="X12" t="n">
        <v>0.86</v>
      </c>
      <c r="Y12" t="n">
        <v>1</v>
      </c>
      <c r="Z12" t="n">
        <v>10</v>
      </c>
      <c r="AA12" t="n">
        <v>884.8033431015913</v>
      </c>
      <c r="AB12" t="n">
        <v>1210.62696880016</v>
      </c>
      <c r="AC12" t="n">
        <v>1095.086430023494</v>
      </c>
      <c r="AD12" t="n">
        <v>884803.3431015913</v>
      </c>
      <c r="AE12" t="n">
        <v>1210626.96880016</v>
      </c>
      <c r="AF12" t="n">
        <v>1.46555355810897e-06</v>
      </c>
      <c r="AG12" t="n">
        <v>35.32552083333334</v>
      </c>
      <c r="AH12" t="n">
        <v>1095086.430023494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3.7032</v>
      </c>
      <c r="E13" t="n">
        <v>27</v>
      </c>
      <c r="F13" t="n">
        <v>24.17</v>
      </c>
      <c r="G13" t="n">
        <v>35.38</v>
      </c>
      <c r="H13" t="n">
        <v>0.65</v>
      </c>
      <c r="I13" t="n">
        <v>41</v>
      </c>
      <c r="J13" t="n">
        <v>102.14</v>
      </c>
      <c r="K13" t="n">
        <v>39.72</v>
      </c>
      <c r="L13" t="n">
        <v>3.75</v>
      </c>
      <c r="M13" t="n">
        <v>39</v>
      </c>
      <c r="N13" t="n">
        <v>13.68</v>
      </c>
      <c r="O13" t="n">
        <v>12831.37</v>
      </c>
      <c r="P13" t="n">
        <v>207.66</v>
      </c>
      <c r="Q13" t="n">
        <v>608.9</v>
      </c>
      <c r="R13" t="n">
        <v>72.22</v>
      </c>
      <c r="S13" t="n">
        <v>46.36</v>
      </c>
      <c r="T13" t="n">
        <v>12453.8</v>
      </c>
      <c r="U13" t="n">
        <v>0.64</v>
      </c>
      <c r="V13" t="n">
        <v>0.88</v>
      </c>
      <c r="W13" t="n">
        <v>9.24</v>
      </c>
      <c r="X13" t="n">
        <v>0.8</v>
      </c>
      <c r="Y13" t="n">
        <v>1</v>
      </c>
      <c r="Z13" t="n">
        <v>10</v>
      </c>
      <c r="AA13" t="n">
        <v>879.749771927191</v>
      </c>
      <c r="AB13" t="n">
        <v>1203.71244977152</v>
      </c>
      <c r="AC13" t="n">
        <v>1088.831822986359</v>
      </c>
      <c r="AD13" t="n">
        <v>879749.7719271909</v>
      </c>
      <c r="AE13" t="n">
        <v>1203712.44977152</v>
      </c>
      <c r="AF13" t="n">
        <v>1.472552077379297e-06</v>
      </c>
      <c r="AG13" t="n">
        <v>35.15625</v>
      </c>
      <c r="AH13" t="n">
        <v>1088831.822986359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3.7203</v>
      </c>
      <c r="E14" t="n">
        <v>26.88</v>
      </c>
      <c r="F14" t="n">
        <v>24.11</v>
      </c>
      <c r="G14" t="n">
        <v>38.07</v>
      </c>
      <c r="H14" t="n">
        <v>0.6899999999999999</v>
      </c>
      <c r="I14" t="n">
        <v>38</v>
      </c>
      <c r="J14" t="n">
        <v>102.45</v>
      </c>
      <c r="K14" t="n">
        <v>39.72</v>
      </c>
      <c r="L14" t="n">
        <v>4</v>
      </c>
      <c r="M14" t="n">
        <v>36</v>
      </c>
      <c r="N14" t="n">
        <v>13.74</v>
      </c>
      <c r="O14" t="n">
        <v>12870.03</v>
      </c>
      <c r="P14" t="n">
        <v>205.99</v>
      </c>
      <c r="Q14" t="n">
        <v>608.91</v>
      </c>
      <c r="R14" t="n">
        <v>70.06</v>
      </c>
      <c r="S14" t="n">
        <v>46.36</v>
      </c>
      <c r="T14" t="n">
        <v>11389.89</v>
      </c>
      <c r="U14" t="n">
        <v>0.66</v>
      </c>
      <c r="V14" t="n">
        <v>0.88</v>
      </c>
      <c r="W14" t="n">
        <v>9.24</v>
      </c>
      <c r="X14" t="n">
        <v>0.74</v>
      </c>
      <c r="Y14" t="n">
        <v>1</v>
      </c>
      <c r="Z14" t="n">
        <v>10</v>
      </c>
      <c r="AA14" t="n">
        <v>874.7348411061514</v>
      </c>
      <c r="AB14" t="n">
        <v>1196.85080017904</v>
      </c>
      <c r="AC14" t="n">
        <v>1082.6250396006</v>
      </c>
      <c r="AD14" t="n">
        <v>874734.8411061515</v>
      </c>
      <c r="AE14" t="n">
        <v>1196850.80017904</v>
      </c>
      <c r="AF14" t="n">
        <v>1.479351775079444e-06</v>
      </c>
      <c r="AG14" t="n">
        <v>35</v>
      </c>
      <c r="AH14" t="n">
        <v>1082625.0396006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3.7317</v>
      </c>
      <c r="E15" t="n">
        <v>26.8</v>
      </c>
      <c r="F15" t="n">
        <v>24.07</v>
      </c>
      <c r="G15" t="n">
        <v>40.12</v>
      </c>
      <c r="H15" t="n">
        <v>0.73</v>
      </c>
      <c r="I15" t="n">
        <v>36</v>
      </c>
      <c r="J15" t="n">
        <v>102.77</v>
      </c>
      <c r="K15" t="n">
        <v>39.72</v>
      </c>
      <c r="L15" t="n">
        <v>4.25</v>
      </c>
      <c r="M15" t="n">
        <v>34</v>
      </c>
      <c r="N15" t="n">
        <v>13.8</v>
      </c>
      <c r="O15" t="n">
        <v>12908.71</v>
      </c>
      <c r="P15" t="n">
        <v>204.62</v>
      </c>
      <c r="Q15" t="n">
        <v>608.9</v>
      </c>
      <c r="R15" t="n">
        <v>68.95999999999999</v>
      </c>
      <c r="S15" t="n">
        <v>46.36</v>
      </c>
      <c r="T15" t="n">
        <v>10847.24</v>
      </c>
      <c r="U15" t="n">
        <v>0.67</v>
      </c>
      <c r="V15" t="n">
        <v>0.89</v>
      </c>
      <c r="W15" t="n">
        <v>9.24</v>
      </c>
      <c r="X15" t="n">
        <v>0.7</v>
      </c>
      <c r="Y15" t="n">
        <v>1</v>
      </c>
      <c r="Z15" t="n">
        <v>10</v>
      </c>
      <c r="AA15" t="n">
        <v>863.383789366429</v>
      </c>
      <c r="AB15" t="n">
        <v>1181.319790415692</v>
      </c>
      <c r="AC15" t="n">
        <v>1068.576287611157</v>
      </c>
      <c r="AD15" t="n">
        <v>863383.789366429</v>
      </c>
      <c r="AE15" t="n">
        <v>1181319.790415692</v>
      </c>
      <c r="AF15" t="n">
        <v>1.483884906879543e-06</v>
      </c>
      <c r="AG15" t="n">
        <v>34.89583333333334</v>
      </c>
      <c r="AH15" t="n">
        <v>1068576.287611157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3.7411</v>
      </c>
      <c r="E16" t="n">
        <v>26.73</v>
      </c>
      <c r="F16" t="n">
        <v>24.04</v>
      </c>
      <c r="G16" t="n">
        <v>42.43</v>
      </c>
      <c r="H16" t="n">
        <v>0.77</v>
      </c>
      <c r="I16" t="n">
        <v>34</v>
      </c>
      <c r="J16" t="n">
        <v>103.08</v>
      </c>
      <c r="K16" t="n">
        <v>39.72</v>
      </c>
      <c r="L16" t="n">
        <v>4.5</v>
      </c>
      <c r="M16" t="n">
        <v>32</v>
      </c>
      <c r="N16" t="n">
        <v>13.87</v>
      </c>
      <c r="O16" t="n">
        <v>12947.42</v>
      </c>
      <c r="P16" t="n">
        <v>202.93</v>
      </c>
      <c r="Q16" t="n">
        <v>608.88</v>
      </c>
      <c r="R16" t="n">
        <v>68.39</v>
      </c>
      <c r="S16" t="n">
        <v>46.36</v>
      </c>
      <c r="T16" t="n">
        <v>10573.9</v>
      </c>
      <c r="U16" t="n">
        <v>0.68</v>
      </c>
      <c r="V16" t="n">
        <v>0.89</v>
      </c>
      <c r="W16" t="n">
        <v>9.23</v>
      </c>
      <c r="X16" t="n">
        <v>0.67</v>
      </c>
      <c r="Y16" t="n">
        <v>1</v>
      </c>
      <c r="Z16" t="n">
        <v>10</v>
      </c>
      <c r="AA16" t="n">
        <v>859.6510875654201</v>
      </c>
      <c r="AB16" t="n">
        <v>1176.21254313637</v>
      </c>
      <c r="AC16" t="n">
        <v>1063.956468844107</v>
      </c>
      <c r="AD16" t="n">
        <v>859651.0875654201</v>
      </c>
      <c r="AE16" t="n">
        <v>1176212.54313637</v>
      </c>
      <c r="AF16" t="n">
        <v>1.487622752398922e-06</v>
      </c>
      <c r="AG16" t="n">
        <v>34.8046875</v>
      </c>
      <c r="AH16" t="n">
        <v>1063956.468844107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3.7525</v>
      </c>
      <c r="E17" t="n">
        <v>26.65</v>
      </c>
      <c r="F17" t="n">
        <v>24</v>
      </c>
      <c r="G17" t="n">
        <v>45.01</v>
      </c>
      <c r="H17" t="n">
        <v>0.8100000000000001</v>
      </c>
      <c r="I17" t="n">
        <v>32</v>
      </c>
      <c r="J17" t="n">
        <v>103.4</v>
      </c>
      <c r="K17" t="n">
        <v>39.72</v>
      </c>
      <c r="L17" t="n">
        <v>4.75</v>
      </c>
      <c r="M17" t="n">
        <v>30</v>
      </c>
      <c r="N17" t="n">
        <v>13.93</v>
      </c>
      <c r="O17" t="n">
        <v>12986.15</v>
      </c>
      <c r="P17" t="n">
        <v>201.89</v>
      </c>
      <c r="Q17" t="n">
        <v>608.86</v>
      </c>
      <c r="R17" t="n">
        <v>66.83</v>
      </c>
      <c r="S17" t="n">
        <v>46.36</v>
      </c>
      <c r="T17" t="n">
        <v>9800.530000000001</v>
      </c>
      <c r="U17" t="n">
        <v>0.6899999999999999</v>
      </c>
      <c r="V17" t="n">
        <v>0.89</v>
      </c>
      <c r="W17" t="n">
        <v>9.23</v>
      </c>
      <c r="X17" t="n">
        <v>0.63</v>
      </c>
      <c r="Y17" t="n">
        <v>1</v>
      </c>
      <c r="Z17" t="n">
        <v>10</v>
      </c>
      <c r="AA17" t="n">
        <v>856.5925211084289</v>
      </c>
      <c r="AB17" t="n">
        <v>1172.027677575486</v>
      </c>
      <c r="AC17" t="n">
        <v>1060.171000978858</v>
      </c>
      <c r="AD17" t="n">
        <v>856592.5211084288</v>
      </c>
      <c r="AE17" t="n">
        <v>1172027.677575486</v>
      </c>
      <c r="AF17" t="n">
        <v>1.49215588419902e-06</v>
      </c>
      <c r="AG17" t="n">
        <v>34.70052083333334</v>
      </c>
      <c r="AH17" t="n">
        <v>1060171.000978858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3.7626</v>
      </c>
      <c r="E18" t="n">
        <v>26.58</v>
      </c>
      <c r="F18" t="n">
        <v>23.97</v>
      </c>
      <c r="G18" t="n">
        <v>47.95</v>
      </c>
      <c r="H18" t="n">
        <v>0.85</v>
      </c>
      <c r="I18" t="n">
        <v>30</v>
      </c>
      <c r="J18" t="n">
        <v>103.71</v>
      </c>
      <c r="K18" t="n">
        <v>39.72</v>
      </c>
      <c r="L18" t="n">
        <v>5</v>
      </c>
      <c r="M18" t="n">
        <v>28</v>
      </c>
      <c r="N18" t="n">
        <v>14</v>
      </c>
      <c r="O18" t="n">
        <v>13024.91</v>
      </c>
      <c r="P18" t="n">
        <v>200.28</v>
      </c>
      <c r="Q18" t="n">
        <v>608.97</v>
      </c>
      <c r="R18" t="n">
        <v>65.75</v>
      </c>
      <c r="S18" t="n">
        <v>46.36</v>
      </c>
      <c r="T18" t="n">
        <v>9273.41</v>
      </c>
      <c r="U18" t="n">
        <v>0.71</v>
      </c>
      <c r="V18" t="n">
        <v>0.89</v>
      </c>
      <c r="W18" t="n">
        <v>9.24</v>
      </c>
      <c r="X18" t="n">
        <v>0.6</v>
      </c>
      <c r="Y18" t="n">
        <v>1</v>
      </c>
      <c r="Z18" t="n">
        <v>10</v>
      </c>
      <c r="AA18" t="n">
        <v>852.9335851822814</v>
      </c>
      <c r="AB18" t="n">
        <v>1167.021360020471</v>
      </c>
      <c r="AC18" t="n">
        <v>1055.642479344882</v>
      </c>
      <c r="AD18" t="n">
        <v>852933.5851822813</v>
      </c>
      <c r="AE18" t="n">
        <v>1167021.360020471</v>
      </c>
      <c r="AF18" t="n">
        <v>1.496172079916651e-06</v>
      </c>
      <c r="AG18" t="n">
        <v>34.609375</v>
      </c>
      <c r="AH18" t="n">
        <v>1055642.479344882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3.772</v>
      </c>
      <c r="E19" t="n">
        <v>26.51</v>
      </c>
      <c r="F19" t="n">
        <v>23.93</v>
      </c>
      <c r="G19" t="n">
        <v>49.5</v>
      </c>
      <c r="H19" t="n">
        <v>0.89</v>
      </c>
      <c r="I19" t="n">
        <v>29</v>
      </c>
      <c r="J19" t="n">
        <v>104.03</v>
      </c>
      <c r="K19" t="n">
        <v>39.72</v>
      </c>
      <c r="L19" t="n">
        <v>5.25</v>
      </c>
      <c r="M19" t="n">
        <v>27</v>
      </c>
      <c r="N19" t="n">
        <v>14.06</v>
      </c>
      <c r="O19" t="n">
        <v>13063.69</v>
      </c>
      <c r="P19" t="n">
        <v>199.13</v>
      </c>
      <c r="Q19" t="n">
        <v>608.9</v>
      </c>
      <c r="R19" t="n">
        <v>64.59</v>
      </c>
      <c r="S19" t="n">
        <v>46.36</v>
      </c>
      <c r="T19" t="n">
        <v>8696.73</v>
      </c>
      <c r="U19" t="n">
        <v>0.72</v>
      </c>
      <c r="V19" t="n">
        <v>0.89</v>
      </c>
      <c r="W19" t="n">
        <v>9.23</v>
      </c>
      <c r="X19" t="n">
        <v>0.55</v>
      </c>
      <c r="Y19" t="n">
        <v>1</v>
      </c>
      <c r="Z19" t="n">
        <v>10</v>
      </c>
      <c r="AA19" t="n">
        <v>849.9791674190876</v>
      </c>
      <c r="AB19" t="n">
        <v>1162.978995297156</v>
      </c>
      <c r="AC19" t="n">
        <v>1051.985912237267</v>
      </c>
      <c r="AD19" t="n">
        <v>849979.1674190876</v>
      </c>
      <c r="AE19" t="n">
        <v>1162978.995297156</v>
      </c>
      <c r="AF19" t="n">
        <v>1.49990992543603e-06</v>
      </c>
      <c r="AG19" t="n">
        <v>34.51822916666666</v>
      </c>
      <c r="AH19" t="n">
        <v>1051985.912237267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3.7835</v>
      </c>
      <c r="E20" t="n">
        <v>26.43</v>
      </c>
      <c r="F20" t="n">
        <v>23.89</v>
      </c>
      <c r="G20" t="n">
        <v>53.08</v>
      </c>
      <c r="H20" t="n">
        <v>0.93</v>
      </c>
      <c r="I20" t="n">
        <v>27</v>
      </c>
      <c r="J20" t="n">
        <v>104.34</v>
      </c>
      <c r="K20" t="n">
        <v>39.72</v>
      </c>
      <c r="L20" t="n">
        <v>5.5</v>
      </c>
      <c r="M20" t="n">
        <v>25</v>
      </c>
      <c r="N20" t="n">
        <v>14.12</v>
      </c>
      <c r="O20" t="n">
        <v>13102.5</v>
      </c>
      <c r="P20" t="n">
        <v>197.75</v>
      </c>
      <c r="Q20" t="n">
        <v>608.85</v>
      </c>
      <c r="R20" t="n">
        <v>63.18</v>
      </c>
      <c r="S20" t="n">
        <v>46.36</v>
      </c>
      <c r="T20" t="n">
        <v>8003.4</v>
      </c>
      <c r="U20" t="n">
        <v>0.73</v>
      </c>
      <c r="V20" t="n">
        <v>0.89</v>
      </c>
      <c r="W20" t="n">
        <v>9.220000000000001</v>
      </c>
      <c r="X20" t="n">
        <v>0.51</v>
      </c>
      <c r="Y20" t="n">
        <v>1</v>
      </c>
      <c r="Z20" t="n">
        <v>10</v>
      </c>
      <c r="AA20" t="n">
        <v>846.3039516296768</v>
      </c>
      <c r="AB20" t="n">
        <v>1157.950402915007</v>
      </c>
      <c r="AC20" t="n">
        <v>1047.437241654396</v>
      </c>
      <c r="AD20" t="n">
        <v>846303.9516296769</v>
      </c>
      <c r="AE20" t="n">
        <v>1157950.402915007</v>
      </c>
      <c r="AF20" t="n">
        <v>1.504482821550165e-06</v>
      </c>
      <c r="AG20" t="n">
        <v>34.4140625</v>
      </c>
      <c r="AH20" t="n">
        <v>1047437.241654396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3.7874</v>
      </c>
      <c r="E21" t="n">
        <v>26.4</v>
      </c>
      <c r="F21" t="n">
        <v>23.88</v>
      </c>
      <c r="G21" t="n">
        <v>55.11</v>
      </c>
      <c r="H21" t="n">
        <v>0.97</v>
      </c>
      <c r="I21" t="n">
        <v>26</v>
      </c>
      <c r="J21" t="n">
        <v>104.65</v>
      </c>
      <c r="K21" t="n">
        <v>39.72</v>
      </c>
      <c r="L21" t="n">
        <v>5.75</v>
      </c>
      <c r="M21" t="n">
        <v>24</v>
      </c>
      <c r="N21" t="n">
        <v>14.19</v>
      </c>
      <c r="O21" t="n">
        <v>13141.33</v>
      </c>
      <c r="P21" t="n">
        <v>196.16</v>
      </c>
      <c r="Q21" t="n">
        <v>608.91</v>
      </c>
      <c r="R21" t="n">
        <v>63.2</v>
      </c>
      <c r="S21" t="n">
        <v>46.36</v>
      </c>
      <c r="T21" t="n">
        <v>8017.4</v>
      </c>
      <c r="U21" t="n">
        <v>0.73</v>
      </c>
      <c r="V21" t="n">
        <v>0.89</v>
      </c>
      <c r="W21" t="n">
        <v>9.220000000000001</v>
      </c>
      <c r="X21" t="n">
        <v>0.51</v>
      </c>
      <c r="Y21" t="n">
        <v>1</v>
      </c>
      <c r="Z21" t="n">
        <v>10</v>
      </c>
      <c r="AA21" t="n">
        <v>843.5284882911975</v>
      </c>
      <c r="AB21" t="n">
        <v>1154.152891530498</v>
      </c>
      <c r="AC21" t="n">
        <v>1044.002159426584</v>
      </c>
      <c r="AD21" t="n">
        <v>843528.4882911975</v>
      </c>
      <c r="AE21" t="n">
        <v>1154152.891530498</v>
      </c>
      <c r="AF21" t="n">
        <v>1.506033629797567e-06</v>
      </c>
      <c r="AG21" t="n">
        <v>34.375</v>
      </c>
      <c r="AH21" t="n">
        <v>1044002.159426584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3.7931</v>
      </c>
      <c r="E22" t="n">
        <v>26.36</v>
      </c>
      <c r="F22" t="n">
        <v>23.86</v>
      </c>
      <c r="G22" t="n">
        <v>57.27</v>
      </c>
      <c r="H22" t="n">
        <v>1.01</v>
      </c>
      <c r="I22" t="n">
        <v>25</v>
      </c>
      <c r="J22" t="n">
        <v>104.97</v>
      </c>
      <c r="K22" t="n">
        <v>39.72</v>
      </c>
      <c r="L22" t="n">
        <v>6</v>
      </c>
      <c r="M22" t="n">
        <v>23</v>
      </c>
      <c r="N22" t="n">
        <v>14.25</v>
      </c>
      <c r="O22" t="n">
        <v>13180.19</v>
      </c>
      <c r="P22" t="n">
        <v>195.11</v>
      </c>
      <c r="Q22" t="n">
        <v>608.87</v>
      </c>
      <c r="R22" t="n">
        <v>62.43</v>
      </c>
      <c r="S22" t="n">
        <v>46.36</v>
      </c>
      <c r="T22" t="n">
        <v>7636.24</v>
      </c>
      <c r="U22" t="n">
        <v>0.74</v>
      </c>
      <c r="V22" t="n">
        <v>0.89</v>
      </c>
      <c r="W22" t="n">
        <v>9.220000000000001</v>
      </c>
      <c r="X22" t="n">
        <v>0.49</v>
      </c>
      <c r="Y22" t="n">
        <v>1</v>
      </c>
      <c r="Z22" t="n">
        <v>10</v>
      </c>
      <c r="AA22" t="n">
        <v>841.279154786914</v>
      </c>
      <c r="AB22" t="n">
        <v>1151.075254196347</v>
      </c>
      <c r="AC22" t="n">
        <v>1041.218247480113</v>
      </c>
      <c r="AD22" t="n">
        <v>841279.154786914</v>
      </c>
      <c r="AE22" t="n">
        <v>1151075.254196347</v>
      </c>
      <c r="AF22" t="n">
        <v>1.508300195697616e-06</v>
      </c>
      <c r="AG22" t="n">
        <v>34.32291666666666</v>
      </c>
      <c r="AH22" t="n">
        <v>1041218.247480113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3.7993</v>
      </c>
      <c r="E23" t="n">
        <v>26.32</v>
      </c>
      <c r="F23" t="n">
        <v>23.84</v>
      </c>
      <c r="G23" t="n">
        <v>59.6</v>
      </c>
      <c r="H23" t="n">
        <v>1.05</v>
      </c>
      <c r="I23" t="n">
        <v>24</v>
      </c>
      <c r="J23" t="n">
        <v>105.28</v>
      </c>
      <c r="K23" t="n">
        <v>39.72</v>
      </c>
      <c r="L23" t="n">
        <v>6.25</v>
      </c>
      <c r="M23" t="n">
        <v>22</v>
      </c>
      <c r="N23" t="n">
        <v>14.32</v>
      </c>
      <c r="O23" t="n">
        <v>13219.07</v>
      </c>
      <c r="P23" t="n">
        <v>193.65</v>
      </c>
      <c r="Q23" t="n">
        <v>608.8200000000001</v>
      </c>
      <c r="R23" t="n">
        <v>61.96</v>
      </c>
      <c r="S23" t="n">
        <v>46.36</v>
      </c>
      <c r="T23" t="n">
        <v>7405.55</v>
      </c>
      <c r="U23" t="n">
        <v>0.75</v>
      </c>
      <c r="V23" t="n">
        <v>0.89</v>
      </c>
      <c r="W23" t="n">
        <v>9.220000000000001</v>
      </c>
      <c r="X23" t="n">
        <v>0.47</v>
      </c>
      <c r="Y23" t="n">
        <v>1</v>
      </c>
      <c r="Z23" t="n">
        <v>10</v>
      </c>
      <c r="AA23" t="n">
        <v>830.62297538415</v>
      </c>
      <c r="AB23" t="n">
        <v>1136.49499942003</v>
      </c>
      <c r="AC23" t="n">
        <v>1028.029511756131</v>
      </c>
      <c r="AD23" t="n">
        <v>830622.9753841499</v>
      </c>
      <c r="AE23" t="n">
        <v>1136494.99942003</v>
      </c>
      <c r="AF23" t="n">
        <v>1.510765583167845e-06</v>
      </c>
      <c r="AG23" t="n">
        <v>34.27083333333334</v>
      </c>
      <c r="AH23" t="n">
        <v>1028029.511756131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3.8057</v>
      </c>
      <c r="E24" t="n">
        <v>26.28</v>
      </c>
      <c r="F24" t="n">
        <v>23.82</v>
      </c>
      <c r="G24" t="n">
        <v>62.13</v>
      </c>
      <c r="H24" t="n">
        <v>1.08</v>
      </c>
      <c r="I24" t="n">
        <v>23</v>
      </c>
      <c r="J24" t="n">
        <v>105.6</v>
      </c>
      <c r="K24" t="n">
        <v>39.72</v>
      </c>
      <c r="L24" t="n">
        <v>6.5</v>
      </c>
      <c r="M24" t="n">
        <v>21</v>
      </c>
      <c r="N24" t="n">
        <v>14.39</v>
      </c>
      <c r="O24" t="n">
        <v>13257.98</v>
      </c>
      <c r="P24" t="n">
        <v>192.1</v>
      </c>
      <c r="Q24" t="n">
        <v>608.8099999999999</v>
      </c>
      <c r="R24" t="n">
        <v>61.38</v>
      </c>
      <c r="S24" t="n">
        <v>46.36</v>
      </c>
      <c r="T24" t="n">
        <v>7124.09</v>
      </c>
      <c r="U24" t="n">
        <v>0.76</v>
      </c>
      <c r="V24" t="n">
        <v>0.89</v>
      </c>
      <c r="W24" t="n">
        <v>9.210000000000001</v>
      </c>
      <c r="X24" t="n">
        <v>0.44</v>
      </c>
      <c r="Y24" t="n">
        <v>1</v>
      </c>
      <c r="Z24" t="n">
        <v>10</v>
      </c>
      <c r="AA24" t="n">
        <v>827.5977916802856</v>
      </c>
      <c r="AB24" t="n">
        <v>1132.355809614716</v>
      </c>
      <c r="AC24" t="n">
        <v>1024.285360416448</v>
      </c>
      <c r="AD24" t="n">
        <v>827597.7916802856</v>
      </c>
      <c r="AE24" t="n">
        <v>1132355.809614717</v>
      </c>
      <c r="AF24" t="n">
        <v>1.513310499266145e-06</v>
      </c>
      <c r="AG24" t="n">
        <v>34.21875</v>
      </c>
      <c r="AH24" t="n">
        <v>1024285.360416448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3.8103</v>
      </c>
      <c r="E25" t="n">
        <v>26.24</v>
      </c>
      <c r="F25" t="n">
        <v>23.8</v>
      </c>
      <c r="G25" t="n">
        <v>64.92</v>
      </c>
      <c r="H25" t="n">
        <v>1.12</v>
      </c>
      <c r="I25" t="n">
        <v>22</v>
      </c>
      <c r="J25" t="n">
        <v>105.92</v>
      </c>
      <c r="K25" t="n">
        <v>39.72</v>
      </c>
      <c r="L25" t="n">
        <v>6.75</v>
      </c>
      <c r="M25" t="n">
        <v>20</v>
      </c>
      <c r="N25" t="n">
        <v>14.45</v>
      </c>
      <c r="O25" t="n">
        <v>13296.91</v>
      </c>
      <c r="P25" t="n">
        <v>190.84</v>
      </c>
      <c r="Q25" t="n">
        <v>608.91</v>
      </c>
      <c r="R25" t="n">
        <v>60.79</v>
      </c>
      <c r="S25" t="n">
        <v>46.36</v>
      </c>
      <c r="T25" t="n">
        <v>6834.34</v>
      </c>
      <c r="U25" t="n">
        <v>0.76</v>
      </c>
      <c r="V25" t="n">
        <v>0.9</v>
      </c>
      <c r="W25" t="n">
        <v>9.220000000000001</v>
      </c>
      <c r="X25" t="n">
        <v>0.43</v>
      </c>
      <c r="Y25" t="n">
        <v>1</v>
      </c>
      <c r="Z25" t="n">
        <v>10</v>
      </c>
      <c r="AA25" t="n">
        <v>825.1893193790822</v>
      </c>
      <c r="AB25" t="n">
        <v>1129.060431557911</v>
      </c>
      <c r="AC25" t="n">
        <v>1021.304488616291</v>
      </c>
      <c r="AD25" t="n">
        <v>825189.3193790822</v>
      </c>
      <c r="AE25" t="n">
        <v>1129060.431557911</v>
      </c>
      <c r="AF25" t="n">
        <v>1.515139657711799e-06</v>
      </c>
      <c r="AG25" t="n">
        <v>34.16666666666666</v>
      </c>
      <c r="AH25" t="n">
        <v>1021304.488616291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3.8187</v>
      </c>
      <c r="E26" t="n">
        <v>26.19</v>
      </c>
      <c r="F26" t="n">
        <v>23.77</v>
      </c>
      <c r="G26" t="n">
        <v>67.91</v>
      </c>
      <c r="H26" t="n">
        <v>1.16</v>
      </c>
      <c r="I26" t="n">
        <v>21</v>
      </c>
      <c r="J26" t="n">
        <v>106.23</v>
      </c>
      <c r="K26" t="n">
        <v>39.72</v>
      </c>
      <c r="L26" t="n">
        <v>7</v>
      </c>
      <c r="M26" t="n">
        <v>19</v>
      </c>
      <c r="N26" t="n">
        <v>14.52</v>
      </c>
      <c r="O26" t="n">
        <v>13335.87</v>
      </c>
      <c r="P26" t="n">
        <v>189.47</v>
      </c>
      <c r="Q26" t="n">
        <v>608.83</v>
      </c>
      <c r="R26" t="n">
        <v>59.81</v>
      </c>
      <c r="S26" t="n">
        <v>46.36</v>
      </c>
      <c r="T26" t="n">
        <v>6347.21</v>
      </c>
      <c r="U26" t="n">
        <v>0.78</v>
      </c>
      <c r="V26" t="n">
        <v>0.9</v>
      </c>
      <c r="W26" t="n">
        <v>9.210000000000001</v>
      </c>
      <c r="X26" t="n">
        <v>0.4</v>
      </c>
      <c r="Y26" t="n">
        <v>1</v>
      </c>
      <c r="Z26" t="n">
        <v>10</v>
      </c>
      <c r="AA26" t="n">
        <v>822.1697589434809</v>
      </c>
      <c r="AB26" t="n">
        <v>1124.928935756317</v>
      </c>
      <c r="AC26" t="n">
        <v>1017.56729697541</v>
      </c>
      <c r="AD26" t="n">
        <v>822169.7589434809</v>
      </c>
      <c r="AE26" t="n">
        <v>1124928.935756317</v>
      </c>
      <c r="AF26" t="n">
        <v>1.518479860090819e-06</v>
      </c>
      <c r="AG26" t="n">
        <v>34.1015625</v>
      </c>
      <c r="AH26" t="n">
        <v>1017567.296975411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3.8242</v>
      </c>
      <c r="E27" t="n">
        <v>26.15</v>
      </c>
      <c r="F27" t="n">
        <v>23.75</v>
      </c>
      <c r="G27" t="n">
        <v>71.25</v>
      </c>
      <c r="H27" t="n">
        <v>1.2</v>
      </c>
      <c r="I27" t="n">
        <v>20</v>
      </c>
      <c r="J27" t="n">
        <v>106.55</v>
      </c>
      <c r="K27" t="n">
        <v>39.72</v>
      </c>
      <c r="L27" t="n">
        <v>7.25</v>
      </c>
      <c r="M27" t="n">
        <v>18</v>
      </c>
      <c r="N27" t="n">
        <v>14.58</v>
      </c>
      <c r="O27" t="n">
        <v>13374.86</v>
      </c>
      <c r="P27" t="n">
        <v>188.19</v>
      </c>
      <c r="Q27" t="n">
        <v>608.85</v>
      </c>
      <c r="R27" t="n">
        <v>59.1</v>
      </c>
      <c r="S27" t="n">
        <v>46.36</v>
      </c>
      <c r="T27" t="n">
        <v>5996.82</v>
      </c>
      <c r="U27" t="n">
        <v>0.78</v>
      </c>
      <c r="V27" t="n">
        <v>0.9</v>
      </c>
      <c r="W27" t="n">
        <v>9.210000000000001</v>
      </c>
      <c r="X27" t="n">
        <v>0.38</v>
      </c>
      <c r="Y27" t="n">
        <v>1</v>
      </c>
      <c r="Z27" t="n">
        <v>10</v>
      </c>
      <c r="AA27" t="n">
        <v>819.6528424049209</v>
      </c>
      <c r="AB27" t="n">
        <v>1121.485179509738</v>
      </c>
      <c r="AC27" t="n">
        <v>1014.452207991663</v>
      </c>
      <c r="AD27" t="n">
        <v>819652.8424049208</v>
      </c>
      <c r="AE27" t="n">
        <v>1121485.179509738</v>
      </c>
      <c r="AF27" t="n">
        <v>1.520666897362796e-06</v>
      </c>
      <c r="AG27" t="n">
        <v>34.04947916666666</v>
      </c>
      <c r="AH27" t="n">
        <v>1014452.207991663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3.8304</v>
      </c>
      <c r="E28" t="n">
        <v>26.11</v>
      </c>
      <c r="F28" t="n">
        <v>23.73</v>
      </c>
      <c r="G28" t="n">
        <v>74.93000000000001</v>
      </c>
      <c r="H28" t="n">
        <v>1.24</v>
      </c>
      <c r="I28" t="n">
        <v>19</v>
      </c>
      <c r="J28" t="n">
        <v>106.86</v>
      </c>
      <c r="K28" t="n">
        <v>39.72</v>
      </c>
      <c r="L28" t="n">
        <v>7.5</v>
      </c>
      <c r="M28" t="n">
        <v>17</v>
      </c>
      <c r="N28" t="n">
        <v>14.65</v>
      </c>
      <c r="O28" t="n">
        <v>13413.87</v>
      </c>
      <c r="P28" t="n">
        <v>187.18</v>
      </c>
      <c r="Q28" t="n">
        <v>608.8099999999999</v>
      </c>
      <c r="R28" t="n">
        <v>58.32</v>
      </c>
      <c r="S28" t="n">
        <v>46.36</v>
      </c>
      <c r="T28" t="n">
        <v>5614.84</v>
      </c>
      <c r="U28" t="n">
        <v>0.79</v>
      </c>
      <c r="V28" t="n">
        <v>0.9</v>
      </c>
      <c r="W28" t="n">
        <v>9.210000000000001</v>
      </c>
      <c r="X28" t="n">
        <v>0.36</v>
      </c>
      <c r="Y28" t="n">
        <v>1</v>
      </c>
      <c r="Z28" t="n">
        <v>10</v>
      </c>
      <c r="AA28" t="n">
        <v>817.2831016745132</v>
      </c>
      <c r="AB28" t="n">
        <v>1118.242795696812</v>
      </c>
      <c r="AC28" t="n">
        <v>1011.519272739128</v>
      </c>
      <c r="AD28" t="n">
        <v>817283.1016745132</v>
      </c>
      <c r="AE28" t="n">
        <v>1118242.795696812</v>
      </c>
      <c r="AF28" t="n">
        <v>1.523132284833025e-06</v>
      </c>
      <c r="AG28" t="n">
        <v>33.99739583333334</v>
      </c>
      <c r="AH28" t="n">
        <v>1011519.272739128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3.8308</v>
      </c>
      <c r="E29" t="n">
        <v>26.1</v>
      </c>
      <c r="F29" t="n">
        <v>23.73</v>
      </c>
      <c r="G29" t="n">
        <v>74.92</v>
      </c>
      <c r="H29" t="n">
        <v>1.27</v>
      </c>
      <c r="I29" t="n">
        <v>19</v>
      </c>
      <c r="J29" t="n">
        <v>107.18</v>
      </c>
      <c r="K29" t="n">
        <v>39.72</v>
      </c>
      <c r="L29" t="n">
        <v>7.75</v>
      </c>
      <c r="M29" t="n">
        <v>17</v>
      </c>
      <c r="N29" t="n">
        <v>14.72</v>
      </c>
      <c r="O29" t="n">
        <v>13452.9</v>
      </c>
      <c r="P29" t="n">
        <v>184.99</v>
      </c>
      <c r="Q29" t="n">
        <v>608.84</v>
      </c>
      <c r="R29" t="n">
        <v>58.38</v>
      </c>
      <c r="S29" t="n">
        <v>46.36</v>
      </c>
      <c r="T29" t="n">
        <v>5641.92</v>
      </c>
      <c r="U29" t="n">
        <v>0.79</v>
      </c>
      <c r="V29" t="n">
        <v>0.9</v>
      </c>
      <c r="W29" t="n">
        <v>9.210000000000001</v>
      </c>
      <c r="X29" t="n">
        <v>0.35</v>
      </c>
      <c r="Y29" t="n">
        <v>1</v>
      </c>
      <c r="Z29" t="n">
        <v>10</v>
      </c>
      <c r="AA29" t="n">
        <v>814.1302555760059</v>
      </c>
      <c r="AB29" t="n">
        <v>1113.928932571081</v>
      </c>
      <c r="AC29" t="n">
        <v>1007.617118655572</v>
      </c>
      <c r="AD29" t="n">
        <v>814130.2555760059</v>
      </c>
      <c r="AE29" t="n">
        <v>1113928.932571081</v>
      </c>
      <c r="AF29" t="n">
        <v>1.523291342089169e-06</v>
      </c>
      <c r="AG29" t="n">
        <v>33.984375</v>
      </c>
      <c r="AH29" t="n">
        <v>1007617.118655572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3.8386</v>
      </c>
      <c r="E30" t="n">
        <v>26.05</v>
      </c>
      <c r="F30" t="n">
        <v>23.69</v>
      </c>
      <c r="G30" t="n">
        <v>78.98</v>
      </c>
      <c r="H30" t="n">
        <v>1.31</v>
      </c>
      <c r="I30" t="n">
        <v>18</v>
      </c>
      <c r="J30" t="n">
        <v>107.5</v>
      </c>
      <c r="K30" t="n">
        <v>39.72</v>
      </c>
      <c r="L30" t="n">
        <v>8</v>
      </c>
      <c r="M30" t="n">
        <v>16</v>
      </c>
      <c r="N30" t="n">
        <v>14.78</v>
      </c>
      <c r="O30" t="n">
        <v>13491.96</v>
      </c>
      <c r="P30" t="n">
        <v>184.06</v>
      </c>
      <c r="Q30" t="n">
        <v>608.86</v>
      </c>
      <c r="R30" t="n">
        <v>57.45</v>
      </c>
      <c r="S30" t="n">
        <v>46.36</v>
      </c>
      <c r="T30" t="n">
        <v>5181.03</v>
      </c>
      <c r="U30" t="n">
        <v>0.8100000000000001</v>
      </c>
      <c r="V30" t="n">
        <v>0.9</v>
      </c>
      <c r="W30" t="n">
        <v>9.199999999999999</v>
      </c>
      <c r="X30" t="n">
        <v>0.32</v>
      </c>
      <c r="Y30" t="n">
        <v>1</v>
      </c>
      <c r="Z30" t="n">
        <v>10</v>
      </c>
      <c r="AA30" t="n">
        <v>811.7795927057188</v>
      </c>
      <c r="AB30" t="n">
        <v>1110.712651928027</v>
      </c>
      <c r="AC30" t="n">
        <v>1004.707795323013</v>
      </c>
      <c r="AD30" t="n">
        <v>811779.5927057187</v>
      </c>
      <c r="AE30" t="n">
        <v>1110712.651928027</v>
      </c>
      <c r="AF30" t="n">
        <v>1.526392958583973e-06</v>
      </c>
      <c r="AG30" t="n">
        <v>33.91927083333334</v>
      </c>
      <c r="AH30" t="n">
        <v>1004707.795323013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3.8425</v>
      </c>
      <c r="E31" t="n">
        <v>26.02</v>
      </c>
      <c r="F31" t="n">
        <v>23.69</v>
      </c>
      <c r="G31" t="n">
        <v>83.59999999999999</v>
      </c>
      <c r="H31" t="n">
        <v>1.35</v>
      </c>
      <c r="I31" t="n">
        <v>17</v>
      </c>
      <c r="J31" t="n">
        <v>107.81</v>
      </c>
      <c r="K31" t="n">
        <v>39.72</v>
      </c>
      <c r="L31" t="n">
        <v>8.25</v>
      </c>
      <c r="M31" t="n">
        <v>15</v>
      </c>
      <c r="N31" t="n">
        <v>14.85</v>
      </c>
      <c r="O31" t="n">
        <v>13531.05</v>
      </c>
      <c r="P31" t="n">
        <v>182.35</v>
      </c>
      <c r="Q31" t="n">
        <v>608.79</v>
      </c>
      <c r="R31" t="n">
        <v>57.15</v>
      </c>
      <c r="S31" t="n">
        <v>46.36</v>
      </c>
      <c r="T31" t="n">
        <v>5039.63</v>
      </c>
      <c r="U31" t="n">
        <v>0.8100000000000001</v>
      </c>
      <c r="V31" t="n">
        <v>0.9</v>
      </c>
      <c r="W31" t="n">
        <v>9.210000000000001</v>
      </c>
      <c r="X31" t="n">
        <v>0.32</v>
      </c>
      <c r="Y31" t="n">
        <v>1</v>
      </c>
      <c r="Z31" t="n">
        <v>10</v>
      </c>
      <c r="AA31" t="n">
        <v>808.957312212131</v>
      </c>
      <c r="AB31" t="n">
        <v>1106.851083246473</v>
      </c>
      <c r="AC31" t="n">
        <v>1001.214769336681</v>
      </c>
      <c r="AD31" t="n">
        <v>808957.312212131</v>
      </c>
      <c r="AE31" t="n">
        <v>1106851.083246473</v>
      </c>
      <c r="AF31" t="n">
        <v>1.527943766831375e-06</v>
      </c>
      <c r="AG31" t="n">
        <v>33.88020833333334</v>
      </c>
      <c r="AH31" t="n">
        <v>1001214.769336681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3.8417</v>
      </c>
      <c r="E32" t="n">
        <v>26.03</v>
      </c>
      <c r="F32" t="n">
        <v>23.69</v>
      </c>
      <c r="G32" t="n">
        <v>83.62</v>
      </c>
      <c r="H32" t="n">
        <v>1.38</v>
      </c>
      <c r="I32" t="n">
        <v>17</v>
      </c>
      <c r="J32" t="n">
        <v>108.13</v>
      </c>
      <c r="K32" t="n">
        <v>39.72</v>
      </c>
      <c r="L32" t="n">
        <v>8.5</v>
      </c>
      <c r="M32" t="n">
        <v>14</v>
      </c>
      <c r="N32" t="n">
        <v>14.92</v>
      </c>
      <c r="O32" t="n">
        <v>13570.16</v>
      </c>
      <c r="P32" t="n">
        <v>181.52</v>
      </c>
      <c r="Q32" t="n">
        <v>608.75</v>
      </c>
      <c r="R32" t="n">
        <v>57.44</v>
      </c>
      <c r="S32" t="n">
        <v>46.36</v>
      </c>
      <c r="T32" t="n">
        <v>5184.8</v>
      </c>
      <c r="U32" t="n">
        <v>0.8100000000000001</v>
      </c>
      <c r="V32" t="n">
        <v>0.9</v>
      </c>
      <c r="W32" t="n">
        <v>9.199999999999999</v>
      </c>
      <c r="X32" t="n">
        <v>0.32</v>
      </c>
      <c r="Y32" t="n">
        <v>1</v>
      </c>
      <c r="Z32" t="n">
        <v>10</v>
      </c>
      <c r="AA32" t="n">
        <v>807.8631562142392</v>
      </c>
      <c r="AB32" t="n">
        <v>1105.354010739401</v>
      </c>
      <c r="AC32" t="n">
        <v>999.8605753285296</v>
      </c>
      <c r="AD32" t="n">
        <v>807863.1562142392</v>
      </c>
      <c r="AE32" t="n">
        <v>1105354.010739401</v>
      </c>
      <c r="AF32" t="n">
        <v>1.527625652319087e-06</v>
      </c>
      <c r="AG32" t="n">
        <v>33.89322916666666</v>
      </c>
      <c r="AH32" t="n">
        <v>999860.5753285297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3.8473</v>
      </c>
      <c r="E33" t="n">
        <v>25.99</v>
      </c>
      <c r="F33" t="n">
        <v>23.68</v>
      </c>
      <c r="G33" t="n">
        <v>88.78</v>
      </c>
      <c r="H33" t="n">
        <v>1.42</v>
      </c>
      <c r="I33" t="n">
        <v>16</v>
      </c>
      <c r="J33" t="n">
        <v>108.45</v>
      </c>
      <c r="K33" t="n">
        <v>39.72</v>
      </c>
      <c r="L33" t="n">
        <v>8.75</v>
      </c>
      <c r="M33" t="n">
        <v>14</v>
      </c>
      <c r="N33" t="n">
        <v>14.98</v>
      </c>
      <c r="O33" t="n">
        <v>13609.42</v>
      </c>
      <c r="P33" t="n">
        <v>180.39</v>
      </c>
      <c r="Q33" t="n">
        <v>608.83</v>
      </c>
      <c r="R33" t="n">
        <v>56.8</v>
      </c>
      <c r="S33" t="n">
        <v>46.36</v>
      </c>
      <c r="T33" t="n">
        <v>4866.37</v>
      </c>
      <c r="U33" t="n">
        <v>0.82</v>
      </c>
      <c r="V33" t="n">
        <v>0.9</v>
      </c>
      <c r="W33" t="n">
        <v>9.199999999999999</v>
      </c>
      <c r="X33" t="n">
        <v>0.3</v>
      </c>
      <c r="Y33" t="n">
        <v>1</v>
      </c>
      <c r="Z33" t="n">
        <v>10</v>
      </c>
      <c r="AA33" t="n">
        <v>805.6398634785819</v>
      </c>
      <c r="AB33" t="n">
        <v>1102.312003533722</v>
      </c>
      <c r="AC33" t="n">
        <v>997.1088930210764</v>
      </c>
      <c r="AD33" t="n">
        <v>805639.8634785819</v>
      </c>
      <c r="AE33" t="n">
        <v>1102312.003533722</v>
      </c>
      <c r="AF33" t="n">
        <v>1.529852453905101e-06</v>
      </c>
      <c r="AG33" t="n">
        <v>33.84114583333334</v>
      </c>
      <c r="AH33" t="n">
        <v>997108.8930210763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3.8453</v>
      </c>
      <c r="E34" t="n">
        <v>26.01</v>
      </c>
      <c r="F34" t="n">
        <v>23.69</v>
      </c>
      <c r="G34" t="n">
        <v>88.83</v>
      </c>
      <c r="H34" t="n">
        <v>1.46</v>
      </c>
      <c r="I34" t="n">
        <v>16</v>
      </c>
      <c r="J34" t="n">
        <v>108.77</v>
      </c>
      <c r="K34" t="n">
        <v>39.72</v>
      </c>
      <c r="L34" t="n">
        <v>9</v>
      </c>
      <c r="M34" t="n">
        <v>12</v>
      </c>
      <c r="N34" t="n">
        <v>15.05</v>
      </c>
      <c r="O34" t="n">
        <v>13648.58</v>
      </c>
      <c r="P34" t="n">
        <v>178.34</v>
      </c>
      <c r="Q34" t="n">
        <v>608.79</v>
      </c>
      <c r="R34" t="n">
        <v>57.3</v>
      </c>
      <c r="S34" t="n">
        <v>46.36</v>
      </c>
      <c r="T34" t="n">
        <v>5115.32</v>
      </c>
      <c r="U34" t="n">
        <v>0.8100000000000001</v>
      </c>
      <c r="V34" t="n">
        <v>0.9</v>
      </c>
      <c r="W34" t="n">
        <v>9.199999999999999</v>
      </c>
      <c r="X34" t="n">
        <v>0.32</v>
      </c>
      <c r="Y34" t="n">
        <v>1</v>
      </c>
      <c r="Z34" t="n">
        <v>10</v>
      </c>
      <c r="AA34" t="n">
        <v>802.9970030943343</v>
      </c>
      <c r="AB34" t="n">
        <v>1098.695925361223</v>
      </c>
      <c r="AC34" t="n">
        <v>993.8379282741633</v>
      </c>
      <c r="AD34" t="n">
        <v>802997.0030943344</v>
      </c>
      <c r="AE34" t="n">
        <v>1098695.925361223</v>
      </c>
      <c r="AF34" t="n">
        <v>1.529057167624382e-06</v>
      </c>
      <c r="AG34" t="n">
        <v>33.8671875</v>
      </c>
      <c r="AH34" t="n">
        <v>993837.9282741634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3.8516</v>
      </c>
      <c r="E35" t="n">
        <v>25.96</v>
      </c>
      <c r="F35" t="n">
        <v>23.67</v>
      </c>
      <c r="G35" t="n">
        <v>94.67</v>
      </c>
      <c r="H35" t="n">
        <v>1.49</v>
      </c>
      <c r="I35" t="n">
        <v>15</v>
      </c>
      <c r="J35" t="n">
        <v>109.09</v>
      </c>
      <c r="K35" t="n">
        <v>39.72</v>
      </c>
      <c r="L35" t="n">
        <v>9.25</v>
      </c>
      <c r="M35" t="n">
        <v>7</v>
      </c>
      <c r="N35" t="n">
        <v>15.12</v>
      </c>
      <c r="O35" t="n">
        <v>13687.77</v>
      </c>
      <c r="P35" t="n">
        <v>177.92</v>
      </c>
      <c r="Q35" t="n">
        <v>608.85</v>
      </c>
      <c r="R35" t="n">
        <v>56.45</v>
      </c>
      <c r="S35" t="n">
        <v>46.36</v>
      </c>
      <c r="T35" t="n">
        <v>4698.52</v>
      </c>
      <c r="U35" t="n">
        <v>0.82</v>
      </c>
      <c r="V35" t="n">
        <v>0.9</v>
      </c>
      <c r="W35" t="n">
        <v>9.210000000000001</v>
      </c>
      <c r="X35" t="n">
        <v>0.29</v>
      </c>
      <c r="Y35" t="n">
        <v>1</v>
      </c>
      <c r="Z35" t="n">
        <v>10</v>
      </c>
      <c r="AA35" t="n">
        <v>801.6600952572563</v>
      </c>
      <c r="AB35" t="n">
        <v>1096.866709078322</v>
      </c>
      <c r="AC35" t="n">
        <v>992.183289825981</v>
      </c>
      <c r="AD35" t="n">
        <v>801660.0952572563</v>
      </c>
      <c r="AE35" t="n">
        <v>1096866.709078322</v>
      </c>
      <c r="AF35" t="n">
        <v>1.531562319408646e-06</v>
      </c>
      <c r="AG35" t="n">
        <v>33.80208333333334</v>
      </c>
      <c r="AH35" t="n">
        <v>992183.289825981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3.8527</v>
      </c>
      <c r="E36" t="n">
        <v>25.96</v>
      </c>
      <c r="F36" t="n">
        <v>23.66</v>
      </c>
      <c r="G36" t="n">
        <v>94.64</v>
      </c>
      <c r="H36" t="n">
        <v>1.53</v>
      </c>
      <c r="I36" t="n">
        <v>15</v>
      </c>
      <c r="J36" t="n">
        <v>109.4</v>
      </c>
      <c r="K36" t="n">
        <v>39.72</v>
      </c>
      <c r="L36" t="n">
        <v>9.5</v>
      </c>
      <c r="M36" t="n">
        <v>5</v>
      </c>
      <c r="N36" t="n">
        <v>15.19</v>
      </c>
      <c r="O36" t="n">
        <v>13726.99</v>
      </c>
      <c r="P36" t="n">
        <v>178.02</v>
      </c>
      <c r="Q36" t="n">
        <v>608.8200000000001</v>
      </c>
      <c r="R36" t="n">
        <v>55.94</v>
      </c>
      <c r="S36" t="n">
        <v>46.36</v>
      </c>
      <c r="T36" t="n">
        <v>4443.62</v>
      </c>
      <c r="U36" t="n">
        <v>0.83</v>
      </c>
      <c r="V36" t="n">
        <v>0.9</v>
      </c>
      <c r="W36" t="n">
        <v>9.210000000000001</v>
      </c>
      <c r="X36" t="n">
        <v>0.29</v>
      </c>
      <c r="Y36" t="n">
        <v>1</v>
      </c>
      <c r="Z36" t="n">
        <v>10</v>
      </c>
      <c r="AA36" t="n">
        <v>801.6353713490411</v>
      </c>
      <c r="AB36" t="n">
        <v>1096.83288073636</v>
      </c>
      <c r="AC36" t="n">
        <v>992.1526900134975</v>
      </c>
      <c r="AD36" t="n">
        <v>801635.3713490411</v>
      </c>
      <c r="AE36" t="n">
        <v>1096832.88073636</v>
      </c>
      <c r="AF36" t="n">
        <v>1.531999726863042e-06</v>
      </c>
      <c r="AG36" t="n">
        <v>33.80208333333334</v>
      </c>
      <c r="AH36" t="n">
        <v>992152.6900134975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3.8516</v>
      </c>
      <c r="E37" t="n">
        <v>25.96</v>
      </c>
      <c r="F37" t="n">
        <v>23.67</v>
      </c>
      <c r="G37" t="n">
        <v>94.67</v>
      </c>
      <c r="H37" t="n">
        <v>1.57</v>
      </c>
      <c r="I37" t="n">
        <v>15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178.48</v>
      </c>
      <c r="Q37" t="n">
        <v>608.83</v>
      </c>
      <c r="R37" t="n">
        <v>55.95</v>
      </c>
      <c r="S37" t="n">
        <v>46.36</v>
      </c>
      <c r="T37" t="n">
        <v>4448.08</v>
      </c>
      <c r="U37" t="n">
        <v>0.83</v>
      </c>
      <c r="V37" t="n">
        <v>0.9</v>
      </c>
      <c r="W37" t="n">
        <v>9.220000000000001</v>
      </c>
      <c r="X37" t="n">
        <v>0.29</v>
      </c>
      <c r="Y37" t="n">
        <v>1</v>
      </c>
      <c r="Z37" t="n">
        <v>10</v>
      </c>
      <c r="AA37" t="n">
        <v>802.4513240446425</v>
      </c>
      <c r="AB37" t="n">
        <v>1097.949303211774</v>
      </c>
      <c r="AC37" t="n">
        <v>993.162562694767</v>
      </c>
      <c r="AD37" t="n">
        <v>802451.3240446425</v>
      </c>
      <c r="AE37" t="n">
        <v>1097949.303211774</v>
      </c>
      <c r="AF37" t="n">
        <v>1.531562319408646e-06</v>
      </c>
      <c r="AG37" t="n">
        <v>33.80208333333334</v>
      </c>
      <c r="AH37" t="n">
        <v>993162.5626947669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3.8523</v>
      </c>
      <c r="E38" t="n">
        <v>25.96</v>
      </c>
      <c r="F38" t="n">
        <v>23.66</v>
      </c>
      <c r="G38" t="n">
        <v>94.65000000000001</v>
      </c>
      <c r="H38" t="n">
        <v>1.6</v>
      </c>
      <c r="I38" t="n">
        <v>15</v>
      </c>
      <c r="J38" t="n">
        <v>110.04</v>
      </c>
      <c r="K38" t="n">
        <v>39.72</v>
      </c>
      <c r="L38" t="n">
        <v>10</v>
      </c>
      <c r="M38" t="n">
        <v>0</v>
      </c>
      <c r="N38" t="n">
        <v>15.32</v>
      </c>
      <c r="O38" t="n">
        <v>13805.5</v>
      </c>
      <c r="P38" t="n">
        <v>178.93</v>
      </c>
      <c r="Q38" t="n">
        <v>608.79</v>
      </c>
      <c r="R38" t="n">
        <v>55.81</v>
      </c>
      <c r="S38" t="n">
        <v>46.36</v>
      </c>
      <c r="T38" t="n">
        <v>4376.18</v>
      </c>
      <c r="U38" t="n">
        <v>0.83</v>
      </c>
      <c r="V38" t="n">
        <v>0.9</v>
      </c>
      <c r="W38" t="n">
        <v>9.220000000000001</v>
      </c>
      <c r="X38" t="n">
        <v>0.29</v>
      </c>
      <c r="Y38" t="n">
        <v>1</v>
      </c>
      <c r="Z38" t="n">
        <v>10</v>
      </c>
      <c r="AA38" t="n">
        <v>802.9608020725891</v>
      </c>
      <c r="AB38" t="n">
        <v>1098.646393526195</v>
      </c>
      <c r="AC38" t="n">
        <v>993.7931236879518</v>
      </c>
      <c r="AD38" t="n">
        <v>802960.8020725891</v>
      </c>
      <c r="AE38" t="n">
        <v>1098646.393526195</v>
      </c>
      <c r="AF38" t="n">
        <v>1.531840669606898e-06</v>
      </c>
      <c r="AG38" t="n">
        <v>33.80208333333334</v>
      </c>
      <c r="AH38" t="n">
        <v>993793.1236879518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4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2.223</v>
      </c>
      <c r="E2" t="n">
        <v>44.98</v>
      </c>
      <c r="F2" t="n">
        <v>29.77</v>
      </c>
      <c r="G2" t="n">
        <v>5.72</v>
      </c>
      <c r="H2" t="n">
        <v>0.09</v>
      </c>
      <c r="I2" t="n">
        <v>312</v>
      </c>
      <c r="J2" t="n">
        <v>204</v>
      </c>
      <c r="K2" t="n">
        <v>55.27</v>
      </c>
      <c r="L2" t="n">
        <v>1</v>
      </c>
      <c r="M2" t="n">
        <v>310</v>
      </c>
      <c r="N2" t="n">
        <v>42.72</v>
      </c>
      <c r="O2" t="n">
        <v>25393.6</v>
      </c>
      <c r="P2" t="n">
        <v>433.7</v>
      </c>
      <c r="Q2" t="n">
        <v>610.13</v>
      </c>
      <c r="R2" t="n">
        <v>246.58</v>
      </c>
      <c r="S2" t="n">
        <v>46.36</v>
      </c>
      <c r="T2" t="n">
        <v>98276.44</v>
      </c>
      <c r="U2" t="n">
        <v>0.19</v>
      </c>
      <c r="V2" t="n">
        <v>0.72</v>
      </c>
      <c r="W2" t="n">
        <v>9.67</v>
      </c>
      <c r="X2" t="n">
        <v>6.37</v>
      </c>
      <c r="Y2" t="n">
        <v>1</v>
      </c>
      <c r="Z2" t="n">
        <v>10</v>
      </c>
      <c r="AA2" t="n">
        <v>2249.060594888636</v>
      </c>
      <c r="AB2" t="n">
        <v>3077.263927477548</v>
      </c>
      <c r="AC2" t="n">
        <v>2783.574177206023</v>
      </c>
      <c r="AD2" t="n">
        <v>2249060.594888636</v>
      </c>
      <c r="AE2" t="n">
        <v>3077263.927477548</v>
      </c>
      <c r="AF2" t="n">
        <v>7.398432119878303e-07</v>
      </c>
      <c r="AG2" t="n">
        <v>58.56770833333334</v>
      </c>
      <c r="AH2" t="n">
        <v>2783574.177206023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2.4801</v>
      </c>
      <c r="E3" t="n">
        <v>40.32</v>
      </c>
      <c r="F3" t="n">
        <v>28.18</v>
      </c>
      <c r="G3" t="n">
        <v>7.17</v>
      </c>
      <c r="H3" t="n">
        <v>0.11</v>
      </c>
      <c r="I3" t="n">
        <v>236</v>
      </c>
      <c r="J3" t="n">
        <v>204.39</v>
      </c>
      <c r="K3" t="n">
        <v>55.27</v>
      </c>
      <c r="L3" t="n">
        <v>1.25</v>
      </c>
      <c r="M3" t="n">
        <v>234</v>
      </c>
      <c r="N3" t="n">
        <v>42.87</v>
      </c>
      <c r="O3" t="n">
        <v>25442.42</v>
      </c>
      <c r="P3" t="n">
        <v>410.48</v>
      </c>
      <c r="Q3" t="n">
        <v>609.58</v>
      </c>
      <c r="R3" t="n">
        <v>196.67</v>
      </c>
      <c r="S3" t="n">
        <v>46.36</v>
      </c>
      <c r="T3" t="n">
        <v>73702.47</v>
      </c>
      <c r="U3" t="n">
        <v>0.24</v>
      </c>
      <c r="V3" t="n">
        <v>0.76</v>
      </c>
      <c r="W3" t="n">
        <v>9.57</v>
      </c>
      <c r="X3" t="n">
        <v>4.8</v>
      </c>
      <c r="Y3" t="n">
        <v>1</v>
      </c>
      <c r="Z3" t="n">
        <v>10</v>
      </c>
      <c r="AA3" t="n">
        <v>1947.368092277649</v>
      </c>
      <c r="AB3" t="n">
        <v>2664.474935671158</v>
      </c>
      <c r="AC3" t="n">
        <v>2410.181187424761</v>
      </c>
      <c r="AD3" t="n">
        <v>1947368.092277649</v>
      </c>
      <c r="AE3" t="n">
        <v>2664474.935671158</v>
      </c>
      <c r="AF3" t="n">
        <v>8.254094242244797e-07</v>
      </c>
      <c r="AG3" t="n">
        <v>52.5</v>
      </c>
      <c r="AH3" t="n">
        <v>2410181.187424761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2.6667</v>
      </c>
      <c r="E4" t="n">
        <v>37.5</v>
      </c>
      <c r="F4" t="n">
        <v>27.23</v>
      </c>
      <c r="G4" t="n">
        <v>8.6</v>
      </c>
      <c r="H4" t="n">
        <v>0.13</v>
      </c>
      <c r="I4" t="n">
        <v>190</v>
      </c>
      <c r="J4" t="n">
        <v>204.79</v>
      </c>
      <c r="K4" t="n">
        <v>55.27</v>
      </c>
      <c r="L4" t="n">
        <v>1.5</v>
      </c>
      <c r="M4" t="n">
        <v>188</v>
      </c>
      <c r="N4" t="n">
        <v>43.02</v>
      </c>
      <c r="O4" t="n">
        <v>25491.3</v>
      </c>
      <c r="P4" t="n">
        <v>396.34</v>
      </c>
      <c r="Q4" t="n">
        <v>609.41</v>
      </c>
      <c r="R4" t="n">
        <v>167</v>
      </c>
      <c r="S4" t="n">
        <v>46.36</v>
      </c>
      <c r="T4" t="n">
        <v>59097.74</v>
      </c>
      <c r="U4" t="n">
        <v>0.28</v>
      </c>
      <c r="V4" t="n">
        <v>0.78</v>
      </c>
      <c r="W4" t="n">
        <v>9.49</v>
      </c>
      <c r="X4" t="n">
        <v>3.84</v>
      </c>
      <c r="Y4" t="n">
        <v>1</v>
      </c>
      <c r="Z4" t="n">
        <v>10</v>
      </c>
      <c r="AA4" t="n">
        <v>1768.128682614142</v>
      </c>
      <c r="AB4" t="n">
        <v>2419.231667884877</v>
      </c>
      <c r="AC4" t="n">
        <v>2188.343592914915</v>
      </c>
      <c r="AD4" t="n">
        <v>1768128.682614142</v>
      </c>
      <c r="AE4" t="n">
        <v>2419231.667884876</v>
      </c>
      <c r="AF4" t="n">
        <v>8.87512322720624e-07</v>
      </c>
      <c r="AG4" t="n">
        <v>48.828125</v>
      </c>
      <c r="AH4" t="n">
        <v>2188343.592914915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2.8024</v>
      </c>
      <c r="E5" t="n">
        <v>35.68</v>
      </c>
      <c r="F5" t="n">
        <v>26.63</v>
      </c>
      <c r="G5" t="n">
        <v>9.99</v>
      </c>
      <c r="H5" t="n">
        <v>0.15</v>
      </c>
      <c r="I5" t="n">
        <v>160</v>
      </c>
      <c r="J5" t="n">
        <v>205.18</v>
      </c>
      <c r="K5" t="n">
        <v>55.27</v>
      </c>
      <c r="L5" t="n">
        <v>1.75</v>
      </c>
      <c r="M5" t="n">
        <v>158</v>
      </c>
      <c r="N5" t="n">
        <v>43.16</v>
      </c>
      <c r="O5" t="n">
        <v>25540.22</v>
      </c>
      <c r="P5" t="n">
        <v>387.34</v>
      </c>
      <c r="Q5" t="n">
        <v>609.5599999999999</v>
      </c>
      <c r="R5" t="n">
        <v>147.91</v>
      </c>
      <c r="S5" t="n">
        <v>46.36</v>
      </c>
      <c r="T5" t="n">
        <v>49704.94</v>
      </c>
      <c r="U5" t="n">
        <v>0.31</v>
      </c>
      <c r="V5" t="n">
        <v>0.8</v>
      </c>
      <c r="W5" t="n">
        <v>9.449999999999999</v>
      </c>
      <c r="X5" t="n">
        <v>3.24</v>
      </c>
      <c r="Y5" t="n">
        <v>1</v>
      </c>
      <c r="Z5" t="n">
        <v>10</v>
      </c>
      <c r="AA5" t="n">
        <v>1663.501359763025</v>
      </c>
      <c r="AB5" t="n">
        <v>2276.075948928264</v>
      </c>
      <c r="AC5" t="n">
        <v>2058.850454855207</v>
      </c>
      <c r="AD5" t="n">
        <v>1663501.359763025</v>
      </c>
      <c r="AE5" t="n">
        <v>2276075.948928264</v>
      </c>
      <c r="AF5" t="n">
        <v>9.326750415090849e-07</v>
      </c>
      <c r="AG5" t="n">
        <v>46.45833333333334</v>
      </c>
      <c r="AH5" t="n">
        <v>2058850.454855207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2.9199</v>
      </c>
      <c r="E6" t="n">
        <v>34.25</v>
      </c>
      <c r="F6" t="n">
        <v>26.13</v>
      </c>
      <c r="G6" t="n">
        <v>11.44</v>
      </c>
      <c r="H6" t="n">
        <v>0.17</v>
      </c>
      <c r="I6" t="n">
        <v>137</v>
      </c>
      <c r="J6" t="n">
        <v>205.58</v>
      </c>
      <c r="K6" t="n">
        <v>55.27</v>
      </c>
      <c r="L6" t="n">
        <v>2</v>
      </c>
      <c r="M6" t="n">
        <v>135</v>
      </c>
      <c r="N6" t="n">
        <v>43.31</v>
      </c>
      <c r="O6" t="n">
        <v>25589.2</v>
      </c>
      <c r="P6" t="n">
        <v>379.68</v>
      </c>
      <c r="Q6" t="n">
        <v>609.3200000000001</v>
      </c>
      <c r="R6" t="n">
        <v>132.84</v>
      </c>
      <c r="S6" t="n">
        <v>46.36</v>
      </c>
      <c r="T6" t="n">
        <v>42283.38</v>
      </c>
      <c r="U6" t="n">
        <v>0.35</v>
      </c>
      <c r="V6" t="n">
        <v>0.82</v>
      </c>
      <c r="W6" t="n">
        <v>9.4</v>
      </c>
      <c r="X6" t="n">
        <v>2.74</v>
      </c>
      <c r="Y6" t="n">
        <v>1</v>
      </c>
      <c r="Z6" t="n">
        <v>10</v>
      </c>
      <c r="AA6" t="n">
        <v>1576.034264407808</v>
      </c>
      <c r="AB6" t="n">
        <v>2156.399610287347</v>
      </c>
      <c r="AC6" t="n">
        <v>1950.595858007383</v>
      </c>
      <c r="AD6" t="n">
        <v>1576034.264407807</v>
      </c>
      <c r="AE6" t="n">
        <v>2156399.610287346</v>
      </c>
      <c r="AF6" t="n">
        <v>9.717805644099262e-07</v>
      </c>
      <c r="AG6" t="n">
        <v>44.59635416666666</v>
      </c>
      <c r="AH6" t="n">
        <v>1950595.858007383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3.0042</v>
      </c>
      <c r="E7" t="n">
        <v>33.29</v>
      </c>
      <c r="F7" t="n">
        <v>25.81</v>
      </c>
      <c r="G7" t="n">
        <v>12.8</v>
      </c>
      <c r="H7" t="n">
        <v>0.19</v>
      </c>
      <c r="I7" t="n">
        <v>121</v>
      </c>
      <c r="J7" t="n">
        <v>205.98</v>
      </c>
      <c r="K7" t="n">
        <v>55.27</v>
      </c>
      <c r="L7" t="n">
        <v>2.25</v>
      </c>
      <c r="M7" t="n">
        <v>119</v>
      </c>
      <c r="N7" t="n">
        <v>43.46</v>
      </c>
      <c r="O7" t="n">
        <v>25638.22</v>
      </c>
      <c r="P7" t="n">
        <v>374.89</v>
      </c>
      <c r="Q7" t="n">
        <v>609.21</v>
      </c>
      <c r="R7" t="n">
        <v>122.88</v>
      </c>
      <c r="S7" t="n">
        <v>46.36</v>
      </c>
      <c r="T7" t="n">
        <v>37383.64</v>
      </c>
      <c r="U7" t="n">
        <v>0.38</v>
      </c>
      <c r="V7" t="n">
        <v>0.83</v>
      </c>
      <c r="W7" t="n">
        <v>9.380000000000001</v>
      </c>
      <c r="X7" t="n">
        <v>2.43</v>
      </c>
      <c r="Y7" t="n">
        <v>1</v>
      </c>
      <c r="Z7" t="n">
        <v>10</v>
      </c>
      <c r="AA7" t="n">
        <v>1519.064444444599</v>
      </c>
      <c r="AB7" t="n">
        <v>2078.450989282609</v>
      </c>
      <c r="AC7" t="n">
        <v>1880.086543989761</v>
      </c>
      <c r="AD7" t="n">
        <v>1519064.444444599</v>
      </c>
      <c r="AE7" t="n">
        <v>2078450.989282609</v>
      </c>
      <c r="AF7" t="n">
        <v>9.998366970102743e-07</v>
      </c>
      <c r="AG7" t="n">
        <v>43.34635416666666</v>
      </c>
      <c r="AH7" t="n">
        <v>1880086.543989761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3.0863</v>
      </c>
      <c r="E8" t="n">
        <v>32.4</v>
      </c>
      <c r="F8" t="n">
        <v>25.5</v>
      </c>
      <c r="G8" t="n">
        <v>14.3</v>
      </c>
      <c r="H8" t="n">
        <v>0.22</v>
      </c>
      <c r="I8" t="n">
        <v>107</v>
      </c>
      <c r="J8" t="n">
        <v>206.38</v>
      </c>
      <c r="K8" t="n">
        <v>55.27</v>
      </c>
      <c r="L8" t="n">
        <v>2.5</v>
      </c>
      <c r="M8" t="n">
        <v>105</v>
      </c>
      <c r="N8" t="n">
        <v>43.6</v>
      </c>
      <c r="O8" t="n">
        <v>25687.3</v>
      </c>
      <c r="P8" t="n">
        <v>369.88</v>
      </c>
      <c r="Q8" t="n">
        <v>609.16</v>
      </c>
      <c r="R8" t="n">
        <v>113.26</v>
      </c>
      <c r="S8" t="n">
        <v>46.36</v>
      </c>
      <c r="T8" t="n">
        <v>32643.07</v>
      </c>
      <c r="U8" t="n">
        <v>0.41</v>
      </c>
      <c r="V8" t="n">
        <v>0.84</v>
      </c>
      <c r="W8" t="n">
        <v>9.35</v>
      </c>
      <c r="X8" t="n">
        <v>2.12</v>
      </c>
      <c r="Y8" t="n">
        <v>1</v>
      </c>
      <c r="Z8" t="n">
        <v>10</v>
      </c>
      <c r="AA8" t="n">
        <v>1464.772825807456</v>
      </c>
      <c r="AB8" t="n">
        <v>2004.166801486099</v>
      </c>
      <c r="AC8" t="n">
        <v>1812.891934818037</v>
      </c>
      <c r="AD8" t="n">
        <v>1464772.825807455</v>
      </c>
      <c r="AE8" t="n">
        <v>2004166.801486099</v>
      </c>
      <c r="AF8" t="n">
        <v>1.027160641096734e-06</v>
      </c>
      <c r="AG8" t="n">
        <v>42.1875</v>
      </c>
      <c r="AH8" t="n">
        <v>1812891.934818037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3.144</v>
      </c>
      <c r="E9" t="n">
        <v>31.81</v>
      </c>
      <c r="F9" t="n">
        <v>25.31</v>
      </c>
      <c r="G9" t="n">
        <v>15.65</v>
      </c>
      <c r="H9" t="n">
        <v>0.24</v>
      </c>
      <c r="I9" t="n">
        <v>97</v>
      </c>
      <c r="J9" t="n">
        <v>206.78</v>
      </c>
      <c r="K9" t="n">
        <v>55.27</v>
      </c>
      <c r="L9" t="n">
        <v>2.75</v>
      </c>
      <c r="M9" t="n">
        <v>95</v>
      </c>
      <c r="N9" t="n">
        <v>43.75</v>
      </c>
      <c r="O9" t="n">
        <v>25736.42</v>
      </c>
      <c r="P9" t="n">
        <v>366.83</v>
      </c>
      <c r="Q9" t="n">
        <v>609.15</v>
      </c>
      <c r="R9" t="n">
        <v>107.45</v>
      </c>
      <c r="S9" t="n">
        <v>46.36</v>
      </c>
      <c r="T9" t="n">
        <v>29789.75</v>
      </c>
      <c r="U9" t="n">
        <v>0.43</v>
      </c>
      <c r="V9" t="n">
        <v>0.84</v>
      </c>
      <c r="W9" t="n">
        <v>9.33</v>
      </c>
      <c r="X9" t="n">
        <v>1.93</v>
      </c>
      <c r="Y9" t="n">
        <v>1</v>
      </c>
      <c r="Z9" t="n">
        <v>10</v>
      </c>
      <c r="AA9" t="n">
        <v>1432.207313511838</v>
      </c>
      <c r="AB9" t="n">
        <v>1959.609230874228</v>
      </c>
      <c r="AC9" t="n">
        <v>1772.58687620842</v>
      </c>
      <c r="AD9" t="n">
        <v>1432207.313511838</v>
      </c>
      <c r="AE9" t="n">
        <v>1959609.230874228</v>
      </c>
      <c r="AF9" t="n">
        <v>1.046363948938254e-06</v>
      </c>
      <c r="AG9" t="n">
        <v>41.41927083333334</v>
      </c>
      <c r="AH9" t="n">
        <v>1772586.87620842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3.1981</v>
      </c>
      <c r="E10" t="n">
        <v>31.27</v>
      </c>
      <c r="F10" t="n">
        <v>25.14</v>
      </c>
      <c r="G10" t="n">
        <v>17.14</v>
      </c>
      <c r="H10" t="n">
        <v>0.26</v>
      </c>
      <c r="I10" t="n">
        <v>88</v>
      </c>
      <c r="J10" t="n">
        <v>207.17</v>
      </c>
      <c r="K10" t="n">
        <v>55.27</v>
      </c>
      <c r="L10" t="n">
        <v>3</v>
      </c>
      <c r="M10" t="n">
        <v>86</v>
      </c>
      <c r="N10" t="n">
        <v>43.9</v>
      </c>
      <c r="O10" t="n">
        <v>25785.6</v>
      </c>
      <c r="P10" t="n">
        <v>363.95</v>
      </c>
      <c r="Q10" t="n">
        <v>609.09</v>
      </c>
      <c r="R10" t="n">
        <v>102.02</v>
      </c>
      <c r="S10" t="n">
        <v>46.36</v>
      </c>
      <c r="T10" t="n">
        <v>27118.21</v>
      </c>
      <c r="U10" t="n">
        <v>0.45</v>
      </c>
      <c r="V10" t="n">
        <v>0.85</v>
      </c>
      <c r="W10" t="n">
        <v>9.32</v>
      </c>
      <c r="X10" t="n">
        <v>1.76</v>
      </c>
      <c r="Y10" t="n">
        <v>1</v>
      </c>
      <c r="Z10" t="n">
        <v>10</v>
      </c>
      <c r="AA10" t="n">
        <v>1402.112107388928</v>
      </c>
      <c r="AB10" t="n">
        <v>1918.431642150074</v>
      </c>
      <c r="AC10" t="n">
        <v>1735.33921875899</v>
      </c>
      <c r="AD10" t="n">
        <v>1402112.107388928</v>
      </c>
      <c r="AE10" t="n">
        <v>1918431.642150074</v>
      </c>
      <c r="AF10" t="n">
        <v>1.064369130120684e-06</v>
      </c>
      <c r="AG10" t="n">
        <v>40.71614583333334</v>
      </c>
      <c r="AH10" t="n">
        <v>1735339.218758991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3.244</v>
      </c>
      <c r="E11" t="n">
        <v>30.83</v>
      </c>
      <c r="F11" t="n">
        <v>24.98</v>
      </c>
      <c r="G11" t="n">
        <v>18.5</v>
      </c>
      <c r="H11" t="n">
        <v>0.28</v>
      </c>
      <c r="I11" t="n">
        <v>81</v>
      </c>
      <c r="J11" t="n">
        <v>207.57</v>
      </c>
      <c r="K11" t="n">
        <v>55.27</v>
      </c>
      <c r="L11" t="n">
        <v>3.25</v>
      </c>
      <c r="M11" t="n">
        <v>79</v>
      </c>
      <c r="N11" t="n">
        <v>44.05</v>
      </c>
      <c r="O11" t="n">
        <v>25834.83</v>
      </c>
      <c r="P11" t="n">
        <v>361.29</v>
      </c>
      <c r="Q11" t="n">
        <v>609.15</v>
      </c>
      <c r="R11" t="n">
        <v>97.22</v>
      </c>
      <c r="S11" t="n">
        <v>46.36</v>
      </c>
      <c r="T11" t="n">
        <v>24753.69</v>
      </c>
      <c r="U11" t="n">
        <v>0.48</v>
      </c>
      <c r="V11" t="n">
        <v>0.85</v>
      </c>
      <c r="W11" t="n">
        <v>9.31</v>
      </c>
      <c r="X11" t="n">
        <v>1.6</v>
      </c>
      <c r="Y11" t="n">
        <v>1</v>
      </c>
      <c r="Z11" t="n">
        <v>10</v>
      </c>
      <c r="AA11" t="n">
        <v>1375.310998638261</v>
      </c>
      <c r="AB11" t="n">
        <v>1881.761182775942</v>
      </c>
      <c r="AC11" t="n">
        <v>1702.168536560213</v>
      </c>
      <c r="AD11" t="n">
        <v>1375310.998638261</v>
      </c>
      <c r="AE11" t="n">
        <v>1881761.182775942</v>
      </c>
      <c r="AF11" t="n">
        <v>1.079645245024076e-06</v>
      </c>
      <c r="AG11" t="n">
        <v>40.14322916666666</v>
      </c>
      <c r="AH11" t="n">
        <v>1702168.536560213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3.281</v>
      </c>
      <c r="E12" t="n">
        <v>30.48</v>
      </c>
      <c r="F12" t="n">
        <v>24.87</v>
      </c>
      <c r="G12" t="n">
        <v>19.9</v>
      </c>
      <c r="H12" t="n">
        <v>0.3</v>
      </c>
      <c r="I12" t="n">
        <v>75</v>
      </c>
      <c r="J12" t="n">
        <v>207.97</v>
      </c>
      <c r="K12" t="n">
        <v>55.27</v>
      </c>
      <c r="L12" t="n">
        <v>3.5</v>
      </c>
      <c r="M12" t="n">
        <v>73</v>
      </c>
      <c r="N12" t="n">
        <v>44.2</v>
      </c>
      <c r="O12" t="n">
        <v>25884.1</v>
      </c>
      <c r="P12" t="n">
        <v>359.56</v>
      </c>
      <c r="Q12" t="n">
        <v>609.27</v>
      </c>
      <c r="R12" t="n">
        <v>93.5</v>
      </c>
      <c r="S12" t="n">
        <v>46.36</v>
      </c>
      <c r="T12" t="n">
        <v>22924.02</v>
      </c>
      <c r="U12" t="n">
        <v>0.5</v>
      </c>
      <c r="V12" t="n">
        <v>0.86</v>
      </c>
      <c r="W12" t="n">
        <v>9.300000000000001</v>
      </c>
      <c r="X12" t="n">
        <v>1.49</v>
      </c>
      <c r="Y12" t="n">
        <v>1</v>
      </c>
      <c r="Z12" t="n">
        <v>10</v>
      </c>
      <c r="AA12" t="n">
        <v>1361.767840931417</v>
      </c>
      <c r="AB12" t="n">
        <v>1863.230836919488</v>
      </c>
      <c r="AC12" t="n">
        <v>1685.406700904795</v>
      </c>
      <c r="AD12" t="n">
        <v>1361767.840931417</v>
      </c>
      <c r="AE12" t="n">
        <v>1863230.836919488</v>
      </c>
      <c r="AF12" t="n">
        <v>1.09195932457583e-06</v>
      </c>
      <c r="AG12" t="n">
        <v>39.6875</v>
      </c>
      <c r="AH12" t="n">
        <v>1685406.700904795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3.3149</v>
      </c>
      <c r="E13" t="n">
        <v>30.17</v>
      </c>
      <c r="F13" t="n">
        <v>24.76</v>
      </c>
      <c r="G13" t="n">
        <v>21.23</v>
      </c>
      <c r="H13" t="n">
        <v>0.32</v>
      </c>
      <c r="I13" t="n">
        <v>70</v>
      </c>
      <c r="J13" t="n">
        <v>208.37</v>
      </c>
      <c r="K13" t="n">
        <v>55.27</v>
      </c>
      <c r="L13" t="n">
        <v>3.75</v>
      </c>
      <c r="M13" t="n">
        <v>68</v>
      </c>
      <c r="N13" t="n">
        <v>44.35</v>
      </c>
      <c r="O13" t="n">
        <v>25933.43</v>
      </c>
      <c r="P13" t="n">
        <v>357.55</v>
      </c>
      <c r="Q13" t="n">
        <v>609.0700000000001</v>
      </c>
      <c r="R13" t="n">
        <v>90.29000000000001</v>
      </c>
      <c r="S13" t="n">
        <v>46.36</v>
      </c>
      <c r="T13" t="n">
        <v>21344.48</v>
      </c>
      <c r="U13" t="n">
        <v>0.51</v>
      </c>
      <c r="V13" t="n">
        <v>0.86</v>
      </c>
      <c r="W13" t="n">
        <v>9.300000000000001</v>
      </c>
      <c r="X13" t="n">
        <v>1.39</v>
      </c>
      <c r="Y13" t="n">
        <v>1</v>
      </c>
      <c r="Z13" t="n">
        <v>10</v>
      </c>
      <c r="AA13" t="n">
        <v>1340.312239095087</v>
      </c>
      <c r="AB13" t="n">
        <v>1833.874335932672</v>
      </c>
      <c r="AC13" t="n">
        <v>1658.851943170053</v>
      </c>
      <c r="AD13" t="n">
        <v>1340312.239095087</v>
      </c>
      <c r="AE13" t="n">
        <v>1833874.335932672</v>
      </c>
      <c r="AF13" t="n">
        <v>1.103241683948924e-06</v>
      </c>
      <c r="AG13" t="n">
        <v>39.28385416666666</v>
      </c>
      <c r="AH13" t="n">
        <v>1658851.943170053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3.3487</v>
      </c>
      <c r="E14" t="n">
        <v>29.86</v>
      </c>
      <c r="F14" t="n">
        <v>24.66</v>
      </c>
      <c r="G14" t="n">
        <v>22.76</v>
      </c>
      <c r="H14" t="n">
        <v>0.34</v>
      </c>
      <c r="I14" t="n">
        <v>65</v>
      </c>
      <c r="J14" t="n">
        <v>208.77</v>
      </c>
      <c r="K14" t="n">
        <v>55.27</v>
      </c>
      <c r="L14" t="n">
        <v>4</v>
      </c>
      <c r="M14" t="n">
        <v>63</v>
      </c>
      <c r="N14" t="n">
        <v>44.5</v>
      </c>
      <c r="O14" t="n">
        <v>25982.82</v>
      </c>
      <c r="P14" t="n">
        <v>355.73</v>
      </c>
      <c r="Q14" t="n">
        <v>609.09</v>
      </c>
      <c r="R14" t="n">
        <v>87.52</v>
      </c>
      <c r="S14" t="n">
        <v>46.36</v>
      </c>
      <c r="T14" t="n">
        <v>19982.05</v>
      </c>
      <c r="U14" t="n">
        <v>0.53</v>
      </c>
      <c r="V14" t="n">
        <v>0.86</v>
      </c>
      <c r="W14" t="n">
        <v>9.279999999999999</v>
      </c>
      <c r="X14" t="n">
        <v>1.28</v>
      </c>
      <c r="Y14" t="n">
        <v>1</v>
      </c>
      <c r="Z14" t="n">
        <v>10</v>
      </c>
      <c r="AA14" t="n">
        <v>1319.538961956131</v>
      </c>
      <c r="AB14" t="n">
        <v>1805.451421698845</v>
      </c>
      <c r="AC14" t="n">
        <v>1633.141671978892</v>
      </c>
      <c r="AD14" t="n">
        <v>1319538.961956131</v>
      </c>
      <c r="AE14" t="n">
        <v>1805451.421698845</v>
      </c>
      <c r="AF14" t="n">
        <v>1.114490762025932e-06</v>
      </c>
      <c r="AG14" t="n">
        <v>38.88020833333334</v>
      </c>
      <c r="AH14" t="n">
        <v>1633141.671978892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3.3776</v>
      </c>
      <c r="E15" t="n">
        <v>29.61</v>
      </c>
      <c r="F15" t="n">
        <v>24.57</v>
      </c>
      <c r="G15" t="n">
        <v>24.17</v>
      </c>
      <c r="H15" t="n">
        <v>0.36</v>
      </c>
      <c r="I15" t="n">
        <v>61</v>
      </c>
      <c r="J15" t="n">
        <v>209.17</v>
      </c>
      <c r="K15" t="n">
        <v>55.27</v>
      </c>
      <c r="L15" t="n">
        <v>4.25</v>
      </c>
      <c r="M15" t="n">
        <v>59</v>
      </c>
      <c r="N15" t="n">
        <v>44.65</v>
      </c>
      <c r="O15" t="n">
        <v>26032.25</v>
      </c>
      <c r="P15" t="n">
        <v>354.06</v>
      </c>
      <c r="Q15" t="n">
        <v>609.03</v>
      </c>
      <c r="R15" t="n">
        <v>84.63</v>
      </c>
      <c r="S15" t="n">
        <v>46.36</v>
      </c>
      <c r="T15" t="n">
        <v>18558</v>
      </c>
      <c r="U15" t="n">
        <v>0.55</v>
      </c>
      <c r="V15" t="n">
        <v>0.87</v>
      </c>
      <c r="W15" t="n">
        <v>9.27</v>
      </c>
      <c r="X15" t="n">
        <v>1.19</v>
      </c>
      <c r="Y15" t="n">
        <v>1</v>
      </c>
      <c r="Z15" t="n">
        <v>10</v>
      </c>
      <c r="AA15" t="n">
        <v>1309.169429667747</v>
      </c>
      <c r="AB15" t="n">
        <v>1791.263370150401</v>
      </c>
      <c r="AC15" t="n">
        <v>1620.307708157175</v>
      </c>
      <c r="AD15" t="n">
        <v>1309169.429667747</v>
      </c>
      <c r="AE15" t="n">
        <v>1791263.370150401</v>
      </c>
      <c r="AF15" t="n">
        <v>1.124109056594735e-06</v>
      </c>
      <c r="AG15" t="n">
        <v>38.5546875</v>
      </c>
      <c r="AH15" t="n">
        <v>1620307.708157175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3.4054</v>
      </c>
      <c r="E16" t="n">
        <v>29.36</v>
      </c>
      <c r="F16" t="n">
        <v>24.49</v>
      </c>
      <c r="G16" t="n">
        <v>25.78</v>
      </c>
      <c r="H16" t="n">
        <v>0.38</v>
      </c>
      <c r="I16" t="n">
        <v>57</v>
      </c>
      <c r="J16" t="n">
        <v>209.58</v>
      </c>
      <c r="K16" t="n">
        <v>55.27</v>
      </c>
      <c r="L16" t="n">
        <v>4.5</v>
      </c>
      <c r="M16" t="n">
        <v>55</v>
      </c>
      <c r="N16" t="n">
        <v>44.8</v>
      </c>
      <c r="O16" t="n">
        <v>26081.73</v>
      </c>
      <c r="P16" t="n">
        <v>352.43</v>
      </c>
      <c r="Q16" t="n">
        <v>609.0599999999999</v>
      </c>
      <c r="R16" t="n">
        <v>81.91</v>
      </c>
      <c r="S16" t="n">
        <v>46.36</v>
      </c>
      <c r="T16" t="n">
        <v>17217.46</v>
      </c>
      <c r="U16" t="n">
        <v>0.57</v>
      </c>
      <c r="V16" t="n">
        <v>0.87</v>
      </c>
      <c r="W16" t="n">
        <v>9.27</v>
      </c>
      <c r="X16" t="n">
        <v>1.11</v>
      </c>
      <c r="Y16" t="n">
        <v>1</v>
      </c>
      <c r="Z16" t="n">
        <v>10</v>
      </c>
      <c r="AA16" t="n">
        <v>1290.698708950495</v>
      </c>
      <c r="AB16" t="n">
        <v>1765.99091519437</v>
      </c>
      <c r="AC16" t="n">
        <v>1597.447220832035</v>
      </c>
      <c r="AD16" t="n">
        <v>1290698.708950495</v>
      </c>
      <c r="AE16" t="n">
        <v>1765990.91519437</v>
      </c>
      <c r="AF16" t="n">
        <v>1.133361256906594e-06</v>
      </c>
      <c r="AG16" t="n">
        <v>38.22916666666666</v>
      </c>
      <c r="AH16" t="n">
        <v>1597447.220832035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3.4269</v>
      </c>
      <c r="E17" t="n">
        <v>29.18</v>
      </c>
      <c r="F17" t="n">
        <v>24.43</v>
      </c>
      <c r="G17" t="n">
        <v>27.14</v>
      </c>
      <c r="H17" t="n">
        <v>0.4</v>
      </c>
      <c r="I17" t="n">
        <v>54</v>
      </c>
      <c r="J17" t="n">
        <v>209.98</v>
      </c>
      <c r="K17" t="n">
        <v>55.27</v>
      </c>
      <c r="L17" t="n">
        <v>4.75</v>
      </c>
      <c r="M17" t="n">
        <v>52</v>
      </c>
      <c r="N17" t="n">
        <v>44.95</v>
      </c>
      <c r="O17" t="n">
        <v>26131.27</v>
      </c>
      <c r="P17" t="n">
        <v>351.3</v>
      </c>
      <c r="Q17" t="n">
        <v>608.92</v>
      </c>
      <c r="R17" t="n">
        <v>80.09</v>
      </c>
      <c r="S17" t="n">
        <v>46.36</v>
      </c>
      <c r="T17" t="n">
        <v>16320.74</v>
      </c>
      <c r="U17" t="n">
        <v>0.58</v>
      </c>
      <c r="V17" t="n">
        <v>0.87</v>
      </c>
      <c r="W17" t="n">
        <v>9.26</v>
      </c>
      <c r="X17" t="n">
        <v>1.05</v>
      </c>
      <c r="Y17" t="n">
        <v>1</v>
      </c>
      <c r="Z17" t="n">
        <v>10</v>
      </c>
      <c r="AA17" t="n">
        <v>1283.29152963564</v>
      </c>
      <c r="AB17" t="n">
        <v>1755.856085674097</v>
      </c>
      <c r="AC17" t="n">
        <v>1588.279645216854</v>
      </c>
      <c r="AD17" t="n">
        <v>1283291.52963564</v>
      </c>
      <c r="AE17" t="n">
        <v>1755856.085674097</v>
      </c>
      <c r="AF17" t="n">
        <v>1.140516735565045e-06</v>
      </c>
      <c r="AG17" t="n">
        <v>37.99479166666666</v>
      </c>
      <c r="AH17" t="n">
        <v>1588279.645216854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3.4419</v>
      </c>
      <c r="E18" t="n">
        <v>29.05</v>
      </c>
      <c r="F18" t="n">
        <v>24.38</v>
      </c>
      <c r="G18" t="n">
        <v>28.13</v>
      </c>
      <c r="H18" t="n">
        <v>0.42</v>
      </c>
      <c r="I18" t="n">
        <v>52</v>
      </c>
      <c r="J18" t="n">
        <v>210.38</v>
      </c>
      <c r="K18" t="n">
        <v>55.27</v>
      </c>
      <c r="L18" t="n">
        <v>5</v>
      </c>
      <c r="M18" t="n">
        <v>50</v>
      </c>
      <c r="N18" t="n">
        <v>45.11</v>
      </c>
      <c r="O18" t="n">
        <v>26180.86</v>
      </c>
      <c r="P18" t="n">
        <v>350.4</v>
      </c>
      <c r="Q18" t="n">
        <v>608.89</v>
      </c>
      <c r="R18" t="n">
        <v>78.47</v>
      </c>
      <c r="S18" t="n">
        <v>46.36</v>
      </c>
      <c r="T18" t="n">
        <v>15520.41</v>
      </c>
      <c r="U18" t="n">
        <v>0.59</v>
      </c>
      <c r="V18" t="n">
        <v>0.87</v>
      </c>
      <c r="W18" t="n">
        <v>9.27</v>
      </c>
      <c r="X18" t="n">
        <v>1.01</v>
      </c>
      <c r="Y18" t="n">
        <v>1</v>
      </c>
      <c r="Z18" t="n">
        <v>10</v>
      </c>
      <c r="AA18" t="n">
        <v>1278.047720981732</v>
      </c>
      <c r="AB18" t="n">
        <v>1748.681275333309</v>
      </c>
      <c r="AC18" t="n">
        <v>1581.789588705081</v>
      </c>
      <c r="AD18" t="n">
        <v>1278047.720981732</v>
      </c>
      <c r="AE18" t="n">
        <v>1748681.275333309</v>
      </c>
      <c r="AF18" t="n">
        <v>1.145508929977919e-06</v>
      </c>
      <c r="AG18" t="n">
        <v>37.82552083333334</v>
      </c>
      <c r="AH18" t="n">
        <v>1581789.588705081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3.4611</v>
      </c>
      <c r="E19" t="n">
        <v>28.89</v>
      </c>
      <c r="F19" t="n">
        <v>24.34</v>
      </c>
      <c r="G19" t="n">
        <v>29.8</v>
      </c>
      <c r="H19" t="n">
        <v>0.44</v>
      </c>
      <c r="I19" t="n">
        <v>49</v>
      </c>
      <c r="J19" t="n">
        <v>210.78</v>
      </c>
      <c r="K19" t="n">
        <v>55.27</v>
      </c>
      <c r="L19" t="n">
        <v>5.25</v>
      </c>
      <c r="M19" t="n">
        <v>47</v>
      </c>
      <c r="N19" t="n">
        <v>45.26</v>
      </c>
      <c r="O19" t="n">
        <v>26230.5</v>
      </c>
      <c r="P19" t="n">
        <v>349.4</v>
      </c>
      <c r="Q19" t="n">
        <v>609</v>
      </c>
      <c r="R19" t="n">
        <v>77.44</v>
      </c>
      <c r="S19" t="n">
        <v>46.36</v>
      </c>
      <c r="T19" t="n">
        <v>15023.63</v>
      </c>
      <c r="U19" t="n">
        <v>0.6</v>
      </c>
      <c r="V19" t="n">
        <v>0.88</v>
      </c>
      <c r="W19" t="n">
        <v>9.26</v>
      </c>
      <c r="X19" t="n">
        <v>0.97</v>
      </c>
      <c r="Y19" t="n">
        <v>1</v>
      </c>
      <c r="Z19" t="n">
        <v>10</v>
      </c>
      <c r="AA19" t="n">
        <v>1263.33974894292</v>
      </c>
      <c r="AB19" t="n">
        <v>1728.557179119875</v>
      </c>
      <c r="AC19" t="n">
        <v>1563.586107989911</v>
      </c>
      <c r="AD19" t="n">
        <v>1263339.74894292</v>
      </c>
      <c r="AE19" t="n">
        <v>1728557.179119875</v>
      </c>
      <c r="AF19" t="n">
        <v>1.151898938826397e-06</v>
      </c>
      <c r="AG19" t="n">
        <v>37.6171875</v>
      </c>
      <c r="AH19" t="n">
        <v>1563586.107989911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3.4755</v>
      </c>
      <c r="E20" t="n">
        <v>28.77</v>
      </c>
      <c r="F20" t="n">
        <v>24.3</v>
      </c>
      <c r="G20" t="n">
        <v>31.02</v>
      </c>
      <c r="H20" t="n">
        <v>0.46</v>
      </c>
      <c r="I20" t="n">
        <v>47</v>
      </c>
      <c r="J20" t="n">
        <v>211.18</v>
      </c>
      <c r="K20" t="n">
        <v>55.27</v>
      </c>
      <c r="L20" t="n">
        <v>5.5</v>
      </c>
      <c r="M20" t="n">
        <v>45</v>
      </c>
      <c r="N20" t="n">
        <v>45.41</v>
      </c>
      <c r="O20" t="n">
        <v>26280.2</v>
      </c>
      <c r="P20" t="n">
        <v>348.36</v>
      </c>
      <c r="Q20" t="n">
        <v>608.9299999999999</v>
      </c>
      <c r="R20" t="n">
        <v>76.22</v>
      </c>
      <c r="S20" t="n">
        <v>46.36</v>
      </c>
      <c r="T20" t="n">
        <v>14421.43</v>
      </c>
      <c r="U20" t="n">
        <v>0.61</v>
      </c>
      <c r="V20" t="n">
        <v>0.88</v>
      </c>
      <c r="W20" t="n">
        <v>9.25</v>
      </c>
      <c r="X20" t="n">
        <v>0.93</v>
      </c>
      <c r="Y20" t="n">
        <v>1</v>
      </c>
      <c r="Z20" t="n">
        <v>10</v>
      </c>
      <c r="AA20" t="n">
        <v>1258.025735235956</v>
      </c>
      <c r="AB20" t="n">
        <v>1721.286311128268</v>
      </c>
      <c r="AC20" t="n">
        <v>1557.009161434696</v>
      </c>
      <c r="AD20" t="n">
        <v>1258025.735235956</v>
      </c>
      <c r="AE20" t="n">
        <v>1721286.311128268</v>
      </c>
      <c r="AF20" t="n">
        <v>1.156691445462755e-06</v>
      </c>
      <c r="AG20" t="n">
        <v>37.4609375</v>
      </c>
      <c r="AH20" t="n">
        <v>1557009.161434696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3.4894</v>
      </c>
      <c r="E21" t="n">
        <v>28.66</v>
      </c>
      <c r="F21" t="n">
        <v>24.27</v>
      </c>
      <c r="G21" t="n">
        <v>32.36</v>
      </c>
      <c r="H21" t="n">
        <v>0.48</v>
      </c>
      <c r="I21" t="n">
        <v>45</v>
      </c>
      <c r="J21" t="n">
        <v>211.59</v>
      </c>
      <c r="K21" t="n">
        <v>55.27</v>
      </c>
      <c r="L21" t="n">
        <v>5.75</v>
      </c>
      <c r="M21" t="n">
        <v>43</v>
      </c>
      <c r="N21" t="n">
        <v>45.57</v>
      </c>
      <c r="O21" t="n">
        <v>26329.94</v>
      </c>
      <c r="P21" t="n">
        <v>347.59</v>
      </c>
      <c r="Q21" t="n">
        <v>608.9</v>
      </c>
      <c r="R21" t="n">
        <v>75.04000000000001</v>
      </c>
      <c r="S21" t="n">
        <v>46.36</v>
      </c>
      <c r="T21" t="n">
        <v>13842.24</v>
      </c>
      <c r="U21" t="n">
        <v>0.62</v>
      </c>
      <c r="V21" t="n">
        <v>0.88</v>
      </c>
      <c r="W21" t="n">
        <v>9.26</v>
      </c>
      <c r="X21" t="n">
        <v>0.9</v>
      </c>
      <c r="Y21" t="n">
        <v>1</v>
      </c>
      <c r="Z21" t="n">
        <v>10</v>
      </c>
      <c r="AA21" t="n">
        <v>1253.541147761574</v>
      </c>
      <c r="AB21" t="n">
        <v>1715.150300699782</v>
      </c>
      <c r="AC21" t="n">
        <v>1551.45876322956</v>
      </c>
      <c r="AD21" t="n">
        <v>1253541.147761574</v>
      </c>
      <c r="AE21" t="n">
        <v>1715150.300699782</v>
      </c>
      <c r="AF21" t="n">
        <v>1.161317545618684e-06</v>
      </c>
      <c r="AG21" t="n">
        <v>37.31770833333334</v>
      </c>
      <c r="AH21" t="n">
        <v>1551458.76322956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3.5066</v>
      </c>
      <c r="E22" t="n">
        <v>28.52</v>
      </c>
      <c r="F22" t="n">
        <v>24.21</v>
      </c>
      <c r="G22" t="n">
        <v>33.78</v>
      </c>
      <c r="H22" t="n">
        <v>0.5</v>
      </c>
      <c r="I22" t="n">
        <v>43</v>
      </c>
      <c r="J22" t="n">
        <v>211.99</v>
      </c>
      <c r="K22" t="n">
        <v>55.27</v>
      </c>
      <c r="L22" t="n">
        <v>6</v>
      </c>
      <c r="M22" t="n">
        <v>41</v>
      </c>
      <c r="N22" t="n">
        <v>45.72</v>
      </c>
      <c r="O22" t="n">
        <v>26379.74</v>
      </c>
      <c r="P22" t="n">
        <v>346.51</v>
      </c>
      <c r="Q22" t="n">
        <v>608.91</v>
      </c>
      <c r="R22" t="n">
        <v>73.47</v>
      </c>
      <c r="S22" t="n">
        <v>46.36</v>
      </c>
      <c r="T22" t="n">
        <v>13068.27</v>
      </c>
      <c r="U22" t="n">
        <v>0.63</v>
      </c>
      <c r="V22" t="n">
        <v>0.88</v>
      </c>
      <c r="W22" t="n">
        <v>9.24</v>
      </c>
      <c r="X22" t="n">
        <v>0.83</v>
      </c>
      <c r="Y22" t="n">
        <v>1</v>
      </c>
      <c r="Z22" t="n">
        <v>10</v>
      </c>
      <c r="AA22" t="n">
        <v>1247.644857271342</v>
      </c>
      <c r="AB22" t="n">
        <v>1707.08273592507</v>
      </c>
      <c r="AC22" t="n">
        <v>1544.161155514048</v>
      </c>
      <c r="AD22" t="n">
        <v>1247644.857271342</v>
      </c>
      <c r="AE22" t="n">
        <v>1707082.73592507</v>
      </c>
      <c r="AF22" t="n">
        <v>1.167041928545446e-06</v>
      </c>
      <c r="AG22" t="n">
        <v>37.13541666666666</v>
      </c>
      <c r="AH22" t="n">
        <v>1544161.155514048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3.5203</v>
      </c>
      <c r="E23" t="n">
        <v>28.41</v>
      </c>
      <c r="F23" t="n">
        <v>24.18</v>
      </c>
      <c r="G23" t="n">
        <v>35.38</v>
      </c>
      <c r="H23" t="n">
        <v>0.52</v>
      </c>
      <c r="I23" t="n">
        <v>41</v>
      </c>
      <c r="J23" t="n">
        <v>212.4</v>
      </c>
      <c r="K23" t="n">
        <v>55.27</v>
      </c>
      <c r="L23" t="n">
        <v>6.25</v>
      </c>
      <c r="M23" t="n">
        <v>39</v>
      </c>
      <c r="N23" t="n">
        <v>45.87</v>
      </c>
      <c r="O23" t="n">
        <v>26429.59</v>
      </c>
      <c r="P23" t="n">
        <v>345.58</v>
      </c>
      <c r="Q23" t="n">
        <v>608.9400000000001</v>
      </c>
      <c r="R23" t="n">
        <v>72.33</v>
      </c>
      <c r="S23" t="n">
        <v>46.36</v>
      </c>
      <c r="T23" t="n">
        <v>12508.42</v>
      </c>
      <c r="U23" t="n">
        <v>0.64</v>
      </c>
      <c r="V23" t="n">
        <v>0.88</v>
      </c>
      <c r="W23" t="n">
        <v>9.25</v>
      </c>
      <c r="X23" t="n">
        <v>0.8100000000000001</v>
      </c>
      <c r="Y23" t="n">
        <v>1</v>
      </c>
      <c r="Z23" t="n">
        <v>10</v>
      </c>
      <c r="AA23" t="n">
        <v>1242.865196496381</v>
      </c>
      <c r="AB23" t="n">
        <v>1700.542993189016</v>
      </c>
      <c r="AC23" t="n">
        <v>1538.245556646136</v>
      </c>
      <c r="AD23" t="n">
        <v>1242865.19649638</v>
      </c>
      <c r="AE23" t="n">
        <v>1700542.993189015</v>
      </c>
      <c r="AF23" t="n">
        <v>1.171601466109203e-06</v>
      </c>
      <c r="AG23" t="n">
        <v>36.9921875</v>
      </c>
      <c r="AH23" t="n">
        <v>1538245.556646136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3.5352</v>
      </c>
      <c r="E24" t="n">
        <v>28.29</v>
      </c>
      <c r="F24" t="n">
        <v>24.14</v>
      </c>
      <c r="G24" t="n">
        <v>37.14</v>
      </c>
      <c r="H24" t="n">
        <v>0.54</v>
      </c>
      <c r="I24" t="n">
        <v>39</v>
      </c>
      <c r="J24" t="n">
        <v>212.8</v>
      </c>
      <c r="K24" t="n">
        <v>55.27</v>
      </c>
      <c r="L24" t="n">
        <v>6.5</v>
      </c>
      <c r="M24" t="n">
        <v>37</v>
      </c>
      <c r="N24" t="n">
        <v>46.03</v>
      </c>
      <c r="O24" t="n">
        <v>26479.5</v>
      </c>
      <c r="P24" t="n">
        <v>344.68</v>
      </c>
      <c r="Q24" t="n">
        <v>608.86</v>
      </c>
      <c r="R24" t="n">
        <v>70.91</v>
      </c>
      <c r="S24" t="n">
        <v>46.36</v>
      </c>
      <c r="T24" t="n">
        <v>11805.99</v>
      </c>
      <c r="U24" t="n">
        <v>0.65</v>
      </c>
      <c r="V24" t="n">
        <v>0.88</v>
      </c>
      <c r="W24" t="n">
        <v>9.25</v>
      </c>
      <c r="X24" t="n">
        <v>0.77</v>
      </c>
      <c r="Y24" t="n">
        <v>1</v>
      </c>
      <c r="Z24" t="n">
        <v>10</v>
      </c>
      <c r="AA24" t="n">
        <v>1229.488440356349</v>
      </c>
      <c r="AB24" t="n">
        <v>1682.240325297393</v>
      </c>
      <c r="AC24" t="n">
        <v>1521.689669690135</v>
      </c>
      <c r="AD24" t="n">
        <v>1229488.440356349</v>
      </c>
      <c r="AE24" t="n">
        <v>1682240.325297393</v>
      </c>
      <c r="AF24" t="n">
        <v>1.176560379225991e-06</v>
      </c>
      <c r="AG24" t="n">
        <v>36.8359375</v>
      </c>
      <c r="AH24" t="n">
        <v>1521689.669690135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3.5436</v>
      </c>
      <c r="E25" t="n">
        <v>28.22</v>
      </c>
      <c r="F25" t="n">
        <v>24.11</v>
      </c>
      <c r="G25" t="n">
        <v>38.07</v>
      </c>
      <c r="H25" t="n">
        <v>0.5600000000000001</v>
      </c>
      <c r="I25" t="n">
        <v>38</v>
      </c>
      <c r="J25" t="n">
        <v>213.21</v>
      </c>
      <c r="K25" t="n">
        <v>55.27</v>
      </c>
      <c r="L25" t="n">
        <v>6.75</v>
      </c>
      <c r="M25" t="n">
        <v>36</v>
      </c>
      <c r="N25" t="n">
        <v>46.18</v>
      </c>
      <c r="O25" t="n">
        <v>26529.46</v>
      </c>
      <c r="P25" t="n">
        <v>343.99</v>
      </c>
      <c r="Q25" t="n">
        <v>608.88</v>
      </c>
      <c r="R25" t="n">
        <v>70.23999999999999</v>
      </c>
      <c r="S25" t="n">
        <v>46.36</v>
      </c>
      <c r="T25" t="n">
        <v>11476.78</v>
      </c>
      <c r="U25" t="n">
        <v>0.66</v>
      </c>
      <c r="V25" t="n">
        <v>0.88</v>
      </c>
      <c r="W25" t="n">
        <v>9.24</v>
      </c>
      <c r="X25" t="n">
        <v>0.74</v>
      </c>
      <c r="Y25" t="n">
        <v>1</v>
      </c>
      <c r="Z25" t="n">
        <v>10</v>
      </c>
      <c r="AA25" t="n">
        <v>1226.419713163388</v>
      </c>
      <c r="AB25" t="n">
        <v>1678.041557369296</v>
      </c>
      <c r="AC25" t="n">
        <v>1517.891626280087</v>
      </c>
      <c r="AD25" t="n">
        <v>1226419.713163388</v>
      </c>
      <c r="AE25" t="n">
        <v>1678041.557369296</v>
      </c>
      <c r="AF25" t="n">
        <v>1.1793560080972e-06</v>
      </c>
      <c r="AG25" t="n">
        <v>36.74479166666666</v>
      </c>
      <c r="AH25" t="n">
        <v>1517891.626280087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3.5495</v>
      </c>
      <c r="E26" t="n">
        <v>28.17</v>
      </c>
      <c r="F26" t="n">
        <v>24.11</v>
      </c>
      <c r="G26" t="n">
        <v>39.09</v>
      </c>
      <c r="H26" t="n">
        <v>0.58</v>
      </c>
      <c r="I26" t="n">
        <v>37</v>
      </c>
      <c r="J26" t="n">
        <v>213.61</v>
      </c>
      <c r="K26" t="n">
        <v>55.27</v>
      </c>
      <c r="L26" t="n">
        <v>7</v>
      </c>
      <c r="M26" t="n">
        <v>35</v>
      </c>
      <c r="N26" t="n">
        <v>46.34</v>
      </c>
      <c r="O26" t="n">
        <v>26579.47</v>
      </c>
      <c r="P26" t="n">
        <v>343.42</v>
      </c>
      <c r="Q26" t="n">
        <v>608.86</v>
      </c>
      <c r="R26" t="n">
        <v>70.05</v>
      </c>
      <c r="S26" t="n">
        <v>46.36</v>
      </c>
      <c r="T26" t="n">
        <v>11385.72</v>
      </c>
      <c r="U26" t="n">
        <v>0.66</v>
      </c>
      <c r="V26" t="n">
        <v>0.88</v>
      </c>
      <c r="W26" t="n">
        <v>9.25</v>
      </c>
      <c r="X26" t="n">
        <v>0.73</v>
      </c>
      <c r="Y26" t="n">
        <v>1</v>
      </c>
      <c r="Z26" t="n">
        <v>10</v>
      </c>
      <c r="AA26" t="n">
        <v>1224.323040619666</v>
      </c>
      <c r="AB26" t="n">
        <v>1675.172797496311</v>
      </c>
      <c r="AC26" t="n">
        <v>1515.29665682305</v>
      </c>
      <c r="AD26" t="n">
        <v>1224323.040619666</v>
      </c>
      <c r="AE26" t="n">
        <v>1675172.79749631</v>
      </c>
      <c r="AF26" t="n">
        <v>1.181319604566264e-06</v>
      </c>
      <c r="AG26" t="n">
        <v>36.6796875</v>
      </c>
      <c r="AH26" t="n">
        <v>1515296.65682305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3.5659</v>
      </c>
      <c r="E27" t="n">
        <v>28.04</v>
      </c>
      <c r="F27" t="n">
        <v>24.06</v>
      </c>
      <c r="G27" t="n">
        <v>41.24</v>
      </c>
      <c r="H27" t="n">
        <v>0.6</v>
      </c>
      <c r="I27" t="n">
        <v>35</v>
      </c>
      <c r="J27" t="n">
        <v>214.02</v>
      </c>
      <c r="K27" t="n">
        <v>55.27</v>
      </c>
      <c r="L27" t="n">
        <v>7.25</v>
      </c>
      <c r="M27" t="n">
        <v>33</v>
      </c>
      <c r="N27" t="n">
        <v>46.49</v>
      </c>
      <c r="O27" t="n">
        <v>26629.54</v>
      </c>
      <c r="P27" t="n">
        <v>342.54</v>
      </c>
      <c r="Q27" t="n">
        <v>608.99</v>
      </c>
      <c r="R27" t="n">
        <v>68.59</v>
      </c>
      <c r="S27" t="n">
        <v>46.36</v>
      </c>
      <c r="T27" t="n">
        <v>10667.22</v>
      </c>
      <c r="U27" t="n">
        <v>0.68</v>
      </c>
      <c r="V27" t="n">
        <v>0.89</v>
      </c>
      <c r="W27" t="n">
        <v>9.24</v>
      </c>
      <c r="X27" t="n">
        <v>0.68</v>
      </c>
      <c r="Y27" t="n">
        <v>1</v>
      </c>
      <c r="Z27" t="n">
        <v>10</v>
      </c>
      <c r="AA27" t="n">
        <v>1219.179110407985</v>
      </c>
      <c r="AB27" t="n">
        <v>1668.134645246503</v>
      </c>
      <c r="AC27" t="n">
        <v>1508.930215945855</v>
      </c>
      <c r="AD27" t="n">
        <v>1219179.110407985</v>
      </c>
      <c r="AE27" t="n">
        <v>1668134.645246503</v>
      </c>
      <c r="AF27" t="n">
        <v>1.186777737124339e-06</v>
      </c>
      <c r="AG27" t="n">
        <v>36.51041666666666</v>
      </c>
      <c r="AH27" t="n">
        <v>1508930.215945855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3.5749</v>
      </c>
      <c r="E28" t="n">
        <v>27.97</v>
      </c>
      <c r="F28" t="n">
        <v>24.03</v>
      </c>
      <c r="G28" t="n">
        <v>42.4</v>
      </c>
      <c r="H28" t="n">
        <v>0.62</v>
      </c>
      <c r="I28" t="n">
        <v>34</v>
      </c>
      <c r="J28" t="n">
        <v>214.42</v>
      </c>
      <c r="K28" t="n">
        <v>55.27</v>
      </c>
      <c r="L28" t="n">
        <v>7.5</v>
      </c>
      <c r="M28" t="n">
        <v>32</v>
      </c>
      <c r="N28" t="n">
        <v>46.65</v>
      </c>
      <c r="O28" t="n">
        <v>26679.66</v>
      </c>
      <c r="P28" t="n">
        <v>341.68</v>
      </c>
      <c r="Q28" t="n">
        <v>608.85</v>
      </c>
      <c r="R28" t="n">
        <v>67.56</v>
      </c>
      <c r="S28" t="n">
        <v>46.36</v>
      </c>
      <c r="T28" t="n">
        <v>10156.54</v>
      </c>
      <c r="U28" t="n">
        <v>0.6899999999999999</v>
      </c>
      <c r="V28" t="n">
        <v>0.89</v>
      </c>
      <c r="W28" t="n">
        <v>9.24</v>
      </c>
      <c r="X28" t="n">
        <v>0.66</v>
      </c>
      <c r="Y28" t="n">
        <v>1</v>
      </c>
      <c r="Z28" t="n">
        <v>10</v>
      </c>
      <c r="AA28" t="n">
        <v>1215.609846777404</v>
      </c>
      <c r="AB28" t="n">
        <v>1663.251021282345</v>
      </c>
      <c r="AC28" t="n">
        <v>1504.512678198627</v>
      </c>
      <c r="AD28" t="n">
        <v>1215609.846777404</v>
      </c>
      <c r="AE28" t="n">
        <v>1663251.021282345</v>
      </c>
      <c r="AF28" t="n">
        <v>1.189773053772062e-06</v>
      </c>
      <c r="AG28" t="n">
        <v>36.41927083333334</v>
      </c>
      <c r="AH28" t="n">
        <v>1504512.678198627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3.5826</v>
      </c>
      <c r="E29" t="n">
        <v>27.91</v>
      </c>
      <c r="F29" t="n">
        <v>24.01</v>
      </c>
      <c r="G29" t="n">
        <v>43.65</v>
      </c>
      <c r="H29" t="n">
        <v>0.64</v>
      </c>
      <c r="I29" t="n">
        <v>33</v>
      </c>
      <c r="J29" t="n">
        <v>214.83</v>
      </c>
      <c r="K29" t="n">
        <v>55.27</v>
      </c>
      <c r="L29" t="n">
        <v>7.75</v>
      </c>
      <c r="M29" t="n">
        <v>31</v>
      </c>
      <c r="N29" t="n">
        <v>46.81</v>
      </c>
      <c r="O29" t="n">
        <v>26729.83</v>
      </c>
      <c r="P29" t="n">
        <v>341.12</v>
      </c>
      <c r="Q29" t="n">
        <v>608.88</v>
      </c>
      <c r="R29" t="n">
        <v>67.13</v>
      </c>
      <c r="S29" t="n">
        <v>46.36</v>
      </c>
      <c r="T29" t="n">
        <v>9947.969999999999</v>
      </c>
      <c r="U29" t="n">
        <v>0.6899999999999999</v>
      </c>
      <c r="V29" t="n">
        <v>0.89</v>
      </c>
      <c r="W29" t="n">
        <v>9.23</v>
      </c>
      <c r="X29" t="n">
        <v>0.64</v>
      </c>
      <c r="Y29" t="n">
        <v>1</v>
      </c>
      <c r="Z29" t="n">
        <v>10</v>
      </c>
      <c r="AA29" t="n">
        <v>1213.030860911809</v>
      </c>
      <c r="AB29" t="n">
        <v>1659.722339044212</v>
      </c>
      <c r="AC29" t="n">
        <v>1501.320768440765</v>
      </c>
      <c r="AD29" t="n">
        <v>1213030.860911809</v>
      </c>
      <c r="AE29" t="n">
        <v>1659722.339044212</v>
      </c>
      <c r="AF29" t="n">
        <v>1.192335713570671e-06</v>
      </c>
      <c r="AG29" t="n">
        <v>36.34114583333334</v>
      </c>
      <c r="AH29" t="n">
        <v>1501320.768440765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3.589</v>
      </c>
      <c r="E30" t="n">
        <v>27.86</v>
      </c>
      <c r="F30" t="n">
        <v>24</v>
      </c>
      <c r="G30" t="n">
        <v>45</v>
      </c>
      <c r="H30" t="n">
        <v>0.66</v>
      </c>
      <c r="I30" t="n">
        <v>32</v>
      </c>
      <c r="J30" t="n">
        <v>215.24</v>
      </c>
      <c r="K30" t="n">
        <v>55.27</v>
      </c>
      <c r="L30" t="n">
        <v>8</v>
      </c>
      <c r="M30" t="n">
        <v>30</v>
      </c>
      <c r="N30" t="n">
        <v>46.97</v>
      </c>
      <c r="O30" t="n">
        <v>26780.06</v>
      </c>
      <c r="P30" t="n">
        <v>340.59</v>
      </c>
      <c r="Q30" t="n">
        <v>608.9400000000001</v>
      </c>
      <c r="R30" t="n">
        <v>66.90000000000001</v>
      </c>
      <c r="S30" t="n">
        <v>46.36</v>
      </c>
      <c r="T30" t="n">
        <v>9836.85</v>
      </c>
      <c r="U30" t="n">
        <v>0.6899999999999999</v>
      </c>
      <c r="V30" t="n">
        <v>0.89</v>
      </c>
      <c r="W30" t="n">
        <v>9.23</v>
      </c>
      <c r="X30" t="n">
        <v>0.63</v>
      </c>
      <c r="Y30" t="n">
        <v>1</v>
      </c>
      <c r="Z30" t="n">
        <v>10</v>
      </c>
      <c r="AA30" t="n">
        <v>1202.341536571744</v>
      </c>
      <c r="AB30" t="n">
        <v>1645.096733902427</v>
      </c>
      <c r="AC30" t="n">
        <v>1488.091010526546</v>
      </c>
      <c r="AD30" t="n">
        <v>1202341.536571744</v>
      </c>
      <c r="AE30" t="n">
        <v>1645096.733902427</v>
      </c>
      <c r="AF30" t="n">
        <v>1.194465716520163e-06</v>
      </c>
      <c r="AG30" t="n">
        <v>36.27604166666666</v>
      </c>
      <c r="AH30" t="n">
        <v>1488091.010526546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3.5985</v>
      </c>
      <c r="E31" t="n">
        <v>27.79</v>
      </c>
      <c r="F31" t="n">
        <v>23.97</v>
      </c>
      <c r="G31" t="n">
        <v>46.39</v>
      </c>
      <c r="H31" t="n">
        <v>0.68</v>
      </c>
      <c r="I31" t="n">
        <v>31</v>
      </c>
      <c r="J31" t="n">
        <v>215.65</v>
      </c>
      <c r="K31" t="n">
        <v>55.27</v>
      </c>
      <c r="L31" t="n">
        <v>8.25</v>
      </c>
      <c r="M31" t="n">
        <v>29</v>
      </c>
      <c r="N31" t="n">
        <v>47.12</v>
      </c>
      <c r="O31" t="n">
        <v>26830.34</v>
      </c>
      <c r="P31" t="n">
        <v>340.01</v>
      </c>
      <c r="Q31" t="n">
        <v>608.9299999999999</v>
      </c>
      <c r="R31" t="n">
        <v>65.8</v>
      </c>
      <c r="S31" t="n">
        <v>46.36</v>
      </c>
      <c r="T31" t="n">
        <v>9293.799999999999</v>
      </c>
      <c r="U31" t="n">
        <v>0.7</v>
      </c>
      <c r="V31" t="n">
        <v>0.89</v>
      </c>
      <c r="W31" t="n">
        <v>9.23</v>
      </c>
      <c r="X31" t="n">
        <v>0.59</v>
      </c>
      <c r="Y31" t="n">
        <v>1</v>
      </c>
      <c r="Z31" t="n">
        <v>10</v>
      </c>
      <c r="AA31" t="n">
        <v>1199.308914599367</v>
      </c>
      <c r="AB31" t="n">
        <v>1640.947366729982</v>
      </c>
      <c r="AC31" t="n">
        <v>1484.337653133366</v>
      </c>
      <c r="AD31" t="n">
        <v>1199308.914599367</v>
      </c>
      <c r="AE31" t="n">
        <v>1640947.366729982</v>
      </c>
      <c r="AF31" t="n">
        <v>1.197627439648317e-06</v>
      </c>
      <c r="AG31" t="n">
        <v>36.18489583333334</v>
      </c>
      <c r="AH31" t="n">
        <v>1484337.653133366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3.6049</v>
      </c>
      <c r="E32" t="n">
        <v>27.74</v>
      </c>
      <c r="F32" t="n">
        <v>23.96</v>
      </c>
      <c r="G32" t="n">
        <v>47.92</v>
      </c>
      <c r="H32" t="n">
        <v>0.7</v>
      </c>
      <c r="I32" t="n">
        <v>30</v>
      </c>
      <c r="J32" t="n">
        <v>216.05</v>
      </c>
      <c r="K32" t="n">
        <v>55.27</v>
      </c>
      <c r="L32" t="n">
        <v>8.5</v>
      </c>
      <c r="M32" t="n">
        <v>28</v>
      </c>
      <c r="N32" t="n">
        <v>47.28</v>
      </c>
      <c r="O32" t="n">
        <v>26880.68</v>
      </c>
      <c r="P32" t="n">
        <v>339.17</v>
      </c>
      <c r="Q32" t="n">
        <v>608.84</v>
      </c>
      <c r="R32" t="n">
        <v>65.73999999999999</v>
      </c>
      <c r="S32" t="n">
        <v>46.36</v>
      </c>
      <c r="T32" t="n">
        <v>9268.780000000001</v>
      </c>
      <c r="U32" t="n">
        <v>0.71</v>
      </c>
      <c r="V32" t="n">
        <v>0.89</v>
      </c>
      <c r="W32" t="n">
        <v>9.220000000000001</v>
      </c>
      <c r="X32" t="n">
        <v>0.59</v>
      </c>
      <c r="Y32" t="n">
        <v>1</v>
      </c>
      <c r="Z32" t="n">
        <v>10</v>
      </c>
      <c r="AA32" t="n">
        <v>1196.68301169446</v>
      </c>
      <c r="AB32" t="n">
        <v>1637.354490528828</v>
      </c>
      <c r="AC32" t="n">
        <v>1481.087675994216</v>
      </c>
      <c r="AD32" t="n">
        <v>1196683.01169446</v>
      </c>
      <c r="AE32" t="n">
        <v>1637354.490528828</v>
      </c>
      <c r="AF32" t="n">
        <v>1.199757442597809e-06</v>
      </c>
      <c r="AG32" t="n">
        <v>36.11979166666666</v>
      </c>
      <c r="AH32" t="n">
        <v>1481087.675994216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3.6141</v>
      </c>
      <c r="E33" t="n">
        <v>27.67</v>
      </c>
      <c r="F33" t="n">
        <v>23.93</v>
      </c>
      <c r="G33" t="n">
        <v>49.51</v>
      </c>
      <c r="H33" t="n">
        <v>0.72</v>
      </c>
      <c r="I33" t="n">
        <v>29</v>
      </c>
      <c r="J33" t="n">
        <v>216.46</v>
      </c>
      <c r="K33" t="n">
        <v>55.27</v>
      </c>
      <c r="L33" t="n">
        <v>8.75</v>
      </c>
      <c r="M33" t="n">
        <v>27</v>
      </c>
      <c r="N33" t="n">
        <v>47.44</v>
      </c>
      <c r="O33" t="n">
        <v>26931.07</v>
      </c>
      <c r="P33" t="n">
        <v>338.75</v>
      </c>
      <c r="Q33" t="n">
        <v>608.89</v>
      </c>
      <c r="R33" t="n">
        <v>64.5</v>
      </c>
      <c r="S33" t="n">
        <v>46.36</v>
      </c>
      <c r="T33" t="n">
        <v>8654.84</v>
      </c>
      <c r="U33" t="n">
        <v>0.72</v>
      </c>
      <c r="V33" t="n">
        <v>0.89</v>
      </c>
      <c r="W33" t="n">
        <v>9.23</v>
      </c>
      <c r="X33" t="n">
        <v>0.5600000000000001</v>
      </c>
      <c r="Y33" t="n">
        <v>1</v>
      </c>
      <c r="Z33" t="n">
        <v>10</v>
      </c>
      <c r="AA33" t="n">
        <v>1193.978590792029</v>
      </c>
      <c r="AB33" t="n">
        <v>1633.654182539492</v>
      </c>
      <c r="AC33" t="n">
        <v>1477.740520205968</v>
      </c>
      <c r="AD33" t="n">
        <v>1193978.590792029</v>
      </c>
      <c r="AE33" t="n">
        <v>1633654.182539492</v>
      </c>
      <c r="AF33" t="n">
        <v>1.202819321837705e-06</v>
      </c>
      <c r="AG33" t="n">
        <v>36.02864583333334</v>
      </c>
      <c r="AH33" t="n">
        <v>1477740.520205968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3.6208</v>
      </c>
      <c r="E34" t="n">
        <v>27.62</v>
      </c>
      <c r="F34" t="n">
        <v>23.92</v>
      </c>
      <c r="G34" t="n">
        <v>51.25</v>
      </c>
      <c r="H34" t="n">
        <v>0.74</v>
      </c>
      <c r="I34" t="n">
        <v>28</v>
      </c>
      <c r="J34" t="n">
        <v>216.87</v>
      </c>
      <c r="K34" t="n">
        <v>55.27</v>
      </c>
      <c r="L34" t="n">
        <v>9</v>
      </c>
      <c r="M34" t="n">
        <v>26</v>
      </c>
      <c r="N34" t="n">
        <v>47.6</v>
      </c>
      <c r="O34" t="n">
        <v>26981.51</v>
      </c>
      <c r="P34" t="n">
        <v>338.13</v>
      </c>
      <c r="Q34" t="n">
        <v>608.86</v>
      </c>
      <c r="R34" t="n">
        <v>64.62</v>
      </c>
      <c r="S34" t="n">
        <v>46.36</v>
      </c>
      <c r="T34" t="n">
        <v>8720.049999999999</v>
      </c>
      <c r="U34" t="n">
        <v>0.72</v>
      </c>
      <c r="V34" t="n">
        <v>0.89</v>
      </c>
      <c r="W34" t="n">
        <v>9.210000000000001</v>
      </c>
      <c r="X34" t="n">
        <v>0.54</v>
      </c>
      <c r="Y34" t="n">
        <v>1</v>
      </c>
      <c r="Z34" t="n">
        <v>10</v>
      </c>
      <c r="AA34" t="n">
        <v>1191.474720220468</v>
      </c>
      <c r="AB34" t="n">
        <v>1630.228276360509</v>
      </c>
      <c r="AC34" t="n">
        <v>1474.641577704416</v>
      </c>
      <c r="AD34" t="n">
        <v>1191474.720220468</v>
      </c>
      <c r="AE34" t="n">
        <v>1630228.276360509</v>
      </c>
      <c r="AF34" t="n">
        <v>1.205049168675455e-06</v>
      </c>
      <c r="AG34" t="n">
        <v>35.96354166666666</v>
      </c>
      <c r="AH34" t="n">
        <v>1474641.577704417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3.6223</v>
      </c>
      <c r="E35" t="n">
        <v>27.61</v>
      </c>
      <c r="F35" t="n">
        <v>23.91</v>
      </c>
      <c r="G35" t="n">
        <v>51.23</v>
      </c>
      <c r="H35" t="n">
        <v>0.76</v>
      </c>
      <c r="I35" t="n">
        <v>28</v>
      </c>
      <c r="J35" t="n">
        <v>217.28</v>
      </c>
      <c r="K35" t="n">
        <v>55.27</v>
      </c>
      <c r="L35" t="n">
        <v>9.25</v>
      </c>
      <c r="M35" t="n">
        <v>26</v>
      </c>
      <c r="N35" t="n">
        <v>47.76</v>
      </c>
      <c r="O35" t="n">
        <v>27032.02</v>
      </c>
      <c r="P35" t="n">
        <v>337.31</v>
      </c>
      <c r="Q35" t="n">
        <v>608.8200000000001</v>
      </c>
      <c r="R35" t="n">
        <v>64.14</v>
      </c>
      <c r="S35" t="n">
        <v>46.36</v>
      </c>
      <c r="T35" t="n">
        <v>8476.440000000001</v>
      </c>
      <c r="U35" t="n">
        <v>0.72</v>
      </c>
      <c r="V35" t="n">
        <v>0.89</v>
      </c>
      <c r="W35" t="n">
        <v>9.220000000000001</v>
      </c>
      <c r="X35" t="n">
        <v>0.53</v>
      </c>
      <c r="Y35" t="n">
        <v>1</v>
      </c>
      <c r="Z35" t="n">
        <v>10</v>
      </c>
      <c r="AA35" t="n">
        <v>1189.864835200591</v>
      </c>
      <c r="AB35" t="n">
        <v>1628.025560653199</v>
      </c>
      <c r="AC35" t="n">
        <v>1472.649086092682</v>
      </c>
      <c r="AD35" t="n">
        <v>1189864.835200591</v>
      </c>
      <c r="AE35" t="n">
        <v>1628025.560653199</v>
      </c>
      <c r="AF35" t="n">
        <v>1.205548388116742e-06</v>
      </c>
      <c r="AG35" t="n">
        <v>35.95052083333334</v>
      </c>
      <c r="AH35" t="n">
        <v>1472649.086092682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3.6311</v>
      </c>
      <c r="E36" t="n">
        <v>27.54</v>
      </c>
      <c r="F36" t="n">
        <v>23.88</v>
      </c>
      <c r="G36" t="n">
        <v>53.07</v>
      </c>
      <c r="H36" t="n">
        <v>0.78</v>
      </c>
      <c r="I36" t="n">
        <v>27</v>
      </c>
      <c r="J36" t="n">
        <v>217.69</v>
      </c>
      <c r="K36" t="n">
        <v>55.27</v>
      </c>
      <c r="L36" t="n">
        <v>9.5</v>
      </c>
      <c r="M36" t="n">
        <v>25</v>
      </c>
      <c r="N36" t="n">
        <v>47.92</v>
      </c>
      <c r="O36" t="n">
        <v>27082.57</v>
      </c>
      <c r="P36" t="n">
        <v>337.07</v>
      </c>
      <c r="Q36" t="n">
        <v>608.85</v>
      </c>
      <c r="R36" t="n">
        <v>63.38</v>
      </c>
      <c r="S36" t="n">
        <v>46.36</v>
      </c>
      <c r="T36" t="n">
        <v>8100.4</v>
      </c>
      <c r="U36" t="n">
        <v>0.73</v>
      </c>
      <c r="V36" t="n">
        <v>0.89</v>
      </c>
      <c r="W36" t="n">
        <v>9.210000000000001</v>
      </c>
      <c r="X36" t="n">
        <v>0.51</v>
      </c>
      <c r="Y36" t="n">
        <v>1</v>
      </c>
      <c r="Z36" t="n">
        <v>10</v>
      </c>
      <c r="AA36" t="n">
        <v>1187.537671164842</v>
      </c>
      <c r="AB36" t="n">
        <v>1624.841432152255</v>
      </c>
      <c r="AC36" t="n">
        <v>1469.768846346916</v>
      </c>
      <c r="AD36" t="n">
        <v>1187537.671164842</v>
      </c>
      <c r="AE36" t="n">
        <v>1624841.432152255</v>
      </c>
      <c r="AF36" t="n">
        <v>1.208477142172295e-06</v>
      </c>
      <c r="AG36" t="n">
        <v>35.859375</v>
      </c>
      <c r="AH36" t="n">
        <v>1469768.846346916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3.6382</v>
      </c>
      <c r="E37" t="n">
        <v>27.49</v>
      </c>
      <c r="F37" t="n">
        <v>23.87</v>
      </c>
      <c r="G37" t="n">
        <v>55.08</v>
      </c>
      <c r="H37" t="n">
        <v>0.79</v>
      </c>
      <c r="I37" t="n">
        <v>26</v>
      </c>
      <c r="J37" t="n">
        <v>218.1</v>
      </c>
      <c r="K37" t="n">
        <v>55.27</v>
      </c>
      <c r="L37" t="n">
        <v>9.75</v>
      </c>
      <c r="M37" t="n">
        <v>24</v>
      </c>
      <c r="N37" t="n">
        <v>48.08</v>
      </c>
      <c r="O37" t="n">
        <v>27133.18</v>
      </c>
      <c r="P37" t="n">
        <v>336.26</v>
      </c>
      <c r="Q37" t="n">
        <v>608.91</v>
      </c>
      <c r="R37" t="n">
        <v>62.89</v>
      </c>
      <c r="S37" t="n">
        <v>46.36</v>
      </c>
      <c r="T37" t="n">
        <v>7862.12</v>
      </c>
      <c r="U37" t="n">
        <v>0.74</v>
      </c>
      <c r="V37" t="n">
        <v>0.89</v>
      </c>
      <c r="W37" t="n">
        <v>9.220000000000001</v>
      </c>
      <c r="X37" t="n">
        <v>0.49</v>
      </c>
      <c r="Y37" t="n">
        <v>1</v>
      </c>
      <c r="Z37" t="n">
        <v>10</v>
      </c>
      <c r="AA37" t="n">
        <v>1184.865323209899</v>
      </c>
      <c r="AB37" t="n">
        <v>1621.185007784632</v>
      </c>
      <c r="AC37" t="n">
        <v>1466.461385989115</v>
      </c>
      <c r="AD37" t="n">
        <v>1184865.323209899</v>
      </c>
      <c r="AE37" t="n">
        <v>1621185.007784632</v>
      </c>
      <c r="AF37" t="n">
        <v>1.210840114194388e-06</v>
      </c>
      <c r="AG37" t="n">
        <v>35.79427083333334</v>
      </c>
      <c r="AH37" t="n">
        <v>1466461.385989115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3.6453</v>
      </c>
      <c r="E38" t="n">
        <v>27.43</v>
      </c>
      <c r="F38" t="n">
        <v>23.85</v>
      </c>
      <c r="G38" t="n">
        <v>57.25</v>
      </c>
      <c r="H38" t="n">
        <v>0.8100000000000001</v>
      </c>
      <c r="I38" t="n">
        <v>25</v>
      </c>
      <c r="J38" t="n">
        <v>218.51</v>
      </c>
      <c r="K38" t="n">
        <v>55.27</v>
      </c>
      <c r="L38" t="n">
        <v>10</v>
      </c>
      <c r="M38" t="n">
        <v>23</v>
      </c>
      <c r="N38" t="n">
        <v>48.24</v>
      </c>
      <c r="O38" t="n">
        <v>27183.85</v>
      </c>
      <c r="P38" t="n">
        <v>335.62</v>
      </c>
      <c r="Q38" t="n">
        <v>608.85</v>
      </c>
      <c r="R38" t="n">
        <v>62.4</v>
      </c>
      <c r="S38" t="n">
        <v>46.36</v>
      </c>
      <c r="T38" t="n">
        <v>7622.2</v>
      </c>
      <c r="U38" t="n">
        <v>0.74</v>
      </c>
      <c r="V38" t="n">
        <v>0.89</v>
      </c>
      <c r="W38" t="n">
        <v>9.220000000000001</v>
      </c>
      <c r="X38" t="n">
        <v>0.48</v>
      </c>
      <c r="Y38" t="n">
        <v>1</v>
      </c>
      <c r="Z38" t="n">
        <v>10</v>
      </c>
      <c r="AA38" t="n">
        <v>1182.373566537215</v>
      </c>
      <c r="AB38" t="n">
        <v>1617.775676376519</v>
      </c>
      <c r="AC38" t="n">
        <v>1463.377436385565</v>
      </c>
      <c r="AD38" t="n">
        <v>1182373.566537215</v>
      </c>
      <c r="AE38" t="n">
        <v>1617775.676376519</v>
      </c>
      <c r="AF38" t="n">
        <v>1.213203086216482e-06</v>
      </c>
      <c r="AG38" t="n">
        <v>35.71614583333334</v>
      </c>
      <c r="AH38" t="n">
        <v>1463377.436385565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3.6457</v>
      </c>
      <c r="E39" t="n">
        <v>27.43</v>
      </c>
      <c r="F39" t="n">
        <v>23.85</v>
      </c>
      <c r="G39" t="n">
        <v>57.24</v>
      </c>
      <c r="H39" t="n">
        <v>0.83</v>
      </c>
      <c r="I39" t="n">
        <v>25</v>
      </c>
      <c r="J39" t="n">
        <v>218.92</v>
      </c>
      <c r="K39" t="n">
        <v>55.27</v>
      </c>
      <c r="L39" t="n">
        <v>10.25</v>
      </c>
      <c r="M39" t="n">
        <v>23</v>
      </c>
      <c r="N39" t="n">
        <v>48.4</v>
      </c>
      <c r="O39" t="n">
        <v>27234.57</v>
      </c>
      <c r="P39" t="n">
        <v>335.52</v>
      </c>
      <c r="Q39" t="n">
        <v>608.85</v>
      </c>
      <c r="R39" t="n">
        <v>62.19</v>
      </c>
      <c r="S39" t="n">
        <v>46.36</v>
      </c>
      <c r="T39" t="n">
        <v>7518.75</v>
      </c>
      <c r="U39" t="n">
        <v>0.75</v>
      </c>
      <c r="V39" t="n">
        <v>0.89</v>
      </c>
      <c r="W39" t="n">
        <v>9.220000000000001</v>
      </c>
      <c r="X39" t="n">
        <v>0.48</v>
      </c>
      <c r="Y39" t="n">
        <v>1</v>
      </c>
      <c r="Z39" t="n">
        <v>10</v>
      </c>
      <c r="AA39" t="n">
        <v>1182.147445000899</v>
      </c>
      <c r="AB39" t="n">
        <v>1617.466286914753</v>
      </c>
      <c r="AC39" t="n">
        <v>1463.0975746198</v>
      </c>
      <c r="AD39" t="n">
        <v>1182147.445000899</v>
      </c>
      <c r="AE39" t="n">
        <v>1617466.286914753</v>
      </c>
      <c r="AF39" t="n">
        <v>1.213336211400825e-06</v>
      </c>
      <c r="AG39" t="n">
        <v>35.71614583333334</v>
      </c>
      <c r="AH39" t="n">
        <v>1463097.5746198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3.6553</v>
      </c>
      <c r="E40" t="n">
        <v>27.36</v>
      </c>
      <c r="F40" t="n">
        <v>23.82</v>
      </c>
      <c r="G40" t="n">
        <v>59.55</v>
      </c>
      <c r="H40" t="n">
        <v>0.85</v>
      </c>
      <c r="I40" t="n">
        <v>24</v>
      </c>
      <c r="J40" t="n">
        <v>219.33</v>
      </c>
      <c r="K40" t="n">
        <v>55.27</v>
      </c>
      <c r="L40" t="n">
        <v>10.5</v>
      </c>
      <c r="M40" t="n">
        <v>22</v>
      </c>
      <c r="N40" t="n">
        <v>48.56</v>
      </c>
      <c r="O40" t="n">
        <v>27285.35</v>
      </c>
      <c r="P40" t="n">
        <v>334.66</v>
      </c>
      <c r="Q40" t="n">
        <v>608.92</v>
      </c>
      <c r="R40" t="n">
        <v>61.18</v>
      </c>
      <c r="S40" t="n">
        <v>46.36</v>
      </c>
      <c r="T40" t="n">
        <v>7017.92</v>
      </c>
      <c r="U40" t="n">
        <v>0.76</v>
      </c>
      <c r="V40" t="n">
        <v>0.89</v>
      </c>
      <c r="W40" t="n">
        <v>9.220000000000001</v>
      </c>
      <c r="X40" t="n">
        <v>0.45</v>
      </c>
      <c r="Y40" t="n">
        <v>1</v>
      </c>
      <c r="Z40" t="n">
        <v>10</v>
      </c>
      <c r="AA40" t="n">
        <v>1170.265423503635</v>
      </c>
      <c r="AB40" t="n">
        <v>1601.208780904405</v>
      </c>
      <c r="AC40" t="n">
        <v>1448.391662165527</v>
      </c>
      <c r="AD40" t="n">
        <v>1170265.423503635</v>
      </c>
      <c r="AE40" t="n">
        <v>1601208.780904405</v>
      </c>
      <c r="AF40" t="n">
        <v>1.216531215825064e-06</v>
      </c>
      <c r="AG40" t="n">
        <v>35.625</v>
      </c>
      <c r="AH40" t="n">
        <v>1448391.662165527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3.6526</v>
      </c>
      <c r="E41" t="n">
        <v>27.38</v>
      </c>
      <c r="F41" t="n">
        <v>23.84</v>
      </c>
      <c r="G41" t="n">
        <v>59.6</v>
      </c>
      <c r="H41" t="n">
        <v>0.87</v>
      </c>
      <c r="I41" t="n">
        <v>24</v>
      </c>
      <c r="J41" t="n">
        <v>219.75</v>
      </c>
      <c r="K41" t="n">
        <v>55.27</v>
      </c>
      <c r="L41" t="n">
        <v>10.75</v>
      </c>
      <c r="M41" t="n">
        <v>22</v>
      </c>
      <c r="N41" t="n">
        <v>48.72</v>
      </c>
      <c r="O41" t="n">
        <v>27336.19</v>
      </c>
      <c r="P41" t="n">
        <v>334.49</v>
      </c>
      <c r="Q41" t="n">
        <v>608.9</v>
      </c>
      <c r="R41" t="n">
        <v>61.92</v>
      </c>
      <c r="S41" t="n">
        <v>46.36</v>
      </c>
      <c r="T41" t="n">
        <v>7385.57</v>
      </c>
      <c r="U41" t="n">
        <v>0.75</v>
      </c>
      <c r="V41" t="n">
        <v>0.89</v>
      </c>
      <c r="W41" t="n">
        <v>9.220000000000001</v>
      </c>
      <c r="X41" t="n">
        <v>0.47</v>
      </c>
      <c r="Y41" t="n">
        <v>1</v>
      </c>
      <c r="Z41" t="n">
        <v>10</v>
      </c>
      <c r="AA41" t="n">
        <v>1179.20667565336</v>
      </c>
      <c r="AB41" t="n">
        <v>1613.442596555863</v>
      </c>
      <c r="AC41" t="n">
        <v>1459.457899621477</v>
      </c>
      <c r="AD41" t="n">
        <v>1179206.67565336</v>
      </c>
      <c r="AE41" t="n">
        <v>1613442.596555863</v>
      </c>
      <c r="AF41" t="n">
        <v>1.215632620830746e-06</v>
      </c>
      <c r="AG41" t="n">
        <v>35.65104166666666</v>
      </c>
      <c r="AH41" t="n">
        <v>1459457.899621477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3.6618</v>
      </c>
      <c r="E42" t="n">
        <v>27.31</v>
      </c>
      <c r="F42" t="n">
        <v>23.81</v>
      </c>
      <c r="G42" t="n">
        <v>62.12</v>
      </c>
      <c r="H42" t="n">
        <v>0.89</v>
      </c>
      <c r="I42" t="n">
        <v>23</v>
      </c>
      <c r="J42" t="n">
        <v>220.16</v>
      </c>
      <c r="K42" t="n">
        <v>55.27</v>
      </c>
      <c r="L42" t="n">
        <v>11</v>
      </c>
      <c r="M42" t="n">
        <v>21</v>
      </c>
      <c r="N42" t="n">
        <v>48.89</v>
      </c>
      <c r="O42" t="n">
        <v>27387.08</v>
      </c>
      <c r="P42" t="n">
        <v>333.71</v>
      </c>
      <c r="Q42" t="n">
        <v>608.79</v>
      </c>
      <c r="R42" t="n">
        <v>61.06</v>
      </c>
      <c r="S42" t="n">
        <v>46.36</v>
      </c>
      <c r="T42" t="n">
        <v>6963.18</v>
      </c>
      <c r="U42" t="n">
        <v>0.76</v>
      </c>
      <c r="V42" t="n">
        <v>0.89</v>
      </c>
      <c r="W42" t="n">
        <v>9.210000000000001</v>
      </c>
      <c r="X42" t="n">
        <v>0.44</v>
      </c>
      <c r="Y42" t="n">
        <v>1</v>
      </c>
      <c r="Z42" t="n">
        <v>10</v>
      </c>
      <c r="AA42" t="n">
        <v>1167.533403492731</v>
      </c>
      <c r="AB42" t="n">
        <v>1597.470710597269</v>
      </c>
      <c r="AC42" t="n">
        <v>1445.010348042089</v>
      </c>
      <c r="AD42" t="n">
        <v>1167533.403492731</v>
      </c>
      <c r="AE42" t="n">
        <v>1597470.710597269</v>
      </c>
      <c r="AF42" t="n">
        <v>1.218694500070642e-06</v>
      </c>
      <c r="AG42" t="n">
        <v>35.55989583333334</v>
      </c>
      <c r="AH42" t="n">
        <v>1445010.348042089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3.6616</v>
      </c>
      <c r="E43" t="n">
        <v>27.31</v>
      </c>
      <c r="F43" t="n">
        <v>23.81</v>
      </c>
      <c r="G43" t="n">
        <v>62.12</v>
      </c>
      <c r="H43" t="n">
        <v>0.91</v>
      </c>
      <c r="I43" t="n">
        <v>23</v>
      </c>
      <c r="J43" t="n">
        <v>220.57</v>
      </c>
      <c r="K43" t="n">
        <v>55.27</v>
      </c>
      <c r="L43" t="n">
        <v>11.25</v>
      </c>
      <c r="M43" t="n">
        <v>21</v>
      </c>
      <c r="N43" t="n">
        <v>49.05</v>
      </c>
      <c r="O43" t="n">
        <v>27438.03</v>
      </c>
      <c r="P43" t="n">
        <v>333.36</v>
      </c>
      <c r="Q43" t="n">
        <v>608.77</v>
      </c>
      <c r="R43" t="n">
        <v>61.3</v>
      </c>
      <c r="S43" t="n">
        <v>46.36</v>
      </c>
      <c r="T43" t="n">
        <v>7083.93</v>
      </c>
      <c r="U43" t="n">
        <v>0.76</v>
      </c>
      <c r="V43" t="n">
        <v>0.89</v>
      </c>
      <c r="W43" t="n">
        <v>9.210000000000001</v>
      </c>
      <c r="X43" t="n">
        <v>0.44</v>
      </c>
      <c r="Y43" t="n">
        <v>1</v>
      </c>
      <c r="Z43" t="n">
        <v>10</v>
      </c>
      <c r="AA43" t="n">
        <v>1167.051138005697</v>
      </c>
      <c r="AB43" t="n">
        <v>1596.810853681857</v>
      </c>
      <c r="AC43" t="n">
        <v>1444.413466944569</v>
      </c>
      <c r="AD43" t="n">
        <v>1167051.138005697</v>
      </c>
      <c r="AE43" t="n">
        <v>1596810.853681857</v>
      </c>
      <c r="AF43" t="n">
        <v>1.21862793747847e-06</v>
      </c>
      <c r="AG43" t="n">
        <v>35.55989583333334</v>
      </c>
      <c r="AH43" t="n">
        <v>1444413.466944569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3.6691</v>
      </c>
      <c r="E44" t="n">
        <v>27.25</v>
      </c>
      <c r="F44" t="n">
        <v>23.8</v>
      </c>
      <c r="G44" t="n">
        <v>64.90000000000001</v>
      </c>
      <c r="H44" t="n">
        <v>0.92</v>
      </c>
      <c r="I44" t="n">
        <v>22</v>
      </c>
      <c r="J44" t="n">
        <v>220.99</v>
      </c>
      <c r="K44" t="n">
        <v>55.27</v>
      </c>
      <c r="L44" t="n">
        <v>11.5</v>
      </c>
      <c r="M44" t="n">
        <v>20</v>
      </c>
      <c r="N44" t="n">
        <v>49.21</v>
      </c>
      <c r="O44" t="n">
        <v>27489.03</v>
      </c>
      <c r="P44" t="n">
        <v>332.88</v>
      </c>
      <c r="Q44" t="n">
        <v>608.86</v>
      </c>
      <c r="R44" t="n">
        <v>60.5</v>
      </c>
      <c r="S44" t="n">
        <v>46.36</v>
      </c>
      <c r="T44" t="n">
        <v>6685.72</v>
      </c>
      <c r="U44" t="n">
        <v>0.77</v>
      </c>
      <c r="V44" t="n">
        <v>0.9</v>
      </c>
      <c r="W44" t="n">
        <v>9.220000000000001</v>
      </c>
      <c r="X44" t="n">
        <v>0.43</v>
      </c>
      <c r="Y44" t="n">
        <v>1</v>
      </c>
      <c r="Z44" t="n">
        <v>10</v>
      </c>
      <c r="AA44" t="n">
        <v>1164.667707184245</v>
      </c>
      <c r="AB44" t="n">
        <v>1593.549738482401</v>
      </c>
      <c r="AC44" t="n">
        <v>1441.463588002745</v>
      </c>
      <c r="AD44" t="n">
        <v>1164667.707184245</v>
      </c>
      <c r="AE44" t="n">
        <v>1593549.738482401</v>
      </c>
      <c r="AF44" t="n">
        <v>1.221124034684907e-06</v>
      </c>
      <c r="AG44" t="n">
        <v>35.48177083333334</v>
      </c>
      <c r="AH44" t="n">
        <v>1441463.588002745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3.6682</v>
      </c>
      <c r="E45" t="n">
        <v>27.26</v>
      </c>
      <c r="F45" t="n">
        <v>23.8</v>
      </c>
      <c r="G45" t="n">
        <v>64.92</v>
      </c>
      <c r="H45" t="n">
        <v>0.9399999999999999</v>
      </c>
      <c r="I45" t="n">
        <v>22</v>
      </c>
      <c r="J45" t="n">
        <v>221.4</v>
      </c>
      <c r="K45" t="n">
        <v>55.27</v>
      </c>
      <c r="L45" t="n">
        <v>11.75</v>
      </c>
      <c r="M45" t="n">
        <v>20</v>
      </c>
      <c r="N45" t="n">
        <v>49.38</v>
      </c>
      <c r="O45" t="n">
        <v>27540.09</v>
      </c>
      <c r="P45" t="n">
        <v>332.57</v>
      </c>
      <c r="Q45" t="n">
        <v>608.88</v>
      </c>
      <c r="R45" t="n">
        <v>60.78</v>
      </c>
      <c r="S45" t="n">
        <v>46.36</v>
      </c>
      <c r="T45" t="n">
        <v>6827.24</v>
      </c>
      <c r="U45" t="n">
        <v>0.76</v>
      </c>
      <c r="V45" t="n">
        <v>0.9</v>
      </c>
      <c r="W45" t="n">
        <v>9.220000000000001</v>
      </c>
      <c r="X45" t="n">
        <v>0.43</v>
      </c>
      <c r="Y45" t="n">
        <v>1</v>
      </c>
      <c r="Z45" t="n">
        <v>10</v>
      </c>
      <c r="AA45" t="n">
        <v>1164.377446868708</v>
      </c>
      <c r="AB45" t="n">
        <v>1593.152591513302</v>
      </c>
      <c r="AC45" t="n">
        <v>1441.104344182977</v>
      </c>
      <c r="AD45" t="n">
        <v>1164377.446868708</v>
      </c>
      <c r="AE45" t="n">
        <v>1593152.591513302</v>
      </c>
      <c r="AF45" t="n">
        <v>1.220824503020135e-06</v>
      </c>
      <c r="AG45" t="n">
        <v>35.49479166666666</v>
      </c>
      <c r="AH45" t="n">
        <v>1441104.344182977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3.6775</v>
      </c>
      <c r="E46" t="n">
        <v>27.19</v>
      </c>
      <c r="F46" t="n">
        <v>23.78</v>
      </c>
      <c r="G46" t="n">
        <v>67.93000000000001</v>
      </c>
      <c r="H46" t="n">
        <v>0.96</v>
      </c>
      <c r="I46" t="n">
        <v>21</v>
      </c>
      <c r="J46" t="n">
        <v>221.81</v>
      </c>
      <c r="K46" t="n">
        <v>55.27</v>
      </c>
      <c r="L46" t="n">
        <v>12</v>
      </c>
      <c r="M46" t="n">
        <v>19</v>
      </c>
      <c r="N46" t="n">
        <v>49.54</v>
      </c>
      <c r="O46" t="n">
        <v>27591.21</v>
      </c>
      <c r="P46" t="n">
        <v>331.8</v>
      </c>
      <c r="Q46" t="n">
        <v>608.87</v>
      </c>
      <c r="R46" t="n">
        <v>59.95</v>
      </c>
      <c r="S46" t="n">
        <v>46.36</v>
      </c>
      <c r="T46" t="n">
        <v>6419.32</v>
      </c>
      <c r="U46" t="n">
        <v>0.77</v>
      </c>
      <c r="V46" t="n">
        <v>0.9</v>
      </c>
      <c r="W46" t="n">
        <v>9.210000000000001</v>
      </c>
      <c r="X46" t="n">
        <v>0.4</v>
      </c>
      <c r="Y46" t="n">
        <v>1</v>
      </c>
      <c r="Z46" t="n">
        <v>10</v>
      </c>
      <c r="AA46" t="n">
        <v>1161.324471236796</v>
      </c>
      <c r="AB46" t="n">
        <v>1588.975375565941</v>
      </c>
      <c r="AC46" t="n">
        <v>1437.325795862873</v>
      </c>
      <c r="AD46" t="n">
        <v>1161324.471236796</v>
      </c>
      <c r="AE46" t="n">
        <v>1588975.375565941</v>
      </c>
      <c r="AF46" t="n">
        <v>1.223919663556116e-06</v>
      </c>
      <c r="AG46" t="n">
        <v>35.40364583333334</v>
      </c>
      <c r="AH46" t="n">
        <v>1437325.795862873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3.678</v>
      </c>
      <c r="E47" t="n">
        <v>27.19</v>
      </c>
      <c r="F47" t="n">
        <v>23.77</v>
      </c>
      <c r="G47" t="n">
        <v>67.92</v>
      </c>
      <c r="H47" t="n">
        <v>0.98</v>
      </c>
      <c r="I47" t="n">
        <v>21</v>
      </c>
      <c r="J47" t="n">
        <v>222.23</v>
      </c>
      <c r="K47" t="n">
        <v>55.27</v>
      </c>
      <c r="L47" t="n">
        <v>12.25</v>
      </c>
      <c r="M47" t="n">
        <v>19</v>
      </c>
      <c r="N47" t="n">
        <v>49.71</v>
      </c>
      <c r="O47" t="n">
        <v>27642.51</v>
      </c>
      <c r="P47" t="n">
        <v>331.51</v>
      </c>
      <c r="Q47" t="n">
        <v>608.88</v>
      </c>
      <c r="R47" t="n">
        <v>59.76</v>
      </c>
      <c r="S47" t="n">
        <v>46.36</v>
      </c>
      <c r="T47" t="n">
        <v>6323.87</v>
      </c>
      <c r="U47" t="n">
        <v>0.78</v>
      </c>
      <c r="V47" t="n">
        <v>0.9</v>
      </c>
      <c r="W47" t="n">
        <v>9.210000000000001</v>
      </c>
      <c r="X47" t="n">
        <v>0.4</v>
      </c>
      <c r="Y47" t="n">
        <v>1</v>
      </c>
      <c r="Z47" t="n">
        <v>10</v>
      </c>
      <c r="AA47" t="n">
        <v>1160.718985867493</v>
      </c>
      <c r="AB47" t="n">
        <v>1588.146923771531</v>
      </c>
      <c r="AC47" t="n">
        <v>1436.576410344982</v>
      </c>
      <c r="AD47" t="n">
        <v>1160718.985867493</v>
      </c>
      <c r="AE47" t="n">
        <v>1588146.923771531</v>
      </c>
      <c r="AF47" t="n">
        <v>1.224086070036545e-06</v>
      </c>
      <c r="AG47" t="n">
        <v>35.40364583333334</v>
      </c>
      <c r="AH47" t="n">
        <v>1436576.410344982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3.6874</v>
      </c>
      <c r="E48" t="n">
        <v>27.12</v>
      </c>
      <c r="F48" t="n">
        <v>23.74</v>
      </c>
      <c r="G48" t="n">
        <v>71.23</v>
      </c>
      <c r="H48" t="n">
        <v>1</v>
      </c>
      <c r="I48" t="n">
        <v>20</v>
      </c>
      <c r="J48" t="n">
        <v>222.65</v>
      </c>
      <c r="K48" t="n">
        <v>55.27</v>
      </c>
      <c r="L48" t="n">
        <v>12.5</v>
      </c>
      <c r="M48" t="n">
        <v>18</v>
      </c>
      <c r="N48" t="n">
        <v>49.87</v>
      </c>
      <c r="O48" t="n">
        <v>27693.75</v>
      </c>
      <c r="P48" t="n">
        <v>330.72</v>
      </c>
      <c r="Q48" t="n">
        <v>608.79</v>
      </c>
      <c r="R48" t="n">
        <v>58.89</v>
      </c>
      <c r="S48" t="n">
        <v>46.36</v>
      </c>
      <c r="T48" t="n">
        <v>5891.39</v>
      </c>
      <c r="U48" t="n">
        <v>0.79</v>
      </c>
      <c r="V48" t="n">
        <v>0.9</v>
      </c>
      <c r="W48" t="n">
        <v>9.210000000000001</v>
      </c>
      <c r="X48" t="n">
        <v>0.37</v>
      </c>
      <c r="Y48" t="n">
        <v>1</v>
      </c>
      <c r="Z48" t="n">
        <v>10</v>
      </c>
      <c r="AA48" t="n">
        <v>1157.552621768256</v>
      </c>
      <c r="AB48" t="n">
        <v>1583.81456472083</v>
      </c>
      <c r="AC48" t="n">
        <v>1432.657525561576</v>
      </c>
      <c r="AD48" t="n">
        <v>1157552.621768256</v>
      </c>
      <c r="AE48" t="n">
        <v>1583814.56472083</v>
      </c>
      <c r="AF48" t="n">
        <v>1.227214511868612e-06</v>
      </c>
      <c r="AG48" t="n">
        <v>35.3125</v>
      </c>
      <c r="AH48" t="n">
        <v>1432657.525561576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3.6865</v>
      </c>
      <c r="E49" t="n">
        <v>27.13</v>
      </c>
      <c r="F49" t="n">
        <v>23.75</v>
      </c>
      <c r="G49" t="n">
        <v>71.25</v>
      </c>
      <c r="H49" t="n">
        <v>1.02</v>
      </c>
      <c r="I49" t="n">
        <v>20</v>
      </c>
      <c r="J49" t="n">
        <v>223.06</v>
      </c>
      <c r="K49" t="n">
        <v>55.27</v>
      </c>
      <c r="L49" t="n">
        <v>12.75</v>
      </c>
      <c r="M49" t="n">
        <v>18</v>
      </c>
      <c r="N49" t="n">
        <v>50.04</v>
      </c>
      <c r="O49" t="n">
        <v>27745.04</v>
      </c>
      <c r="P49" t="n">
        <v>330.45</v>
      </c>
      <c r="Q49" t="n">
        <v>608.88</v>
      </c>
      <c r="R49" t="n">
        <v>59.14</v>
      </c>
      <c r="S49" t="n">
        <v>46.36</v>
      </c>
      <c r="T49" t="n">
        <v>6019.74</v>
      </c>
      <c r="U49" t="n">
        <v>0.78</v>
      </c>
      <c r="V49" t="n">
        <v>0.9</v>
      </c>
      <c r="W49" t="n">
        <v>9.210000000000001</v>
      </c>
      <c r="X49" t="n">
        <v>0.38</v>
      </c>
      <c r="Y49" t="n">
        <v>1</v>
      </c>
      <c r="Z49" t="n">
        <v>10</v>
      </c>
      <c r="AA49" t="n">
        <v>1157.403784869431</v>
      </c>
      <c r="AB49" t="n">
        <v>1583.610919509635</v>
      </c>
      <c r="AC49" t="n">
        <v>1432.47331596352</v>
      </c>
      <c r="AD49" t="n">
        <v>1157403.784869431</v>
      </c>
      <c r="AE49" t="n">
        <v>1583610.919509635</v>
      </c>
      <c r="AF49" t="n">
        <v>1.22691498020384e-06</v>
      </c>
      <c r="AG49" t="n">
        <v>35.32552083333334</v>
      </c>
      <c r="AH49" t="n">
        <v>1432473.31596352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3.6855</v>
      </c>
      <c r="E50" t="n">
        <v>27.13</v>
      </c>
      <c r="F50" t="n">
        <v>23.76</v>
      </c>
      <c r="G50" t="n">
        <v>71.27</v>
      </c>
      <c r="H50" t="n">
        <v>1.03</v>
      </c>
      <c r="I50" t="n">
        <v>20</v>
      </c>
      <c r="J50" t="n">
        <v>223.48</v>
      </c>
      <c r="K50" t="n">
        <v>55.27</v>
      </c>
      <c r="L50" t="n">
        <v>13</v>
      </c>
      <c r="M50" t="n">
        <v>18</v>
      </c>
      <c r="N50" t="n">
        <v>50.21</v>
      </c>
      <c r="O50" t="n">
        <v>27796.39</v>
      </c>
      <c r="P50" t="n">
        <v>330.13</v>
      </c>
      <c r="Q50" t="n">
        <v>608.83</v>
      </c>
      <c r="R50" t="n">
        <v>59.02</v>
      </c>
      <c r="S50" t="n">
        <v>46.36</v>
      </c>
      <c r="T50" t="n">
        <v>5955.09</v>
      </c>
      <c r="U50" t="n">
        <v>0.79</v>
      </c>
      <c r="V50" t="n">
        <v>0.9</v>
      </c>
      <c r="W50" t="n">
        <v>9.220000000000001</v>
      </c>
      <c r="X50" t="n">
        <v>0.38</v>
      </c>
      <c r="Y50" t="n">
        <v>1</v>
      </c>
      <c r="Z50" t="n">
        <v>10</v>
      </c>
      <c r="AA50" t="n">
        <v>1157.199605269331</v>
      </c>
      <c r="AB50" t="n">
        <v>1583.331551973012</v>
      </c>
      <c r="AC50" t="n">
        <v>1432.220610872497</v>
      </c>
      <c r="AD50" t="n">
        <v>1157199.605269331</v>
      </c>
      <c r="AE50" t="n">
        <v>1583331.551973012</v>
      </c>
      <c r="AF50" t="n">
        <v>1.226582167242982e-06</v>
      </c>
      <c r="AG50" t="n">
        <v>35.32552083333334</v>
      </c>
      <c r="AH50" t="n">
        <v>1432220.610872497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3.6957</v>
      </c>
      <c r="E51" t="n">
        <v>27.06</v>
      </c>
      <c r="F51" t="n">
        <v>23.72</v>
      </c>
      <c r="G51" t="n">
        <v>74.92</v>
      </c>
      <c r="H51" t="n">
        <v>1.05</v>
      </c>
      <c r="I51" t="n">
        <v>19</v>
      </c>
      <c r="J51" t="n">
        <v>223.89</v>
      </c>
      <c r="K51" t="n">
        <v>55.27</v>
      </c>
      <c r="L51" t="n">
        <v>13.25</v>
      </c>
      <c r="M51" t="n">
        <v>17</v>
      </c>
      <c r="N51" t="n">
        <v>50.37</v>
      </c>
      <c r="O51" t="n">
        <v>27847.8</v>
      </c>
      <c r="P51" t="n">
        <v>329.76</v>
      </c>
      <c r="Q51" t="n">
        <v>608.8200000000001</v>
      </c>
      <c r="R51" t="n">
        <v>58.33</v>
      </c>
      <c r="S51" t="n">
        <v>46.36</v>
      </c>
      <c r="T51" t="n">
        <v>5618.43</v>
      </c>
      <c r="U51" t="n">
        <v>0.79</v>
      </c>
      <c r="V51" t="n">
        <v>0.9</v>
      </c>
      <c r="W51" t="n">
        <v>9.210000000000001</v>
      </c>
      <c r="X51" t="n">
        <v>0.35</v>
      </c>
      <c r="Y51" t="n">
        <v>1</v>
      </c>
      <c r="Z51" t="n">
        <v>10</v>
      </c>
      <c r="AA51" t="n">
        <v>1154.437239465956</v>
      </c>
      <c r="AB51" t="n">
        <v>1579.551961213855</v>
      </c>
      <c r="AC51" t="n">
        <v>1428.801738950705</v>
      </c>
      <c r="AD51" t="n">
        <v>1154437.239465956</v>
      </c>
      <c r="AE51" t="n">
        <v>1579551.961213855</v>
      </c>
      <c r="AF51" t="n">
        <v>1.229976859443736e-06</v>
      </c>
      <c r="AG51" t="n">
        <v>35.234375</v>
      </c>
      <c r="AH51" t="n">
        <v>1428801.738950705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3.695</v>
      </c>
      <c r="E52" t="n">
        <v>27.06</v>
      </c>
      <c r="F52" t="n">
        <v>23.73</v>
      </c>
      <c r="G52" t="n">
        <v>74.93000000000001</v>
      </c>
      <c r="H52" t="n">
        <v>1.07</v>
      </c>
      <c r="I52" t="n">
        <v>19</v>
      </c>
      <c r="J52" t="n">
        <v>224.31</v>
      </c>
      <c r="K52" t="n">
        <v>55.27</v>
      </c>
      <c r="L52" t="n">
        <v>13.5</v>
      </c>
      <c r="M52" t="n">
        <v>17</v>
      </c>
      <c r="N52" t="n">
        <v>50.54</v>
      </c>
      <c r="O52" t="n">
        <v>27899.27</v>
      </c>
      <c r="P52" t="n">
        <v>329.38</v>
      </c>
      <c r="Q52" t="n">
        <v>608.8099999999999</v>
      </c>
      <c r="R52" t="n">
        <v>58.59</v>
      </c>
      <c r="S52" t="n">
        <v>46.36</v>
      </c>
      <c r="T52" t="n">
        <v>5746.44</v>
      </c>
      <c r="U52" t="n">
        <v>0.79</v>
      </c>
      <c r="V52" t="n">
        <v>0.9</v>
      </c>
      <c r="W52" t="n">
        <v>9.199999999999999</v>
      </c>
      <c r="X52" t="n">
        <v>0.36</v>
      </c>
      <c r="Y52" t="n">
        <v>1</v>
      </c>
      <c r="Z52" t="n">
        <v>10</v>
      </c>
      <c r="AA52" t="n">
        <v>1154.089108588904</v>
      </c>
      <c r="AB52" t="n">
        <v>1579.075633189423</v>
      </c>
      <c r="AC52" t="n">
        <v>1428.370871004394</v>
      </c>
      <c r="AD52" t="n">
        <v>1154089.108588904</v>
      </c>
      <c r="AE52" t="n">
        <v>1579075.633189423</v>
      </c>
      <c r="AF52" t="n">
        <v>1.229743890371135e-06</v>
      </c>
      <c r="AG52" t="n">
        <v>35.234375</v>
      </c>
      <c r="AH52" t="n">
        <v>1428370.871004394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3.6955</v>
      </c>
      <c r="E53" t="n">
        <v>27.06</v>
      </c>
      <c r="F53" t="n">
        <v>23.73</v>
      </c>
      <c r="G53" t="n">
        <v>74.92</v>
      </c>
      <c r="H53" t="n">
        <v>1.09</v>
      </c>
      <c r="I53" t="n">
        <v>19</v>
      </c>
      <c r="J53" t="n">
        <v>224.73</v>
      </c>
      <c r="K53" t="n">
        <v>55.27</v>
      </c>
      <c r="L53" t="n">
        <v>13.75</v>
      </c>
      <c r="M53" t="n">
        <v>17</v>
      </c>
      <c r="N53" t="n">
        <v>50.71</v>
      </c>
      <c r="O53" t="n">
        <v>27950.8</v>
      </c>
      <c r="P53" t="n">
        <v>328.36</v>
      </c>
      <c r="Q53" t="n">
        <v>608.78</v>
      </c>
      <c r="R53" t="n">
        <v>58.37</v>
      </c>
      <c r="S53" t="n">
        <v>46.36</v>
      </c>
      <c r="T53" t="n">
        <v>5637.07</v>
      </c>
      <c r="U53" t="n">
        <v>0.79</v>
      </c>
      <c r="V53" t="n">
        <v>0.9</v>
      </c>
      <c r="W53" t="n">
        <v>9.210000000000001</v>
      </c>
      <c r="X53" t="n">
        <v>0.35</v>
      </c>
      <c r="Y53" t="n">
        <v>1</v>
      </c>
      <c r="Z53" t="n">
        <v>10</v>
      </c>
      <c r="AA53" t="n">
        <v>1152.494949107177</v>
      </c>
      <c r="AB53" t="n">
        <v>1576.89443385717</v>
      </c>
      <c r="AC53" t="n">
        <v>1426.397842275079</v>
      </c>
      <c r="AD53" t="n">
        <v>1152494.949107177</v>
      </c>
      <c r="AE53" t="n">
        <v>1576894.43385717</v>
      </c>
      <c r="AF53" t="n">
        <v>1.229910296851564e-06</v>
      </c>
      <c r="AG53" t="n">
        <v>35.234375</v>
      </c>
      <c r="AH53" t="n">
        <v>1426397.842275079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3.7032</v>
      </c>
      <c r="E54" t="n">
        <v>27</v>
      </c>
      <c r="F54" t="n">
        <v>23.71</v>
      </c>
      <c r="G54" t="n">
        <v>79.03</v>
      </c>
      <c r="H54" t="n">
        <v>1.11</v>
      </c>
      <c r="I54" t="n">
        <v>18</v>
      </c>
      <c r="J54" t="n">
        <v>225.15</v>
      </c>
      <c r="K54" t="n">
        <v>55.27</v>
      </c>
      <c r="L54" t="n">
        <v>14</v>
      </c>
      <c r="M54" t="n">
        <v>16</v>
      </c>
      <c r="N54" t="n">
        <v>50.88</v>
      </c>
      <c r="O54" t="n">
        <v>28002.38</v>
      </c>
      <c r="P54" t="n">
        <v>328.46</v>
      </c>
      <c r="Q54" t="n">
        <v>608.87</v>
      </c>
      <c r="R54" t="n">
        <v>57.91</v>
      </c>
      <c r="S54" t="n">
        <v>46.36</v>
      </c>
      <c r="T54" t="n">
        <v>5413.26</v>
      </c>
      <c r="U54" t="n">
        <v>0.8</v>
      </c>
      <c r="V54" t="n">
        <v>0.9</v>
      </c>
      <c r="W54" t="n">
        <v>9.199999999999999</v>
      </c>
      <c r="X54" t="n">
        <v>0.34</v>
      </c>
      <c r="Y54" t="n">
        <v>1</v>
      </c>
      <c r="Z54" t="n">
        <v>10</v>
      </c>
      <c r="AA54" t="n">
        <v>1151.064964835594</v>
      </c>
      <c r="AB54" t="n">
        <v>1574.937866290337</v>
      </c>
      <c r="AC54" t="n">
        <v>1424.628006770764</v>
      </c>
      <c r="AD54" t="n">
        <v>1151064.964835594</v>
      </c>
      <c r="AE54" t="n">
        <v>1574937.866290337</v>
      </c>
      <c r="AF54" t="n">
        <v>1.232472956650173e-06</v>
      </c>
      <c r="AG54" t="n">
        <v>35.15625</v>
      </c>
      <c r="AH54" t="n">
        <v>1424628.006770764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3.7049</v>
      </c>
      <c r="E55" t="n">
        <v>26.99</v>
      </c>
      <c r="F55" t="n">
        <v>23.7</v>
      </c>
      <c r="G55" t="n">
        <v>78.98999999999999</v>
      </c>
      <c r="H55" t="n">
        <v>1.12</v>
      </c>
      <c r="I55" t="n">
        <v>18</v>
      </c>
      <c r="J55" t="n">
        <v>225.57</v>
      </c>
      <c r="K55" t="n">
        <v>55.27</v>
      </c>
      <c r="L55" t="n">
        <v>14.25</v>
      </c>
      <c r="M55" t="n">
        <v>16</v>
      </c>
      <c r="N55" t="n">
        <v>51.04</v>
      </c>
      <c r="O55" t="n">
        <v>28054.03</v>
      </c>
      <c r="P55" t="n">
        <v>328.12</v>
      </c>
      <c r="Q55" t="n">
        <v>608.77</v>
      </c>
      <c r="R55" t="n">
        <v>57.28</v>
      </c>
      <c r="S55" t="n">
        <v>46.36</v>
      </c>
      <c r="T55" t="n">
        <v>5098.27</v>
      </c>
      <c r="U55" t="n">
        <v>0.8100000000000001</v>
      </c>
      <c r="V55" t="n">
        <v>0.9</v>
      </c>
      <c r="W55" t="n">
        <v>9.210000000000001</v>
      </c>
      <c r="X55" t="n">
        <v>0.33</v>
      </c>
      <c r="Y55" t="n">
        <v>1</v>
      </c>
      <c r="Z55" t="n">
        <v>10</v>
      </c>
      <c r="AA55" t="n">
        <v>1150.172277018281</v>
      </c>
      <c r="AB55" t="n">
        <v>1573.716451436082</v>
      </c>
      <c r="AC55" t="n">
        <v>1423.523162035933</v>
      </c>
      <c r="AD55" t="n">
        <v>1150172.27701828</v>
      </c>
      <c r="AE55" t="n">
        <v>1573716.451436082</v>
      </c>
      <c r="AF55" t="n">
        <v>1.233038738683631e-06</v>
      </c>
      <c r="AG55" t="n">
        <v>35.14322916666666</v>
      </c>
      <c r="AH55" t="n">
        <v>1423523.162035933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3.7043</v>
      </c>
      <c r="E56" t="n">
        <v>27</v>
      </c>
      <c r="F56" t="n">
        <v>23.7</v>
      </c>
      <c r="G56" t="n">
        <v>79</v>
      </c>
      <c r="H56" t="n">
        <v>1.14</v>
      </c>
      <c r="I56" t="n">
        <v>18</v>
      </c>
      <c r="J56" t="n">
        <v>225.99</v>
      </c>
      <c r="K56" t="n">
        <v>55.27</v>
      </c>
      <c r="L56" t="n">
        <v>14.5</v>
      </c>
      <c r="M56" t="n">
        <v>16</v>
      </c>
      <c r="N56" t="n">
        <v>51.21</v>
      </c>
      <c r="O56" t="n">
        <v>28105.73</v>
      </c>
      <c r="P56" t="n">
        <v>326.96</v>
      </c>
      <c r="Q56" t="n">
        <v>608.78</v>
      </c>
      <c r="R56" t="n">
        <v>57.78</v>
      </c>
      <c r="S56" t="n">
        <v>46.36</v>
      </c>
      <c r="T56" t="n">
        <v>5349.34</v>
      </c>
      <c r="U56" t="n">
        <v>0.8</v>
      </c>
      <c r="V56" t="n">
        <v>0.9</v>
      </c>
      <c r="W56" t="n">
        <v>9.199999999999999</v>
      </c>
      <c r="X56" t="n">
        <v>0.33</v>
      </c>
      <c r="Y56" t="n">
        <v>1</v>
      </c>
      <c r="Z56" t="n">
        <v>10</v>
      </c>
      <c r="AA56" t="n">
        <v>1148.577773418436</v>
      </c>
      <c r="AB56" t="n">
        <v>1571.534781266241</v>
      </c>
      <c r="AC56" t="n">
        <v>1421.549707405108</v>
      </c>
      <c r="AD56" t="n">
        <v>1148577.773418436</v>
      </c>
      <c r="AE56" t="n">
        <v>1571534.781266241</v>
      </c>
      <c r="AF56" t="n">
        <v>1.232839050907116e-06</v>
      </c>
      <c r="AG56" t="n">
        <v>35.15625</v>
      </c>
      <c r="AH56" t="n">
        <v>1421549.707405108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3.7127</v>
      </c>
      <c r="E57" t="n">
        <v>26.93</v>
      </c>
      <c r="F57" t="n">
        <v>23.68</v>
      </c>
      <c r="G57" t="n">
        <v>83.58</v>
      </c>
      <c r="H57" t="n">
        <v>1.16</v>
      </c>
      <c r="I57" t="n">
        <v>17</v>
      </c>
      <c r="J57" t="n">
        <v>226.41</v>
      </c>
      <c r="K57" t="n">
        <v>55.27</v>
      </c>
      <c r="L57" t="n">
        <v>14.75</v>
      </c>
      <c r="M57" t="n">
        <v>15</v>
      </c>
      <c r="N57" t="n">
        <v>51.38</v>
      </c>
      <c r="O57" t="n">
        <v>28157.49</v>
      </c>
      <c r="P57" t="n">
        <v>326.35</v>
      </c>
      <c r="Q57" t="n">
        <v>608.84</v>
      </c>
      <c r="R57" t="n">
        <v>56.99</v>
      </c>
      <c r="S57" t="n">
        <v>46.36</v>
      </c>
      <c r="T57" t="n">
        <v>4956.23</v>
      </c>
      <c r="U57" t="n">
        <v>0.8100000000000001</v>
      </c>
      <c r="V57" t="n">
        <v>0.9</v>
      </c>
      <c r="W57" t="n">
        <v>9.199999999999999</v>
      </c>
      <c r="X57" t="n">
        <v>0.31</v>
      </c>
      <c r="Y57" t="n">
        <v>1</v>
      </c>
      <c r="Z57" t="n">
        <v>10</v>
      </c>
      <c r="AA57" t="n">
        <v>1145.991549315589</v>
      </c>
      <c r="AB57" t="n">
        <v>1567.99619535257</v>
      </c>
      <c r="AC57" t="n">
        <v>1418.348839164602</v>
      </c>
      <c r="AD57" t="n">
        <v>1145991.549315589</v>
      </c>
      <c r="AE57" t="n">
        <v>1567996.19535257</v>
      </c>
      <c r="AF57" t="n">
        <v>1.235634679778326e-06</v>
      </c>
      <c r="AG57" t="n">
        <v>35.06510416666666</v>
      </c>
      <c r="AH57" t="n">
        <v>1418348.839164602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3.7109</v>
      </c>
      <c r="E58" t="n">
        <v>26.95</v>
      </c>
      <c r="F58" t="n">
        <v>23.69</v>
      </c>
      <c r="G58" t="n">
        <v>83.62</v>
      </c>
      <c r="H58" t="n">
        <v>1.18</v>
      </c>
      <c r="I58" t="n">
        <v>17</v>
      </c>
      <c r="J58" t="n">
        <v>226.83</v>
      </c>
      <c r="K58" t="n">
        <v>55.27</v>
      </c>
      <c r="L58" t="n">
        <v>15</v>
      </c>
      <c r="M58" t="n">
        <v>15</v>
      </c>
      <c r="N58" t="n">
        <v>51.55</v>
      </c>
      <c r="O58" t="n">
        <v>28209.31</v>
      </c>
      <c r="P58" t="n">
        <v>326.8</v>
      </c>
      <c r="Q58" t="n">
        <v>608.79</v>
      </c>
      <c r="R58" t="n">
        <v>57.27</v>
      </c>
      <c r="S58" t="n">
        <v>46.36</v>
      </c>
      <c r="T58" t="n">
        <v>5099.73</v>
      </c>
      <c r="U58" t="n">
        <v>0.8100000000000001</v>
      </c>
      <c r="V58" t="n">
        <v>0.9</v>
      </c>
      <c r="W58" t="n">
        <v>9.210000000000001</v>
      </c>
      <c r="X58" t="n">
        <v>0.32</v>
      </c>
      <c r="Y58" t="n">
        <v>1</v>
      </c>
      <c r="Z58" t="n">
        <v>10</v>
      </c>
      <c r="AA58" t="n">
        <v>1147.059911087586</v>
      </c>
      <c r="AB58" t="n">
        <v>1569.457975061812</v>
      </c>
      <c r="AC58" t="n">
        <v>1419.671108670015</v>
      </c>
      <c r="AD58" t="n">
        <v>1147059.911087586</v>
      </c>
      <c r="AE58" t="n">
        <v>1569457.975061812</v>
      </c>
      <c r="AF58" t="n">
        <v>1.235035616448781e-06</v>
      </c>
      <c r="AG58" t="n">
        <v>35.09114583333334</v>
      </c>
      <c r="AH58" t="n">
        <v>1419671.108670014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3.7104</v>
      </c>
      <c r="E59" t="n">
        <v>26.95</v>
      </c>
      <c r="F59" t="n">
        <v>23.7</v>
      </c>
      <c r="G59" t="n">
        <v>83.64</v>
      </c>
      <c r="H59" t="n">
        <v>1.19</v>
      </c>
      <c r="I59" t="n">
        <v>17</v>
      </c>
      <c r="J59" t="n">
        <v>227.25</v>
      </c>
      <c r="K59" t="n">
        <v>55.27</v>
      </c>
      <c r="L59" t="n">
        <v>15.25</v>
      </c>
      <c r="M59" t="n">
        <v>15</v>
      </c>
      <c r="N59" t="n">
        <v>51.72</v>
      </c>
      <c r="O59" t="n">
        <v>28261.2</v>
      </c>
      <c r="P59" t="n">
        <v>326.4</v>
      </c>
      <c r="Q59" t="n">
        <v>608.86</v>
      </c>
      <c r="R59" t="n">
        <v>57.47</v>
      </c>
      <c r="S59" t="n">
        <v>46.36</v>
      </c>
      <c r="T59" t="n">
        <v>5198.51</v>
      </c>
      <c r="U59" t="n">
        <v>0.8100000000000001</v>
      </c>
      <c r="V59" t="n">
        <v>0.9</v>
      </c>
      <c r="W59" t="n">
        <v>9.210000000000001</v>
      </c>
      <c r="X59" t="n">
        <v>0.32</v>
      </c>
      <c r="Y59" t="n">
        <v>1</v>
      </c>
      <c r="Z59" t="n">
        <v>10</v>
      </c>
      <c r="AA59" t="n">
        <v>1146.646179817917</v>
      </c>
      <c r="AB59" t="n">
        <v>1568.891889686115</v>
      </c>
      <c r="AC59" t="n">
        <v>1419.159049688069</v>
      </c>
      <c r="AD59" t="n">
        <v>1146646.179817917</v>
      </c>
      <c r="AE59" t="n">
        <v>1568891.889686115</v>
      </c>
      <c r="AF59" t="n">
        <v>1.234869209968352e-06</v>
      </c>
      <c r="AG59" t="n">
        <v>35.09114583333334</v>
      </c>
      <c r="AH59" t="n">
        <v>1419159.049688069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3.7196</v>
      </c>
      <c r="E60" t="n">
        <v>26.88</v>
      </c>
      <c r="F60" t="n">
        <v>23.67</v>
      </c>
      <c r="G60" t="n">
        <v>88.77</v>
      </c>
      <c r="H60" t="n">
        <v>1.21</v>
      </c>
      <c r="I60" t="n">
        <v>16</v>
      </c>
      <c r="J60" t="n">
        <v>227.67</v>
      </c>
      <c r="K60" t="n">
        <v>55.27</v>
      </c>
      <c r="L60" t="n">
        <v>15.5</v>
      </c>
      <c r="M60" t="n">
        <v>14</v>
      </c>
      <c r="N60" t="n">
        <v>51.9</v>
      </c>
      <c r="O60" t="n">
        <v>28313.14</v>
      </c>
      <c r="P60" t="n">
        <v>325.12</v>
      </c>
      <c r="Q60" t="n">
        <v>608.78</v>
      </c>
      <c r="R60" t="n">
        <v>56.78</v>
      </c>
      <c r="S60" t="n">
        <v>46.36</v>
      </c>
      <c r="T60" t="n">
        <v>4855.43</v>
      </c>
      <c r="U60" t="n">
        <v>0.82</v>
      </c>
      <c r="V60" t="n">
        <v>0.9</v>
      </c>
      <c r="W60" t="n">
        <v>9.199999999999999</v>
      </c>
      <c r="X60" t="n">
        <v>0.3</v>
      </c>
      <c r="Y60" t="n">
        <v>1</v>
      </c>
      <c r="Z60" t="n">
        <v>10</v>
      </c>
      <c r="AA60" t="n">
        <v>1142.691512061982</v>
      </c>
      <c r="AB60" t="n">
        <v>1563.480938794817</v>
      </c>
      <c r="AC60" t="n">
        <v>1414.264512355518</v>
      </c>
      <c r="AD60" t="n">
        <v>1142691.512061982</v>
      </c>
      <c r="AE60" t="n">
        <v>1563480.938794817</v>
      </c>
      <c r="AF60" t="n">
        <v>1.237931089208247e-06</v>
      </c>
      <c r="AG60" t="n">
        <v>35</v>
      </c>
      <c r="AH60" t="n">
        <v>1414264.512355519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3.7198</v>
      </c>
      <c r="E61" t="n">
        <v>26.88</v>
      </c>
      <c r="F61" t="n">
        <v>23.67</v>
      </c>
      <c r="G61" t="n">
        <v>88.76000000000001</v>
      </c>
      <c r="H61" t="n">
        <v>1.23</v>
      </c>
      <c r="I61" t="n">
        <v>16</v>
      </c>
      <c r="J61" t="n">
        <v>228.09</v>
      </c>
      <c r="K61" t="n">
        <v>55.27</v>
      </c>
      <c r="L61" t="n">
        <v>15.75</v>
      </c>
      <c r="M61" t="n">
        <v>14</v>
      </c>
      <c r="N61" t="n">
        <v>52.07</v>
      </c>
      <c r="O61" t="n">
        <v>28365.14</v>
      </c>
      <c r="P61" t="n">
        <v>325.43</v>
      </c>
      <c r="Q61" t="n">
        <v>608.8200000000001</v>
      </c>
      <c r="R61" t="n">
        <v>56.63</v>
      </c>
      <c r="S61" t="n">
        <v>46.36</v>
      </c>
      <c r="T61" t="n">
        <v>4782.53</v>
      </c>
      <c r="U61" t="n">
        <v>0.82</v>
      </c>
      <c r="V61" t="n">
        <v>0.9</v>
      </c>
      <c r="W61" t="n">
        <v>9.199999999999999</v>
      </c>
      <c r="X61" t="n">
        <v>0.3</v>
      </c>
      <c r="Y61" t="n">
        <v>1</v>
      </c>
      <c r="Z61" t="n">
        <v>10</v>
      </c>
      <c r="AA61" t="n">
        <v>1143.109030505461</v>
      </c>
      <c r="AB61" t="n">
        <v>1564.052205948798</v>
      </c>
      <c r="AC61" t="n">
        <v>1414.781258574102</v>
      </c>
      <c r="AD61" t="n">
        <v>1143109.030505461</v>
      </c>
      <c r="AE61" t="n">
        <v>1564052.205948798</v>
      </c>
      <c r="AF61" t="n">
        <v>1.237997651800419e-06</v>
      </c>
      <c r="AG61" t="n">
        <v>35</v>
      </c>
      <c r="AH61" t="n">
        <v>1414781.258574102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3.7179</v>
      </c>
      <c r="E62" t="n">
        <v>26.9</v>
      </c>
      <c r="F62" t="n">
        <v>23.68</v>
      </c>
      <c r="G62" t="n">
        <v>88.81</v>
      </c>
      <c r="H62" t="n">
        <v>1.24</v>
      </c>
      <c r="I62" t="n">
        <v>16</v>
      </c>
      <c r="J62" t="n">
        <v>228.51</v>
      </c>
      <c r="K62" t="n">
        <v>55.27</v>
      </c>
      <c r="L62" t="n">
        <v>16</v>
      </c>
      <c r="M62" t="n">
        <v>14</v>
      </c>
      <c r="N62" t="n">
        <v>52.24</v>
      </c>
      <c r="O62" t="n">
        <v>28417.2</v>
      </c>
      <c r="P62" t="n">
        <v>325.38</v>
      </c>
      <c r="Q62" t="n">
        <v>608.8099999999999</v>
      </c>
      <c r="R62" t="n">
        <v>57.04</v>
      </c>
      <c r="S62" t="n">
        <v>46.36</v>
      </c>
      <c r="T62" t="n">
        <v>4988.54</v>
      </c>
      <c r="U62" t="n">
        <v>0.8100000000000001</v>
      </c>
      <c r="V62" t="n">
        <v>0.9</v>
      </c>
      <c r="W62" t="n">
        <v>9.210000000000001</v>
      </c>
      <c r="X62" t="n">
        <v>0.31</v>
      </c>
      <c r="Y62" t="n">
        <v>1</v>
      </c>
      <c r="Z62" t="n">
        <v>10</v>
      </c>
      <c r="AA62" t="n">
        <v>1143.630822502988</v>
      </c>
      <c r="AB62" t="n">
        <v>1564.766144779653</v>
      </c>
      <c r="AC62" t="n">
        <v>1415.42706008496</v>
      </c>
      <c r="AD62" t="n">
        <v>1143630.822502988</v>
      </c>
      <c r="AE62" t="n">
        <v>1564766.144779653</v>
      </c>
      <c r="AF62" t="n">
        <v>1.237365307174788e-06</v>
      </c>
      <c r="AG62" t="n">
        <v>35.02604166666666</v>
      </c>
      <c r="AH62" t="n">
        <v>1415427.060084959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3.7162</v>
      </c>
      <c r="E63" t="n">
        <v>26.91</v>
      </c>
      <c r="F63" t="n">
        <v>23.7</v>
      </c>
      <c r="G63" t="n">
        <v>88.86</v>
      </c>
      <c r="H63" t="n">
        <v>1.26</v>
      </c>
      <c r="I63" t="n">
        <v>16</v>
      </c>
      <c r="J63" t="n">
        <v>228.93</v>
      </c>
      <c r="K63" t="n">
        <v>55.27</v>
      </c>
      <c r="L63" t="n">
        <v>16.25</v>
      </c>
      <c r="M63" t="n">
        <v>14</v>
      </c>
      <c r="N63" t="n">
        <v>52.41</v>
      </c>
      <c r="O63" t="n">
        <v>28469.32</v>
      </c>
      <c r="P63" t="n">
        <v>324.74</v>
      </c>
      <c r="Q63" t="n">
        <v>608.78</v>
      </c>
      <c r="R63" t="n">
        <v>57.48</v>
      </c>
      <c r="S63" t="n">
        <v>46.36</v>
      </c>
      <c r="T63" t="n">
        <v>5207.75</v>
      </c>
      <c r="U63" t="n">
        <v>0.8100000000000001</v>
      </c>
      <c r="V63" t="n">
        <v>0.9</v>
      </c>
      <c r="W63" t="n">
        <v>9.210000000000001</v>
      </c>
      <c r="X63" t="n">
        <v>0.32</v>
      </c>
      <c r="Y63" t="n">
        <v>1</v>
      </c>
      <c r="Z63" t="n">
        <v>10</v>
      </c>
      <c r="AA63" t="n">
        <v>1143.164306317882</v>
      </c>
      <c r="AB63" t="n">
        <v>1564.127836753949</v>
      </c>
      <c r="AC63" t="n">
        <v>1414.849671281358</v>
      </c>
      <c r="AD63" t="n">
        <v>1143164.306317882</v>
      </c>
      <c r="AE63" t="n">
        <v>1564127.836753949</v>
      </c>
      <c r="AF63" t="n">
        <v>1.236799525141329e-06</v>
      </c>
      <c r="AG63" t="n">
        <v>35.0390625</v>
      </c>
      <c r="AH63" t="n">
        <v>1414849.671281358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3.7167</v>
      </c>
      <c r="E64" t="n">
        <v>26.91</v>
      </c>
      <c r="F64" t="n">
        <v>23.69</v>
      </c>
      <c r="G64" t="n">
        <v>88.84999999999999</v>
      </c>
      <c r="H64" t="n">
        <v>1.28</v>
      </c>
      <c r="I64" t="n">
        <v>16</v>
      </c>
      <c r="J64" t="n">
        <v>229.36</v>
      </c>
      <c r="K64" t="n">
        <v>55.27</v>
      </c>
      <c r="L64" t="n">
        <v>16.5</v>
      </c>
      <c r="M64" t="n">
        <v>14</v>
      </c>
      <c r="N64" t="n">
        <v>52.58</v>
      </c>
      <c r="O64" t="n">
        <v>28521.51</v>
      </c>
      <c r="P64" t="n">
        <v>323.7</v>
      </c>
      <c r="Q64" t="n">
        <v>608.8099999999999</v>
      </c>
      <c r="R64" t="n">
        <v>57.46</v>
      </c>
      <c r="S64" t="n">
        <v>46.36</v>
      </c>
      <c r="T64" t="n">
        <v>5195.33</v>
      </c>
      <c r="U64" t="n">
        <v>0.8100000000000001</v>
      </c>
      <c r="V64" t="n">
        <v>0.9</v>
      </c>
      <c r="W64" t="n">
        <v>9.199999999999999</v>
      </c>
      <c r="X64" t="n">
        <v>0.32</v>
      </c>
      <c r="Y64" t="n">
        <v>1</v>
      </c>
      <c r="Z64" t="n">
        <v>10</v>
      </c>
      <c r="AA64" t="n">
        <v>1141.469425366754</v>
      </c>
      <c r="AB64" t="n">
        <v>1561.808825863746</v>
      </c>
      <c r="AC64" t="n">
        <v>1412.751983535763</v>
      </c>
      <c r="AD64" t="n">
        <v>1141469.425366754</v>
      </c>
      <c r="AE64" t="n">
        <v>1561808.825863746</v>
      </c>
      <c r="AF64" t="n">
        <v>1.236965931621758e-06</v>
      </c>
      <c r="AG64" t="n">
        <v>35.0390625</v>
      </c>
      <c r="AH64" t="n">
        <v>1412751.983535763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3.7287</v>
      </c>
      <c r="E65" t="n">
        <v>26.82</v>
      </c>
      <c r="F65" t="n">
        <v>23.65</v>
      </c>
      <c r="G65" t="n">
        <v>94.58</v>
      </c>
      <c r="H65" t="n">
        <v>1.3</v>
      </c>
      <c r="I65" t="n">
        <v>15</v>
      </c>
      <c r="J65" t="n">
        <v>229.78</v>
      </c>
      <c r="K65" t="n">
        <v>55.27</v>
      </c>
      <c r="L65" t="n">
        <v>16.75</v>
      </c>
      <c r="M65" t="n">
        <v>13</v>
      </c>
      <c r="N65" t="n">
        <v>52.76</v>
      </c>
      <c r="O65" t="n">
        <v>28573.75</v>
      </c>
      <c r="P65" t="n">
        <v>323.52</v>
      </c>
      <c r="Q65" t="n">
        <v>608.77</v>
      </c>
      <c r="R65" t="n">
        <v>55.97</v>
      </c>
      <c r="S65" t="n">
        <v>46.36</v>
      </c>
      <c r="T65" t="n">
        <v>4457.18</v>
      </c>
      <c r="U65" t="n">
        <v>0.83</v>
      </c>
      <c r="V65" t="n">
        <v>0.9</v>
      </c>
      <c r="W65" t="n">
        <v>9.199999999999999</v>
      </c>
      <c r="X65" t="n">
        <v>0.28</v>
      </c>
      <c r="Y65" t="n">
        <v>1</v>
      </c>
      <c r="Z65" t="n">
        <v>10</v>
      </c>
      <c r="AA65" t="n">
        <v>1130.046121873971</v>
      </c>
      <c r="AB65" t="n">
        <v>1546.178958064338</v>
      </c>
      <c r="AC65" t="n">
        <v>1398.613808382474</v>
      </c>
      <c r="AD65" t="n">
        <v>1130046.121873971</v>
      </c>
      <c r="AE65" t="n">
        <v>1546178.958064338</v>
      </c>
      <c r="AF65" t="n">
        <v>1.240959687152057e-06</v>
      </c>
      <c r="AG65" t="n">
        <v>34.921875</v>
      </c>
      <c r="AH65" t="n">
        <v>1398613.808382474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3.7295</v>
      </c>
      <c r="E66" t="n">
        <v>26.81</v>
      </c>
      <c r="F66" t="n">
        <v>23.64</v>
      </c>
      <c r="G66" t="n">
        <v>94.56</v>
      </c>
      <c r="H66" t="n">
        <v>1.31</v>
      </c>
      <c r="I66" t="n">
        <v>15</v>
      </c>
      <c r="J66" t="n">
        <v>230.2</v>
      </c>
      <c r="K66" t="n">
        <v>55.27</v>
      </c>
      <c r="L66" t="n">
        <v>17</v>
      </c>
      <c r="M66" t="n">
        <v>13</v>
      </c>
      <c r="N66" t="n">
        <v>52.93</v>
      </c>
      <c r="O66" t="n">
        <v>28626.06</v>
      </c>
      <c r="P66" t="n">
        <v>323.35</v>
      </c>
      <c r="Q66" t="n">
        <v>608.8</v>
      </c>
      <c r="R66" t="n">
        <v>55.74</v>
      </c>
      <c r="S66" t="n">
        <v>46.36</v>
      </c>
      <c r="T66" t="n">
        <v>4341.15</v>
      </c>
      <c r="U66" t="n">
        <v>0.83</v>
      </c>
      <c r="V66" t="n">
        <v>0.9</v>
      </c>
      <c r="W66" t="n">
        <v>9.199999999999999</v>
      </c>
      <c r="X66" t="n">
        <v>0.27</v>
      </c>
      <c r="Y66" t="n">
        <v>1</v>
      </c>
      <c r="Z66" t="n">
        <v>10</v>
      </c>
      <c r="AA66" t="n">
        <v>1129.573595857732</v>
      </c>
      <c r="AB66" t="n">
        <v>1545.532427122544</v>
      </c>
      <c r="AC66" t="n">
        <v>1398.028981446353</v>
      </c>
      <c r="AD66" t="n">
        <v>1129573.595857732</v>
      </c>
      <c r="AE66" t="n">
        <v>1545532.427122544</v>
      </c>
      <c r="AF66" t="n">
        <v>1.241225937520744e-06</v>
      </c>
      <c r="AG66" t="n">
        <v>34.90885416666666</v>
      </c>
      <c r="AH66" t="n">
        <v>1398028.981446353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3.726</v>
      </c>
      <c r="E67" t="n">
        <v>26.84</v>
      </c>
      <c r="F67" t="n">
        <v>23.67</v>
      </c>
      <c r="G67" t="n">
        <v>94.66</v>
      </c>
      <c r="H67" t="n">
        <v>1.33</v>
      </c>
      <c r="I67" t="n">
        <v>15</v>
      </c>
      <c r="J67" t="n">
        <v>230.63</v>
      </c>
      <c r="K67" t="n">
        <v>55.27</v>
      </c>
      <c r="L67" t="n">
        <v>17.25</v>
      </c>
      <c r="M67" t="n">
        <v>13</v>
      </c>
      <c r="N67" t="n">
        <v>53.11</v>
      </c>
      <c r="O67" t="n">
        <v>28678.42</v>
      </c>
      <c r="P67" t="n">
        <v>323.46</v>
      </c>
      <c r="Q67" t="n">
        <v>608.79</v>
      </c>
      <c r="R67" t="n">
        <v>56.47</v>
      </c>
      <c r="S67" t="n">
        <v>46.36</v>
      </c>
      <c r="T67" t="n">
        <v>4709.19</v>
      </c>
      <c r="U67" t="n">
        <v>0.82</v>
      </c>
      <c r="V67" t="n">
        <v>0.9</v>
      </c>
      <c r="W67" t="n">
        <v>9.210000000000001</v>
      </c>
      <c r="X67" t="n">
        <v>0.29</v>
      </c>
      <c r="Y67" t="n">
        <v>1</v>
      </c>
      <c r="Z67" t="n">
        <v>10</v>
      </c>
      <c r="AA67" t="n">
        <v>1130.604311158804</v>
      </c>
      <c r="AB67" t="n">
        <v>1546.942697269419</v>
      </c>
      <c r="AC67" t="n">
        <v>1399.304657389737</v>
      </c>
      <c r="AD67" t="n">
        <v>1130604.311158804</v>
      </c>
      <c r="AE67" t="n">
        <v>1546942.697269419</v>
      </c>
      <c r="AF67" t="n">
        <v>1.24006109215774e-06</v>
      </c>
      <c r="AG67" t="n">
        <v>34.94791666666666</v>
      </c>
      <c r="AH67" t="n">
        <v>1399304.657389737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3.7281</v>
      </c>
      <c r="E68" t="n">
        <v>26.82</v>
      </c>
      <c r="F68" t="n">
        <v>23.65</v>
      </c>
      <c r="G68" t="n">
        <v>94.59999999999999</v>
      </c>
      <c r="H68" t="n">
        <v>1.35</v>
      </c>
      <c r="I68" t="n">
        <v>15</v>
      </c>
      <c r="J68" t="n">
        <v>231.05</v>
      </c>
      <c r="K68" t="n">
        <v>55.27</v>
      </c>
      <c r="L68" t="n">
        <v>17.5</v>
      </c>
      <c r="M68" t="n">
        <v>13</v>
      </c>
      <c r="N68" t="n">
        <v>53.28</v>
      </c>
      <c r="O68" t="n">
        <v>28730.85</v>
      </c>
      <c r="P68" t="n">
        <v>322.33</v>
      </c>
      <c r="Q68" t="n">
        <v>608.89</v>
      </c>
      <c r="R68" t="n">
        <v>56.02</v>
      </c>
      <c r="S68" t="n">
        <v>46.36</v>
      </c>
      <c r="T68" t="n">
        <v>4483.54</v>
      </c>
      <c r="U68" t="n">
        <v>0.83</v>
      </c>
      <c r="V68" t="n">
        <v>0.9</v>
      </c>
      <c r="W68" t="n">
        <v>9.199999999999999</v>
      </c>
      <c r="X68" t="n">
        <v>0.28</v>
      </c>
      <c r="Y68" t="n">
        <v>1</v>
      </c>
      <c r="Z68" t="n">
        <v>10</v>
      </c>
      <c r="AA68" t="n">
        <v>1128.416164455744</v>
      </c>
      <c r="AB68" t="n">
        <v>1543.948778416073</v>
      </c>
      <c r="AC68" t="n">
        <v>1396.596473949763</v>
      </c>
      <c r="AD68" t="n">
        <v>1128416.164455744</v>
      </c>
      <c r="AE68" t="n">
        <v>1543948.778416073</v>
      </c>
      <c r="AF68" t="n">
        <v>1.240759999375542e-06</v>
      </c>
      <c r="AG68" t="n">
        <v>34.921875</v>
      </c>
      <c r="AH68" t="n">
        <v>1396596.473949763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3.7373</v>
      </c>
      <c r="E69" t="n">
        <v>26.76</v>
      </c>
      <c r="F69" t="n">
        <v>23.62</v>
      </c>
      <c r="G69" t="n">
        <v>101.25</v>
      </c>
      <c r="H69" t="n">
        <v>1.36</v>
      </c>
      <c r="I69" t="n">
        <v>14</v>
      </c>
      <c r="J69" t="n">
        <v>231.48</v>
      </c>
      <c r="K69" t="n">
        <v>55.27</v>
      </c>
      <c r="L69" t="n">
        <v>17.75</v>
      </c>
      <c r="M69" t="n">
        <v>12</v>
      </c>
      <c r="N69" t="n">
        <v>53.46</v>
      </c>
      <c r="O69" t="n">
        <v>28783.34</v>
      </c>
      <c r="P69" t="n">
        <v>321.36</v>
      </c>
      <c r="Q69" t="n">
        <v>608.77</v>
      </c>
      <c r="R69" t="n">
        <v>55.28</v>
      </c>
      <c r="S69" t="n">
        <v>46.36</v>
      </c>
      <c r="T69" t="n">
        <v>4119.19</v>
      </c>
      <c r="U69" t="n">
        <v>0.84</v>
      </c>
      <c r="V69" t="n">
        <v>0.9</v>
      </c>
      <c r="W69" t="n">
        <v>9.199999999999999</v>
      </c>
      <c r="X69" t="n">
        <v>0.25</v>
      </c>
      <c r="Y69" t="n">
        <v>1</v>
      </c>
      <c r="Z69" t="n">
        <v>10</v>
      </c>
      <c r="AA69" t="n">
        <v>1125.124908996408</v>
      </c>
      <c r="AB69" t="n">
        <v>1539.445537496667</v>
      </c>
      <c r="AC69" t="n">
        <v>1392.523016023366</v>
      </c>
      <c r="AD69" t="n">
        <v>1125124.908996408</v>
      </c>
      <c r="AE69" t="n">
        <v>1539445.537496667</v>
      </c>
      <c r="AF69" t="n">
        <v>1.243821878615438e-06</v>
      </c>
      <c r="AG69" t="n">
        <v>34.84375</v>
      </c>
      <c r="AH69" t="n">
        <v>1392523.016023366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3.7368</v>
      </c>
      <c r="E70" t="n">
        <v>26.76</v>
      </c>
      <c r="F70" t="n">
        <v>23.63</v>
      </c>
      <c r="G70" t="n">
        <v>101.26</v>
      </c>
      <c r="H70" t="n">
        <v>1.38</v>
      </c>
      <c r="I70" t="n">
        <v>14</v>
      </c>
      <c r="J70" t="n">
        <v>231.91</v>
      </c>
      <c r="K70" t="n">
        <v>55.27</v>
      </c>
      <c r="L70" t="n">
        <v>18</v>
      </c>
      <c r="M70" t="n">
        <v>12</v>
      </c>
      <c r="N70" t="n">
        <v>53.63</v>
      </c>
      <c r="O70" t="n">
        <v>28835.89</v>
      </c>
      <c r="P70" t="n">
        <v>321.71</v>
      </c>
      <c r="Q70" t="n">
        <v>608.8200000000001</v>
      </c>
      <c r="R70" t="n">
        <v>55.2</v>
      </c>
      <c r="S70" t="n">
        <v>46.36</v>
      </c>
      <c r="T70" t="n">
        <v>4076.66</v>
      </c>
      <c r="U70" t="n">
        <v>0.84</v>
      </c>
      <c r="V70" t="n">
        <v>0.9</v>
      </c>
      <c r="W70" t="n">
        <v>9.199999999999999</v>
      </c>
      <c r="X70" t="n">
        <v>0.26</v>
      </c>
      <c r="Y70" t="n">
        <v>1</v>
      </c>
      <c r="Z70" t="n">
        <v>10</v>
      </c>
      <c r="AA70" t="n">
        <v>1125.804563912722</v>
      </c>
      <c r="AB70" t="n">
        <v>1540.375471337426</v>
      </c>
      <c r="AC70" t="n">
        <v>1393.364198283534</v>
      </c>
      <c r="AD70" t="n">
        <v>1125804.563912722</v>
      </c>
      <c r="AE70" t="n">
        <v>1540375.471337426</v>
      </c>
      <c r="AF70" t="n">
        <v>1.243655472135009e-06</v>
      </c>
      <c r="AG70" t="n">
        <v>34.84375</v>
      </c>
      <c r="AH70" t="n">
        <v>1393364.198283534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3.7384</v>
      </c>
      <c r="E71" t="n">
        <v>26.75</v>
      </c>
      <c r="F71" t="n">
        <v>23.62</v>
      </c>
      <c r="G71" t="n">
        <v>101.22</v>
      </c>
      <c r="H71" t="n">
        <v>1.4</v>
      </c>
      <c r="I71" t="n">
        <v>14</v>
      </c>
      <c r="J71" t="n">
        <v>232.33</v>
      </c>
      <c r="K71" t="n">
        <v>55.27</v>
      </c>
      <c r="L71" t="n">
        <v>18.25</v>
      </c>
      <c r="M71" t="n">
        <v>12</v>
      </c>
      <c r="N71" t="n">
        <v>53.81</v>
      </c>
      <c r="O71" t="n">
        <v>28888.51</v>
      </c>
      <c r="P71" t="n">
        <v>321.17</v>
      </c>
      <c r="Q71" t="n">
        <v>608.77</v>
      </c>
      <c r="R71" t="n">
        <v>54.84</v>
      </c>
      <c r="S71" t="n">
        <v>46.36</v>
      </c>
      <c r="T71" t="n">
        <v>3899.59</v>
      </c>
      <c r="U71" t="n">
        <v>0.85</v>
      </c>
      <c r="V71" t="n">
        <v>0.9</v>
      </c>
      <c r="W71" t="n">
        <v>9.199999999999999</v>
      </c>
      <c r="X71" t="n">
        <v>0.25</v>
      </c>
      <c r="Y71" t="n">
        <v>1</v>
      </c>
      <c r="Z71" t="n">
        <v>10</v>
      </c>
      <c r="AA71" t="n">
        <v>1124.653963153133</v>
      </c>
      <c r="AB71" t="n">
        <v>1538.801168617233</v>
      </c>
      <c r="AC71" t="n">
        <v>1391.940144805408</v>
      </c>
      <c r="AD71" t="n">
        <v>1124653.963153132</v>
      </c>
      <c r="AE71" t="n">
        <v>1538801.168617233</v>
      </c>
      <c r="AF71" t="n">
        <v>1.244187972872382e-06</v>
      </c>
      <c r="AG71" t="n">
        <v>34.83072916666666</v>
      </c>
      <c r="AH71" t="n">
        <v>1391940.144805408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3.7383</v>
      </c>
      <c r="E72" t="n">
        <v>26.75</v>
      </c>
      <c r="F72" t="n">
        <v>23.62</v>
      </c>
      <c r="G72" t="n">
        <v>101.22</v>
      </c>
      <c r="H72" t="n">
        <v>1.41</v>
      </c>
      <c r="I72" t="n">
        <v>14</v>
      </c>
      <c r="J72" t="n">
        <v>232.76</v>
      </c>
      <c r="K72" t="n">
        <v>55.27</v>
      </c>
      <c r="L72" t="n">
        <v>18.5</v>
      </c>
      <c r="M72" t="n">
        <v>12</v>
      </c>
      <c r="N72" t="n">
        <v>53.99</v>
      </c>
      <c r="O72" t="n">
        <v>28941.18</v>
      </c>
      <c r="P72" t="n">
        <v>320.99</v>
      </c>
      <c r="Q72" t="n">
        <v>608.75</v>
      </c>
      <c r="R72" t="n">
        <v>55.03</v>
      </c>
      <c r="S72" t="n">
        <v>46.36</v>
      </c>
      <c r="T72" t="n">
        <v>3993.81</v>
      </c>
      <c r="U72" t="n">
        <v>0.84</v>
      </c>
      <c r="V72" t="n">
        <v>0.9</v>
      </c>
      <c r="W72" t="n">
        <v>9.199999999999999</v>
      </c>
      <c r="X72" t="n">
        <v>0.25</v>
      </c>
      <c r="Y72" t="n">
        <v>1</v>
      </c>
      <c r="Z72" t="n">
        <v>10</v>
      </c>
      <c r="AA72" t="n">
        <v>1124.409588967729</v>
      </c>
      <c r="AB72" t="n">
        <v>1538.466805075736</v>
      </c>
      <c r="AC72" t="n">
        <v>1391.637692451029</v>
      </c>
      <c r="AD72" t="n">
        <v>1124409.588967729</v>
      </c>
      <c r="AE72" t="n">
        <v>1538466.805075736</v>
      </c>
      <c r="AF72" t="n">
        <v>1.244154691576296e-06</v>
      </c>
      <c r="AG72" t="n">
        <v>34.83072916666666</v>
      </c>
      <c r="AH72" t="n">
        <v>1391637.692451029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3.7361</v>
      </c>
      <c r="E73" t="n">
        <v>26.77</v>
      </c>
      <c r="F73" t="n">
        <v>23.63</v>
      </c>
      <c r="G73" t="n">
        <v>101.29</v>
      </c>
      <c r="H73" t="n">
        <v>1.43</v>
      </c>
      <c r="I73" t="n">
        <v>14</v>
      </c>
      <c r="J73" t="n">
        <v>233.19</v>
      </c>
      <c r="K73" t="n">
        <v>55.27</v>
      </c>
      <c r="L73" t="n">
        <v>18.75</v>
      </c>
      <c r="M73" t="n">
        <v>12</v>
      </c>
      <c r="N73" t="n">
        <v>54.17</v>
      </c>
      <c r="O73" t="n">
        <v>28993.92</v>
      </c>
      <c r="P73" t="n">
        <v>320.31</v>
      </c>
      <c r="Q73" t="n">
        <v>608.8</v>
      </c>
      <c r="R73" t="n">
        <v>55.54</v>
      </c>
      <c r="S73" t="n">
        <v>46.36</v>
      </c>
      <c r="T73" t="n">
        <v>4245.95</v>
      </c>
      <c r="U73" t="n">
        <v>0.83</v>
      </c>
      <c r="V73" t="n">
        <v>0.9</v>
      </c>
      <c r="W73" t="n">
        <v>9.199999999999999</v>
      </c>
      <c r="X73" t="n">
        <v>0.26</v>
      </c>
      <c r="Y73" t="n">
        <v>1</v>
      </c>
      <c r="Z73" t="n">
        <v>10</v>
      </c>
      <c r="AA73" t="n">
        <v>1123.889230570495</v>
      </c>
      <c r="AB73" t="n">
        <v>1537.754827760048</v>
      </c>
      <c r="AC73" t="n">
        <v>1390.993665251084</v>
      </c>
      <c r="AD73" t="n">
        <v>1123889.230570495</v>
      </c>
      <c r="AE73" t="n">
        <v>1537754.827760048</v>
      </c>
      <c r="AF73" t="n">
        <v>1.243422503062408e-06</v>
      </c>
      <c r="AG73" t="n">
        <v>34.85677083333334</v>
      </c>
      <c r="AH73" t="n">
        <v>1390993.665251084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3.7358</v>
      </c>
      <c r="E74" t="n">
        <v>26.77</v>
      </c>
      <c r="F74" t="n">
        <v>23.64</v>
      </c>
      <c r="G74" t="n">
        <v>101.3</v>
      </c>
      <c r="H74" t="n">
        <v>1.45</v>
      </c>
      <c r="I74" t="n">
        <v>14</v>
      </c>
      <c r="J74" t="n">
        <v>233.62</v>
      </c>
      <c r="K74" t="n">
        <v>55.27</v>
      </c>
      <c r="L74" t="n">
        <v>19</v>
      </c>
      <c r="M74" t="n">
        <v>12</v>
      </c>
      <c r="N74" t="n">
        <v>54.34</v>
      </c>
      <c r="O74" t="n">
        <v>29046.73</v>
      </c>
      <c r="P74" t="n">
        <v>319.62</v>
      </c>
      <c r="Q74" t="n">
        <v>608.75</v>
      </c>
      <c r="R74" t="n">
        <v>55.63</v>
      </c>
      <c r="S74" t="n">
        <v>46.36</v>
      </c>
      <c r="T74" t="n">
        <v>4293.76</v>
      </c>
      <c r="U74" t="n">
        <v>0.83</v>
      </c>
      <c r="V74" t="n">
        <v>0.9</v>
      </c>
      <c r="W74" t="n">
        <v>9.199999999999999</v>
      </c>
      <c r="X74" t="n">
        <v>0.26</v>
      </c>
      <c r="Y74" t="n">
        <v>1</v>
      </c>
      <c r="Z74" t="n">
        <v>10</v>
      </c>
      <c r="AA74" t="n">
        <v>1123.018631405505</v>
      </c>
      <c r="AB74" t="n">
        <v>1536.563635574383</v>
      </c>
      <c r="AC74" t="n">
        <v>1389.916158775771</v>
      </c>
      <c r="AD74" t="n">
        <v>1123018.631405505</v>
      </c>
      <c r="AE74" t="n">
        <v>1536563.635574383</v>
      </c>
      <c r="AF74" t="n">
        <v>1.24332265917415e-06</v>
      </c>
      <c r="AG74" t="n">
        <v>34.85677083333334</v>
      </c>
      <c r="AH74" t="n">
        <v>1389916.158775771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3.7442</v>
      </c>
      <c r="E75" t="n">
        <v>26.71</v>
      </c>
      <c r="F75" t="n">
        <v>23.62</v>
      </c>
      <c r="G75" t="n">
        <v>109</v>
      </c>
      <c r="H75" t="n">
        <v>1.46</v>
      </c>
      <c r="I75" t="n">
        <v>13</v>
      </c>
      <c r="J75" t="n">
        <v>234.04</v>
      </c>
      <c r="K75" t="n">
        <v>55.27</v>
      </c>
      <c r="L75" t="n">
        <v>19.25</v>
      </c>
      <c r="M75" t="n">
        <v>11</v>
      </c>
      <c r="N75" t="n">
        <v>54.52</v>
      </c>
      <c r="O75" t="n">
        <v>29099.59</v>
      </c>
      <c r="P75" t="n">
        <v>319.76</v>
      </c>
      <c r="Q75" t="n">
        <v>608.83</v>
      </c>
      <c r="R75" t="n">
        <v>54.91</v>
      </c>
      <c r="S75" t="n">
        <v>46.36</v>
      </c>
      <c r="T75" t="n">
        <v>3938.84</v>
      </c>
      <c r="U75" t="n">
        <v>0.84</v>
      </c>
      <c r="V75" t="n">
        <v>0.9</v>
      </c>
      <c r="W75" t="n">
        <v>9.199999999999999</v>
      </c>
      <c r="X75" t="n">
        <v>0.24</v>
      </c>
      <c r="Y75" t="n">
        <v>1</v>
      </c>
      <c r="Z75" t="n">
        <v>10</v>
      </c>
      <c r="AA75" t="n">
        <v>1121.582103739785</v>
      </c>
      <c r="AB75" t="n">
        <v>1534.598115047019</v>
      </c>
      <c r="AC75" t="n">
        <v>1388.138224768912</v>
      </c>
      <c r="AD75" t="n">
        <v>1121582.103739785</v>
      </c>
      <c r="AE75" t="n">
        <v>1534598.115047019</v>
      </c>
      <c r="AF75" t="n">
        <v>1.24611828804536e-06</v>
      </c>
      <c r="AG75" t="n">
        <v>34.77864583333334</v>
      </c>
      <c r="AH75" t="n">
        <v>1388138.224768912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3.745</v>
      </c>
      <c r="E76" t="n">
        <v>26.7</v>
      </c>
      <c r="F76" t="n">
        <v>23.61</v>
      </c>
      <c r="G76" t="n">
        <v>108.97</v>
      </c>
      <c r="H76" t="n">
        <v>1.48</v>
      </c>
      <c r="I76" t="n">
        <v>13</v>
      </c>
      <c r="J76" t="n">
        <v>234.47</v>
      </c>
      <c r="K76" t="n">
        <v>55.27</v>
      </c>
      <c r="L76" t="n">
        <v>19.5</v>
      </c>
      <c r="M76" t="n">
        <v>11</v>
      </c>
      <c r="N76" t="n">
        <v>54.7</v>
      </c>
      <c r="O76" t="n">
        <v>29152.52</v>
      </c>
      <c r="P76" t="n">
        <v>319.51</v>
      </c>
      <c r="Q76" t="n">
        <v>608.76</v>
      </c>
      <c r="R76" t="n">
        <v>54.79</v>
      </c>
      <c r="S76" t="n">
        <v>46.36</v>
      </c>
      <c r="T76" t="n">
        <v>3877.74</v>
      </c>
      <c r="U76" t="n">
        <v>0.85</v>
      </c>
      <c r="V76" t="n">
        <v>0.9</v>
      </c>
      <c r="W76" t="n">
        <v>9.199999999999999</v>
      </c>
      <c r="X76" t="n">
        <v>0.24</v>
      </c>
      <c r="Y76" t="n">
        <v>1</v>
      </c>
      <c r="Z76" t="n">
        <v>10</v>
      </c>
      <c r="AA76" t="n">
        <v>1120.99709139041</v>
      </c>
      <c r="AB76" t="n">
        <v>1533.797675341679</v>
      </c>
      <c r="AC76" t="n">
        <v>1387.414177905627</v>
      </c>
      <c r="AD76" t="n">
        <v>1120997.09139041</v>
      </c>
      <c r="AE76" t="n">
        <v>1533797.675341679</v>
      </c>
      <c r="AF76" t="n">
        <v>1.246384538414046e-06</v>
      </c>
      <c r="AG76" t="n">
        <v>34.765625</v>
      </c>
      <c r="AH76" t="n">
        <v>1387414.177905627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3.7445</v>
      </c>
      <c r="E77" t="n">
        <v>26.71</v>
      </c>
      <c r="F77" t="n">
        <v>23.61</v>
      </c>
      <c r="G77" t="n">
        <v>108.99</v>
      </c>
      <c r="H77" t="n">
        <v>1.49</v>
      </c>
      <c r="I77" t="n">
        <v>13</v>
      </c>
      <c r="J77" t="n">
        <v>234.9</v>
      </c>
      <c r="K77" t="n">
        <v>55.27</v>
      </c>
      <c r="L77" t="n">
        <v>19.75</v>
      </c>
      <c r="M77" t="n">
        <v>11</v>
      </c>
      <c r="N77" t="n">
        <v>54.88</v>
      </c>
      <c r="O77" t="n">
        <v>29205.51</v>
      </c>
      <c r="P77" t="n">
        <v>319.24</v>
      </c>
      <c r="Q77" t="n">
        <v>608.8099999999999</v>
      </c>
      <c r="R77" t="n">
        <v>54.89</v>
      </c>
      <c r="S77" t="n">
        <v>46.36</v>
      </c>
      <c r="T77" t="n">
        <v>3925.86</v>
      </c>
      <c r="U77" t="n">
        <v>0.84</v>
      </c>
      <c r="V77" t="n">
        <v>0.9</v>
      </c>
      <c r="W77" t="n">
        <v>9.199999999999999</v>
      </c>
      <c r="X77" t="n">
        <v>0.24</v>
      </c>
      <c r="Y77" t="n">
        <v>1</v>
      </c>
      <c r="Z77" t="n">
        <v>10</v>
      </c>
      <c r="AA77" t="n">
        <v>1120.692347198885</v>
      </c>
      <c r="AB77" t="n">
        <v>1533.380710894471</v>
      </c>
      <c r="AC77" t="n">
        <v>1387.037007960046</v>
      </c>
      <c r="AD77" t="n">
        <v>1120692.347198885</v>
      </c>
      <c r="AE77" t="n">
        <v>1533380.710894471</v>
      </c>
      <c r="AF77" t="n">
        <v>1.246218131933617e-06</v>
      </c>
      <c r="AG77" t="n">
        <v>34.77864583333334</v>
      </c>
      <c r="AH77" t="n">
        <v>1387037.007960046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3.7457</v>
      </c>
      <c r="E78" t="n">
        <v>26.7</v>
      </c>
      <c r="F78" t="n">
        <v>23.61</v>
      </c>
      <c r="G78" t="n">
        <v>108.95</v>
      </c>
      <c r="H78" t="n">
        <v>1.51</v>
      </c>
      <c r="I78" t="n">
        <v>13</v>
      </c>
      <c r="J78" t="n">
        <v>235.33</v>
      </c>
      <c r="K78" t="n">
        <v>55.27</v>
      </c>
      <c r="L78" t="n">
        <v>20</v>
      </c>
      <c r="M78" t="n">
        <v>11</v>
      </c>
      <c r="N78" t="n">
        <v>55.06</v>
      </c>
      <c r="O78" t="n">
        <v>29258.57</v>
      </c>
      <c r="P78" t="n">
        <v>318.97</v>
      </c>
      <c r="Q78" t="n">
        <v>608.75</v>
      </c>
      <c r="R78" t="n">
        <v>54.67</v>
      </c>
      <c r="S78" t="n">
        <v>46.36</v>
      </c>
      <c r="T78" t="n">
        <v>3819.59</v>
      </c>
      <c r="U78" t="n">
        <v>0.85</v>
      </c>
      <c r="V78" t="n">
        <v>0.9</v>
      </c>
      <c r="W78" t="n">
        <v>9.199999999999999</v>
      </c>
      <c r="X78" t="n">
        <v>0.23</v>
      </c>
      <c r="Y78" t="n">
        <v>1</v>
      </c>
      <c r="Z78" t="n">
        <v>10</v>
      </c>
      <c r="AA78" t="n">
        <v>1120.089875786053</v>
      </c>
      <c r="AB78" t="n">
        <v>1532.556382928271</v>
      </c>
      <c r="AC78" t="n">
        <v>1386.291352697989</v>
      </c>
      <c r="AD78" t="n">
        <v>1120089.875786053</v>
      </c>
      <c r="AE78" t="n">
        <v>1532556.382928271</v>
      </c>
      <c r="AF78" t="n">
        <v>1.246617507486647e-06</v>
      </c>
      <c r="AG78" t="n">
        <v>34.765625</v>
      </c>
      <c r="AH78" t="n">
        <v>1386291.352697989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3.7447</v>
      </c>
      <c r="E79" t="n">
        <v>26.7</v>
      </c>
      <c r="F79" t="n">
        <v>23.61</v>
      </c>
      <c r="G79" t="n">
        <v>108.98</v>
      </c>
      <c r="H79" t="n">
        <v>1.53</v>
      </c>
      <c r="I79" t="n">
        <v>13</v>
      </c>
      <c r="J79" t="n">
        <v>235.76</v>
      </c>
      <c r="K79" t="n">
        <v>55.27</v>
      </c>
      <c r="L79" t="n">
        <v>20.25</v>
      </c>
      <c r="M79" t="n">
        <v>11</v>
      </c>
      <c r="N79" t="n">
        <v>55.24</v>
      </c>
      <c r="O79" t="n">
        <v>29311.69</v>
      </c>
      <c r="P79" t="n">
        <v>318.03</v>
      </c>
      <c r="Q79" t="n">
        <v>608.79</v>
      </c>
      <c r="R79" t="n">
        <v>54.96</v>
      </c>
      <c r="S79" t="n">
        <v>46.36</v>
      </c>
      <c r="T79" t="n">
        <v>3961.57</v>
      </c>
      <c r="U79" t="n">
        <v>0.84</v>
      </c>
      <c r="V79" t="n">
        <v>0.9</v>
      </c>
      <c r="W79" t="n">
        <v>9.199999999999999</v>
      </c>
      <c r="X79" t="n">
        <v>0.24</v>
      </c>
      <c r="Y79" t="n">
        <v>1</v>
      </c>
      <c r="Z79" t="n">
        <v>10</v>
      </c>
      <c r="AA79" t="n">
        <v>1118.898880541383</v>
      </c>
      <c r="AB79" t="n">
        <v>1530.926810691512</v>
      </c>
      <c r="AC79" t="n">
        <v>1384.817304548387</v>
      </c>
      <c r="AD79" t="n">
        <v>1118898.880541383</v>
      </c>
      <c r="AE79" t="n">
        <v>1530926.810691512</v>
      </c>
      <c r="AF79" t="n">
        <v>1.246284694525789e-06</v>
      </c>
      <c r="AG79" t="n">
        <v>34.765625</v>
      </c>
      <c r="AH79" t="n">
        <v>1384817.304548387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3.7446</v>
      </c>
      <c r="E80" t="n">
        <v>26.7</v>
      </c>
      <c r="F80" t="n">
        <v>23.61</v>
      </c>
      <c r="G80" t="n">
        <v>108.98</v>
      </c>
      <c r="H80" t="n">
        <v>1.54</v>
      </c>
      <c r="I80" t="n">
        <v>13</v>
      </c>
      <c r="J80" t="n">
        <v>236.2</v>
      </c>
      <c r="K80" t="n">
        <v>55.27</v>
      </c>
      <c r="L80" t="n">
        <v>20.5</v>
      </c>
      <c r="M80" t="n">
        <v>11</v>
      </c>
      <c r="N80" t="n">
        <v>55.42</v>
      </c>
      <c r="O80" t="n">
        <v>29364.87</v>
      </c>
      <c r="P80" t="n">
        <v>317.32</v>
      </c>
      <c r="Q80" t="n">
        <v>608.78</v>
      </c>
      <c r="R80" t="n">
        <v>54.82</v>
      </c>
      <c r="S80" t="n">
        <v>46.36</v>
      </c>
      <c r="T80" t="n">
        <v>3892.54</v>
      </c>
      <c r="U80" t="n">
        <v>0.85</v>
      </c>
      <c r="V80" t="n">
        <v>0.9</v>
      </c>
      <c r="W80" t="n">
        <v>9.199999999999999</v>
      </c>
      <c r="X80" t="n">
        <v>0.24</v>
      </c>
      <c r="Y80" t="n">
        <v>1</v>
      </c>
      <c r="Z80" t="n">
        <v>10</v>
      </c>
      <c r="AA80" t="n">
        <v>1117.884524517765</v>
      </c>
      <c r="AB80" t="n">
        <v>1529.538924029767</v>
      </c>
      <c r="AC80" t="n">
        <v>1383.561875841729</v>
      </c>
      <c r="AD80" t="n">
        <v>1117884.524517765</v>
      </c>
      <c r="AE80" t="n">
        <v>1529538.924029768</v>
      </c>
      <c r="AF80" t="n">
        <v>1.246251413229703e-06</v>
      </c>
      <c r="AG80" t="n">
        <v>34.765625</v>
      </c>
      <c r="AH80" t="n">
        <v>1383561.875841729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3.7543</v>
      </c>
      <c r="E81" t="n">
        <v>26.64</v>
      </c>
      <c r="F81" t="n">
        <v>23.58</v>
      </c>
      <c r="G81" t="n">
        <v>117.92</v>
      </c>
      <c r="H81" t="n">
        <v>1.56</v>
      </c>
      <c r="I81" t="n">
        <v>12</v>
      </c>
      <c r="J81" t="n">
        <v>236.63</v>
      </c>
      <c r="K81" t="n">
        <v>55.27</v>
      </c>
      <c r="L81" t="n">
        <v>20.75</v>
      </c>
      <c r="M81" t="n">
        <v>10</v>
      </c>
      <c r="N81" t="n">
        <v>55.6</v>
      </c>
      <c r="O81" t="n">
        <v>29418.12</v>
      </c>
      <c r="P81" t="n">
        <v>316.52</v>
      </c>
      <c r="Q81" t="n">
        <v>608.8099999999999</v>
      </c>
      <c r="R81" t="n">
        <v>53.93</v>
      </c>
      <c r="S81" t="n">
        <v>46.36</v>
      </c>
      <c r="T81" t="n">
        <v>3454.26</v>
      </c>
      <c r="U81" t="n">
        <v>0.86</v>
      </c>
      <c r="V81" t="n">
        <v>0.9</v>
      </c>
      <c r="W81" t="n">
        <v>9.199999999999999</v>
      </c>
      <c r="X81" t="n">
        <v>0.21</v>
      </c>
      <c r="Y81" t="n">
        <v>1</v>
      </c>
      <c r="Z81" t="n">
        <v>10</v>
      </c>
      <c r="AA81" t="n">
        <v>1114.793390913939</v>
      </c>
      <c r="AB81" t="n">
        <v>1525.309498661823</v>
      </c>
      <c r="AC81" t="n">
        <v>1379.736100894864</v>
      </c>
      <c r="AD81" t="n">
        <v>1114793.390913939</v>
      </c>
      <c r="AE81" t="n">
        <v>1525309.498661823</v>
      </c>
      <c r="AF81" t="n">
        <v>1.249479698950028e-06</v>
      </c>
      <c r="AG81" t="n">
        <v>34.6875</v>
      </c>
      <c r="AH81" t="n">
        <v>1379736.100894864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3.7536</v>
      </c>
      <c r="E82" t="n">
        <v>26.64</v>
      </c>
      <c r="F82" t="n">
        <v>23.59</v>
      </c>
      <c r="G82" t="n">
        <v>117.95</v>
      </c>
      <c r="H82" t="n">
        <v>1.58</v>
      </c>
      <c r="I82" t="n">
        <v>12</v>
      </c>
      <c r="J82" t="n">
        <v>237.06</v>
      </c>
      <c r="K82" t="n">
        <v>55.27</v>
      </c>
      <c r="L82" t="n">
        <v>21</v>
      </c>
      <c r="M82" t="n">
        <v>10</v>
      </c>
      <c r="N82" t="n">
        <v>55.79</v>
      </c>
      <c r="O82" t="n">
        <v>29471.44</v>
      </c>
      <c r="P82" t="n">
        <v>316.79</v>
      </c>
      <c r="Q82" t="n">
        <v>608.77</v>
      </c>
      <c r="R82" t="n">
        <v>54.23</v>
      </c>
      <c r="S82" t="n">
        <v>46.36</v>
      </c>
      <c r="T82" t="n">
        <v>3600.2</v>
      </c>
      <c r="U82" t="n">
        <v>0.85</v>
      </c>
      <c r="V82" t="n">
        <v>0.9</v>
      </c>
      <c r="W82" t="n">
        <v>9.199999999999999</v>
      </c>
      <c r="X82" t="n">
        <v>0.22</v>
      </c>
      <c r="Y82" t="n">
        <v>1</v>
      </c>
      <c r="Z82" t="n">
        <v>10</v>
      </c>
      <c r="AA82" t="n">
        <v>1115.38728930001</v>
      </c>
      <c r="AB82" t="n">
        <v>1526.122096634592</v>
      </c>
      <c r="AC82" t="n">
        <v>1380.471145657601</v>
      </c>
      <c r="AD82" t="n">
        <v>1115387.28930001</v>
      </c>
      <c r="AE82" t="n">
        <v>1526122.096634592</v>
      </c>
      <c r="AF82" t="n">
        <v>1.249246729877427e-06</v>
      </c>
      <c r="AG82" t="n">
        <v>34.6875</v>
      </c>
      <c r="AH82" t="n">
        <v>1380471.145657601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3.7529</v>
      </c>
      <c r="E83" t="n">
        <v>26.65</v>
      </c>
      <c r="F83" t="n">
        <v>23.59</v>
      </c>
      <c r="G83" t="n">
        <v>117.97</v>
      </c>
      <c r="H83" t="n">
        <v>1.59</v>
      </c>
      <c r="I83" t="n">
        <v>12</v>
      </c>
      <c r="J83" t="n">
        <v>237.49</v>
      </c>
      <c r="K83" t="n">
        <v>55.27</v>
      </c>
      <c r="L83" t="n">
        <v>21.25</v>
      </c>
      <c r="M83" t="n">
        <v>10</v>
      </c>
      <c r="N83" t="n">
        <v>55.97</v>
      </c>
      <c r="O83" t="n">
        <v>29524.81</v>
      </c>
      <c r="P83" t="n">
        <v>316.74</v>
      </c>
      <c r="Q83" t="n">
        <v>608.88</v>
      </c>
      <c r="R83" t="n">
        <v>54.21</v>
      </c>
      <c r="S83" t="n">
        <v>46.36</v>
      </c>
      <c r="T83" t="n">
        <v>3592.14</v>
      </c>
      <c r="U83" t="n">
        <v>0.86</v>
      </c>
      <c r="V83" t="n">
        <v>0.9</v>
      </c>
      <c r="W83" t="n">
        <v>9.199999999999999</v>
      </c>
      <c r="X83" t="n">
        <v>0.22</v>
      </c>
      <c r="Y83" t="n">
        <v>1</v>
      </c>
      <c r="Z83" t="n">
        <v>10</v>
      </c>
      <c r="AA83" t="n">
        <v>1115.436178178816</v>
      </c>
      <c r="AB83" t="n">
        <v>1526.1889885554</v>
      </c>
      <c r="AC83" t="n">
        <v>1380.53165350737</v>
      </c>
      <c r="AD83" t="n">
        <v>1115436.178178816</v>
      </c>
      <c r="AE83" t="n">
        <v>1526188.9885554</v>
      </c>
      <c r="AF83" t="n">
        <v>1.249013760804826e-06</v>
      </c>
      <c r="AG83" t="n">
        <v>34.70052083333334</v>
      </c>
      <c r="AH83" t="n">
        <v>1380531.65350737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3.7537</v>
      </c>
      <c r="E84" t="n">
        <v>26.64</v>
      </c>
      <c r="F84" t="n">
        <v>23.59</v>
      </c>
      <c r="G84" t="n">
        <v>117.95</v>
      </c>
      <c r="H84" t="n">
        <v>1.61</v>
      </c>
      <c r="I84" t="n">
        <v>12</v>
      </c>
      <c r="J84" t="n">
        <v>237.93</v>
      </c>
      <c r="K84" t="n">
        <v>55.27</v>
      </c>
      <c r="L84" t="n">
        <v>21.5</v>
      </c>
      <c r="M84" t="n">
        <v>10</v>
      </c>
      <c r="N84" t="n">
        <v>56.15</v>
      </c>
      <c r="O84" t="n">
        <v>29578.26</v>
      </c>
      <c r="P84" t="n">
        <v>316.43</v>
      </c>
      <c r="Q84" t="n">
        <v>608.8200000000001</v>
      </c>
      <c r="R84" t="n">
        <v>54.19</v>
      </c>
      <c r="S84" t="n">
        <v>46.36</v>
      </c>
      <c r="T84" t="n">
        <v>3581.41</v>
      </c>
      <c r="U84" t="n">
        <v>0.86</v>
      </c>
      <c r="V84" t="n">
        <v>0.9</v>
      </c>
      <c r="W84" t="n">
        <v>9.199999999999999</v>
      </c>
      <c r="X84" t="n">
        <v>0.22</v>
      </c>
      <c r="Y84" t="n">
        <v>1</v>
      </c>
      <c r="Z84" t="n">
        <v>10</v>
      </c>
      <c r="AA84" t="n">
        <v>1114.848038176724</v>
      </c>
      <c r="AB84" t="n">
        <v>1525.384269457632</v>
      </c>
      <c r="AC84" t="n">
        <v>1379.803735670863</v>
      </c>
      <c r="AD84" t="n">
        <v>1114848.038176724</v>
      </c>
      <c r="AE84" t="n">
        <v>1525384.269457632</v>
      </c>
      <c r="AF84" t="n">
        <v>1.249280011173513e-06</v>
      </c>
      <c r="AG84" t="n">
        <v>34.6875</v>
      </c>
      <c r="AH84" t="n">
        <v>1379803.735670863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3.7526</v>
      </c>
      <c r="E85" t="n">
        <v>26.65</v>
      </c>
      <c r="F85" t="n">
        <v>23.6</v>
      </c>
      <c r="G85" t="n">
        <v>117.98</v>
      </c>
      <c r="H85" t="n">
        <v>1.62</v>
      </c>
      <c r="I85" t="n">
        <v>12</v>
      </c>
      <c r="J85" t="n">
        <v>238.36</v>
      </c>
      <c r="K85" t="n">
        <v>55.27</v>
      </c>
      <c r="L85" t="n">
        <v>21.75</v>
      </c>
      <c r="M85" t="n">
        <v>10</v>
      </c>
      <c r="N85" t="n">
        <v>56.34</v>
      </c>
      <c r="O85" t="n">
        <v>29631.77</v>
      </c>
      <c r="P85" t="n">
        <v>316.41</v>
      </c>
      <c r="Q85" t="n">
        <v>608.83</v>
      </c>
      <c r="R85" t="n">
        <v>54.38</v>
      </c>
      <c r="S85" t="n">
        <v>46.36</v>
      </c>
      <c r="T85" t="n">
        <v>3675.8</v>
      </c>
      <c r="U85" t="n">
        <v>0.85</v>
      </c>
      <c r="V85" t="n">
        <v>0.9</v>
      </c>
      <c r="W85" t="n">
        <v>9.199999999999999</v>
      </c>
      <c r="X85" t="n">
        <v>0.22</v>
      </c>
      <c r="Y85" t="n">
        <v>1</v>
      </c>
      <c r="Z85" t="n">
        <v>10</v>
      </c>
      <c r="AA85" t="n">
        <v>1115.090866876736</v>
      </c>
      <c r="AB85" t="n">
        <v>1525.716518397835</v>
      </c>
      <c r="AC85" t="n">
        <v>1380.104275238528</v>
      </c>
      <c r="AD85" t="n">
        <v>1115090.866876736</v>
      </c>
      <c r="AE85" t="n">
        <v>1525716.518397835</v>
      </c>
      <c r="AF85" t="n">
        <v>1.248913916916569e-06</v>
      </c>
      <c r="AG85" t="n">
        <v>34.70052083333334</v>
      </c>
      <c r="AH85" t="n">
        <v>1380104.275238528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3.7521</v>
      </c>
      <c r="E86" t="n">
        <v>26.65</v>
      </c>
      <c r="F86" t="n">
        <v>23.6</v>
      </c>
      <c r="G86" t="n">
        <v>118</v>
      </c>
      <c r="H86" t="n">
        <v>1.64</v>
      </c>
      <c r="I86" t="n">
        <v>12</v>
      </c>
      <c r="J86" t="n">
        <v>238.79</v>
      </c>
      <c r="K86" t="n">
        <v>55.27</v>
      </c>
      <c r="L86" t="n">
        <v>22</v>
      </c>
      <c r="M86" t="n">
        <v>10</v>
      </c>
      <c r="N86" t="n">
        <v>56.52</v>
      </c>
      <c r="O86" t="n">
        <v>29685.34</v>
      </c>
      <c r="P86" t="n">
        <v>315.82</v>
      </c>
      <c r="Q86" t="n">
        <v>608.76</v>
      </c>
      <c r="R86" t="n">
        <v>54.47</v>
      </c>
      <c r="S86" t="n">
        <v>46.36</v>
      </c>
      <c r="T86" t="n">
        <v>3722.32</v>
      </c>
      <c r="U86" t="n">
        <v>0.85</v>
      </c>
      <c r="V86" t="n">
        <v>0.9</v>
      </c>
      <c r="W86" t="n">
        <v>9.199999999999999</v>
      </c>
      <c r="X86" t="n">
        <v>0.23</v>
      </c>
      <c r="Y86" t="n">
        <v>1</v>
      </c>
      <c r="Z86" t="n">
        <v>10</v>
      </c>
      <c r="AA86" t="n">
        <v>1114.321832341717</v>
      </c>
      <c r="AB86" t="n">
        <v>1524.664291419612</v>
      </c>
      <c r="AC86" t="n">
        <v>1379.152471326297</v>
      </c>
      <c r="AD86" t="n">
        <v>1114321.832341717</v>
      </c>
      <c r="AE86" t="n">
        <v>1524664.291419612</v>
      </c>
      <c r="AF86" t="n">
        <v>1.24874751043614e-06</v>
      </c>
      <c r="AG86" t="n">
        <v>34.70052083333334</v>
      </c>
      <c r="AH86" t="n">
        <v>1379152.471326296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3.7522</v>
      </c>
      <c r="E87" t="n">
        <v>26.65</v>
      </c>
      <c r="F87" t="n">
        <v>23.6</v>
      </c>
      <c r="G87" t="n">
        <v>118</v>
      </c>
      <c r="H87" t="n">
        <v>1.65</v>
      </c>
      <c r="I87" t="n">
        <v>12</v>
      </c>
      <c r="J87" t="n">
        <v>239.23</v>
      </c>
      <c r="K87" t="n">
        <v>55.27</v>
      </c>
      <c r="L87" t="n">
        <v>22.25</v>
      </c>
      <c r="M87" t="n">
        <v>10</v>
      </c>
      <c r="N87" t="n">
        <v>56.71</v>
      </c>
      <c r="O87" t="n">
        <v>29738.98</v>
      </c>
      <c r="P87" t="n">
        <v>314.78</v>
      </c>
      <c r="Q87" t="n">
        <v>608.8099999999999</v>
      </c>
      <c r="R87" t="n">
        <v>54.61</v>
      </c>
      <c r="S87" t="n">
        <v>46.36</v>
      </c>
      <c r="T87" t="n">
        <v>3792.25</v>
      </c>
      <c r="U87" t="n">
        <v>0.85</v>
      </c>
      <c r="V87" t="n">
        <v>0.9</v>
      </c>
      <c r="W87" t="n">
        <v>9.19</v>
      </c>
      <c r="X87" t="n">
        <v>0.23</v>
      </c>
      <c r="Y87" t="n">
        <v>1</v>
      </c>
      <c r="Z87" t="n">
        <v>10</v>
      </c>
      <c r="AA87" t="n">
        <v>1112.796164141376</v>
      </c>
      <c r="AB87" t="n">
        <v>1522.576804880176</v>
      </c>
      <c r="AC87" t="n">
        <v>1377.264211572379</v>
      </c>
      <c r="AD87" t="n">
        <v>1112796.164141377</v>
      </c>
      <c r="AE87" t="n">
        <v>1522576.804880176</v>
      </c>
      <c r="AF87" t="n">
        <v>1.248780791732225e-06</v>
      </c>
      <c r="AG87" t="n">
        <v>34.70052083333334</v>
      </c>
      <c r="AH87" t="n">
        <v>1377264.211572379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3.7616</v>
      </c>
      <c r="E88" t="n">
        <v>26.58</v>
      </c>
      <c r="F88" t="n">
        <v>23.57</v>
      </c>
      <c r="G88" t="n">
        <v>128.58</v>
      </c>
      <c r="H88" t="n">
        <v>1.67</v>
      </c>
      <c r="I88" t="n">
        <v>11</v>
      </c>
      <c r="J88" t="n">
        <v>239.66</v>
      </c>
      <c r="K88" t="n">
        <v>55.27</v>
      </c>
      <c r="L88" t="n">
        <v>22.5</v>
      </c>
      <c r="M88" t="n">
        <v>9</v>
      </c>
      <c r="N88" t="n">
        <v>56.89</v>
      </c>
      <c r="O88" t="n">
        <v>29792.69</v>
      </c>
      <c r="P88" t="n">
        <v>313.85</v>
      </c>
      <c r="Q88" t="n">
        <v>608.79</v>
      </c>
      <c r="R88" t="n">
        <v>53.72</v>
      </c>
      <c r="S88" t="n">
        <v>46.36</v>
      </c>
      <c r="T88" t="n">
        <v>3353.63</v>
      </c>
      <c r="U88" t="n">
        <v>0.86</v>
      </c>
      <c r="V88" t="n">
        <v>0.9</v>
      </c>
      <c r="W88" t="n">
        <v>9.19</v>
      </c>
      <c r="X88" t="n">
        <v>0.2</v>
      </c>
      <c r="Y88" t="n">
        <v>1</v>
      </c>
      <c r="Z88" t="n">
        <v>10</v>
      </c>
      <c r="AA88" t="n">
        <v>1109.587776175532</v>
      </c>
      <c r="AB88" t="n">
        <v>1518.18694692122</v>
      </c>
      <c r="AC88" t="n">
        <v>1373.293315495821</v>
      </c>
      <c r="AD88" t="n">
        <v>1109587.776175532</v>
      </c>
      <c r="AE88" t="n">
        <v>1518186.94692122</v>
      </c>
      <c r="AF88" t="n">
        <v>1.251909233564293e-06</v>
      </c>
      <c r="AG88" t="n">
        <v>34.609375</v>
      </c>
      <c r="AH88" t="n">
        <v>1373293.315495821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3.7617</v>
      </c>
      <c r="E89" t="n">
        <v>26.58</v>
      </c>
      <c r="F89" t="n">
        <v>23.57</v>
      </c>
      <c r="G89" t="n">
        <v>128.58</v>
      </c>
      <c r="H89" t="n">
        <v>1.69</v>
      </c>
      <c r="I89" t="n">
        <v>11</v>
      </c>
      <c r="J89" t="n">
        <v>240.1</v>
      </c>
      <c r="K89" t="n">
        <v>55.27</v>
      </c>
      <c r="L89" t="n">
        <v>22.75</v>
      </c>
      <c r="M89" t="n">
        <v>9</v>
      </c>
      <c r="N89" t="n">
        <v>57.08</v>
      </c>
      <c r="O89" t="n">
        <v>29846.46</v>
      </c>
      <c r="P89" t="n">
        <v>314.06</v>
      </c>
      <c r="Q89" t="n">
        <v>608.8200000000001</v>
      </c>
      <c r="R89" t="n">
        <v>53.61</v>
      </c>
      <c r="S89" t="n">
        <v>46.36</v>
      </c>
      <c r="T89" t="n">
        <v>3298.23</v>
      </c>
      <c r="U89" t="n">
        <v>0.86</v>
      </c>
      <c r="V89" t="n">
        <v>0.9</v>
      </c>
      <c r="W89" t="n">
        <v>9.199999999999999</v>
      </c>
      <c r="X89" t="n">
        <v>0.2</v>
      </c>
      <c r="Y89" t="n">
        <v>1</v>
      </c>
      <c r="Z89" t="n">
        <v>10</v>
      </c>
      <c r="AA89" t="n">
        <v>1109.874430983996</v>
      </c>
      <c r="AB89" t="n">
        <v>1518.579160676479</v>
      </c>
      <c r="AC89" t="n">
        <v>1373.648096920753</v>
      </c>
      <c r="AD89" t="n">
        <v>1109874.430983996</v>
      </c>
      <c r="AE89" t="n">
        <v>1518579.160676479</v>
      </c>
      <c r="AF89" t="n">
        <v>1.251942514860378e-06</v>
      </c>
      <c r="AG89" t="n">
        <v>34.609375</v>
      </c>
      <c r="AH89" t="n">
        <v>1373648.096920753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3.762</v>
      </c>
      <c r="E90" t="n">
        <v>26.58</v>
      </c>
      <c r="F90" t="n">
        <v>23.57</v>
      </c>
      <c r="G90" t="n">
        <v>128.57</v>
      </c>
      <c r="H90" t="n">
        <v>1.7</v>
      </c>
      <c r="I90" t="n">
        <v>11</v>
      </c>
      <c r="J90" t="n">
        <v>240.54</v>
      </c>
      <c r="K90" t="n">
        <v>55.27</v>
      </c>
      <c r="L90" t="n">
        <v>23</v>
      </c>
      <c r="M90" t="n">
        <v>9</v>
      </c>
      <c r="N90" t="n">
        <v>57.26</v>
      </c>
      <c r="O90" t="n">
        <v>29900.43</v>
      </c>
      <c r="P90" t="n">
        <v>314.07</v>
      </c>
      <c r="Q90" t="n">
        <v>608.75</v>
      </c>
      <c r="R90" t="n">
        <v>53.67</v>
      </c>
      <c r="S90" t="n">
        <v>46.36</v>
      </c>
      <c r="T90" t="n">
        <v>3326.49</v>
      </c>
      <c r="U90" t="n">
        <v>0.86</v>
      </c>
      <c r="V90" t="n">
        <v>0.9</v>
      </c>
      <c r="W90" t="n">
        <v>9.19</v>
      </c>
      <c r="X90" t="n">
        <v>0.2</v>
      </c>
      <c r="Y90" t="n">
        <v>1</v>
      </c>
      <c r="Z90" t="n">
        <v>10</v>
      </c>
      <c r="AA90" t="n">
        <v>1109.83743679767</v>
      </c>
      <c r="AB90" t="n">
        <v>1518.528543598679</v>
      </c>
      <c r="AC90" t="n">
        <v>1373.602310665817</v>
      </c>
      <c r="AD90" t="n">
        <v>1109837.43679767</v>
      </c>
      <c r="AE90" t="n">
        <v>1518528.543598679</v>
      </c>
      <c r="AF90" t="n">
        <v>1.252042358748636e-06</v>
      </c>
      <c r="AG90" t="n">
        <v>34.609375</v>
      </c>
      <c r="AH90" t="n">
        <v>1373602.310665817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3.7624</v>
      </c>
      <c r="E91" t="n">
        <v>26.58</v>
      </c>
      <c r="F91" t="n">
        <v>23.57</v>
      </c>
      <c r="G91" t="n">
        <v>128.55</v>
      </c>
      <c r="H91" t="n">
        <v>1.72</v>
      </c>
      <c r="I91" t="n">
        <v>11</v>
      </c>
      <c r="J91" t="n">
        <v>240.97</v>
      </c>
      <c r="K91" t="n">
        <v>55.27</v>
      </c>
      <c r="L91" t="n">
        <v>23.25</v>
      </c>
      <c r="M91" t="n">
        <v>9</v>
      </c>
      <c r="N91" t="n">
        <v>57.45</v>
      </c>
      <c r="O91" t="n">
        <v>29954.34</v>
      </c>
      <c r="P91" t="n">
        <v>314.02</v>
      </c>
      <c r="Q91" t="n">
        <v>608.8</v>
      </c>
      <c r="R91" t="n">
        <v>53.43</v>
      </c>
      <c r="S91" t="n">
        <v>46.36</v>
      </c>
      <c r="T91" t="n">
        <v>3207.26</v>
      </c>
      <c r="U91" t="n">
        <v>0.87</v>
      </c>
      <c r="V91" t="n">
        <v>0.9</v>
      </c>
      <c r="W91" t="n">
        <v>9.199999999999999</v>
      </c>
      <c r="X91" t="n">
        <v>0.2</v>
      </c>
      <c r="Y91" t="n">
        <v>1</v>
      </c>
      <c r="Z91" t="n">
        <v>10</v>
      </c>
      <c r="AA91" t="n">
        <v>1109.696514669017</v>
      </c>
      <c r="AB91" t="n">
        <v>1518.335727725211</v>
      </c>
      <c r="AC91" t="n">
        <v>1373.427896868694</v>
      </c>
      <c r="AD91" t="n">
        <v>1109696.514669017</v>
      </c>
      <c r="AE91" t="n">
        <v>1518335.727725211</v>
      </c>
      <c r="AF91" t="n">
        <v>1.252175483932979e-06</v>
      </c>
      <c r="AG91" t="n">
        <v>34.609375</v>
      </c>
      <c r="AH91" t="n">
        <v>1373427.896868694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3.7619</v>
      </c>
      <c r="E92" t="n">
        <v>26.58</v>
      </c>
      <c r="F92" t="n">
        <v>23.57</v>
      </c>
      <c r="G92" t="n">
        <v>128.57</v>
      </c>
      <c r="H92" t="n">
        <v>1.73</v>
      </c>
      <c r="I92" t="n">
        <v>11</v>
      </c>
      <c r="J92" t="n">
        <v>241.41</v>
      </c>
      <c r="K92" t="n">
        <v>55.27</v>
      </c>
      <c r="L92" t="n">
        <v>23.5</v>
      </c>
      <c r="M92" t="n">
        <v>9</v>
      </c>
      <c r="N92" t="n">
        <v>57.64</v>
      </c>
      <c r="O92" t="n">
        <v>30008.32</v>
      </c>
      <c r="P92" t="n">
        <v>313.7</v>
      </c>
      <c r="Q92" t="n">
        <v>608.8099999999999</v>
      </c>
      <c r="R92" t="n">
        <v>53.45</v>
      </c>
      <c r="S92" t="n">
        <v>46.36</v>
      </c>
      <c r="T92" t="n">
        <v>3219.02</v>
      </c>
      <c r="U92" t="n">
        <v>0.87</v>
      </c>
      <c r="V92" t="n">
        <v>0.9</v>
      </c>
      <c r="W92" t="n">
        <v>9.199999999999999</v>
      </c>
      <c r="X92" t="n">
        <v>0.2</v>
      </c>
      <c r="Y92" t="n">
        <v>1</v>
      </c>
      <c r="Z92" t="n">
        <v>10</v>
      </c>
      <c r="AA92" t="n">
        <v>1109.319348119701</v>
      </c>
      <c r="AB92" t="n">
        <v>1517.819671813023</v>
      </c>
      <c r="AC92" t="n">
        <v>1372.961092608476</v>
      </c>
      <c r="AD92" t="n">
        <v>1109319.348119701</v>
      </c>
      <c r="AE92" t="n">
        <v>1517819.671813023</v>
      </c>
      <c r="AF92" t="n">
        <v>1.25200907745255e-06</v>
      </c>
      <c r="AG92" t="n">
        <v>34.609375</v>
      </c>
      <c r="AH92" t="n">
        <v>1372961.092608476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3.7623</v>
      </c>
      <c r="E93" t="n">
        <v>26.58</v>
      </c>
      <c r="F93" t="n">
        <v>23.57</v>
      </c>
      <c r="G93" t="n">
        <v>128.56</v>
      </c>
      <c r="H93" t="n">
        <v>1.75</v>
      </c>
      <c r="I93" t="n">
        <v>11</v>
      </c>
      <c r="J93" t="n">
        <v>241.85</v>
      </c>
      <c r="K93" t="n">
        <v>55.27</v>
      </c>
      <c r="L93" t="n">
        <v>23.75</v>
      </c>
      <c r="M93" t="n">
        <v>9</v>
      </c>
      <c r="N93" t="n">
        <v>57.83</v>
      </c>
      <c r="O93" t="n">
        <v>30062.36</v>
      </c>
      <c r="P93" t="n">
        <v>312.97</v>
      </c>
      <c r="Q93" t="n">
        <v>608.78</v>
      </c>
      <c r="R93" t="n">
        <v>53.55</v>
      </c>
      <c r="S93" t="n">
        <v>46.36</v>
      </c>
      <c r="T93" t="n">
        <v>3265.44</v>
      </c>
      <c r="U93" t="n">
        <v>0.87</v>
      </c>
      <c r="V93" t="n">
        <v>0.9</v>
      </c>
      <c r="W93" t="n">
        <v>9.199999999999999</v>
      </c>
      <c r="X93" t="n">
        <v>0.2</v>
      </c>
      <c r="Y93" t="n">
        <v>1</v>
      </c>
      <c r="Z93" t="n">
        <v>10</v>
      </c>
      <c r="AA93" t="n">
        <v>1108.19489499079</v>
      </c>
      <c r="AB93" t="n">
        <v>1516.281145434675</v>
      </c>
      <c r="AC93" t="n">
        <v>1371.569401028343</v>
      </c>
      <c r="AD93" t="n">
        <v>1108194.89499079</v>
      </c>
      <c r="AE93" t="n">
        <v>1516281.145434675</v>
      </c>
      <c r="AF93" t="n">
        <v>1.252142202636894e-06</v>
      </c>
      <c r="AG93" t="n">
        <v>34.609375</v>
      </c>
      <c r="AH93" t="n">
        <v>1371569.401028343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3.762</v>
      </c>
      <c r="E94" t="n">
        <v>26.58</v>
      </c>
      <c r="F94" t="n">
        <v>23.57</v>
      </c>
      <c r="G94" t="n">
        <v>128.57</v>
      </c>
      <c r="H94" t="n">
        <v>1.76</v>
      </c>
      <c r="I94" t="n">
        <v>11</v>
      </c>
      <c r="J94" t="n">
        <v>242.29</v>
      </c>
      <c r="K94" t="n">
        <v>55.27</v>
      </c>
      <c r="L94" t="n">
        <v>24</v>
      </c>
      <c r="M94" t="n">
        <v>9</v>
      </c>
      <c r="N94" t="n">
        <v>58.02</v>
      </c>
      <c r="O94" t="n">
        <v>30116.47</v>
      </c>
      <c r="P94" t="n">
        <v>312.3</v>
      </c>
      <c r="Q94" t="n">
        <v>608.76</v>
      </c>
      <c r="R94" t="n">
        <v>53.63</v>
      </c>
      <c r="S94" t="n">
        <v>46.36</v>
      </c>
      <c r="T94" t="n">
        <v>3305.24</v>
      </c>
      <c r="U94" t="n">
        <v>0.86</v>
      </c>
      <c r="V94" t="n">
        <v>0.9</v>
      </c>
      <c r="W94" t="n">
        <v>9.19</v>
      </c>
      <c r="X94" t="n">
        <v>0.2</v>
      </c>
      <c r="Y94" t="n">
        <v>1</v>
      </c>
      <c r="Z94" t="n">
        <v>10</v>
      </c>
      <c r="AA94" t="n">
        <v>1107.277025669675</v>
      </c>
      <c r="AB94" t="n">
        <v>1515.02527613599</v>
      </c>
      <c r="AC94" t="n">
        <v>1370.4333901329</v>
      </c>
      <c r="AD94" t="n">
        <v>1107277.025669675</v>
      </c>
      <c r="AE94" t="n">
        <v>1515025.27613599</v>
      </c>
      <c r="AF94" t="n">
        <v>1.252042358748636e-06</v>
      </c>
      <c r="AG94" t="n">
        <v>34.609375</v>
      </c>
      <c r="AH94" t="n">
        <v>1370433.3901329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3.7633</v>
      </c>
      <c r="E95" t="n">
        <v>26.57</v>
      </c>
      <c r="F95" t="n">
        <v>23.56</v>
      </c>
      <c r="G95" t="n">
        <v>128.52</v>
      </c>
      <c r="H95" t="n">
        <v>1.78</v>
      </c>
      <c r="I95" t="n">
        <v>11</v>
      </c>
      <c r="J95" t="n">
        <v>242.73</v>
      </c>
      <c r="K95" t="n">
        <v>55.27</v>
      </c>
      <c r="L95" t="n">
        <v>24.25</v>
      </c>
      <c r="M95" t="n">
        <v>9</v>
      </c>
      <c r="N95" t="n">
        <v>58.21</v>
      </c>
      <c r="O95" t="n">
        <v>30170.65</v>
      </c>
      <c r="P95" t="n">
        <v>311.21</v>
      </c>
      <c r="Q95" t="n">
        <v>608.75</v>
      </c>
      <c r="R95" t="n">
        <v>53.26</v>
      </c>
      <c r="S95" t="n">
        <v>46.36</v>
      </c>
      <c r="T95" t="n">
        <v>3122.66</v>
      </c>
      <c r="U95" t="n">
        <v>0.87</v>
      </c>
      <c r="V95" t="n">
        <v>0.9</v>
      </c>
      <c r="W95" t="n">
        <v>9.199999999999999</v>
      </c>
      <c r="X95" t="n">
        <v>0.19</v>
      </c>
      <c r="Y95" t="n">
        <v>1</v>
      </c>
      <c r="Z95" t="n">
        <v>10</v>
      </c>
      <c r="AA95" t="n">
        <v>1105.397816853675</v>
      </c>
      <c r="AB95" t="n">
        <v>1512.454059729096</v>
      </c>
      <c r="AC95" t="n">
        <v>1368.107567011155</v>
      </c>
      <c r="AD95" t="n">
        <v>1105397.816853675</v>
      </c>
      <c r="AE95" t="n">
        <v>1512454.059729096</v>
      </c>
      <c r="AF95" t="n">
        <v>1.252475015597752e-06</v>
      </c>
      <c r="AG95" t="n">
        <v>34.59635416666666</v>
      </c>
      <c r="AH95" t="n">
        <v>1368107.567011155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3.7627</v>
      </c>
      <c r="E96" t="n">
        <v>26.58</v>
      </c>
      <c r="F96" t="n">
        <v>23.57</v>
      </c>
      <c r="G96" t="n">
        <v>128.54</v>
      </c>
      <c r="H96" t="n">
        <v>1.79</v>
      </c>
      <c r="I96" t="n">
        <v>11</v>
      </c>
      <c r="J96" t="n">
        <v>243.17</v>
      </c>
      <c r="K96" t="n">
        <v>55.27</v>
      </c>
      <c r="L96" t="n">
        <v>24.5</v>
      </c>
      <c r="M96" t="n">
        <v>9</v>
      </c>
      <c r="N96" t="n">
        <v>58.4</v>
      </c>
      <c r="O96" t="n">
        <v>30224.9</v>
      </c>
      <c r="P96" t="n">
        <v>310.53</v>
      </c>
      <c r="Q96" t="n">
        <v>608.79</v>
      </c>
      <c r="R96" t="n">
        <v>53.42</v>
      </c>
      <c r="S96" t="n">
        <v>46.36</v>
      </c>
      <c r="T96" t="n">
        <v>3203.4</v>
      </c>
      <c r="U96" t="n">
        <v>0.87</v>
      </c>
      <c r="V96" t="n">
        <v>0.9</v>
      </c>
      <c r="W96" t="n">
        <v>9.199999999999999</v>
      </c>
      <c r="X96" t="n">
        <v>0.19</v>
      </c>
      <c r="Y96" t="n">
        <v>1</v>
      </c>
      <c r="Z96" t="n">
        <v>10</v>
      </c>
      <c r="AA96" t="n">
        <v>1104.597523588565</v>
      </c>
      <c r="AB96" t="n">
        <v>1511.359063177326</v>
      </c>
      <c r="AC96" t="n">
        <v>1367.117075393449</v>
      </c>
      <c r="AD96" t="n">
        <v>1104597.523588565</v>
      </c>
      <c r="AE96" t="n">
        <v>1511359.063177326</v>
      </c>
      <c r="AF96" t="n">
        <v>1.252275327821237e-06</v>
      </c>
      <c r="AG96" t="n">
        <v>34.609375</v>
      </c>
      <c r="AH96" t="n">
        <v>1367117.075393449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3.7706</v>
      </c>
      <c r="E97" t="n">
        <v>26.52</v>
      </c>
      <c r="F97" t="n">
        <v>23.55</v>
      </c>
      <c r="G97" t="n">
        <v>141.3</v>
      </c>
      <c r="H97" t="n">
        <v>1.81</v>
      </c>
      <c r="I97" t="n">
        <v>10</v>
      </c>
      <c r="J97" t="n">
        <v>243.61</v>
      </c>
      <c r="K97" t="n">
        <v>55.27</v>
      </c>
      <c r="L97" t="n">
        <v>24.75</v>
      </c>
      <c r="M97" t="n">
        <v>8</v>
      </c>
      <c r="N97" t="n">
        <v>58.59</v>
      </c>
      <c r="O97" t="n">
        <v>30279.22</v>
      </c>
      <c r="P97" t="n">
        <v>310.3</v>
      </c>
      <c r="Q97" t="n">
        <v>608.79</v>
      </c>
      <c r="R97" t="n">
        <v>52.93</v>
      </c>
      <c r="S97" t="n">
        <v>46.36</v>
      </c>
      <c r="T97" t="n">
        <v>2961.12</v>
      </c>
      <c r="U97" t="n">
        <v>0.88</v>
      </c>
      <c r="V97" t="n">
        <v>0.9</v>
      </c>
      <c r="W97" t="n">
        <v>9.19</v>
      </c>
      <c r="X97" t="n">
        <v>0.18</v>
      </c>
      <c r="Y97" t="n">
        <v>1</v>
      </c>
      <c r="Z97" t="n">
        <v>10</v>
      </c>
      <c r="AA97" t="n">
        <v>1102.762956186538</v>
      </c>
      <c r="AB97" t="n">
        <v>1508.848927122471</v>
      </c>
      <c r="AC97" t="n">
        <v>1364.846503200671</v>
      </c>
      <c r="AD97" t="n">
        <v>1102762.956186538</v>
      </c>
      <c r="AE97" t="n">
        <v>1508848.92712247</v>
      </c>
      <c r="AF97" t="n">
        <v>1.254904550212017e-06</v>
      </c>
      <c r="AG97" t="n">
        <v>34.53125</v>
      </c>
      <c r="AH97" t="n">
        <v>1364846.503200671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3.7711</v>
      </c>
      <c r="E98" t="n">
        <v>26.52</v>
      </c>
      <c r="F98" t="n">
        <v>23.55</v>
      </c>
      <c r="G98" t="n">
        <v>141.28</v>
      </c>
      <c r="H98" t="n">
        <v>1.82</v>
      </c>
      <c r="I98" t="n">
        <v>10</v>
      </c>
      <c r="J98" t="n">
        <v>244.05</v>
      </c>
      <c r="K98" t="n">
        <v>55.27</v>
      </c>
      <c r="L98" t="n">
        <v>25</v>
      </c>
      <c r="M98" t="n">
        <v>8</v>
      </c>
      <c r="N98" t="n">
        <v>58.78</v>
      </c>
      <c r="O98" t="n">
        <v>30333.61</v>
      </c>
      <c r="P98" t="n">
        <v>310.85</v>
      </c>
      <c r="Q98" t="n">
        <v>608.78</v>
      </c>
      <c r="R98" t="n">
        <v>52.92</v>
      </c>
      <c r="S98" t="n">
        <v>46.36</v>
      </c>
      <c r="T98" t="n">
        <v>2955.29</v>
      </c>
      <c r="U98" t="n">
        <v>0.88</v>
      </c>
      <c r="V98" t="n">
        <v>0.9</v>
      </c>
      <c r="W98" t="n">
        <v>9.19</v>
      </c>
      <c r="X98" t="n">
        <v>0.18</v>
      </c>
      <c r="Y98" t="n">
        <v>1</v>
      </c>
      <c r="Z98" t="n">
        <v>10</v>
      </c>
      <c r="AA98" t="n">
        <v>1103.472027834469</v>
      </c>
      <c r="AB98" t="n">
        <v>1509.819110233203</v>
      </c>
      <c r="AC98" t="n">
        <v>1365.724093396976</v>
      </c>
      <c r="AD98" t="n">
        <v>1103472.027834469</v>
      </c>
      <c r="AE98" t="n">
        <v>1509819.110233204</v>
      </c>
      <c r="AF98" t="n">
        <v>1.255070956692446e-06</v>
      </c>
      <c r="AG98" t="n">
        <v>34.53125</v>
      </c>
      <c r="AH98" t="n">
        <v>1365724.093396976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3.7708</v>
      </c>
      <c r="E99" t="n">
        <v>26.52</v>
      </c>
      <c r="F99" t="n">
        <v>23.55</v>
      </c>
      <c r="G99" t="n">
        <v>141.3</v>
      </c>
      <c r="H99" t="n">
        <v>1.84</v>
      </c>
      <c r="I99" t="n">
        <v>10</v>
      </c>
      <c r="J99" t="n">
        <v>244.49</v>
      </c>
      <c r="K99" t="n">
        <v>55.27</v>
      </c>
      <c r="L99" t="n">
        <v>25.25</v>
      </c>
      <c r="M99" t="n">
        <v>8</v>
      </c>
      <c r="N99" t="n">
        <v>58.97</v>
      </c>
      <c r="O99" t="n">
        <v>30388.06</v>
      </c>
      <c r="P99" t="n">
        <v>310.88</v>
      </c>
      <c r="Q99" t="n">
        <v>608.76</v>
      </c>
      <c r="R99" t="n">
        <v>52.83</v>
      </c>
      <c r="S99" t="n">
        <v>46.36</v>
      </c>
      <c r="T99" t="n">
        <v>2914.18</v>
      </c>
      <c r="U99" t="n">
        <v>0.88</v>
      </c>
      <c r="V99" t="n">
        <v>0.9</v>
      </c>
      <c r="W99" t="n">
        <v>9.199999999999999</v>
      </c>
      <c r="X99" t="n">
        <v>0.18</v>
      </c>
      <c r="Y99" t="n">
        <v>1</v>
      </c>
      <c r="Z99" t="n">
        <v>10</v>
      </c>
      <c r="AA99" t="n">
        <v>1103.566153683279</v>
      </c>
      <c r="AB99" t="n">
        <v>1509.947897372084</v>
      </c>
      <c r="AC99" t="n">
        <v>1365.840589272075</v>
      </c>
      <c r="AD99" t="n">
        <v>1103566.153683279</v>
      </c>
      <c r="AE99" t="n">
        <v>1509947.897372084</v>
      </c>
      <c r="AF99" t="n">
        <v>1.254971112804188e-06</v>
      </c>
      <c r="AG99" t="n">
        <v>34.53125</v>
      </c>
      <c r="AH99" t="n">
        <v>1365840.589272076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3.7711</v>
      </c>
      <c r="E100" t="n">
        <v>26.52</v>
      </c>
      <c r="F100" t="n">
        <v>23.55</v>
      </c>
      <c r="G100" t="n">
        <v>141.28</v>
      </c>
      <c r="H100" t="n">
        <v>1.85</v>
      </c>
      <c r="I100" t="n">
        <v>10</v>
      </c>
      <c r="J100" t="n">
        <v>244.93</v>
      </c>
      <c r="K100" t="n">
        <v>55.27</v>
      </c>
      <c r="L100" t="n">
        <v>25.5</v>
      </c>
      <c r="M100" t="n">
        <v>8</v>
      </c>
      <c r="N100" t="n">
        <v>59.16</v>
      </c>
      <c r="O100" t="n">
        <v>30442.58</v>
      </c>
      <c r="P100" t="n">
        <v>310.81</v>
      </c>
      <c r="Q100" t="n">
        <v>608.78</v>
      </c>
      <c r="R100" t="n">
        <v>52.9</v>
      </c>
      <c r="S100" t="n">
        <v>46.36</v>
      </c>
      <c r="T100" t="n">
        <v>2949.51</v>
      </c>
      <c r="U100" t="n">
        <v>0.88</v>
      </c>
      <c r="V100" t="n">
        <v>0.9</v>
      </c>
      <c r="W100" t="n">
        <v>9.19</v>
      </c>
      <c r="X100" t="n">
        <v>0.17</v>
      </c>
      <c r="Y100" t="n">
        <v>1</v>
      </c>
      <c r="Z100" t="n">
        <v>10</v>
      </c>
      <c r="AA100" t="n">
        <v>1103.414305063214</v>
      </c>
      <c r="AB100" t="n">
        <v>1509.740131391024</v>
      </c>
      <c r="AC100" t="n">
        <v>1365.652652184647</v>
      </c>
      <c r="AD100" t="n">
        <v>1103414.305063214</v>
      </c>
      <c r="AE100" t="n">
        <v>1509740.131391024</v>
      </c>
      <c r="AF100" t="n">
        <v>1.255070956692446e-06</v>
      </c>
      <c r="AG100" t="n">
        <v>34.53125</v>
      </c>
      <c r="AH100" t="n">
        <v>1365652.652184647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3.7713</v>
      </c>
      <c r="E101" t="n">
        <v>26.52</v>
      </c>
      <c r="F101" t="n">
        <v>23.55</v>
      </c>
      <c r="G101" t="n">
        <v>141.28</v>
      </c>
      <c r="H101" t="n">
        <v>1.87</v>
      </c>
      <c r="I101" t="n">
        <v>10</v>
      </c>
      <c r="J101" t="n">
        <v>245.38</v>
      </c>
      <c r="K101" t="n">
        <v>55.27</v>
      </c>
      <c r="L101" t="n">
        <v>25.75</v>
      </c>
      <c r="M101" t="n">
        <v>8</v>
      </c>
      <c r="N101" t="n">
        <v>59.35</v>
      </c>
      <c r="O101" t="n">
        <v>30497.18</v>
      </c>
      <c r="P101" t="n">
        <v>310.94</v>
      </c>
      <c r="Q101" t="n">
        <v>608.78</v>
      </c>
      <c r="R101" t="n">
        <v>52.8</v>
      </c>
      <c r="S101" t="n">
        <v>46.36</v>
      </c>
      <c r="T101" t="n">
        <v>2899.98</v>
      </c>
      <c r="U101" t="n">
        <v>0.88</v>
      </c>
      <c r="V101" t="n">
        <v>0.9</v>
      </c>
      <c r="W101" t="n">
        <v>9.19</v>
      </c>
      <c r="X101" t="n">
        <v>0.17</v>
      </c>
      <c r="Y101" t="n">
        <v>1</v>
      </c>
      <c r="Z101" t="n">
        <v>10</v>
      </c>
      <c r="AA101" t="n">
        <v>1103.568014790843</v>
      </c>
      <c r="AB101" t="n">
        <v>1509.950443821559</v>
      </c>
      <c r="AC101" t="n">
        <v>1365.842892691987</v>
      </c>
      <c r="AD101" t="n">
        <v>1103568.014790843</v>
      </c>
      <c r="AE101" t="n">
        <v>1509950.443821559</v>
      </c>
      <c r="AF101" t="n">
        <v>1.255137519284618e-06</v>
      </c>
      <c r="AG101" t="n">
        <v>34.53125</v>
      </c>
      <c r="AH101" t="n">
        <v>1365842.892691987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3.7713</v>
      </c>
      <c r="E102" t="n">
        <v>26.52</v>
      </c>
      <c r="F102" t="n">
        <v>23.55</v>
      </c>
      <c r="G102" t="n">
        <v>141.28</v>
      </c>
      <c r="H102" t="n">
        <v>1.88</v>
      </c>
      <c r="I102" t="n">
        <v>10</v>
      </c>
      <c r="J102" t="n">
        <v>245.82</v>
      </c>
      <c r="K102" t="n">
        <v>55.27</v>
      </c>
      <c r="L102" t="n">
        <v>26</v>
      </c>
      <c r="M102" t="n">
        <v>8</v>
      </c>
      <c r="N102" t="n">
        <v>59.55</v>
      </c>
      <c r="O102" t="n">
        <v>30551.84</v>
      </c>
      <c r="P102" t="n">
        <v>311.11</v>
      </c>
      <c r="Q102" t="n">
        <v>608.8099999999999</v>
      </c>
      <c r="R102" t="n">
        <v>52.73</v>
      </c>
      <c r="S102" t="n">
        <v>46.36</v>
      </c>
      <c r="T102" t="n">
        <v>2861.45</v>
      </c>
      <c r="U102" t="n">
        <v>0.88</v>
      </c>
      <c r="V102" t="n">
        <v>0.9</v>
      </c>
      <c r="W102" t="n">
        <v>9.19</v>
      </c>
      <c r="X102" t="n">
        <v>0.17</v>
      </c>
      <c r="Y102" t="n">
        <v>1</v>
      </c>
      <c r="Z102" t="n">
        <v>10</v>
      </c>
      <c r="AA102" t="n">
        <v>1103.813323558743</v>
      </c>
      <c r="AB102" t="n">
        <v>1510.286086100059</v>
      </c>
      <c r="AC102" t="n">
        <v>1366.146501742504</v>
      </c>
      <c r="AD102" t="n">
        <v>1103813.323558743</v>
      </c>
      <c r="AE102" t="n">
        <v>1510286.08610006</v>
      </c>
      <c r="AF102" t="n">
        <v>1.255137519284618e-06</v>
      </c>
      <c r="AG102" t="n">
        <v>34.53125</v>
      </c>
      <c r="AH102" t="n">
        <v>1366146.501742504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3.7718</v>
      </c>
      <c r="E103" t="n">
        <v>26.51</v>
      </c>
      <c r="F103" t="n">
        <v>23.54</v>
      </c>
      <c r="G103" t="n">
        <v>141.25</v>
      </c>
      <c r="H103" t="n">
        <v>1.9</v>
      </c>
      <c r="I103" t="n">
        <v>10</v>
      </c>
      <c r="J103" t="n">
        <v>246.26</v>
      </c>
      <c r="K103" t="n">
        <v>55.27</v>
      </c>
      <c r="L103" t="n">
        <v>26.25</v>
      </c>
      <c r="M103" t="n">
        <v>8</v>
      </c>
      <c r="N103" t="n">
        <v>59.74</v>
      </c>
      <c r="O103" t="n">
        <v>30606.57</v>
      </c>
      <c r="P103" t="n">
        <v>311.05</v>
      </c>
      <c r="Q103" t="n">
        <v>608.77</v>
      </c>
      <c r="R103" t="n">
        <v>52.71</v>
      </c>
      <c r="S103" t="n">
        <v>46.36</v>
      </c>
      <c r="T103" t="n">
        <v>2853.63</v>
      </c>
      <c r="U103" t="n">
        <v>0.88</v>
      </c>
      <c r="V103" t="n">
        <v>0.91</v>
      </c>
      <c r="W103" t="n">
        <v>9.19</v>
      </c>
      <c r="X103" t="n">
        <v>0.17</v>
      </c>
      <c r="Y103" t="n">
        <v>1</v>
      </c>
      <c r="Z103" t="n">
        <v>10</v>
      </c>
      <c r="AA103" t="n">
        <v>1103.561212971187</v>
      </c>
      <c r="AB103" t="n">
        <v>1509.941137271832</v>
      </c>
      <c r="AC103" t="n">
        <v>1365.834474346303</v>
      </c>
      <c r="AD103" t="n">
        <v>1103561.212971187</v>
      </c>
      <c r="AE103" t="n">
        <v>1509941.137271832</v>
      </c>
      <c r="AF103" t="n">
        <v>1.255303925765047e-06</v>
      </c>
      <c r="AG103" t="n">
        <v>34.51822916666666</v>
      </c>
      <c r="AH103" t="n">
        <v>1365834.474346303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3.7724</v>
      </c>
      <c r="E104" t="n">
        <v>26.51</v>
      </c>
      <c r="F104" t="n">
        <v>23.54</v>
      </c>
      <c r="G104" t="n">
        <v>141.23</v>
      </c>
      <c r="H104" t="n">
        <v>1.91</v>
      </c>
      <c r="I104" t="n">
        <v>10</v>
      </c>
      <c r="J104" t="n">
        <v>246.71</v>
      </c>
      <c r="K104" t="n">
        <v>55.27</v>
      </c>
      <c r="L104" t="n">
        <v>26.5</v>
      </c>
      <c r="M104" t="n">
        <v>8</v>
      </c>
      <c r="N104" t="n">
        <v>59.93</v>
      </c>
      <c r="O104" t="n">
        <v>30661.38</v>
      </c>
      <c r="P104" t="n">
        <v>310.53</v>
      </c>
      <c r="Q104" t="n">
        <v>608.79</v>
      </c>
      <c r="R104" t="n">
        <v>52.58</v>
      </c>
      <c r="S104" t="n">
        <v>46.36</v>
      </c>
      <c r="T104" t="n">
        <v>2789.82</v>
      </c>
      <c r="U104" t="n">
        <v>0.88</v>
      </c>
      <c r="V104" t="n">
        <v>0.91</v>
      </c>
      <c r="W104" t="n">
        <v>9.19</v>
      </c>
      <c r="X104" t="n">
        <v>0.17</v>
      </c>
      <c r="Y104" t="n">
        <v>1</v>
      </c>
      <c r="Z104" t="n">
        <v>10</v>
      </c>
      <c r="AA104" t="n">
        <v>1102.709443818057</v>
      </c>
      <c r="AB104" t="n">
        <v>1508.775709139117</v>
      </c>
      <c r="AC104" t="n">
        <v>1364.780273038886</v>
      </c>
      <c r="AD104" t="n">
        <v>1102709.443818057</v>
      </c>
      <c r="AE104" t="n">
        <v>1508775.709139117</v>
      </c>
      <c r="AF104" t="n">
        <v>1.255503613541561e-06</v>
      </c>
      <c r="AG104" t="n">
        <v>34.51822916666666</v>
      </c>
      <c r="AH104" t="n">
        <v>1364780.273038886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3.7717</v>
      </c>
      <c r="E105" t="n">
        <v>26.51</v>
      </c>
      <c r="F105" t="n">
        <v>23.54</v>
      </c>
      <c r="G105" t="n">
        <v>141.26</v>
      </c>
      <c r="H105" t="n">
        <v>1.93</v>
      </c>
      <c r="I105" t="n">
        <v>10</v>
      </c>
      <c r="J105" t="n">
        <v>247.15</v>
      </c>
      <c r="K105" t="n">
        <v>55.27</v>
      </c>
      <c r="L105" t="n">
        <v>26.75</v>
      </c>
      <c r="M105" t="n">
        <v>8</v>
      </c>
      <c r="N105" t="n">
        <v>60.13</v>
      </c>
      <c r="O105" t="n">
        <v>30716.25</v>
      </c>
      <c r="P105" t="n">
        <v>309.52</v>
      </c>
      <c r="Q105" t="n">
        <v>608.78</v>
      </c>
      <c r="R105" t="n">
        <v>52.66</v>
      </c>
      <c r="S105" t="n">
        <v>46.36</v>
      </c>
      <c r="T105" t="n">
        <v>2827.78</v>
      </c>
      <c r="U105" t="n">
        <v>0.88</v>
      </c>
      <c r="V105" t="n">
        <v>0.91</v>
      </c>
      <c r="W105" t="n">
        <v>9.199999999999999</v>
      </c>
      <c r="X105" t="n">
        <v>0.17</v>
      </c>
      <c r="Y105" t="n">
        <v>1</v>
      </c>
      <c r="Z105" t="n">
        <v>10</v>
      </c>
      <c r="AA105" t="n">
        <v>1101.370609965194</v>
      </c>
      <c r="AB105" t="n">
        <v>1506.943857596447</v>
      </c>
      <c r="AC105" t="n">
        <v>1363.123250836429</v>
      </c>
      <c r="AD105" t="n">
        <v>1101370.609965194</v>
      </c>
      <c r="AE105" t="n">
        <v>1506943.857596447</v>
      </c>
      <c r="AF105" t="n">
        <v>1.255270644468961e-06</v>
      </c>
      <c r="AG105" t="n">
        <v>34.51822916666666</v>
      </c>
      <c r="AH105" t="n">
        <v>1363123.250836429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3.771</v>
      </c>
      <c r="E106" t="n">
        <v>26.52</v>
      </c>
      <c r="F106" t="n">
        <v>23.55</v>
      </c>
      <c r="G106" t="n">
        <v>141.29</v>
      </c>
      <c r="H106" t="n">
        <v>1.94</v>
      </c>
      <c r="I106" t="n">
        <v>10</v>
      </c>
      <c r="J106" t="n">
        <v>247.6</v>
      </c>
      <c r="K106" t="n">
        <v>55.27</v>
      </c>
      <c r="L106" t="n">
        <v>27</v>
      </c>
      <c r="M106" t="n">
        <v>8</v>
      </c>
      <c r="N106" t="n">
        <v>60.33</v>
      </c>
      <c r="O106" t="n">
        <v>30771.2</v>
      </c>
      <c r="P106" t="n">
        <v>308.28</v>
      </c>
      <c r="Q106" t="n">
        <v>608.8200000000001</v>
      </c>
      <c r="R106" t="n">
        <v>52.88</v>
      </c>
      <c r="S106" t="n">
        <v>46.36</v>
      </c>
      <c r="T106" t="n">
        <v>2936.45</v>
      </c>
      <c r="U106" t="n">
        <v>0.88</v>
      </c>
      <c r="V106" t="n">
        <v>0.9</v>
      </c>
      <c r="W106" t="n">
        <v>9.19</v>
      </c>
      <c r="X106" t="n">
        <v>0.18</v>
      </c>
      <c r="Y106" t="n">
        <v>1</v>
      </c>
      <c r="Z106" t="n">
        <v>10</v>
      </c>
      <c r="AA106" t="n">
        <v>1099.780183977175</v>
      </c>
      <c r="AB106" t="n">
        <v>1504.767766594998</v>
      </c>
      <c r="AC106" t="n">
        <v>1361.154842905995</v>
      </c>
      <c r="AD106" t="n">
        <v>1099780.183977175</v>
      </c>
      <c r="AE106" t="n">
        <v>1504767.766594998</v>
      </c>
      <c r="AF106" t="n">
        <v>1.25503767539636e-06</v>
      </c>
      <c r="AG106" t="n">
        <v>34.53125</v>
      </c>
      <c r="AH106" t="n">
        <v>1361154.842905995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3.7709</v>
      </c>
      <c r="E107" t="n">
        <v>26.52</v>
      </c>
      <c r="F107" t="n">
        <v>23.55</v>
      </c>
      <c r="G107" t="n">
        <v>141.29</v>
      </c>
      <c r="H107" t="n">
        <v>1.95</v>
      </c>
      <c r="I107" t="n">
        <v>10</v>
      </c>
      <c r="J107" t="n">
        <v>248.04</v>
      </c>
      <c r="K107" t="n">
        <v>55.27</v>
      </c>
      <c r="L107" t="n">
        <v>27.25</v>
      </c>
      <c r="M107" t="n">
        <v>8</v>
      </c>
      <c r="N107" t="n">
        <v>60.52</v>
      </c>
      <c r="O107" t="n">
        <v>30826.21</v>
      </c>
      <c r="P107" t="n">
        <v>306.42</v>
      </c>
      <c r="Q107" t="n">
        <v>608.78</v>
      </c>
      <c r="R107" t="n">
        <v>52.99</v>
      </c>
      <c r="S107" t="n">
        <v>46.36</v>
      </c>
      <c r="T107" t="n">
        <v>2991.39</v>
      </c>
      <c r="U107" t="n">
        <v>0.87</v>
      </c>
      <c r="V107" t="n">
        <v>0.9</v>
      </c>
      <c r="W107" t="n">
        <v>9.19</v>
      </c>
      <c r="X107" t="n">
        <v>0.18</v>
      </c>
      <c r="Y107" t="n">
        <v>1</v>
      </c>
      <c r="Z107" t="n">
        <v>10</v>
      </c>
      <c r="AA107" t="n">
        <v>1097.112777843971</v>
      </c>
      <c r="AB107" t="n">
        <v>1501.118103845894</v>
      </c>
      <c r="AC107" t="n">
        <v>1357.853498847332</v>
      </c>
      <c r="AD107" t="n">
        <v>1097112.777843971</v>
      </c>
      <c r="AE107" t="n">
        <v>1501118.103845894</v>
      </c>
      <c r="AF107" t="n">
        <v>1.255004394100274e-06</v>
      </c>
      <c r="AG107" t="n">
        <v>34.53125</v>
      </c>
      <c r="AH107" t="n">
        <v>1357853.498847332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3.7782</v>
      </c>
      <c r="E108" t="n">
        <v>26.47</v>
      </c>
      <c r="F108" t="n">
        <v>23.54</v>
      </c>
      <c r="G108" t="n">
        <v>156.92</v>
      </c>
      <c r="H108" t="n">
        <v>1.97</v>
      </c>
      <c r="I108" t="n">
        <v>9</v>
      </c>
      <c r="J108" t="n">
        <v>248.49</v>
      </c>
      <c r="K108" t="n">
        <v>55.27</v>
      </c>
      <c r="L108" t="n">
        <v>27.5</v>
      </c>
      <c r="M108" t="n">
        <v>7</v>
      </c>
      <c r="N108" t="n">
        <v>60.72</v>
      </c>
      <c r="O108" t="n">
        <v>30881.3</v>
      </c>
      <c r="P108" t="n">
        <v>305.93</v>
      </c>
      <c r="Q108" t="n">
        <v>608.76</v>
      </c>
      <c r="R108" t="n">
        <v>52.46</v>
      </c>
      <c r="S108" t="n">
        <v>46.36</v>
      </c>
      <c r="T108" t="n">
        <v>2733.99</v>
      </c>
      <c r="U108" t="n">
        <v>0.88</v>
      </c>
      <c r="V108" t="n">
        <v>0.91</v>
      </c>
      <c r="W108" t="n">
        <v>9.199999999999999</v>
      </c>
      <c r="X108" t="n">
        <v>0.17</v>
      </c>
      <c r="Y108" t="n">
        <v>1</v>
      </c>
      <c r="Z108" t="n">
        <v>10</v>
      </c>
      <c r="AA108" t="n">
        <v>1094.933583068445</v>
      </c>
      <c r="AB108" t="n">
        <v>1498.136433414732</v>
      </c>
      <c r="AC108" t="n">
        <v>1355.156394857319</v>
      </c>
      <c r="AD108" t="n">
        <v>1094933.583068445</v>
      </c>
      <c r="AE108" t="n">
        <v>1498136.433414732</v>
      </c>
      <c r="AF108" t="n">
        <v>1.257433928714539e-06</v>
      </c>
      <c r="AG108" t="n">
        <v>34.46614583333334</v>
      </c>
      <c r="AH108" t="n">
        <v>1355156.394857319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3.779</v>
      </c>
      <c r="E109" t="n">
        <v>26.46</v>
      </c>
      <c r="F109" t="n">
        <v>23.53</v>
      </c>
      <c r="G109" t="n">
        <v>156.88</v>
      </c>
      <c r="H109" t="n">
        <v>1.98</v>
      </c>
      <c r="I109" t="n">
        <v>9</v>
      </c>
      <c r="J109" t="n">
        <v>248.94</v>
      </c>
      <c r="K109" t="n">
        <v>55.27</v>
      </c>
      <c r="L109" t="n">
        <v>27.75</v>
      </c>
      <c r="M109" t="n">
        <v>7</v>
      </c>
      <c r="N109" t="n">
        <v>60.92</v>
      </c>
      <c r="O109" t="n">
        <v>30936.46</v>
      </c>
      <c r="P109" t="n">
        <v>306.22</v>
      </c>
      <c r="Q109" t="n">
        <v>608.79</v>
      </c>
      <c r="R109" t="n">
        <v>52.31</v>
      </c>
      <c r="S109" t="n">
        <v>46.36</v>
      </c>
      <c r="T109" t="n">
        <v>2655.67</v>
      </c>
      <c r="U109" t="n">
        <v>0.89</v>
      </c>
      <c r="V109" t="n">
        <v>0.91</v>
      </c>
      <c r="W109" t="n">
        <v>9.19</v>
      </c>
      <c r="X109" t="n">
        <v>0.16</v>
      </c>
      <c r="Y109" t="n">
        <v>1</v>
      </c>
      <c r="Z109" t="n">
        <v>10</v>
      </c>
      <c r="AA109" t="n">
        <v>1095.137067778824</v>
      </c>
      <c r="AB109" t="n">
        <v>1498.414850172585</v>
      </c>
      <c r="AC109" t="n">
        <v>1355.408239910563</v>
      </c>
      <c r="AD109" t="n">
        <v>1095137.067778824</v>
      </c>
      <c r="AE109" t="n">
        <v>1498414.850172585</v>
      </c>
      <c r="AF109" t="n">
        <v>1.257700179083226e-06</v>
      </c>
      <c r="AG109" t="n">
        <v>34.453125</v>
      </c>
      <c r="AH109" t="n">
        <v>1355408.239910563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3.7787</v>
      </c>
      <c r="E110" t="n">
        <v>26.46</v>
      </c>
      <c r="F110" t="n">
        <v>23.53</v>
      </c>
      <c r="G110" t="n">
        <v>156.89</v>
      </c>
      <c r="H110" t="n">
        <v>2</v>
      </c>
      <c r="I110" t="n">
        <v>9</v>
      </c>
      <c r="J110" t="n">
        <v>249.39</v>
      </c>
      <c r="K110" t="n">
        <v>55.27</v>
      </c>
      <c r="L110" t="n">
        <v>28</v>
      </c>
      <c r="M110" t="n">
        <v>7</v>
      </c>
      <c r="N110" t="n">
        <v>61.11</v>
      </c>
      <c r="O110" t="n">
        <v>30991.69</v>
      </c>
      <c r="P110" t="n">
        <v>306.38</v>
      </c>
      <c r="Q110" t="n">
        <v>608.76</v>
      </c>
      <c r="R110" t="n">
        <v>52.49</v>
      </c>
      <c r="S110" t="n">
        <v>46.36</v>
      </c>
      <c r="T110" t="n">
        <v>2745.99</v>
      </c>
      <c r="U110" t="n">
        <v>0.88</v>
      </c>
      <c r="V110" t="n">
        <v>0.91</v>
      </c>
      <c r="W110" t="n">
        <v>9.19</v>
      </c>
      <c r="X110" t="n">
        <v>0.16</v>
      </c>
      <c r="Y110" t="n">
        <v>1</v>
      </c>
      <c r="Z110" t="n">
        <v>10</v>
      </c>
      <c r="AA110" t="n">
        <v>1095.417570346914</v>
      </c>
      <c r="AB110" t="n">
        <v>1498.798646161144</v>
      </c>
      <c r="AC110" t="n">
        <v>1355.755406948635</v>
      </c>
      <c r="AD110" t="n">
        <v>1095417.570346914</v>
      </c>
      <c r="AE110" t="n">
        <v>1498798.646161144</v>
      </c>
      <c r="AF110" t="n">
        <v>1.257600335194968e-06</v>
      </c>
      <c r="AG110" t="n">
        <v>34.453125</v>
      </c>
      <c r="AH110" t="n">
        <v>1355755.406948636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3.7784</v>
      </c>
      <c r="E111" t="n">
        <v>26.47</v>
      </c>
      <c r="F111" t="n">
        <v>23.54</v>
      </c>
      <c r="G111" t="n">
        <v>156.91</v>
      </c>
      <c r="H111" t="n">
        <v>2.01</v>
      </c>
      <c r="I111" t="n">
        <v>9</v>
      </c>
      <c r="J111" t="n">
        <v>249.83</v>
      </c>
      <c r="K111" t="n">
        <v>55.27</v>
      </c>
      <c r="L111" t="n">
        <v>28.25</v>
      </c>
      <c r="M111" t="n">
        <v>7</v>
      </c>
      <c r="N111" t="n">
        <v>61.31</v>
      </c>
      <c r="O111" t="n">
        <v>31047</v>
      </c>
      <c r="P111" t="n">
        <v>306.45</v>
      </c>
      <c r="Q111" t="n">
        <v>608.79</v>
      </c>
      <c r="R111" t="n">
        <v>52.51</v>
      </c>
      <c r="S111" t="n">
        <v>46.36</v>
      </c>
      <c r="T111" t="n">
        <v>2757.25</v>
      </c>
      <c r="U111" t="n">
        <v>0.88</v>
      </c>
      <c r="V111" t="n">
        <v>0.91</v>
      </c>
      <c r="W111" t="n">
        <v>9.19</v>
      </c>
      <c r="X111" t="n">
        <v>0.16</v>
      </c>
      <c r="Y111" t="n">
        <v>1</v>
      </c>
      <c r="Z111" t="n">
        <v>10</v>
      </c>
      <c r="AA111" t="n">
        <v>1095.649153511722</v>
      </c>
      <c r="AB111" t="n">
        <v>1499.115508463963</v>
      </c>
      <c r="AC111" t="n">
        <v>1356.042028357992</v>
      </c>
      <c r="AD111" t="n">
        <v>1095649.153511722</v>
      </c>
      <c r="AE111" t="n">
        <v>1499115.508463963</v>
      </c>
      <c r="AF111" t="n">
        <v>1.257500491306711e-06</v>
      </c>
      <c r="AG111" t="n">
        <v>34.46614583333334</v>
      </c>
      <c r="AH111" t="n">
        <v>1356042.028357992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3.779</v>
      </c>
      <c r="E112" t="n">
        <v>26.46</v>
      </c>
      <c r="F112" t="n">
        <v>23.53</v>
      </c>
      <c r="G112" t="n">
        <v>156.88</v>
      </c>
      <c r="H112" t="n">
        <v>2.03</v>
      </c>
      <c r="I112" t="n">
        <v>9</v>
      </c>
      <c r="J112" t="n">
        <v>250.28</v>
      </c>
      <c r="K112" t="n">
        <v>55.27</v>
      </c>
      <c r="L112" t="n">
        <v>28.5</v>
      </c>
      <c r="M112" t="n">
        <v>7</v>
      </c>
      <c r="N112" t="n">
        <v>61.51</v>
      </c>
      <c r="O112" t="n">
        <v>31102.37</v>
      </c>
      <c r="P112" t="n">
        <v>306.22</v>
      </c>
      <c r="Q112" t="n">
        <v>608.77</v>
      </c>
      <c r="R112" t="n">
        <v>52.48</v>
      </c>
      <c r="S112" t="n">
        <v>46.36</v>
      </c>
      <c r="T112" t="n">
        <v>2741.96</v>
      </c>
      <c r="U112" t="n">
        <v>0.88</v>
      </c>
      <c r="V112" t="n">
        <v>0.91</v>
      </c>
      <c r="W112" t="n">
        <v>9.19</v>
      </c>
      <c r="X112" t="n">
        <v>0.16</v>
      </c>
      <c r="Y112" t="n">
        <v>1</v>
      </c>
      <c r="Z112" t="n">
        <v>10</v>
      </c>
      <c r="AA112" t="n">
        <v>1095.137067778824</v>
      </c>
      <c r="AB112" t="n">
        <v>1498.414850172585</v>
      </c>
      <c r="AC112" t="n">
        <v>1355.408239910563</v>
      </c>
      <c r="AD112" t="n">
        <v>1095137.067778824</v>
      </c>
      <c r="AE112" t="n">
        <v>1498414.850172585</v>
      </c>
      <c r="AF112" t="n">
        <v>1.257700179083226e-06</v>
      </c>
      <c r="AG112" t="n">
        <v>34.453125</v>
      </c>
      <c r="AH112" t="n">
        <v>1355408.239910563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3.7791</v>
      </c>
      <c r="E113" t="n">
        <v>26.46</v>
      </c>
      <c r="F113" t="n">
        <v>23.53</v>
      </c>
      <c r="G113" t="n">
        <v>156.88</v>
      </c>
      <c r="H113" t="n">
        <v>2.04</v>
      </c>
      <c r="I113" t="n">
        <v>9</v>
      </c>
      <c r="J113" t="n">
        <v>250.73</v>
      </c>
      <c r="K113" t="n">
        <v>55.27</v>
      </c>
      <c r="L113" t="n">
        <v>28.75</v>
      </c>
      <c r="M113" t="n">
        <v>7</v>
      </c>
      <c r="N113" t="n">
        <v>61.71</v>
      </c>
      <c r="O113" t="n">
        <v>31157.82</v>
      </c>
      <c r="P113" t="n">
        <v>306.17</v>
      </c>
      <c r="Q113" t="n">
        <v>608.76</v>
      </c>
      <c r="R113" t="n">
        <v>52.41</v>
      </c>
      <c r="S113" t="n">
        <v>46.36</v>
      </c>
      <c r="T113" t="n">
        <v>2706.41</v>
      </c>
      <c r="U113" t="n">
        <v>0.88</v>
      </c>
      <c r="V113" t="n">
        <v>0.91</v>
      </c>
      <c r="W113" t="n">
        <v>9.19</v>
      </c>
      <c r="X113" t="n">
        <v>0.16</v>
      </c>
      <c r="Y113" t="n">
        <v>1</v>
      </c>
      <c r="Z113" t="n">
        <v>10</v>
      </c>
      <c r="AA113" t="n">
        <v>1095.048376867552</v>
      </c>
      <c r="AB113" t="n">
        <v>1498.293499355014</v>
      </c>
      <c r="AC113" t="n">
        <v>1355.298470644705</v>
      </c>
      <c r="AD113" t="n">
        <v>1095048.376867552</v>
      </c>
      <c r="AE113" t="n">
        <v>1498293.499355014</v>
      </c>
      <c r="AF113" t="n">
        <v>1.257733460379312e-06</v>
      </c>
      <c r="AG113" t="n">
        <v>34.453125</v>
      </c>
      <c r="AH113" t="n">
        <v>1355298.470644705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3.7782</v>
      </c>
      <c r="E114" t="n">
        <v>26.47</v>
      </c>
      <c r="F114" t="n">
        <v>23.54</v>
      </c>
      <c r="G114" t="n">
        <v>156.92</v>
      </c>
      <c r="H114" t="n">
        <v>2.05</v>
      </c>
      <c r="I114" t="n">
        <v>9</v>
      </c>
      <c r="J114" t="n">
        <v>251.18</v>
      </c>
      <c r="K114" t="n">
        <v>55.27</v>
      </c>
      <c r="L114" t="n">
        <v>29</v>
      </c>
      <c r="M114" t="n">
        <v>7</v>
      </c>
      <c r="N114" t="n">
        <v>61.91</v>
      </c>
      <c r="O114" t="n">
        <v>31213.35</v>
      </c>
      <c r="P114" t="n">
        <v>306.04</v>
      </c>
      <c r="Q114" t="n">
        <v>608.76</v>
      </c>
      <c r="R114" t="n">
        <v>52.41</v>
      </c>
      <c r="S114" t="n">
        <v>46.36</v>
      </c>
      <c r="T114" t="n">
        <v>2708.39</v>
      </c>
      <c r="U114" t="n">
        <v>0.88</v>
      </c>
      <c r="V114" t="n">
        <v>0.91</v>
      </c>
      <c r="W114" t="n">
        <v>9.199999999999999</v>
      </c>
      <c r="X114" t="n">
        <v>0.17</v>
      </c>
      <c r="Y114" t="n">
        <v>1</v>
      </c>
      <c r="Z114" t="n">
        <v>10</v>
      </c>
      <c r="AA114" t="n">
        <v>1095.092022389383</v>
      </c>
      <c r="AB114" t="n">
        <v>1498.353217083488</v>
      </c>
      <c r="AC114" t="n">
        <v>1355.352488996987</v>
      </c>
      <c r="AD114" t="n">
        <v>1095092.022389383</v>
      </c>
      <c r="AE114" t="n">
        <v>1498353.217083488</v>
      </c>
      <c r="AF114" t="n">
        <v>1.257433928714539e-06</v>
      </c>
      <c r="AG114" t="n">
        <v>34.46614583333334</v>
      </c>
      <c r="AH114" t="n">
        <v>1355352.488996987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3.779</v>
      </c>
      <c r="E115" t="n">
        <v>26.46</v>
      </c>
      <c r="F115" t="n">
        <v>23.53</v>
      </c>
      <c r="G115" t="n">
        <v>156.88</v>
      </c>
      <c r="H115" t="n">
        <v>2.07</v>
      </c>
      <c r="I115" t="n">
        <v>9</v>
      </c>
      <c r="J115" t="n">
        <v>251.63</v>
      </c>
      <c r="K115" t="n">
        <v>55.27</v>
      </c>
      <c r="L115" t="n">
        <v>29.25</v>
      </c>
      <c r="M115" t="n">
        <v>7</v>
      </c>
      <c r="N115" t="n">
        <v>62.11</v>
      </c>
      <c r="O115" t="n">
        <v>31268.94</v>
      </c>
      <c r="P115" t="n">
        <v>305.74</v>
      </c>
      <c r="Q115" t="n">
        <v>608.8099999999999</v>
      </c>
      <c r="R115" t="n">
        <v>52.33</v>
      </c>
      <c r="S115" t="n">
        <v>46.36</v>
      </c>
      <c r="T115" t="n">
        <v>2668.16</v>
      </c>
      <c r="U115" t="n">
        <v>0.89</v>
      </c>
      <c r="V115" t="n">
        <v>0.91</v>
      </c>
      <c r="W115" t="n">
        <v>9.19</v>
      </c>
      <c r="X115" t="n">
        <v>0.16</v>
      </c>
      <c r="Y115" t="n">
        <v>1</v>
      </c>
      <c r="Z115" t="n">
        <v>10</v>
      </c>
      <c r="AA115" t="n">
        <v>1094.4458425573</v>
      </c>
      <c r="AB115" t="n">
        <v>1497.46908532979</v>
      </c>
      <c r="AC115" t="n">
        <v>1354.552737536976</v>
      </c>
      <c r="AD115" t="n">
        <v>1094445.8425573</v>
      </c>
      <c r="AE115" t="n">
        <v>1497469.08532979</v>
      </c>
      <c r="AF115" t="n">
        <v>1.257700179083226e-06</v>
      </c>
      <c r="AG115" t="n">
        <v>34.453125</v>
      </c>
      <c r="AH115" t="n">
        <v>1354552.737536976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3.7796</v>
      </c>
      <c r="E116" t="n">
        <v>26.46</v>
      </c>
      <c r="F116" t="n">
        <v>23.53</v>
      </c>
      <c r="G116" t="n">
        <v>156.85</v>
      </c>
      <c r="H116" t="n">
        <v>2.08</v>
      </c>
      <c r="I116" t="n">
        <v>9</v>
      </c>
      <c r="J116" t="n">
        <v>252.08</v>
      </c>
      <c r="K116" t="n">
        <v>55.27</v>
      </c>
      <c r="L116" t="n">
        <v>29.5</v>
      </c>
      <c r="M116" t="n">
        <v>7</v>
      </c>
      <c r="N116" t="n">
        <v>62.31</v>
      </c>
      <c r="O116" t="n">
        <v>31324.61</v>
      </c>
      <c r="P116" t="n">
        <v>305.65</v>
      </c>
      <c r="Q116" t="n">
        <v>608.79</v>
      </c>
      <c r="R116" t="n">
        <v>52.28</v>
      </c>
      <c r="S116" t="n">
        <v>46.36</v>
      </c>
      <c r="T116" t="n">
        <v>2642.87</v>
      </c>
      <c r="U116" t="n">
        <v>0.89</v>
      </c>
      <c r="V116" t="n">
        <v>0.91</v>
      </c>
      <c r="W116" t="n">
        <v>9.19</v>
      </c>
      <c r="X116" t="n">
        <v>0.16</v>
      </c>
      <c r="Y116" t="n">
        <v>1</v>
      </c>
      <c r="Z116" t="n">
        <v>10</v>
      </c>
      <c r="AA116" t="n">
        <v>1094.216240244212</v>
      </c>
      <c r="AB116" t="n">
        <v>1497.154933315685</v>
      </c>
      <c r="AC116" t="n">
        <v>1354.268567750182</v>
      </c>
      <c r="AD116" t="n">
        <v>1094216.240244213</v>
      </c>
      <c r="AE116" t="n">
        <v>1497154.933315685</v>
      </c>
      <c r="AF116" t="n">
        <v>1.257899866859741e-06</v>
      </c>
      <c r="AG116" t="n">
        <v>34.453125</v>
      </c>
      <c r="AH116" t="n">
        <v>1354268.567750182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3.7789</v>
      </c>
      <c r="E117" t="n">
        <v>26.46</v>
      </c>
      <c r="F117" t="n">
        <v>23.53</v>
      </c>
      <c r="G117" t="n">
        <v>156.89</v>
      </c>
      <c r="H117" t="n">
        <v>2.1</v>
      </c>
      <c r="I117" t="n">
        <v>9</v>
      </c>
      <c r="J117" t="n">
        <v>252.54</v>
      </c>
      <c r="K117" t="n">
        <v>55.27</v>
      </c>
      <c r="L117" t="n">
        <v>29.75</v>
      </c>
      <c r="M117" t="n">
        <v>7</v>
      </c>
      <c r="N117" t="n">
        <v>62.51</v>
      </c>
      <c r="O117" t="n">
        <v>31380.35</v>
      </c>
      <c r="P117" t="n">
        <v>305.1</v>
      </c>
      <c r="Q117" t="n">
        <v>608.75</v>
      </c>
      <c r="R117" t="n">
        <v>52.46</v>
      </c>
      <c r="S117" t="n">
        <v>46.36</v>
      </c>
      <c r="T117" t="n">
        <v>2734.67</v>
      </c>
      <c r="U117" t="n">
        <v>0.88</v>
      </c>
      <c r="V117" t="n">
        <v>0.91</v>
      </c>
      <c r="W117" t="n">
        <v>9.19</v>
      </c>
      <c r="X117" t="n">
        <v>0.16</v>
      </c>
      <c r="Y117" t="n">
        <v>1</v>
      </c>
      <c r="Z117" t="n">
        <v>10</v>
      </c>
      <c r="AA117" t="n">
        <v>1093.540857320609</v>
      </c>
      <c r="AB117" t="n">
        <v>1496.230844603818</v>
      </c>
      <c r="AC117" t="n">
        <v>1353.432672768009</v>
      </c>
      <c r="AD117" t="n">
        <v>1093540.857320609</v>
      </c>
      <c r="AE117" t="n">
        <v>1496230.844603818</v>
      </c>
      <c r="AF117" t="n">
        <v>1.25766689778714e-06</v>
      </c>
      <c r="AG117" t="n">
        <v>34.453125</v>
      </c>
      <c r="AH117" t="n">
        <v>1353432.672768009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3.7773</v>
      </c>
      <c r="E118" t="n">
        <v>26.47</v>
      </c>
      <c r="F118" t="n">
        <v>23.54</v>
      </c>
      <c r="G118" t="n">
        <v>156.96</v>
      </c>
      <c r="H118" t="n">
        <v>2.11</v>
      </c>
      <c r="I118" t="n">
        <v>9</v>
      </c>
      <c r="J118" t="n">
        <v>252.99</v>
      </c>
      <c r="K118" t="n">
        <v>55.27</v>
      </c>
      <c r="L118" t="n">
        <v>30</v>
      </c>
      <c r="M118" t="n">
        <v>7</v>
      </c>
      <c r="N118" t="n">
        <v>62.72</v>
      </c>
      <c r="O118" t="n">
        <v>31436.17</v>
      </c>
      <c r="P118" t="n">
        <v>304.46</v>
      </c>
      <c r="Q118" t="n">
        <v>608.8</v>
      </c>
      <c r="R118" t="n">
        <v>52.64</v>
      </c>
      <c r="S118" t="n">
        <v>46.36</v>
      </c>
      <c r="T118" t="n">
        <v>2822.44</v>
      </c>
      <c r="U118" t="n">
        <v>0.88</v>
      </c>
      <c r="V118" t="n">
        <v>0.91</v>
      </c>
      <c r="W118" t="n">
        <v>9.199999999999999</v>
      </c>
      <c r="X118" t="n">
        <v>0.17</v>
      </c>
      <c r="Y118" t="n">
        <v>1</v>
      </c>
      <c r="Z118" t="n">
        <v>10</v>
      </c>
      <c r="AA118" t="n">
        <v>1092.965987913257</v>
      </c>
      <c r="AB118" t="n">
        <v>1495.444282919232</v>
      </c>
      <c r="AC118" t="n">
        <v>1352.721179426653</v>
      </c>
      <c r="AD118" t="n">
        <v>1092965.987913257</v>
      </c>
      <c r="AE118" t="n">
        <v>1495444.282919232</v>
      </c>
      <c r="AF118" t="n">
        <v>1.257134397049767e-06</v>
      </c>
      <c r="AG118" t="n">
        <v>34.46614583333334</v>
      </c>
      <c r="AH118" t="n">
        <v>1352721.179426653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3.778</v>
      </c>
      <c r="E119" t="n">
        <v>26.47</v>
      </c>
      <c r="F119" t="n">
        <v>23.54</v>
      </c>
      <c r="G119" t="n">
        <v>156.93</v>
      </c>
      <c r="H119" t="n">
        <v>2.12</v>
      </c>
      <c r="I119" t="n">
        <v>9</v>
      </c>
      <c r="J119" t="n">
        <v>253.44</v>
      </c>
      <c r="K119" t="n">
        <v>55.27</v>
      </c>
      <c r="L119" t="n">
        <v>30.25</v>
      </c>
      <c r="M119" t="n">
        <v>7</v>
      </c>
      <c r="N119" t="n">
        <v>62.92</v>
      </c>
      <c r="O119" t="n">
        <v>31492.06</v>
      </c>
      <c r="P119" t="n">
        <v>303.59</v>
      </c>
      <c r="Q119" t="n">
        <v>608.78</v>
      </c>
      <c r="R119" t="n">
        <v>52.65</v>
      </c>
      <c r="S119" t="n">
        <v>46.36</v>
      </c>
      <c r="T119" t="n">
        <v>2827.58</v>
      </c>
      <c r="U119" t="n">
        <v>0.88</v>
      </c>
      <c r="V119" t="n">
        <v>0.91</v>
      </c>
      <c r="W119" t="n">
        <v>9.19</v>
      </c>
      <c r="X119" t="n">
        <v>0.17</v>
      </c>
      <c r="Y119" t="n">
        <v>1</v>
      </c>
      <c r="Z119" t="n">
        <v>10</v>
      </c>
      <c r="AA119" t="n">
        <v>1091.596347506047</v>
      </c>
      <c r="AB119" t="n">
        <v>1493.570280489816</v>
      </c>
      <c r="AC119" t="n">
        <v>1351.026029158922</v>
      </c>
      <c r="AD119" t="n">
        <v>1091596.347506047</v>
      </c>
      <c r="AE119" t="n">
        <v>1493570.280489816</v>
      </c>
      <c r="AF119" t="n">
        <v>1.257367366122367e-06</v>
      </c>
      <c r="AG119" t="n">
        <v>34.46614583333334</v>
      </c>
      <c r="AH119" t="n">
        <v>1351026.029158922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3.7784</v>
      </c>
      <c r="E120" t="n">
        <v>26.47</v>
      </c>
      <c r="F120" t="n">
        <v>23.54</v>
      </c>
      <c r="G120" t="n">
        <v>156.91</v>
      </c>
      <c r="H120" t="n">
        <v>2.14</v>
      </c>
      <c r="I120" t="n">
        <v>9</v>
      </c>
      <c r="J120" t="n">
        <v>253.9</v>
      </c>
      <c r="K120" t="n">
        <v>55.27</v>
      </c>
      <c r="L120" t="n">
        <v>30.5</v>
      </c>
      <c r="M120" t="n">
        <v>7</v>
      </c>
      <c r="N120" t="n">
        <v>63.12</v>
      </c>
      <c r="O120" t="n">
        <v>31548.03</v>
      </c>
      <c r="P120" t="n">
        <v>302.89</v>
      </c>
      <c r="Q120" t="n">
        <v>608.76</v>
      </c>
      <c r="R120" t="n">
        <v>52.66</v>
      </c>
      <c r="S120" t="n">
        <v>46.36</v>
      </c>
      <c r="T120" t="n">
        <v>2834.29</v>
      </c>
      <c r="U120" t="n">
        <v>0.88</v>
      </c>
      <c r="V120" t="n">
        <v>0.91</v>
      </c>
      <c r="W120" t="n">
        <v>9.19</v>
      </c>
      <c r="X120" t="n">
        <v>0.17</v>
      </c>
      <c r="Y120" t="n">
        <v>1</v>
      </c>
      <c r="Z120" t="n">
        <v>10</v>
      </c>
      <c r="AA120" t="n">
        <v>1090.521752363518</v>
      </c>
      <c r="AB120" t="n">
        <v>1492.099972008017</v>
      </c>
      <c r="AC120" t="n">
        <v>1349.696044855034</v>
      </c>
      <c r="AD120" t="n">
        <v>1090521.752363518</v>
      </c>
      <c r="AE120" t="n">
        <v>1492099.972008017</v>
      </c>
      <c r="AF120" t="n">
        <v>1.257500491306711e-06</v>
      </c>
      <c r="AG120" t="n">
        <v>34.46614583333334</v>
      </c>
      <c r="AH120" t="n">
        <v>1349696.044855034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3.7782</v>
      </c>
      <c r="E121" t="n">
        <v>26.47</v>
      </c>
      <c r="F121" t="n">
        <v>23.54</v>
      </c>
      <c r="G121" t="n">
        <v>156.92</v>
      </c>
      <c r="H121" t="n">
        <v>2.15</v>
      </c>
      <c r="I121" t="n">
        <v>9</v>
      </c>
      <c r="J121" t="n">
        <v>254.35</v>
      </c>
      <c r="K121" t="n">
        <v>55.27</v>
      </c>
      <c r="L121" t="n">
        <v>30.75</v>
      </c>
      <c r="M121" t="n">
        <v>7</v>
      </c>
      <c r="N121" t="n">
        <v>63.33</v>
      </c>
      <c r="O121" t="n">
        <v>31604.07</v>
      </c>
      <c r="P121" t="n">
        <v>301.47</v>
      </c>
      <c r="Q121" t="n">
        <v>608.76</v>
      </c>
      <c r="R121" t="n">
        <v>52.61</v>
      </c>
      <c r="S121" t="n">
        <v>46.36</v>
      </c>
      <c r="T121" t="n">
        <v>2805.26</v>
      </c>
      <c r="U121" t="n">
        <v>0.88</v>
      </c>
      <c r="V121" t="n">
        <v>0.91</v>
      </c>
      <c r="W121" t="n">
        <v>9.19</v>
      </c>
      <c r="X121" t="n">
        <v>0.17</v>
      </c>
      <c r="Y121" t="n">
        <v>1</v>
      </c>
      <c r="Z121" t="n">
        <v>10</v>
      </c>
      <c r="AA121" t="n">
        <v>1088.509588783168</v>
      </c>
      <c r="AB121" t="n">
        <v>1489.346841026989</v>
      </c>
      <c r="AC121" t="n">
        <v>1347.205668830792</v>
      </c>
      <c r="AD121" t="n">
        <v>1088509.588783168</v>
      </c>
      <c r="AE121" t="n">
        <v>1489346.841026989</v>
      </c>
      <c r="AF121" t="n">
        <v>1.257433928714539e-06</v>
      </c>
      <c r="AG121" t="n">
        <v>34.46614583333334</v>
      </c>
      <c r="AH121" t="n">
        <v>1347205.668830792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3.7878</v>
      </c>
      <c r="E122" t="n">
        <v>26.4</v>
      </c>
      <c r="F122" t="n">
        <v>23.51</v>
      </c>
      <c r="G122" t="n">
        <v>176.34</v>
      </c>
      <c r="H122" t="n">
        <v>2.16</v>
      </c>
      <c r="I122" t="n">
        <v>8</v>
      </c>
      <c r="J122" t="n">
        <v>254.81</v>
      </c>
      <c r="K122" t="n">
        <v>55.27</v>
      </c>
      <c r="L122" t="n">
        <v>31</v>
      </c>
      <c r="M122" t="n">
        <v>6</v>
      </c>
      <c r="N122" t="n">
        <v>63.53</v>
      </c>
      <c r="O122" t="n">
        <v>31660.19</v>
      </c>
      <c r="P122" t="n">
        <v>301.67</v>
      </c>
      <c r="Q122" t="n">
        <v>608.77</v>
      </c>
      <c r="R122" t="n">
        <v>51.71</v>
      </c>
      <c r="S122" t="n">
        <v>46.36</v>
      </c>
      <c r="T122" t="n">
        <v>2360.6</v>
      </c>
      <c r="U122" t="n">
        <v>0.9</v>
      </c>
      <c r="V122" t="n">
        <v>0.91</v>
      </c>
      <c r="W122" t="n">
        <v>9.19</v>
      </c>
      <c r="X122" t="n">
        <v>0.14</v>
      </c>
      <c r="Y122" t="n">
        <v>1</v>
      </c>
      <c r="Z122" t="n">
        <v>10</v>
      </c>
      <c r="AA122" t="n">
        <v>1086.973765602677</v>
      </c>
      <c r="AB122" t="n">
        <v>1487.245459995705</v>
      </c>
      <c r="AC122" t="n">
        <v>1345.304840655827</v>
      </c>
      <c r="AD122" t="n">
        <v>1086973.765602677</v>
      </c>
      <c r="AE122" t="n">
        <v>1487245.459995705</v>
      </c>
      <c r="AF122" t="n">
        <v>1.260628933138778e-06</v>
      </c>
      <c r="AG122" t="n">
        <v>34.375</v>
      </c>
      <c r="AH122" t="n">
        <v>1345304.840655827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3.7886</v>
      </c>
      <c r="E123" t="n">
        <v>26.4</v>
      </c>
      <c r="F123" t="n">
        <v>23.51</v>
      </c>
      <c r="G123" t="n">
        <v>176.3</v>
      </c>
      <c r="H123" t="n">
        <v>2.18</v>
      </c>
      <c r="I123" t="n">
        <v>8</v>
      </c>
      <c r="J123" t="n">
        <v>255.26</v>
      </c>
      <c r="K123" t="n">
        <v>55.27</v>
      </c>
      <c r="L123" t="n">
        <v>31.25</v>
      </c>
      <c r="M123" t="n">
        <v>6</v>
      </c>
      <c r="N123" t="n">
        <v>63.74</v>
      </c>
      <c r="O123" t="n">
        <v>31716.38</v>
      </c>
      <c r="P123" t="n">
        <v>302.01</v>
      </c>
      <c r="Q123" t="n">
        <v>608.75</v>
      </c>
      <c r="R123" t="n">
        <v>51.42</v>
      </c>
      <c r="S123" t="n">
        <v>46.36</v>
      </c>
      <c r="T123" t="n">
        <v>2216.72</v>
      </c>
      <c r="U123" t="n">
        <v>0.9</v>
      </c>
      <c r="V123" t="n">
        <v>0.91</v>
      </c>
      <c r="W123" t="n">
        <v>9.19</v>
      </c>
      <c r="X123" t="n">
        <v>0.14</v>
      </c>
      <c r="Y123" t="n">
        <v>1</v>
      </c>
      <c r="Z123" t="n">
        <v>10</v>
      </c>
      <c r="AA123" t="n">
        <v>1087.330679871529</v>
      </c>
      <c r="AB123" t="n">
        <v>1487.733805844294</v>
      </c>
      <c r="AC123" t="n">
        <v>1345.746579462025</v>
      </c>
      <c r="AD123" t="n">
        <v>1087330.679871529</v>
      </c>
      <c r="AE123" t="n">
        <v>1487733.805844294</v>
      </c>
      <c r="AF123" t="n">
        <v>1.260895183507465e-06</v>
      </c>
      <c r="AG123" t="n">
        <v>34.375</v>
      </c>
      <c r="AH123" t="n">
        <v>1345746.579462025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3.7892</v>
      </c>
      <c r="E124" t="n">
        <v>26.39</v>
      </c>
      <c r="F124" t="n">
        <v>23.5</v>
      </c>
      <c r="G124" t="n">
        <v>176.26</v>
      </c>
      <c r="H124" t="n">
        <v>2.19</v>
      </c>
      <c r="I124" t="n">
        <v>8</v>
      </c>
      <c r="J124" t="n">
        <v>255.72</v>
      </c>
      <c r="K124" t="n">
        <v>55.27</v>
      </c>
      <c r="L124" t="n">
        <v>31.5</v>
      </c>
      <c r="M124" t="n">
        <v>6</v>
      </c>
      <c r="N124" t="n">
        <v>63.95</v>
      </c>
      <c r="O124" t="n">
        <v>31772.65</v>
      </c>
      <c r="P124" t="n">
        <v>302.14</v>
      </c>
      <c r="Q124" t="n">
        <v>608.75</v>
      </c>
      <c r="R124" t="n">
        <v>51.49</v>
      </c>
      <c r="S124" t="n">
        <v>46.36</v>
      </c>
      <c r="T124" t="n">
        <v>2252.39</v>
      </c>
      <c r="U124" t="n">
        <v>0.9</v>
      </c>
      <c r="V124" t="n">
        <v>0.91</v>
      </c>
      <c r="W124" t="n">
        <v>9.19</v>
      </c>
      <c r="X124" t="n">
        <v>0.13</v>
      </c>
      <c r="Y124" t="n">
        <v>1</v>
      </c>
      <c r="Z124" t="n">
        <v>10</v>
      </c>
      <c r="AA124" t="n">
        <v>1087.338313193515</v>
      </c>
      <c r="AB124" t="n">
        <v>1487.744250092194</v>
      </c>
      <c r="AC124" t="n">
        <v>1345.756026925563</v>
      </c>
      <c r="AD124" t="n">
        <v>1087338.313193514</v>
      </c>
      <c r="AE124" t="n">
        <v>1487744.250092194</v>
      </c>
      <c r="AF124" t="n">
        <v>1.26109487128398e-06</v>
      </c>
      <c r="AG124" t="n">
        <v>34.36197916666666</v>
      </c>
      <c r="AH124" t="n">
        <v>1345756.026925563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3.7878</v>
      </c>
      <c r="E125" t="n">
        <v>26.4</v>
      </c>
      <c r="F125" t="n">
        <v>23.51</v>
      </c>
      <c r="G125" t="n">
        <v>176.34</v>
      </c>
      <c r="H125" t="n">
        <v>2.21</v>
      </c>
      <c r="I125" t="n">
        <v>8</v>
      </c>
      <c r="J125" t="n">
        <v>256.17</v>
      </c>
      <c r="K125" t="n">
        <v>55.27</v>
      </c>
      <c r="L125" t="n">
        <v>31.75</v>
      </c>
      <c r="M125" t="n">
        <v>6</v>
      </c>
      <c r="N125" t="n">
        <v>64.15000000000001</v>
      </c>
      <c r="O125" t="n">
        <v>31829</v>
      </c>
      <c r="P125" t="n">
        <v>302.53</v>
      </c>
      <c r="Q125" t="n">
        <v>608.78</v>
      </c>
      <c r="R125" t="n">
        <v>51.69</v>
      </c>
      <c r="S125" t="n">
        <v>46.36</v>
      </c>
      <c r="T125" t="n">
        <v>2352.93</v>
      </c>
      <c r="U125" t="n">
        <v>0.9</v>
      </c>
      <c r="V125" t="n">
        <v>0.91</v>
      </c>
      <c r="W125" t="n">
        <v>9.19</v>
      </c>
      <c r="X125" t="n">
        <v>0.14</v>
      </c>
      <c r="Y125" t="n">
        <v>1</v>
      </c>
      <c r="Z125" t="n">
        <v>10</v>
      </c>
      <c r="AA125" t="n">
        <v>1088.209333575533</v>
      </c>
      <c r="AB125" t="n">
        <v>1488.936018605579</v>
      </c>
      <c r="AC125" t="n">
        <v>1346.834054724689</v>
      </c>
      <c r="AD125" t="n">
        <v>1088209.333575533</v>
      </c>
      <c r="AE125" t="n">
        <v>1488936.018605579</v>
      </c>
      <c r="AF125" t="n">
        <v>1.260628933138778e-06</v>
      </c>
      <c r="AG125" t="n">
        <v>34.375</v>
      </c>
      <c r="AH125" t="n">
        <v>1346834.054724689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3.7877</v>
      </c>
      <c r="E126" t="n">
        <v>26.4</v>
      </c>
      <c r="F126" t="n">
        <v>23.51</v>
      </c>
      <c r="G126" t="n">
        <v>176.34</v>
      </c>
      <c r="H126" t="n">
        <v>2.22</v>
      </c>
      <c r="I126" t="n">
        <v>8</v>
      </c>
      <c r="J126" t="n">
        <v>256.63</v>
      </c>
      <c r="K126" t="n">
        <v>55.27</v>
      </c>
      <c r="L126" t="n">
        <v>32</v>
      </c>
      <c r="M126" t="n">
        <v>6</v>
      </c>
      <c r="N126" t="n">
        <v>64.36</v>
      </c>
      <c r="O126" t="n">
        <v>31885.42</v>
      </c>
      <c r="P126" t="n">
        <v>302.09</v>
      </c>
      <c r="Q126" t="n">
        <v>608.75</v>
      </c>
      <c r="R126" t="n">
        <v>51.83</v>
      </c>
      <c r="S126" t="n">
        <v>46.36</v>
      </c>
      <c r="T126" t="n">
        <v>2422.14</v>
      </c>
      <c r="U126" t="n">
        <v>0.89</v>
      </c>
      <c r="V126" t="n">
        <v>0.91</v>
      </c>
      <c r="W126" t="n">
        <v>9.19</v>
      </c>
      <c r="X126" t="n">
        <v>0.14</v>
      </c>
      <c r="Y126" t="n">
        <v>1</v>
      </c>
      <c r="Z126" t="n">
        <v>10</v>
      </c>
      <c r="AA126" t="n">
        <v>1087.593635223383</v>
      </c>
      <c r="AB126" t="n">
        <v>1488.093592957473</v>
      </c>
      <c r="AC126" t="n">
        <v>1346.072028998085</v>
      </c>
      <c r="AD126" t="n">
        <v>1087593.635223383</v>
      </c>
      <c r="AE126" t="n">
        <v>1488093.592957472</v>
      </c>
      <c r="AF126" t="n">
        <v>1.260595651842692e-06</v>
      </c>
      <c r="AG126" t="n">
        <v>34.375</v>
      </c>
      <c r="AH126" t="n">
        <v>1346072.028998086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3.7882</v>
      </c>
      <c r="E127" t="n">
        <v>26.4</v>
      </c>
      <c r="F127" t="n">
        <v>23.51</v>
      </c>
      <c r="G127" t="n">
        <v>176.31</v>
      </c>
      <c r="H127" t="n">
        <v>2.23</v>
      </c>
      <c r="I127" t="n">
        <v>8</v>
      </c>
      <c r="J127" t="n">
        <v>257.09</v>
      </c>
      <c r="K127" t="n">
        <v>55.27</v>
      </c>
      <c r="L127" t="n">
        <v>32.25</v>
      </c>
      <c r="M127" t="n">
        <v>6</v>
      </c>
      <c r="N127" t="n">
        <v>64.56999999999999</v>
      </c>
      <c r="O127" t="n">
        <v>31942.05</v>
      </c>
      <c r="P127" t="n">
        <v>301.6</v>
      </c>
      <c r="Q127" t="n">
        <v>608.78</v>
      </c>
      <c r="R127" t="n">
        <v>51.72</v>
      </c>
      <c r="S127" t="n">
        <v>46.36</v>
      </c>
      <c r="T127" t="n">
        <v>2369.41</v>
      </c>
      <c r="U127" t="n">
        <v>0.9</v>
      </c>
      <c r="V127" t="n">
        <v>0.91</v>
      </c>
      <c r="W127" t="n">
        <v>9.19</v>
      </c>
      <c r="X127" t="n">
        <v>0.14</v>
      </c>
      <c r="Y127" t="n">
        <v>1</v>
      </c>
      <c r="Z127" t="n">
        <v>10</v>
      </c>
      <c r="AA127" t="n">
        <v>1086.807468322548</v>
      </c>
      <c r="AB127" t="n">
        <v>1487.017924720515</v>
      </c>
      <c r="AC127" t="n">
        <v>1345.099021027953</v>
      </c>
      <c r="AD127" t="n">
        <v>1086807.468322548</v>
      </c>
      <c r="AE127" t="n">
        <v>1487017.924720515</v>
      </c>
      <c r="AF127" t="n">
        <v>1.260762058323121e-06</v>
      </c>
      <c r="AG127" t="n">
        <v>34.375</v>
      </c>
      <c r="AH127" t="n">
        <v>1345099.021027953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3.7889</v>
      </c>
      <c r="E128" t="n">
        <v>26.39</v>
      </c>
      <c r="F128" t="n">
        <v>23.5</v>
      </c>
      <c r="G128" t="n">
        <v>176.28</v>
      </c>
      <c r="H128" t="n">
        <v>2.25</v>
      </c>
      <c r="I128" t="n">
        <v>8</v>
      </c>
      <c r="J128" t="n">
        <v>257.55</v>
      </c>
      <c r="K128" t="n">
        <v>55.27</v>
      </c>
      <c r="L128" t="n">
        <v>32.5</v>
      </c>
      <c r="M128" t="n">
        <v>6</v>
      </c>
      <c r="N128" t="n">
        <v>64.78</v>
      </c>
      <c r="O128" t="n">
        <v>31998.63</v>
      </c>
      <c r="P128" t="n">
        <v>301.18</v>
      </c>
      <c r="Q128" t="n">
        <v>608.76</v>
      </c>
      <c r="R128" t="n">
        <v>51.6</v>
      </c>
      <c r="S128" t="n">
        <v>46.36</v>
      </c>
      <c r="T128" t="n">
        <v>2306.66</v>
      </c>
      <c r="U128" t="n">
        <v>0.9</v>
      </c>
      <c r="V128" t="n">
        <v>0.91</v>
      </c>
      <c r="W128" t="n">
        <v>9.19</v>
      </c>
      <c r="X128" t="n">
        <v>0.13</v>
      </c>
      <c r="Y128" t="n">
        <v>1</v>
      </c>
      <c r="Z128" t="n">
        <v>10</v>
      </c>
      <c r="AA128" t="n">
        <v>1086.008798514497</v>
      </c>
      <c r="AB128" t="n">
        <v>1485.925149454314</v>
      </c>
      <c r="AC128" t="n">
        <v>1344.110538699439</v>
      </c>
      <c r="AD128" t="n">
        <v>1086008.798514497</v>
      </c>
      <c r="AE128" t="n">
        <v>1485925.149454314</v>
      </c>
      <c r="AF128" t="n">
        <v>1.260995027395722e-06</v>
      </c>
      <c r="AG128" t="n">
        <v>34.36197916666666</v>
      </c>
      <c r="AH128" t="n">
        <v>1344110.538699439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3.7888</v>
      </c>
      <c r="E129" t="n">
        <v>26.39</v>
      </c>
      <c r="F129" t="n">
        <v>23.5</v>
      </c>
      <c r="G129" t="n">
        <v>176.28</v>
      </c>
      <c r="H129" t="n">
        <v>2.26</v>
      </c>
      <c r="I129" t="n">
        <v>8</v>
      </c>
      <c r="J129" t="n">
        <v>258.01</v>
      </c>
      <c r="K129" t="n">
        <v>55.27</v>
      </c>
      <c r="L129" t="n">
        <v>32.75</v>
      </c>
      <c r="M129" t="n">
        <v>6</v>
      </c>
      <c r="N129" t="n">
        <v>64.98999999999999</v>
      </c>
      <c r="O129" t="n">
        <v>32055.29</v>
      </c>
      <c r="P129" t="n">
        <v>300.81</v>
      </c>
      <c r="Q129" t="n">
        <v>608.76</v>
      </c>
      <c r="R129" t="n">
        <v>51.58</v>
      </c>
      <c r="S129" t="n">
        <v>46.36</v>
      </c>
      <c r="T129" t="n">
        <v>2298.62</v>
      </c>
      <c r="U129" t="n">
        <v>0.9</v>
      </c>
      <c r="V129" t="n">
        <v>0.91</v>
      </c>
      <c r="W129" t="n">
        <v>9.19</v>
      </c>
      <c r="X129" t="n">
        <v>0.13</v>
      </c>
      <c r="Y129" t="n">
        <v>1</v>
      </c>
      <c r="Z129" t="n">
        <v>10</v>
      </c>
      <c r="AA129" t="n">
        <v>1085.493763779948</v>
      </c>
      <c r="AB129" t="n">
        <v>1485.220456208775</v>
      </c>
      <c r="AC129" t="n">
        <v>1343.473100388211</v>
      </c>
      <c r="AD129" t="n">
        <v>1085493.763779948</v>
      </c>
      <c r="AE129" t="n">
        <v>1485220.456208775</v>
      </c>
      <c r="AF129" t="n">
        <v>1.260961746099637e-06</v>
      </c>
      <c r="AG129" t="n">
        <v>34.36197916666666</v>
      </c>
      <c r="AH129" t="n">
        <v>1343473.100388211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3.7887</v>
      </c>
      <c r="E130" t="n">
        <v>26.39</v>
      </c>
      <c r="F130" t="n">
        <v>23.5</v>
      </c>
      <c r="G130" t="n">
        <v>176.29</v>
      </c>
      <c r="H130" t="n">
        <v>2.27</v>
      </c>
      <c r="I130" t="n">
        <v>8</v>
      </c>
      <c r="J130" t="n">
        <v>258.47</v>
      </c>
      <c r="K130" t="n">
        <v>55.27</v>
      </c>
      <c r="L130" t="n">
        <v>33</v>
      </c>
      <c r="M130" t="n">
        <v>6</v>
      </c>
      <c r="N130" t="n">
        <v>65.2</v>
      </c>
      <c r="O130" t="n">
        <v>32112.02</v>
      </c>
      <c r="P130" t="n">
        <v>300.09</v>
      </c>
      <c r="Q130" t="n">
        <v>608.75</v>
      </c>
      <c r="R130" t="n">
        <v>51.57</v>
      </c>
      <c r="S130" t="n">
        <v>46.36</v>
      </c>
      <c r="T130" t="n">
        <v>2294.03</v>
      </c>
      <c r="U130" t="n">
        <v>0.9</v>
      </c>
      <c r="V130" t="n">
        <v>0.91</v>
      </c>
      <c r="W130" t="n">
        <v>9.19</v>
      </c>
      <c r="X130" t="n">
        <v>0.13</v>
      </c>
      <c r="Y130" t="n">
        <v>1</v>
      </c>
      <c r="Z130" t="n">
        <v>10</v>
      </c>
      <c r="AA130" t="n">
        <v>1084.475973877299</v>
      </c>
      <c r="AB130" t="n">
        <v>1483.827871162249</v>
      </c>
      <c r="AC130" t="n">
        <v>1342.21342170402</v>
      </c>
      <c r="AD130" t="n">
        <v>1084475.973877299</v>
      </c>
      <c r="AE130" t="n">
        <v>1483827.871162249</v>
      </c>
      <c r="AF130" t="n">
        <v>1.26092846480355e-06</v>
      </c>
      <c r="AG130" t="n">
        <v>34.36197916666666</v>
      </c>
      <c r="AH130" t="n">
        <v>1342213.42170402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3.7887</v>
      </c>
      <c r="E131" t="n">
        <v>26.39</v>
      </c>
      <c r="F131" t="n">
        <v>23.5</v>
      </c>
      <c r="G131" t="n">
        <v>176.29</v>
      </c>
      <c r="H131" t="n">
        <v>2.28</v>
      </c>
      <c r="I131" t="n">
        <v>8</v>
      </c>
      <c r="J131" t="n">
        <v>258.93</v>
      </c>
      <c r="K131" t="n">
        <v>55.27</v>
      </c>
      <c r="L131" t="n">
        <v>33.25</v>
      </c>
      <c r="M131" t="n">
        <v>6</v>
      </c>
      <c r="N131" t="n">
        <v>65.41</v>
      </c>
      <c r="O131" t="n">
        <v>32168.84</v>
      </c>
      <c r="P131" t="n">
        <v>299.82</v>
      </c>
      <c r="Q131" t="n">
        <v>608.77</v>
      </c>
      <c r="R131" t="n">
        <v>51.46</v>
      </c>
      <c r="S131" t="n">
        <v>46.36</v>
      </c>
      <c r="T131" t="n">
        <v>2239.01</v>
      </c>
      <c r="U131" t="n">
        <v>0.9</v>
      </c>
      <c r="V131" t="n">
        <v>0.91</v>
      </c>
      <c r="W131" t="n">
        <v>9.19</v>
      </c>
      <c r="X131" t="n">
        <v>0.13</v>
      </c>
      <c r="Y131" t="n">
        <v>1</v>
      </c>
      <c r="Z131" t="n">
        <v>10</v>
      </c>
      <c r="AA131" t="n">
        <v>1084.088155149746</v>
      </c>
      <c r="AB131" t="n">
        <v>1483.297240469857</v>
      </c>
      <c r="AC131" t="n">
        <v>1341.733433660165</v>
      </c>
      <c r="AD131" t="n">
        <v>1084088.155149746</v>
      </c>
      <c r="AE131" t="n">
        <v>1483297.240469857</v>
      </c>
      <c r="AF131" t="n">
        <v>1.26092846480355e-06</v>
      </c>
      <c r="AG131" t="n">
        <v>34.36197916666666</v>
      </c>
      <c r="AH131" t="n">
        <v>1341733.433660165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3.7897</v>
      </c>
      <c r="E132" t="n">
        <v>26.39</v>
      </c>
      <c r="F132" t="n">
        <v>23.5</v>
      </c>
      <c r="G132" t="n">
        <v>176.24</v>
      </c>
      <c r="H132" t="n">
        <v>2.3</v>
      </c>
      <c r="I132" t="n">
        <v>8</v>
      </c>
      <c r="J132" t="n">
        <v>259.39</v>
      </c>
      <c r="K132" t="n">
        <v>55.27</v>
      </c>
      <c r="L132" t="n">
        <v>33.5</v>
      </c>
      <c r="M132" t="n">
        <v>6</v>
      </c>
      <c r="N132" t="n">
        <v>65.62</v>
      </c>
      <c r="O132" t="n">
        <v>32225.73</v>
      </c>
      <c r="P132" t="n">
        <v>299.2</v>
      </c>
      <c r="Q132" t="n">
        <v>608.8099999999999</v>
      </c>
      <c r="R132" t="n">
        <v>51.34</v>
      </c>
      <c r="S132" t="n">
        <v>46.36</v>
      </c>
      <c r="T132" t="n">
        <v>2175.33</v>
      </c>
      <c r="U132" t="n">
        <v>0.9</v>
      </c>
      <c r="V132" t="n">
        <v>0.91</v>
      </c>
      <c r="W132" t="n">
        <v>9.19</v>
      </c>
      <c r="X132" t="n">
        <v>0.13</v>
      </c>
      <c r="Y132" t="n">
        <v>1</v>
      </c>
      <c r="Z132" t="n">
        <v>10</v>
      </c>
      <c r="AA132" t="n">
        <v>1083.034323885185</v>
      </c>
      <c r="AB132" t="n">
        <v>1481.855342041931</v>
      </c>
      <c r="AC132" t="n">
        <v>1340.429147994483</v>
      </c>
      <c r="AD132" t="n">
        <v>1083034.323885185</v>
      </c>
      <c r="AE132" t="n">
        <v>1481855.342041931</v>
      </c>
      <c r="AF132" t="n">
        <v>1.261261277764409e-06</v>
      </c>
      <c r="AG132" t="n">
        <v>34.36197916666666</v>
      </c>
      <c r="AH132" t="n">
        <v>1340429.147994483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3.7895</v>
      </c>
      <c r="E133" t="n">
        <v>26.39</v>
      </c>
      <c r="F133" t="n">
        <v>23.5</v>
      </c>
      <c r="G133" t="n">
        <v>176.25</v>
      </c>
      <c r="H133" t="n">
        <v>2.31</v>
      </c>
      <c r="I133" t="n">
        <v>8</v>
      </c>
      <c r="J133" t="n">
        <v>259.85</v>
      </c>
      <c r="K133" t="n">
        <v>55.27</v>
      </c>
      <c r="L133" t="n">
        <v>33.75</v>
      </c>
      <c r="M133" t="n">
        <v>6</v>
      </c>
      <c r="N133" t="n">
        <v>65.83</v>
      </c>
      <c r="O133" t="n">
        <v>32282.7</v>
      </c>
      <c r="P133" t="n">
        <v>298.22</v>
      </c>
      <c r="Q133" t="n">
        <v>608.77</v>
      </c>
      <c r="R133" t="n">
        <v>51.34</v>
      </c>
      <c r="S133" t="n">
        <v>46.36</v>
      </c>
      <c r="T133" t="n">
        <v>2177.26</v>
      </c>
      <c r="U133" t="n">
        <v>0.9</v>
      </c>
      <c r="V133" t="n">
        <v>0.91</v>
      </c>
      <c r="W133" t="n">
        <v>9.19</v>
      </c>
      <c r="X133" t="n">
        <v>0.13</v>
      </c>
      <c r="Y133" t="n">
        <v>1</v>
      </c>
      <c r="Z133" t="n">
        <v>10</v>
      </c>
      <c r="AA133" t="n">
        <v>1081.659632723947</v>
      </c>
      <c r="AB133" t="n">
        <v>1479.97442894803</v>
      </c>
      <c r="AC133" t="n">
        <v>1338.727746606386</v>
      </c>
      <c r="AD133" t="n">
        <v>1081659.632723947</v>
      </c>
      <c r="AE133" t="n">
        <v>1479974.42894803</v>
      </c>
      <c r="AF133" t="n">
        <v>1.261194715172237e-06</v>
      </c>
      <c r="AG133" t="n">
        <v>34.36197916666666</v>
      </c>
      <c r="AH133" t="n">
        <v>1338727.746606386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3.7892</v>
      </c>
      <c r="E134" t="n">
        <v>26.39</v>
      </c>
      <c r="F134" t="n">
        <v>23.5</v>
      </c>
      <c r="G134" t="n">
        <v>176.26</v>
      </c>
      <c r="H134" t="n">
        <v>2.32</v>
      </c>
      <c r="I134" t="n">
        <v>8</v>
      </c>
      <c r="J134" t="n">
        <v>260.32</v>
      </c>
      <c r="K134" t="n">
        <v>55.27</v>
      </c>
      <c r="L134" t="n">
        <v>34</v>
      </c>
      <c r="M134" t="n">
        <v>6</v>
      </c>
      <c r="N134" t="n">
        <v>66.04000000000001</v>
      </c>
      <c r="O134" t="n">
        <v>32339.75</v>
      </c>
      <c r="P134" t="n">
        <v>297.26</v>
      </c>
      <c r="Q134" t="n">
        <v>608.79</v>
      </c>
      <c r="R134" t="n">
        <v>51.45</v>
      </c>
      <c r="S134" t="n">
        <v>46.36</v>
      </c>
      <c r="T134" t="n">
        <v>2232.9</v>
      </c>
      <c r="U134" t="n">
        <v>0.9</v>
      </c>
      <c r="V134" t="n">
        <v>0.91</v>
      </c>
      <c r="W134" t="n">
        <v>9.19</v>
      </c>
      <c r="X134" t="n">
        <v>0.13</v>
      </c>
      <c r="Y134" t="n">
        <v>1</v>
      </c>
      <c r="Z134" t="n">
        <v>10</v>
      </c>
      <c r="AA134" t="n">
        <v>1080.329773711102</v>
      </c>
      <c r="AB134" t="n">
        <v>1478.154857177417</v>
      </c>
      <c r="AC134" t="n">
        <v>1337.081832211775</v>
      </c>
      <c r="AD134" t="n">
        <v>1080329.773711102</v>
      </c>
      <c r="AE134" t="n">
        <v>1478154.857177417</v>
      </c>
      <c r="AF134" t="n">
        <v>1.26109487128398e-06</v>
      </c>
      <c r="AG134" t="n">
        <v>34.36197916666666</v>
      </c>
      <c r="AH134" t="n">
        <v>1337081.832211775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3.7889</v>
      </c>
      <c r="E135" t="n">
        <v>26.39</v>
      </c>
      <c r="F135" t="n">
        <v>23.5</v>
      </c>
      <c r="G135" t="n">
        <v>176.28</v>
      </c>
      <c r="H135" t="n">
        <v>2.34</v>
      </c>
      <c r="I135" t="n">
        <v>8</v>
      </c>
      <c r="J135" t="n">
        <v>260.78</v>
      </c>
      <c r="K135" t="n">
        <v>55.27</v>
      </c>
      <c r="L135" t="n">
        <v>34.25</v>
      </c>
      <c r="M135" t="n">
        <v>6</v>
      </c>
      <c r="N135" t="n">
        <v>66.26000000000001</v>
      </c>
      <c r="O135" t="n">
        <v>32396.88</v>
      </c>
      <c r="P135" t="n">
        <v>296.72</v>
      </c>
      <c r="Q135" t="n">
        <v>608.8</v>
      </c>
      <c r="R135" t="n">
        <v>51.47</v>
      </c>
      <c r="S135" t="n">
        <v>46.36</v>
      </c>
      <c r="T135" t="n">
        <v>2244.11</v>
      </c>
      <c r="U135" t="n">
        <v>0.9</v>
      </c>
      <c r="V135" t="n">
        <v>0.91</v>
      </c>
      <c r="W135" t="n">
        <v>9.19</v>
      </c>
      <c r="X135" t="n">
        <v>0.13</v>
      </c>
      <c r="Y135" t="n">
        <v>1</v>
      </c>
      <c r="Z135" t="n">
        <v>10</v>
      </c>
      <c r="AA135" t="n">
        <v>1079.602945837299</v>
      </c>
      <c r="AB135" t="n">
        <v>1477.160379215097</v>
      </c>
      <c r="AC135" t="n">
        <v>1336.182265830421</v>
      </c>
      <c r="AD135" t="n">
        <v>1079602.945837299</v>
      </c>
      <c r="AE135" t="n">
        <v>1477160.379215097</v>
      </c>
      <c r="AF135" t="n">
        <v>1.260995027395722e-06</v>
      </c>
      <c r="AG135" t="n">
        <v>34.36197916666666</v>
      </c>
      <c r="AH135" t="n">
        <v>1336182.265830421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3.7885</v>
      </c>
      <c r="E136" t="n">
        <v>26.4</v>
      </c>
      <c r="F136" t="n">
        <v>23.51</v>
      </c>
      <c r="G136" t="n">
        <v>176.3</v>
      </c>
      <c r="H136" t="n">
        <v>2.35</v>
      </c>
      <c r="I136" t="n">
        <v>8</v>
      </c>
      <c r="J136" t="n">
        <v>261.24</v>
      </c>
      <c r="K136" t="n">
        <v>55.27</v>
      </c>
      <c r="L136" t="n">
        <v>34.5</v>
      </c>
      <c r="M136" t="n">
        <v>5</v>
      </c>
      <c r="N136" t="n">
        <v>66.47</v>
      </c>
      <c r="O136" t="n">
        <v>32454.09</v>
      </c>
      <c r="P136" t="n">
        <v>295.61</v>
      </c>
      <c r="Q136" t="n">
        <v>608.75</v>
      </c>
      <c r="R136" t="n">
        <v>51.6</v>
      </c>
      <c r="S136" t="n">
        <v>46.36</v>
      </c>
      <c r="T136" t="n">
        <v>2306.72</v>
      </c>
      <c r="U136" t="n">
        <v>0.9</v>
      </c>
      <c r="V136" t="n">
        <v>0.91</v>
      </c>
      <c r="W136" t="n">
        <v>9.19</v>
      </c>
      <c r="X136" t="n">
        <v>0.14</v>
      </c>
      <c r="Y136" t="n">
        <v>1</v>
      </c>
      <c r="Z136" t="n">
        <v>10</v>
      </c>
      <c r="AA136" t="n">
        <v>1078.153897088664</v>
      </c>
      <c r="AB136" t="n">
        <v>1475.177726789695</v>
      </c>
      <c r="AC136" t="n">
        <v>1334.388834969829</v>
      </c>
      <c r="AD136" t="n">
        <v>1078153.897088664</v>
      </c>
      <c r="AE136" t="n">
        <v>1475177.726789695</v>
      </c>
      <c r="AF136" t="n">
        <v>1.260861902211379e-06</v>
      </c>
      <c r="AG136" t="n">
        <v>34.375</v>
      </c>
      <c r="AH136" t="n">
        <v>1334388.834969829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3.7876</v>
      </c>
      <c r="E137" t="n">
        <v>26.4</v>
      </c>
      <c r="F137" t="n">
        <v>23.51</v>
      </c>
      <c r="G137" t="n">
        <v>176.35</v>
      </c>
      <c r="H137" t="n">
        <v>2.36</v>
      </c>
      <c r="I137" t="n">
        <v>8</v>
      </c>
      <c r="J137" t="n">
        <v>261.71</v>
      </c>
      <c r="K137" t="n">
        <v>55.27</v>
      </c>
      <c r="L137" t="n">
        <v>34.75</v>
      </c>
      <c r="M137" t="n">
        <v>5</v>
      </c>
      <c r="N137" t="n">
        <v>66.68000000000001</v>
      </c>
      <c r="O137" t="n">
        <v>32511.38</v>
      </c>
      <c r="P137" t="n">
        <v>295.07</v>
      </c>
      <c r="Q137" t="n">
        <v>608.8</v>
      </c>
      <c r="R137" t="n">
        <v>51.77</v>
      </c>
      <c r="S137" t="n">
        <v>46.36</v>
      </c>
      <c r="T137" t="n">
        <v>2394.5</v>
      </c>
      <c r="U137" t="n">
        <v>0.9</v>
      </c>
      <c r="V137" t="n">
        <v>0.91</v>
      </c>
      <c r="W137" t="n">
        <v>9.19</v>
      </c>
      <c r="X137" t="n">
        <v>0.14</v>
      </c>
      <c r="Y137" t="n">
        <v>1</v>
      </c>
      <c r="Z137" t="n">
        <v>10</v>
      </c>
      <c r="AA137" t="n">
        <v>1077.523873477458</v>
      </c>
      <c r="AB137" t="n">
        <v>1474.315700690164</v>
      </c>
      <c r="AC137" t="n">
        <v>1333.609079431376</v>
      </c>
      <c r="AD137" t="n">
        <v>1077523.873477458</v>
      </c>
      <c r="AE137" t="n">
        <v>1474315.700690164</v>
      </c>
      <c r="AF137" t="n">
        <v>1.260562370546606e-06</v>
      </c>
      <c r="AG137" t="n">
        <v>34.375</v>
      </c>
      <c r="AH137" t="n">
        <v>1333609.079431376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3.7876</v>
      </c>
      <c r="E138" t="n">
        <v>26.4</v>
      </c>
      <c r="F138" t="n">
        <v>23.51</v>
      </c>
      <c r="G138" t="n">
        <v>176.35</v>
      </c>
      <c r="H138" t="n">
        <v>2.38</v>
      </c>
      <c r="I138" t="n">
        <v>8</v>
      </c>
      <c r="J138" t="n">
        <v>262.17</v>
      </c>
      <c r="K138" t="n">
        <v>55.27</v>
      </c>
      <c r="L138" t="n">
        <v>35</v>
      </c>
      <c r="M138" t="n">
        <v>5</v>
      </c>
      <c r="N138" t="n">
        <v>66.90000000000001</v>
      </c>
      <c r="O138" t="n">
        <v>32568.76</v>
      </c>
      <c r="P138" t="n">
        <v>294.6</v>
      </c>
      <c r="Q138" t="n">
        <v>608.84</v>
      </c>
      <c r="R138" t="n">
        <v>51.78</v>
      </c>
      <c r="S138" t="n">
        <v>46.36</v>
      </c>
      <c r="T138" t="n">
        <v>2399.06</v>
      </c>
      <c r="U138" t="n">
        <v>0.9</v>
      </c>
      <c r="V138" t="n">
        <v>0.91</v>
      </c>
      <c r="W138" t="n">
        <v>9.19</v>
      </c>
      <c r="X138" t="n">
        <v>0.14</v>
      </c>
      <c r="Y138" t="n">
        <v>1</v>
      </c>
      <c r="Z138" t="n">
        <v>10</v>
      </c>
      <c r="AA138" t="n">
        <v>1076.848585557279</v>
      </c>
      <c r="AB138" t="n">
        <v>1473.391741966175</v>
      </c>
      <c r="AC138" t="n">
        <v>1332.773302031219</v>
      </c>
      <c r="AD138" t="n">
        <v>1076848.585557279</v>
      </c>
      <c r="AE138" t="n">
        <v>1473391.741966174</v>
      </c>
      <c r="AF138" t="n">
        <v>1.260562370546606e-06</v>
      </c>
      <c r="AG138" t="n">
        <v>34.375</v>
      </c>
      <c r="AH138" t="n">
        <v>1332773.302031219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3.7965</v>
      </c>
      <c r="E139" t="n">
        <v>26.34</v>
      </c>
      <c r="F139" t="n">
        <v>23.49</v>
      </c>
      <c r="G139" t="n">
        <v>201.36</v>
      </c>
      <c r="H139" t="n">
        <v>2.39</v>
      </c>
      <c r="I139" t="n">
        <v>7</v>
      </c>
      <c r="J139" t="n">
        <v>262.64</v>
      </c>
      <c r="K139" t="n">
        <v>55.27</v>
      </c>
      <c r="L139" t="n">
        <v>35.25</v>
      </c>
      <c r="M139" t="n">
        <v>4</v>
      </c>
      <c r="N139" t="n">
        <v>67.12</v>
      </c>
      <c r="O139" t="n">
        <v>32626.21</v>
      </c>
      <c r="P139" t="n">
        <v>294.48</v>
      </c>
      <c r="Q139" t="n">
        <v>608.8200000000001</v>
      </c>
      <c r="R139" t="n">
        <v>51.01</v>
      </c>
      <c r="S139" t="n">
        <v>46.36</v>
      </c>
      <c r="T139" t="n">
        <v>2015.36</v>
      </c>
      <c r="U139" t="n">
        <v>0.91</v>
      </c>
      <c r="V139" t="n">
        <v>0.91</v>
      </c>
      <c r="W139" t="n">
        <v>9.19</v>
      </c>
      <c r="X139" t="n">
        <v>0.12</v>
      </c>
      <c r="Y139" t="n">
        <v>1</v>
      </c>
      <c r="Z139" t="n">
        <v>10</v>
      </c>
      <c r="AA139" t="n">
        <v>1066.567728367873</v>
      </c>
      <c r="AB139" t="n">
        <v>1459.32501960022</v>
      </c>
      <c r="AC139" t="n">
        <v>1320.049087905103</v>
      </c>
      <c r="AD139" t="n">
        <v>1066567.728367873</v>
      </c>
      <c r="AE139" t="n">
        <v>1459325.01960022</v>
      </c>
      <c r="AF139" t="n">
        <v>1.263524405898245e-06</v>
      </c>
      <c r="AG139" t="n">
        <v>34.296875</v>
      </c>
      <c r="AH139" t="n">
        <v>1320049.087905103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3.7961</v>
      </c>
      <c r="E140" t="n">
        <v>26.34</v>
      </c>
      <c r="F140" t="n">
        <v>23.49</v>
      </c>
      <c r="G140" t="n">
        <v>201.38</v>
      </c>
      <c r="H140" t="n">
        <v>2.4</v>
      </c>
      <c r="I140" t="n">
        <v>7</v>
      </c>
      <c r="J140" t="n">
        <v>263.1</v>
      </c>
      <c r="K140" t="n">
        <v>55.27</v>
      </c>
      <c r="L140" t="n">
        <v>35.5</v>
      </c>
      <c r="M140" t="n">
        <v>3</v>
      </c>
      <c r="N140" t="n">
        <v>67.33</v>
      </c>
      <c r="O140" t="n">
        <v>32683.74</v>
      </c>
      <c r="P140" t="n">
        <v>295.03</v>
      </c>
      <c r="Q140" t="n">
        <v>608.8</v>
      </c>
      <c r="R140" t="n">
        <v>50.98</v>
      </c>
      <c r="S140" t="n">
        <v>46.36</v>
      </c>
      <c r="T140" t="n">
        <v>2003.1</v>
      </c>
      <c r="U140" t="n">
        <v>0.91</v>
      </c>
      <c r="V140" t="n">
        <v>0.91</v>
      </c>
      <c r="W140" t="n">
        <v>9.199999999999999</v>
      </c>
      <c r="X140" t="n">
        <v>0.12</v>
      </c>
      <c r="Y140" t="n">
        <v>1</v>
      </c>
      <c r="Z140" t="n">
        <v>10</v>
      </c>
      <c r="AA140" t="n">
        <v>1067.420537849451</v>
      </c>
      <c r="AB140" t="n">
        <v>1460.491871156215</v>
      </c>
      <c r="AC140" t="n">
        <v>1321.10457678628</v>
      </c>
      <c r="AD140" t="n">
        <v>1067420.537849451</v>
      </c>
      <c r="AE140" t="n">
        <v>1460491.871156215</v>
      </c>
      <c r="AF140" t="n">
        <v>1.263391280713901e-06</v>
      </c>
      <c r="AG140" t="n">
        <v>34.296875</v>
      </c>
      <c r="AH140" t="n">
        <v>1321104.57678628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3.7968</v>
      </c>
      <c r="E141" t="n">
        <v>26.34</v>
      </c>
      <c r="F141" t="n">
        <v>23.49</v>
      </c>
      <c r="G141" t="n">
        <v>201.34</v>
      </c>
      <c r="H141" t="n">
        <v>2.41</v>
      </c>
      <c r="I141" t="n">
        <v>7</v>
      </c>
      <c r="J141" t="n">
        <v>263.57</v>
      </c>
      <c r="K141" t="n">
        <v>55.27</v>
      </c>
      <c r="L141" t="n">
        <v>35.75</v>
      </c>
      <c r="M141" t="n">
        <v>2</v>
      </c>
      <c r="N141" t="n">
        <v>67.55</v>
      </c>
      <c r="O141" t="n">
        <v>32741.36</v>
      </c>
      <c r="P141" t="n">
        <v>295.47</v>
      </c>
      <c r="Q141" t="n">
        <v>608.8099999999999</v>
      </c>
      <c r="R141" t="n">
        <v>50.89</v>
      </c>
      <c r="S141" t="n">
        <v>46.36</v>
      </c>
      <c r="T141" t="n">
        <v>1956.02</v>
      </c>
      <c r="U141" t="n">
        <v>0.91</v>
      </c>
      <c r="V141" t="n">
        <v>0.91</v>
      </c>
      <c r="W141" t="n">
        <v>9.19</v>
      </c>
      <c r="X141" t="n">
        <v>0.12</v>
      </c>
      <c r="Y141" t="n">
        <v>1</v>
      </c>
      <c r="Z141" t="n">
        <v>10</v>
      </c>
      <c r="AA141" t="n">
        <v>1067.938444322201</v>
      </c>
      <c r="AB141" t="n">
        <v>1461.200493640652</v>
      </c>
      <c r="AC141" t="n">
        <v>1321.745569335361</v>
      </c>
      <c r="AD141" t="n">
        <v>1067938.444322201</v>
      </c>
      <c r="AE141" t="n">
        <v>1461200.493640652</v>
      </c>
      <c r="AF141" t="n">
        <v>1.263624249786502e-06</v>
      </c>
      <c r="AG141" t="n">
        <v>34.296875</v>
      </c>
      <c r="AH141" t="n">
        <v>1321745.569335361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3.7962</v>
      </c>
      <c r="E142" t="n">
        <v>26.34</v>
      </c>
      <c r="F142" t="n">
        <v>23.49</v>
      </c>
      <c r="G142" t="n">
        <v>201.37</v>
      </c>
      <c r="H142" t="n">
        <v>2.43</v>
      </c>
      <c r="I142" t="n">
        <v>7</v>
      </c>
      <c r="J142" t="n">
        <v>264.04</v>
      </c>
      <c r="K142" t="n">
        <v>55.27</v>
      </c>
      <c r="L142" t="n">
        <v>36</v>
      </c>
      <c r="M142" t="n">
        <v>1</v>
      </c>
      <c r="N142" t="n">
        <v>67.77</v>
      </c>
      <c r="O142" t="n">
        <v>32799.06</v>
      </c>
      <c r="P142" t="n">
        <v>296.02</v>
      </c>
      <c r="Q142" t="n">
        <v>608.76</v>
      </c>
      <c r="R142" t="n">
        <v>50.95</v>
      </c>
      <c r="S142" t="n">
        <v>46.36</v>
      </c>
      <c r="T142" t="n">
        <v>1987.3</v>
      </c>
      <c r="U142" t="n">
        <v>0.91</v>
      </c>
      <c r="V142" t="n">
        <v>0.91</v>
      </c>
      <c r="W142" t="n">
        <v>9.199999999999999</v>
      </c>
      <c r="X142" t="n">
        <v>0.12</v>
      </c>
      <c r="Y142" t="n">
        <v>1</v>
      </c>
      <c r="Z142" t="n">
        <v>10</v>
      </c>
      <c r="AA142" t="n">
        <v>1068.823621323727</v>
      </c>
      <c r="AB142" t="n">
        <v>1462.411631865392</v>
      </c>
      <c r="AC142" t="n">
        <v>1322.841118227775</v>
      </c>
      <c r="AD142" t="n">
        <v>1068823.621323727</v>
      </c>
      <c r="AE142" t="n">
        <v>1462411.631865392</v>
      </c>
      <c r="AF142" t="n">
        <v>1.263424562009987e-06</v>
      </c>
      <c r="AG142" t="n">
        <v>34.296875</v>
      </c>
      <c r="AH142" t="n">
        <v>1322841.118227775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3.7966</v>
      </c>
      <c r="E143" t="n">
        <v>26.34</v>
      </c>
      <c r="F143" t="n">
        <v>23.49</v>
      </c>
      <c r="G143" t="n">
        <v>201.35</v>
      </c>
      <c r="H143" t="n">
        <v>2.44</v>
      </c>
      <c r="I143" t="n">
        <v>7</v>
      </c>
      <c r="J143" t="n">
        <v>264.51</v>
      </c>
      <c r="K143" t="n">
        <v>55.27</v>
      </c>
      <c r="L143" t="n">
        <v>36.25</v>
      </c>
      <c r="M143" t="n">
        <v>1</v>
      </c>
      <c r="N143" t="n">
        <v>67.98999999999999</v>
      </c>
      <c r="O143" t="n">
        <v>32856.84</v>
      </c>
      <c r="P143" t="n">
        <v>296.45</v>
      </c>
      <c r="Q143" t="n">
        <v>608.79</v>
      </c>
      <c r="R143" t="n">
        <v>50.96</v>
      </c>
      <c r="S143" t="n">
        <v>46.36</v>
      </c>
      <c r="T143" t="n">
        <v>1994.58</v>
      </c>
      <c r="U143" t="n">
        <v>0.91</v>
      </c>
      <c r="V143" t="n">
        <v>0.91</v>
      </c>
      <c r="W143" t="n">
        <v>9.19</v>
      </c>
      <c r="X143" t="n">
        <v>0.12</v>
      </c>
      <c r="Y143" t="n">
        <v>1</v>
      </c>
      <c r="Z143" t="n">
        <v>10</v>
      </c>
      <c r="AA143" t="n">
        <v>1069.375395797049</v>
      </c>
      <c r="AB143" t="n">
        <v>1463.166594042364</v>
      </c>
      <c r="AC143" t="n">
        <v>1323.524027874172</v>
      </c>
      <c r="AD143" t="n">
        <v>1069375.395797049</v>
      </c>
      <c r="AE143" t="n">
        <v>1463166.594042364</v>
      </c>
      <c r="AF143" t="n">
        <v>1.263557687194331e-06</v>
      </c>
      <c r="AG143" t="n">
        <v>34.296875</v>
      </c>
      <c r="AH143" t="n">
        <v>1323524.027874172</v>
      </c>
    </row>
    <row r="144">
      <c r="A144" t="n">
        <v>142</v>
      </c>
      <c r="B144" t="n">
        <v>105</v>
      </c>
      <c r="C144" t="inlineStr">
        <is>
          <t xml:space="preserve">CONCLUIDO	</t>
        </is>
      </c>
      <c r="D144" t="n">
        <v>3.7961</v>
      </c>
      <c r="E144" t="n">
        <v>26.34</v>
      </c>
      <c r="F144" t="n">
        <v>23.49</v>
      </c>
      <c r="G144" t="n">
        <v>201.38</v>
      </c>
      <c r="H144" t="n">
        <v>2.45</v>
      </c>
      <c r="I144" t="n">
        <v>7</v>
      </c>
      <c r="J144" t="n">
        <v>264.98</v>
      </c>
      <c r="K144" t="n">
        <v>55.27</v>
      </c>
      <c r="L144" t="n">
        <v>36.5</v>
      </c>
      <c r="M144" t="n">
        <v>1</v>
      </c>
      <c r="N144" t="n">
        <v>68.2</v>
      </c>
      <c r="O144" t="n">
        <v>32914.7</v>
      </c>
      <c r="P144" t="n">
        <v>296.99</v>
      </c>
      <c r="Q144" t="n">
        <v>608.8</v>
      </c>
      <c r="R144" t="n">
        <v>50.96</v>
      </c>
      <c r="S144" t="n">
        <v>46.36</v>
      </c>
      <c r="T144" t="n">
        <v>1991.77</v>
      </c>
      <c r="U144" t="n">
        <v>0.91</v>
      </c>
      <c r="V144" t="n">
        <v>0.91</v>
      </c>
      <c r="W144" t="n">
        <v>9.199999999999999</v>
      </c>
      <c r="X144" t="n">
        <v>0.12</v>
      </c>
      <c r="Y144" t="n">
        <v>1</v>
      </c>
      <c r="Z144" t="n">
        <v>10</v>
      </c>
      <c r="AA144" t="n">
        <v>1070.230326524997</v>
      </c>
      <c r="AB144" t="n">
        <v>1464.336347981224</v>
      </c>
      <c r="AC144" t="n">
        <v>1324.582142138868</v>
      </c>
      <c r="AD144" t="n">
        <v>1070230.326524997</v>
      </c>
      <c r="AE144" t="n">
        <v>1464336.347981224</v>
      </c>
      <c r="AF144" t="n">
        <v>1.263391280713901e-06</v>
      </c>
      <c r="AG144" t="n">
        <v>34.296875</v>
      </c>
      <c r="AH144" t="n">
        <v>1324582.142138868</v>
      </c>
    </row>
    <row r="145">
      <c r="A145" t="n">
        <v>143</v>
      </c>
      <c r="B145" t="n">
        <v>105</v>
      </c>
      <c r="C145" t="inlineStr">
        <is>
          <t xml:space="preserve">CONCLUIDO	</t>
        </is>
      </c>
      <c r="D145" t="n">
        <v>3.7963</v>
      </c>
      <c r="E145" t="n">
        <v>26.34</v>
      </c>
      <c r="F145" t="n">
        <v>23.49</v>
      </c>
      <c r="G145" t="n">
        <v>201.37</v>
      </c>
      <c r="H145" t="n">
        <v>2.46</v>
      </c>
      <c r="I145" t="n">
        <v>7</v>
      </c>
      <c r="J145" t="n">
        <v>265.45</v>
      </c>
      <c r="K145" t="n">
        <v>55.27</v>
      </c>
      <c r="L145" t="n">
        <v>36.75</v>
      </c>
      <c r="M145" t="n">
        <v>1</v>
      </c>
      <c r="N145" t="n">
        <v>68.42</v>
      </c>
      <c r="O145" t="n">
        <v>32972.65</v>
      </c>
      <c r="P145" t="n">
        <v>297.32</v>
      </c>
      <c r="Q145" t="n">
        <v>608.78</v>
      </c>
      <c r="R145" t="n">
        <v>51.02</v>
      </c>
      <c r="S145" t="n">
        <v>46.36</v>
      </c>
      <c r="T145" t="n">
        <v>2023.93</v>
      </c>
      <c r="U145" t="n">
        <v>0.91</v>
      </c>
      <c r="V145" t="n">
        <v>0.91</v>
      </c>
      <c r="W145" t="n">
        <v>9.19</v>
      </c>
      <c r="X145" t="n">
        <v>0.12</v>
      </c>
      <c r="Y145" t="n">
        <v>1</v>
      </c>
      <c r="Z145" t="n">
        <v>10</v>
      </c>
      <c r="AA145" t="n">
        <v>1070.671012818722</v>
      </c>
      <c r="AB145" t="n">
        <v>1464.939314410006</v>
      </c>
      <c r="AC145" t="n">
        <v>1325.127562297955</v>
      </c>
      <c r="AD145" t="n">
        <v>1070671.012818722</v>
      </c>
      <c r="AE145" t="n">
        <v>1464939.314410006</v>
      </c>
      <c r="AF145" t="n">
        <v>1.263457843306073e-06</v>
      </c>
      <c r="AG145" t="n">
        <v>34.296875</v>
      </c>
      <c r="AH145" t="n">
        <v>1325127.562297955</v>
      </c>
    </row>
    <row r="146">
      <c r="A146" t="n">
        <v>144</v>
      </c>
      <c r="B146" t="n">
        <v>105</v>
      </c>
      <c r="C146" t="inlineStr">
        <is>
          <t xml:space="preserve">CONCLUIDO	</t>
        </is>
      </c>
      <c r="D146" t="n">
        <v>3.7957</v>
      </c>
      <c r="E146" t="n">
        <v>26.35</v>
      </c>
      <c r="F146" t="n">
        <v>23.5</v>
      </c>
      <c r="G146" t="n">
        <v>201.4</v>
      </c>
      <c r="H146" t="n">
        <v>2.48</v>
      </c>
      <c r="I146" t="n">
        <v>7</v>
      </c>
      <c r="J146" t="n">
        <v>265.92</v>
      </c>
      <c r="K146" t="n">
        <v>55.27</v>
      </c>
      <c r="L146" t="n">
        <v>37</v>
      </c>
      <c r="M146" t="n">
        <v>0</v>
      </c>
      <c r="N146" t="n">
        <v>68.65000000000001</v>
      </c>
      <c r="O146" t="n">
        <v>33030.68</v>
      </c>
      <c r="P146" t="n">
        <v>297.81</v>
      </c>
      <c r="Q146" t="n">
        <v>608.76</v>
      </c>
      <c r="R146" t="n">
        <v>51.05</v>
      </c>
      <c r="S146" t="n">
        <v>46.36</v>
      </c>
      <c r="T146" t="n">
        <v>2038.66</v>
      </c>
      <c r="U146" t="n">
        <v>0.91</v>
      </c>
      <c r="V146" t="n">
        <v>0.91</v>
      </c>
      <c r="W146" t="n">
        <v>9.199999999999999</v>
      </c>
      <c r="X146" t="n">
        <v>0.13</v>
      </c>
      <c r="Y146" t="n">
        <v>1</v>
      </c>
      <c r="Z146" t="n">
        <v>10</v>
      </c>
      <c r="AA146" t="n">
        <v>1071.551009092505</v>
      </c>
      <c r="AB146" t="n">
        <v>1466.143364134491</v>
      </c>
      <c r="AC146" t="n">
        <v>1326.21669920663</v>
      </c>
      <c r="AD146" t="n">
        <v>1071551.009092505</v>
      </c>
      <c r="AE146" t="n">
        <v>1466143.364134491</v>
      </c>
      <c r="AF146" t="n">
        <v>1.263258155529558e-06</v>
      </c>
      <c r="AG146" t="n">
        <v>34.30989583333334</v>
      </c>
      <c r="AH146" t="n">
        <v>1326216.69920663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2.8421</v>
      </c>
      <c r="E2" t="n">
        <v>35.18</v>
      </c>
      <c r="F2" t="n">
        <v>27.66</v>
      </c>
      <c r="G2" t="n">
        <v>7.87</v>
      </c>
      <c r="H2" t="n">
        <v>0.14</v>
      </c>
      <c r="I2" t="n">
        <v>211</v>
      </c>
      <c r="J2" t="n">
        <v>124.63</v>
      </c>
      <c r="K2" t="n">
        <v>45</v>
      </c>
      <c r="L2" t="n">
        <v>1</v>
      </c>
      <c r="M2" t="n">
        <v>209</v>
      </c>
      <c r="N2" t="n">
        <v>18.64</v>
      </c>
      <c r="O2" t="n">
        <v>15605.44</v>
      </c>
      <c r="P2" t="n">
        <v>293.08</v>
      </c>
      <c r="Q2" t="n">
        <v>609.53</v>
      </c>
      <c r="R2" t="n">
        <v>179.98</v>
      </c>
      <c r="S2" t="n">
        <v>46.36</v>
      </c>
      <c r="T2" t="n">
        <v>65483.51</v>
      </c>
      <c r="U2" t="n">
        <v>0.26</v>
      </c>
      <c r="V2" t="n">
        <v>0.77</v>
      </c>
      <c r="W2" t="n">
        <v>9.529999999999999</v>
      </c>
      <c r="X2" t="n">
        <v>4.27</v>
      </c>
      <c r="Y2" t="n">
        <v>1</v>
      </c>
      <c r="Z2" t="n">
        <v>10</v>
      </c>
      <c r="AA2" t="n">
        <v>1374.699383607133</v>
      </c>
      <c r="AB2" t="n">
        <v>1880.924344107802</v>
      </c>
      <c r="AC2" t="n">
        <v>1701.41156460005</v>
      </c>
      <c r="AD2" t="n">
        <v>1374699.383607133</v>
      </c>
      <c r="AE2" t="n">
        <v>1880924.344107802</v>
      </c>
      <c r="AF2" t="n">
        <v>1.067353511221398e-06</v>
      </c>
      <c r="AG2" t="n">
        <v>45.80729166666666</v>
      </c>
      <c r="AH2" t="n">
        <v>1701411.56460005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3.0324</v>
      </c>
      <c r="E3" t="n">
        <v>32.98</v>
      </c>
      <c r="F3" t="n">
        <v>26.68</v>
      </c>
      <c r="G3" t="n">
        <v>9.82</v>
      </c>
      <c r="H3" t="n">
        <v>0.18</v>
      </c>
      <c r="I3" t="n">
        <v>163</v>
      </c>
      <c r="J3" t="n">
        <v>124.96</v>
      </c>
      <c r="K3" t="n">
        <v>45</v>
      </c>
      <c r="L3" t="n">
        <v>1.25</v>
      </c>
      <c r="M3" t="n">
        <v>161</v>
      </c>
      <c r="N3" t="n">
        <v>18.71</v>
      </c>
      <c r="O3" t="n">
        <v>15645.96</v>
      </c>
      <c r="P3" t="n">
        <v>282.02</v>
      </c>
      <c r="Q3" t="n">
        <v>609.51</v>
      </c>
      <c r="R3" t="n">
        <v>149.74</v>
      </c>
      <c r="S3" t="n">
        <v>46.36</v>
      </c>
      <c r="T3" t="n">
        <v>50602.85</v>
      </c>
      <c r="U3" t="n">
        <v>0.31</v>
      </c>
      <c r="V3" t="n">
        <v>0.8</v>
      </c>
      <c r="W3" t="n">
        <v>9.449999999999999</v>
      </c>
      <c r="X3" t="n">
        <v>3.29</v>
      </c>
      <c r="Y3" t="n">
        <v>1</v>
      </c>
      <c r="Z3" t="n">
        <v>10</v>
      </c>
      <c r="AA3" t="n">
        <v>1263.916286966065</v>
      </c>
      <c r="AB3" t="n">
        <v>1729.346023878205</v>
      </c>
      <c r="AC3" t="n">
        <v>1564.299666511657</v>
      </c>
      <c r="AD3" t="n">
        <v>1263916.286966065</v>
      </c>
      <c r="AE3" t="n">
        <v>1729346.023878205</v>
      </c>
      <c r="AF3" t="n">
        <v>1.138820867466932e-06</v>
      </c>
      <c r="AG3" t="n">
        <v>42.94270833333334</v>
      </c>
      <c r="AH3" t="n">
        <v>1564299.666511656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3.1728</v>
      </c>
      <c r="E4" t="n">
        <v>31.52</v>
      </c>
      <c r="F4" t="n">
        <v>26.01</v>
      </c>
      <c r="G4" t="n">
        <v>11.82</v>
      </c>
      <c r="H4" t="n">
        <v>0.21</v>
      </c>
      <c r="I4" t="n">
        <v>132</v>
      </c>
      <c r="J4" t="n">
        <v>125.29</v>
      </c>
      <c r="K4" t="n">
        <v>45</v>
      </c>
      <c r="L4" t="n">
        <v>1.5</v>
      </c>
      <c r="M4" t="n">
        <v>130</v>
      </c>
      <c r="N4" t="n">
        <v>18.79</v>
      </c>
      <c r="O4" t="n">
        <v>15686.51</v>
      </c>
      <c r="P4" t="n">
        <v>274.28</v>
      </c>
      <c r="Q4" t="n">
        <v>609.33</v>
      </c>
      <c r="R4" t="n">
        <v>129.58</v>
      </c>
      <c r="S4" t="n">
        <v>46.36</v>
      </c>
      <c r="T4" t="n">
        <v>40679.66</v>
      </c>
      <c r="U4" t="n">
        <v>0.36</v>
      </c>
      <c r="V4" t="n">
        <v>0.82</v>
      </c>
      <c r="W4" t="n">
        <v>9.380000000000001</v>
      </c>
      <c r="X4" t="n">
        <v>2.63</v>
      </c>
      <c r="Y4" t="n">
        <v>1</v>
      </c>
      <c r="Z4" t="n">
        <v>10</v>
      </c>
      <c r="AA4" t="n">
        <v>1189.142693347717</v>
      </c>
      <c r="AB4" t="n">
        <v>1627.037494311446</v>
      </c>
      <c r="AC4" t="n">
        <v>1471.755319415826</v>
      </c>
      <c r="AD4" t="n">
        <v>1189142.693347717</v>
      </c>
      <c r="AE4" t="n">
        <v>1627037.494311446</v>
      </c>
      <c r="AF4" t="n">
        <v>1.191548228564531e-06</v>
      </c>
      <c r="AG4" t="n">
        <v>41.04166666666666</v>
      </c>
      <c r="AH4" t="n">
        <v>1471755.319415826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3.2719</v>
      </c>
      <c r="E5" t="n">
        <v>30.56</v>
      </c>
      <c r="F5" t="n">
        <v>25.59</v>
      </c>
      <c r="G5" t="n">
        <v>13.83</v>
      </c>
      <c r="H5" t="n">
        <v>0.25</v>
      </c>
      <c r="I5" t="n">
        <v>111</v>
      </c>
      <c r="J5" t="n">
        <v>125.62</v>
      </c>
      <c r="K5" t="n">
        <v>45</v>
      </c>
      <c r="L5" t="n">
        <v>1.75</v>
      </c>
      <c r="M5" t="n">
        <v>109</v>
      </c>
      <c r="N5" t="n">
        <v>18.87</v>
      </c>
      <c r="O5" t="n">
        <v>15727.09</v>
      </c>
      <c r="P5" t="n">
        <v>269.1</v>
      </c>
      <c r="Q5" t="n">
        <v>609.29</v>
      </c>
      <c r="R5" t="n">
        <v>116.17</v>
      </c>
      <c r="S5" t="n">
        <v>46.36</v>
      </c>
      <c r="T5" t="n">
        <v>34075.84</v>
      </c>
      <c r="U5" t="n">
        <v>0.4</v>
      </c>
      <c r="V5" t="n">
        <v>0.83</v>
      </c>
      <c r="W5" t="n">
        <v>9.359999999999999</v>
      </c>
      <c r="X5" t="n">
        <v>2.21</v>
      </c>
      <c r="Y5" t="n">
        <v>1</v>
      </c>
      <c r="Z5" t="n">
        <v>10</v>
      </c>
      <c r="AA5" t="n">
        <v>1140.615449591215</v>
      </c>
      <c r="AB5" t="n">
        <v>1560.640378532901</v>
      </c>
      <c r="AC5" t="n">
        <v>1411.695051178248</v>
      </c>
      <c r="AD5" t="n">
        <v>1140615.449591215</v>
      </c>
      <c r="AE5" t="n">
        <v>1560640.378532901</v>
      </c>
      <c r="AF5" t="n">
        <v>1.228765333156924e-06</v>
      </c>
      <c r="AG5" t="n">
        <v>39.79166666666666</v>
      </c>
      <c r="AH5" t="n">
        <v>1411695.051178248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3.3454</v>
      </c>
      <c r="E6" t="n">
        <v>29.89</v>
      </c>
      <c r="F6" t="n">
        <v>25.31</v>
      </c>
      <c r="G6" t="n">
        <v>15.82</v>
      </c>
      <c r="H6" t="n">
        <v>0.28</v>
      </c>
      <c r="I6" t="n">
        <v>96</v>
      </c>
      <c r="J6" t="n">
        <v>125.95</v>
      </c>
      <c r="K6" t="n">
        <v>45</v>
      </c>
      <c r="L6" t="n">
        <v>2</v>
      </c>
      <c r="M6" t="n">
        <v>94</v>
      </c>
      <c r="N6" t="n">
        <v>18.95</v>
      </c>
      <c r="O6" t="n">
        <v>15767.7</v>
      </c>
      <c r="P6" t="n">
        <v>265.44</v>
      </c>
      <c r="Q6" t="n">
        <v>609.0700000000001</v>
      </c>
      <c r="R6" t="n">
        <v>107.01</v>
      </c>
      <c r="S6" t="n">
        <v>46.36</v>
      </c>
      <c r="T6" t="n">
        <v>29573.75</v>
      </c>
      <c r="U6" t="n">
        <v>0.43</v>
      </c>
      <c r="V6" t="n">
        <v>0.84</v>
      </c>
      <c r="W6" t="n">
        <v>9.34</v>
      </c>
      <c r="X6" t="n">
        <v>1.93</v>
      </c>
      <c r="Y6" t="n">
        <v>1</v>
      </c>
      <c r="Z6" t="n">
        <v>10</v>
      </c>
      <c r="AA6" t="n">
        <v>1102.281789284245</v>
      </c>
      <c r="AB6" t="n">
        <v>1508.190573339168</v>
      </c>
      <c r="AC6" t="n">
        <v>1364.250981778441</v>
      </c>
      <c r="AD6" t="n">
        <v>1102281.789284245</v>
      </c>
      <c r="AE6" t="n">
        <v>1508190.573339168</v>
      </c>
      <c r="AF6" t="n">
        <v>1.25636833202212e-06</v>
      </c>
      <c r="AG6" t="n">
        <v>38.91927083333334</v>
      </c>
      <c r="AH6" t="n">
        <v>1364250.981778441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3.4046</v>
      </c>
      <c r="E7" t="n">
        <v>29.37</v>
      </c>
      <c r="F7" t="n">
        <v>25.07</v>
      </c>
      <c r="G7" t="n">
        <v>17.69</v>
      </c>
      <c r="H7" t="n">
        <v>0.31</v>
      </c>
      <c r="I7" t="n">
        <v>85</v>
      </c>
      <c r="J7" t="n">
        <v>126.28</v>
      </c>
      <c r="K7" t="n">
        <v>45</v>
      </c>
      <c r="L7" t="n">
        <v>2.25</v>
      </c>
      <c r="M7" t="n">
        <v>83</v>
      </c>
      <c r="N7" t="n">
        <v>19.03</v>
      </c>
      <c r="O7" t="n">
        <v>15808.34</v>
      </c>
      <c r="P7" t="n">
        <v>262.1</v>
      </c>
      <c r="Q7" t="n">
        <v>609.24</v>
      </c>
      <c r="R7" t="n">
        <v>100.07</v>
      </c>
      <c r="S7" t="n">
        <v>46.36</v>
      </c>
      <c r="T7" t="n">
        <v>26155.51</v>
      </c>
      <c r="U7" t="n">
        <v>0.46</v>
      </c>
      <c r="V7" t="n">
        <v>0.85</v>
      </c>
      <c r="W7" t="n">
        <v>9.31</v>
      </c>
      <c r="X7" t="n">
        <v>1.69</v>
      </c>
      <c r="Y7" t="n">
        <v>1</v>
      </c>
      <c r="Z7" t="n">
        <v>10</v>
      </c>
      <c r="AA7" t="n">
        <v>1076.35539420155</v>
      </c>
      <c r="AB7" t="n">
        <v>1472.716935795198</v>
      </c>
      <c r="AC7" t="n">
        <v>1332.162898414105</v>
      </c>
      <c r="AD7" t="n">
        <v>1076355.39420155</v>
      </c>
      <c r="AE7" t="n">
        <v>1472716.935795198</v>
      </c>
      <c r="AF7" t="n">
        <v>1.278600951516264e-06</v>
      </c>
      <c r="AG7" t="n">
        <v>38.2421875</v>
      </c>
      <c r="AH7" t="n">
        <v>1332162.898414105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3.4528</v>
      </c>
      <c r="E8" t="n">
        <v>28.96</v>
      </c>
      <c r="F8" t="n">
        <v>24.89</v>
      </c>
      <c r="G8" t="n">
        <v>19.65</v>
      </c>
      <c r="H8" t="n">
        <v>0.35</v>
      </c>
      <c r="I8" t="n">
        <v>76</v>
      </c>
      <c r="J8" t="n">
        <v>126.61</v>
      </c>
      <c r="K8" t="n">
        <v>45</v>
      </c>
      <c r="L8" t="n">
        <v>2.5</v>
      </c>
      <c r="M8" t="n">
        <v>74</v>
      </c>
      <c r="N8" t="n">
        <v>19.11</v>
      </c>
      <c r="O8" t="n">
        <v>15849</v>
      </c>
      <c r="P8" t="n">
        <v>259.37</v>
      </c>
      <c r="Q8" t="n">
        <v>609.02</v>
      </c>
      <c r="R8" t="n">
        <v>94.31</v>
      </c>
      <c r="S8" t="n">
        <v>46.36</v>
      </c>
      <c r="T8" t="n">
        <v>23322.66</v>
      </c>
      <c r="U8" t="n">
        <v>0.49</v>
      </c>
      <c r="V8" t="n">
        <v>0.86</v>
      </c>
      <c r="W8" t="n">
        <v>9.300000000000001</v>
      </c>
      <c r="X8" t="n">
        <v>1.51</v>
      </c>
      <c r="Y8" t="n">
        <v>1</v>
      </c>
      <c r="Z8" t="n">
        <v>10</v>
      </c>
      <c r="AA8" t="n">
        <v>1062.266158710821</v>
      </c>
      <c r="AB8" t="n">
        <v>1453.439422223581</v>
      </c>
      <c r="AC8" t="n">
        <v>1314.725203681603</v>
      </c>
      <c r="AD8" t="n">
        <v>1062266.158710821</v>
      </c>
      <c r="AE8" t="n">
        <v>1453439.422223581</v>
      </c>
      <c r="AF8" t="n">
        <v>1.296702509955752e-06</v>
      </c>
      <c r="AG8" t="n">
        <v>37.70833333333334</v>
      </c>
      <c r="AH8" t="n">
        <v>1314725.203681603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3.4977</v>
      </c>
      <c r="E9" t="n">
        <v>28.59</v>
      </c>
      <c r="F9" t="n">
        <v>24.72</v>
      </c>
      <c r="G9" t="n">
        <v>21.81</v>
      </c>
      <c r="H9" t="n">
        <v>0.38</v>
      </c>
      <c r="I9" t="n">
        <v>68</v>
      </c>
      <c r="J9" t="n">
        <v>126.94</v>
      </c>
      <c r="K9" t="n">
        <v>45</v>
      </c>
      <c r="L9" t="n">
        <v>2.75</v>
      </c>
      <c r="M9" t="n">
        <v>66</v>
      </c>
      <c r="N9" t="n">
        <v>19.19</v>
      </c>
      <c r="O9" t="n">
        <v>15889.69</v>
      </c>
      <c r="P9" t="n">
        <v>256.93</v>
      </c>
      <c r="Q9" t="n">
        <v>609.0700000000001</v>
      </c>
      <c r="R9" t="n">
        <v>89.12</v>
      </c>
      <c r="S9" t="n">
        <v>46.36</v>
      </c>
      <c r="T9" t="n">
        <v>20768.19</v>
      </c>
      <c r="U9" t="n">
        <v>0.52</v>
      </c>
      <c r="V9" t="n">
        <v>0.86</v>
      </c>
      <c r="W9" t="n">
        <v>9.289999999999999</v>
      </c>
      <c r="X9" t="n">
        <v>1.34</v>
      </c>
      <c r="Y9" t="n">
        <v>1</v>
      </c>
      <c r="Z9" t="n">
        <v>10</v>
      </c>
      <c r="AA9" t="n">
        <v>1041.623675152209</v>
      </c>
      <c r="AB9" t="n">
        <v>1425.195465536587</v>
      </c>
      <c r="AC9" t="n">
        <v>1289.176810580173</v>
      </c>
      <c r="AD9" t="n">
        <v>1041623.675152209</v>
      </c>
      <c r="AE9" t="n">
        <v>1425195.465536587</v>
      </c>
      <c r="AF9" t="n">
        <v>1.313564750078845e-06</v>
      </c>
      <c r="AG9" t="n">
        <v>37.2265625</v>
      </c>
      <c r="AH9" t="n">
        <v>1289176.810580174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3.5301</v>
      </c>
      <c r="E10" t="n">
        <v>28.33</v>
      </c>
      <c r="F10" t="n">
        <v>24.61</v>
      </c>
      <c r="G10" t="n">
        <v>23.82</v>
      </c>
      <c r="H10" t="n">
        <v>0.42</v>
      </c>
      <c r="I10" t="n">
        <v>62</v>
      </c>
      <c r="J10" t="n">
        <v>127.27</v>
      </c>
      <c r="K10" t="n">
        <v>45</v>
      </c>
      <c r="L10" t="n">
        <v>3</v>
      </c>
      <c r="M10" t="n">
        <v>60</v>
      </c>
      <c r="N10" t="n">
        <v>19.27</v>
      </c>
      <c r="O10" t="n">
        <v>15930.42</v>
      </c>
      <c r="P10" t="n">
        <v>255.02</v>
      </c>
      <c r="Q10" t="n">
        <v>609.1799999999999</v>
      </c>
      <c r="R10" t="n">
        <v>85.7</v>
      </c>
      <c r="S10" t="n">
        <v>46.36</v>
      </c>
      <c r="T10" t="n">
        <v>19089.46</v>
      </c>
      <c r="U10" t="n">
        <v>0.54</v>
      </c>
      <c r="V10" t="n">
        <v>0.87</v>
      </c>
      <c r="W10" t="n">
        <v>9.279999999999999</v>
      </c>
      <c r="X10" t="n">
        <v>1.23</v>
      </c>
      <c r="Y10" t="n">
        <v>1</v>
      </c>
      <c r="Z10" t="n">
        <v>10</v>
      </c>
      <c r="AA10" t="n">
        <v>1024.508866748352</v>
      </c>
      <c r="AB10" t="n">
        <v>1401.778229626372</v>
      </c>
      <c r="AC10" t="n">
        <v>1267.994482798932</v>
      </c>
      <c r="AD10" t="n">
        <v>1024508.866748352</v>
      </c>
      <c r="AE10" t="n">
        <v>1401778.229626372</v>
      </c>
      <c r="AF10" t="n">
        <v>1.325732602639829e-06</v>
      </c>
      <c r="AG10" t="n">
        <v>36.88802083333334</v>
      </c>
      <c r="AH10" t="n">
        <v>1267994.482798932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3.5599</v>
      </c>
      <c r="E11" t="n">
        <v>28.09</v>
      </c>
      <c r="F11" t="n">
        <v>24.5</v>
      </c>
      <c r="G11" t="n">
        <v>25.79</v>
      </c>
      <c r="H11" t="n">
        <v>0.45</v>
      </c>
      <c r="I11" t="n">
        <v>57</v>
      </c>
      <c r="J11" t="n">
        <v>127.6</v>
      </c>
      <c r="K11" t="n">
        <v>45</v>
      </c>
      <c r="L11" t="n">
        <v>3.25</v>
      </c>
      <c r="M11" t="n">
        <v>55</v>
      </c>
      <c r="N11" t="n">
        <v>19.35</v>
      </c>
      <c r="O11" t="n">
        <v>15971.17</v>
      </c>
      <c r="P11" t="n">
        <v>253.28</v>
      </c>
      <c r="Q11" t="n">
        <v>609.02</v>
      </c>
      <c r="R11" t="n">
        <v>82.28</v>
      </c>
      <c r="S11" t="n">
        <v>46.36</v>
      </c>
      <c r="T11" t="n">
        <v>17404.68</v>
      </c>
      <c r="U11" t="n">
        <v>0.5600000000000001</v>
      </c>
      <c r="V11" t="n">
        <v>0.87</v>
      </c>
      <c r="W11" t="n">
        <v>9.27</v>
      </c>
      <c r="X11" t="n">
        <v>1.13</v>
      </c>
      <c r="Y11" t="n">
        <v>1</v>
      </c>
      <c r="Z11" t="n">
        <v>10</v>
      </c>
      <c r="AA11" t="n">
        <v>1016.387373183136</v>
      </c>
      <c r="AB11" t="n">
        <v>1390.666043835434</v>
      </c>
      <c r="AC11" t="n">
        <v>1257.942828423831</v>
      </c>
      <c r="AD11" t="n">
        <v>1016387.373183136</v>
      </c>
      <c r="AE11" t="n">
        <v>1390666.043835434</v>
      </c>
      <c r="AF11" t="n">
        <v>1.336924022587895e-06</v>
      </c>
      <c r="AG11" t="n">
        <v>36.57552083333334</v>
      </c>
      <c r="AH11" t="n">
        <v>1257942.828423831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3.584</v>
      </c>
      <c r="E12" t="n">
        <v>27.9</v>
      </c>
      <c r="F12" t="n">
        <v>24.41</v>
      </c>
      <c r="G12" t="n">
        <v>27.64</v>
      </c>
      <c r="H12" t="n">
        <v>0.48</v>
      </c>
      <c r="I12" t="n">
        <v>53</v>
      </c>
      <c r="J12" t="n">
        <v>127.93</v>
      </c>
      <c r="K12" t="n">
        <v>45</v>
      </c>
      <c r="L12" t="n">
        <v>3.5</v>
      </c>
      <c r="M12" t="n">
        <v>51</v>
      </c>
      <c r="N12" t="n">
        <v>19.43</v>
      </c>
      <c r="O12" t="n">
        <v>16011.95</v>
      </c>
      <c r="P12" t="n">
        <v>251.45</v>
      </c>
      <c r="Q12" t="n">
        <v>608.95</v>
      </c>
      <c r="R12" t="n">
        <v>79.48999999999999</v>
      </c>
      <c r="S12" t="n">
        <v>46.36</v>
      </c>
      <c r="T12" t="n">
        <v>16029.11</v>
      </c>
      <c r="U12" t="n">
        <v>0.58</v>
      </c>
      <c r="V12" t="n">
        <v>0.87</v>
      </c>
      <c r="W12" t="n">
        <v>9.27</v>
      </c>
      <c r="X12" t="n">
        <v>1.04</v>
      </c>
      <c r="Y12" t="n">
        <v>1</v>
      </c>
      <c r="Z12" t="n">
        <v>10</v>
      </c>
      <c r="AA12" t="n">
        <v>1009.098436668793</v>
      </c>
      <c r="AB12" t="n">
        <v>1380.692999331327</v>
      </c>
      <c r="AC12" t="n">
        <v>1248.921597289939</v>
      </c>
      <c r="AD12" t="n">
        <v>1009098.436668793</v>
      </c>
      <c r="AE12" t="n">
        <v>1380692.999331327</v>
      </c>
      <c r="AF12" t="n">
        <v>1.34597480180764e-06</v>
      </c>
      <c r="AG12" t="n">
        <v>36.328125</v>
      </c>
      <c r="AH12" t="n">
        <v>1248921.597289939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3.6058</v>
      </c>
      <c r="E13" t="n">
        <v>27.73</v>
      </c>
      <c r="F13" t="n">
        <v>24.35</v>
      </c>
      <c r="G13" t="n">
        <v>29.81</v>
      </c>
      <c r="H13" t="n">
        <v>0.52</v>
      </c>
      <c r="I13" t="n">
        <v>49</v>
      </c>
      <c r="J13" t="n">
        <v>128.26</v>
      </c>
      <c r="K13" t="n">
        <v>45</v>
      </c>
      <c r="L13" t="n">
        <v>3.75</v>
      </c>
      <c r="M13" t="n">
        <v>47</v>
      </c>
      <c r="N13" t="n">
        <v>19.51</v>
      </c>
      <c r="O13" t="n">
        <v>16052.76</v>
      </c>
      <c r="P13" t="n">
        <v>250.02</v>
      </c>
      <c r="Q13" t="n">
        <v>609.02</v>
      </c>
      <c r="R13" t="n">
        <v>77.56999999999999</v>
      </c>
      <c r="S13" t="n">
        <v>46.36</v>
      </c>
      <c r="T13" t="n">
        <v>15085.71</v>
      </c>
      <c r="U13" t="n">
        <v>0.6</v>
      </c>
      <c r="V13" t="n">
        <v>0.88</v>
      </c>
      <c r="W13" t="n">
        <v>9.26</v>
      </c>
      <c r="X13" t="n">
        <v>0.97</v>
      </c>
      <c r="Y13" t="n">
        <v>1</v>
      </c>
      <c r="Z13" t="n">
        <v>10</v>
      </c>
      <c r="AA13" t="n">
        <v>995.2303709682187</v>
      </c>
      <c r="AB13" t="n">
        <v>1361.718100023922</v>
      </c>
      <c r="AC13" t="n">
        <v>1231.757635740995</v>
      </c>
      <c r="AD13" t="n">
        <v>995230.3709682188</v>
      </c>
      <c r="AE13" t="n">
        <v>1361718.100023922</v>
      </c>
      <c r="AF13" t="n">
        <v>1.354161813715956e-06</v>
      </c>
      <c r="AG13" t="n">
        <v>36.10677083333334</v>
      </c>
      <c r="AH13" t="n">
        <v>1231757.635740995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3.6263</v>
      </c>
      <c r="E14" t="n">
        <v>27.58</v>
      </c>
      <c r="F14" t="n">
        <v>24.27</v>
      </c>
      <c r="G14" t="n">
        <v>31.65</v>
      </c>
      <c r="H14" t="n">
        <v>0.55</v>
      </c>
      <c r="I14" t="n">
        <v>46</v>
      </c>
      <c r="J14" t="n">
        <v>128.59</v>
      </c>
      <c r="K14" t="n">
        <v>45</v>
      </c>
      <c r="L14" t="n">
        <v>4</v>
      </c>
      <c r="M14" t="n">
        <v>44</v>
      </c>
      <c r="N14" t="n">
        <v>19.59</v>
      </c>
      <c r="O14" t="n">
        <v>16093.6</v>
      </c>
      <c r="P14" t="n">
        <v>248.48</v>
      </c>
      <c r="Q14" t="n">
        <v>608.85</v>
      </c>
      <c r="R14" t="n">
        <v>75.37</v>
      </c>
      <c r="S14" t="n">
        <v>46.36</v>
      </c>
      <c r="T14" t="n">
        <v>14002.26</v>
      </c>
      <c r="U14" t="n">
        <v>0.62</v>
      </c>
      <c r="V14" t="n">
        <v>0.88</v>
      </c>
      <c r="W14" t="n">
        <v>9.25</v>
      </c>
      <c r="X14" t="n">
        <v>0.9</v>
      </c>
      <c r="Y14" t="n">
        <v>1</v>
      </c>
      <c r="Z14" t="n">
        <v>10</v>
      </c>
      <c r="AA14" t="n">
        <v>989.1506994016478</v>
      </c>
      <c r="AB14" t="n">
        <v>1353.399625170359</v>
      </c>
      <c r="AC14" t="n">
        <v>1224.233064452404</v>
      </c>
      <c r="AD14" t="n">
        <v>989150.6994016478</v>
      </c>
      <c r="AE14" t="n">
        <v>1353399.625170359</v>
      </c>
      <c r="AF14" t="n">
        <v>1.361860609317814e-06</v>
      </c>
      <c r="AG14" t="n">
        <v>35.91145833333334</v>
      </c>
      <c r="AH14" t="n">
        <v>1224233.064452404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3.6425</v>
      </c>
      <c r="E15" t="n">
        <v>27.45</v>
      </c>
      <c r="F15" t="n">
        <v>24.22</v>
      </c>
      <c r="G15" t="n">
        <v>33.8</v>
      </c>
      <c r="H15" t="n">
        <v>0.58</v>
      </c>
      <c r="I15" t="n">
        <v>43</v>
      </c>
      <c r="J15" t="n">
        <v>128.92</v>
      </c>
      <c r="K15" t="n">
        <v>45</v>
      </c>
      <c r="L15" t="n">
        <v>4.25</v>
      </c>
      <c r="M15" t="n">
        <v>41</v>
      </c>
      <c r="N15" t="n">
        <v>19.68</v>
      </c>
      <c r="O15" t="n">
        <v>16134.46</v>
      </c>
      <c r="P15" t="n">
        <v>247.34</v>
      </c>
      <c r="Q15" t="n">
        <v>608.9</v>
      </c>
      <c r="R15" t="n">
        <v>73.87</v>
      </c>
      <c r="S15" t="n">
        <v>46.36</v>
      </c>
      <c r="T15" t="n">
        <v>13268.11</v>
      </c>
      <c r="U15" t="n">
        <v>0.63</v>
      </c>
      <c r="V15" t="n">
        <v>0.88</v>
      </c>
      <c r="W15" t="n">
        <v>9.25</v>
      </c>
      <c r="X15" t="n">
        <v>0.85</v>
      </c>
      <c r="Y15" t="n">
        <v>1</v>
      </c>
      <c r="Z15" t="n">
        <v>10</v>
      </c>
      <c r="AA15" t="n">
        <v>984.7313953579271</v>
      </c>
      <c r="AB15" t="n">
        <v>1347.352938411806</v>
      </c>
      <c r="AC15" t="n">
        <v>1218.763464991509</v>
      </c>
      <c r="AD15" t="n">
        <v>984731.3953579271</v>
      </c>
      <c r="AE15" t="n">
        <v>1347352.938411806</v>
      </c>
      <c r="AF15" t="n">
        <v>1.367944535598305e-06</v>
      </c>
      <c r="AG15" t="n">
        <v>35.7421875</v>
      </c>
      <c r="AH15" t="n">
        <v>1218763.464991509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3.6569</v>
      </c>
      <c r="E16" t="n">
        <v>27.35</v>
      </c>
      <c r="F16" t="n">
        <v>24.17</v>
      </c>
      <c r="G16" t="n">
        <v>35.36</v>
      </c>
      <c r="H16" t="n">
        <v>0.62</v>
      </c>
      <c r="I16" t="n">
        <v>41</v>
      </c>
      <c r="J16" t="n">
        <v>129.25</v>
      </c>
      <c r="K16" t="n">
        <v>45</v>
      </c>
      <c r="L16" t="n">
        <v>4.5</v>
      </c>
      <c r="M16" t="n">
        <v>39</v>
      </c>
      <c r="N16" t="n">
        <v>19.76</v>
      </c>
      <c r="O16" t="n">
        <v>16175.36</v>
      </c>
      <c r="P16" t="n">
        <v>245.79</v>
      </c>
      <c r="Q16" t="n">
        <v>608.9</v>
      </c>
      <c r="R16" t="n">
        <v>72.17</v>
      </c>
      <c r="S16" t="n">
        <v>46.36</v>
      </c>
      <c r="T16" t="n">
        <v>12425.82</v>
      </c>
      <c r="U16" t="n">
        <v>0.64</v>
      </c>
      <c r="V16" t="n">
        <v>0.88</v>
      </c>
      <c r="W16" t="n">
        <v>9.24</v>
      </c>
      <c r="X16" t="n">
        <v>0.79</v>
      </c>
      <c r="Y16" t="n">
        <v>1</v>
      </c>
      <c r="Z16" t="n">
        <v>10</v>
      </c>
      <c r="AA16" t="n">
        <v>972.0048794305022</v>
      </c>
      <c r="AB16" t="n">
        <v>1329.939957865646</v>
      </c>
      <c r="AC16" t="n">
        <v>1203.012354869403</v>
      </c>
      <c r="AD16" t="n">
        <v>972004.8794305022</v>
      </c>
      <c r="AE16" t="n">
        <v>1329939.957865646</v>
      </c>
      <c r="AF16" t="n">
        <v>1.373352470069854e-06</v>
      </c>
      <c r="AG16" t="n">
        <v>35.61197916666666</v>
      </c>
      <c r="AH16" t="n">
        <v>1203012.354869402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3.6743</v>
      </c>
      <c r="E17" t="n">
        <v>27.22</v>
      </c>
      <c r="F17" t="n">
        <v>24.11</v>
      </c>
      <c r="G17" t="n">
        <v>38.07</v>
      </c>
      <c r="H17" t="n">
        <v>0.65</v>
      </c>
      <c r="I17" t="n">
        <v>38</v>
      </c>
      <c r="J17" t="n">
        <v>129.59</v>
      </c>
      <c r="K17" t="n">
        <v>45</v>
      </c>
      <c r="L17" t="n">
        <v>4.75</v>
      </c>
      <c r="M17" t="n">
        <v>36</v>
      </c>
      <c r="N17" t="n">
        <v>19.84</v>
      </c>
      <c r="O17" t="n">
        <v>16216.29</v>
      </c>
      <c r="P17" t="n">
        <v>244.46</v>
      </c>
      <c r="Q17" t="n">
        <v>608.9</v>
      </c>
      <c r="R17" t="n">
        <v>70.14</v>
      </c>
      <c r="S17" t="n">
        <v>46.36</v>
      </c>
      <c r="T17" t="n">
        <v>11429.01</v>
      </c>
      <c r="U17" t="n">
        <v>0.66</v>
      </c>
      <c r="V17" t="n">
        <v>0.88</v>
      </c>
      <c r="W17" t="n">
        <v>9.25</v>
      </c>
      <c r="X17" t="n">
        <v>0.74</v>
      </c>
      <c r="Y17" t="n">
        <v>1</v>
      </c>
      <c r="Z17" t="n">
        <v>10</v>
      </c>
      <c r="AA17" t="n">
        <v>966.9740307793992</v>
      </c>
      <c r="AB17" t="n">
        <v>1323.056528795829</v>
      </c>
      <c r="AC17" t="n">
        <v>1196.785870609055</v>
      </c>
      <c r="AD17" t="n">
        <v>966974.0307793992</v>
      </c>
      <c r="AE17" t="n">
        <v>1323056.528795829</v>
      </c>
      <c r="AF17" t="n">
        <v>1.379887057556309e-06</v>
      </c>
      <c r="AG17" t="n">
        <v>35.44270833333334</v>
      </c>
      <c r="AH17" t="n">
        <v>1196785.870609055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3.6852</v>
      </c>
      <c r="E18" t="n">
        <v>27.14</v>
      </c>
      <c r="F18" t="n">
        <v>24.08</v>
      </c>
      <c r="G18" t="n">
        <v>40.14</v>
      </c>
      <c r="H18" t="n">
        <v>0.68</v>
      </c>
      <c r="I18" t="n">
        <v>36</v>
      </c>
      <c r="J18" t="n">
        <v>129.92</v>
      </c>
      <c r="K18" t="n">
        <v>45</v>
      </c>
      <c r="L18" t="n">
        <v>5</v>
      </c>
      <c r="M18" t="n">
        <v>34</v>
      </c>
      <c r="N18" t="n">
        <v>19.92</v>
      </c>
      <c r="O18" t="n">
        <v>16257.24</v>
      </c>
      <c r="P18" t="n">
        <v>243.34</v>
      </c>
      <c r="Q18" t="n">
        <v>608.9299999999999</v>
      </c>
      <c r="R18" t="n">
        <v>69.34999999999999</v>
      </c>
      <c r="S18" t="n">
        <v>46.36</v>
      </c>
      <c r="T18" t="n">
        <v>11041.64</v>
      </c>
      <c r="U18" t="n">
        <v>0.67</v>
      </c>
      <c r="V18" t="n">
        <v>0.88</v>
      </c>
      <c r="W18" t="n">
        <v>9.24</v>
      </c>
      <c r="X18" t="n">
        <v>0.71</v>
      </c>
      <c r="Y18" t="n">
        <v>1</v>
      </c>
      <c r="Z18" t="n">
        <v>10</v>
      </c>
      <c r="AA18" t="n">
        <v>963.579252625309</v>
      </c>
      <c r="AB18" t="n">
        <v>1318.41164355836</v>
      </c>
      <c r="AC18" t="n">
        <v>1192.584286699513</v>
      </c>
      <c r="AD18" t="n">
        <v>963579.2526253089</v>
      </c>
      <c r="AE18" t="n">
        <v>1318411.64355836</v>
      </c>
      <c r="AF18" t="n">
        <v>1.383980563510467e-06</v>
      </c>
      <c r="AG18" t="n">
        <v>35.33854166666666</v>
      </c>
      <c r="AH18" t="n">
        <v>1192584.286699513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3.701</v>
      </c>
      <c r="E19" t="n">
        <v>27.02</v>
      </c>
      <c r="F19" t="n">
        <v>24.02</v>
      </c>
      <c r="G19" t="n">
        <v>42.39</v>
      </c>
      <c r="H19" t="n">
        <v>0.71</v>
      </c>
      <c r="I19" t="n">
        <v>34</v>
      </c>
      <c r="J19" t="n">
        <v>130.25</v>
      </c>
      <c r="K19" t="n">
        <v>45</v>
      </c>
      <c r="L19" t="n">
        <v>5.25</v>
      </c>
      <c r="M19" t="n">
        <v>32</v>
      </c>
      <c r="N19" t="n">
        <v>20</v>
      </c>
      <c r="O19" t="n">
        <v>16298.23</v>
      </c>
      <c r="P19" t="n">
        <v>241.79</v>
      </c>
      <c r="Q19" t="n">
        <v>608.88</v>
      </c>
      <c r="R19" t="n">
        <v>67.41</v>
      </c>
      <c r="S19" t="n">
        <v>46.36</v>
      </c>
      <c r="T19" t="n">
        <v>10081.57</v>
      </c>
      <c r="U19" t="n">
        <v>0.6899999999999999</v>
      </c>
      <c r="V19" t="n">
        <v>0.89</v>
      </c>
      <c r="W19" t="n">
        <v>9.23</v>
      </c>
      <c r="X19" t="n">
        <v>0.64</v>
      </c>
      <c r="Y19" t="n">
        <v>1</v>
      </c>
      <c r="Z19" t="n">
        <v>10</v>
      </c>
      <c r="AA19" t="n">
        <v>958.6934271222989</v>
      </c>
      <c r="AB19" t="n">
        <v>1311.726641557734</v>
      </c>
      <c r="AC19" t="n">
        <v>1186.537291907367</v>
      </c>
      <c r="AD19" t="n">
        <v>958693.4271222989</v>
      </c>
      <c r="AE19" t="n">
        <v>1311726.641557734</v>
      </c>
      <c r="AF19" t="n">
        <v>1.389914269388972e-06</v>
      </c>
      <c r="AG19" t="n">
        <v>35.18229166666666</v>
      </c>
      <c r="AH19" t="n">
        <v>1186537.291907367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3.7056</v>
      </c>
      <c r="E20" t="n">
        <v>26.99</v>
      </c>
      <c r="F20" t="n">
        <v>24.01</v>
      </c>
      <c r="G20" t="n">
        <v>43.66</v>
      </c>
      <c r="H20" t="n">
        <v>0.74</v>
      </c>
      <c r="I20" t="n">
        <v>33</v>
      </c>
      <c r="J20" t="n">
        <v>130.58</v>
      </c>
      <c r="K20" t="n">
        <v>45</v>
      </c>
      <c r="L20" t="n">
        <v>5.5</v>
      </c>
      <c r="M20" t="n">
        <v>31</v>
      </c>
      <c r="N20" t="n">
        <v>20.09</v>
      </c>
      <c r="O20" t="n">
        <v>16339.24</v>
      </c>
      <c r="P20" t="n">
        <v>241.14</v>
      </c>
      <c r="Q20" t="n">
        <v>608.95</v>
      </c>
      <c r="R20" t="n">
        <v>67.15000000000001</v>
      </c>
      <c r="S20" t="n">
        <v>46.36</v>
      </c>
      <c r="T20" t="n">
        <v>9956.77</v>
      </c>
      <c r="U20" t="n">
        <v>0.6899999999999999</v>
      </c>
      <c r="V20" t="n">
        <v>0.89</v>
      </c>
      <c r="W20" t="n">
        <v>9.23</v>
      </c>
      <c r="X20" t="n">
        <v>0.64</v>
      </c>
      <c r="Y20" t="n">
        <v>1</v>
      </c>
      <c r="Z20" t="n">
        <v>10</v>
      </c>
      <c r="AA20" t="n">
        <v>957.0359584643121</v>
      </c>
      <c r="AB20" t="n">
        <v>1309.45881981752</v>
      </c>
      <c r="AC20" t="n">
        <v>1184.485907891131</v>
      </c>
      <c r="AD20" t="n">
        <v>957035.9584643121</v>
      </c>
      <c r="AE20" t="n">
        <v>1309458.81981752</v>
      </c>
      <c r="AF20" t="n">
        <v>1.391641804011827e-06</v>
      </c>
      <c r="AG20" t="n">
        <v>35.14322916666666</v>
      </c>
      <c r="AH20" t="n">
        <v>1184485.907891131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3.7184</v>
      </c>
      <c r="E21" t="n">
        <v>26.89</v>
      </c>
      <c r="F21" t="n">
        <v>23.97</v>
      </c>
      <c r="G21" t="n">
        <v>46.39</v>
      </c>
      <c r="H21" t="n">
        <v>0.78</v>
      </c>
      <c r="I21" t="n">
        <v>31</v>
      </c>
      <c r="J21" t="n">
        <v>130.92</v>
      </c>
      <c r="K21" t="n">
        <v>45</v>
      </c>
      <c r="L21" t="n">
        <v>5.75</v>
      </c>
      <c r="M21" t="n">
        <v>29</v>
      </c>
      <c r="N21" t="n">
        <v>20.17</v>
      </c>
      <c r="O21" t="n">
        <v>16380.29</v>
      </c>
      <c r="P21" t="n">
        <v>239.9</v>
      </c>
      <c r="Q21" t="n">
        <v>608.95</v>
      </c>
      <c r="R21" t="n">
        <v>65.56999999999999</v>
      </c>
      <c r="S21" t="n">
        <v>46.36</v>
      </c>
      <c r="T21" t="n">
        <v>9177.01</v>
      </c>
      <c r="U21" t="n">
        <v>0.71</v>
      </c>
      <c r="V21" t="n">
        <v>0.89</v>
      </c>
      <c r="W21" t="n">
        <v>9.24</v>
      </c>
      <c r="X21" t="n">
        <v>0.6</v>
      </c>
      <c r="Y21" t="n">
        <v>1</v>
      </c>
      <c r="Z21" t="n">
        <v>10</v>
      </c>
      <c r="AA21" t="n">
        <v>953.1981335915746</v>
      </c>
      <c r="AB21" t="n">
        <v>1304.207738513756</v>
      </c>
      <c r="AC21" t="n">
        <v>1179.73598241706</v>
      </c>
      <c r="AD21" t="n">
        <v>953198.1335915746</v>
      </c>
      <c r="AE21" t="n">
        <v>1304207.738513756</v>
      </c>
      <c r="AF21" t="n">
        <v>1.396448856875426e-06</v>
      </c>
      <c r="AG21" t="n">
        <v>35.01302083333334</v>
      </c>
      <c r="AH21" t="n">
        <v>1179735.98241706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3.7225</v>
      </c>
      <c r="E22" t="n">
        <v>26.86</v>
      </c>
      <c r="F22" t="n">
        <v>23.96</v>
      </c>
      <c r="G22" t="n">
        <v>47.93</v>
      </c>
      <c r="H22" t="n">
        <v>0.8100000000000001</v>
      </c>
      <c r="I22" t="n">
        <v>30</v>
      </c>
      <c r="J22" t="n">
        <v>131.25</v>
      </c>
      <c r="K22" t="n">
        <v>45</v>
      </c>
      <c r="L22" t="n">
        <v>6</v>
      </c>
      <c r="M22" t="n">
        <v>28</v>
      </c>
      <c r="N22" t="n">
        <v>20.25</v>
      </c>
      <c r="O22" t="n">
        <v>16421.36</v>
      </c>
      <c r="P22" t="n">
        <v>238.91</v>
      </c>
      <c r="Q22" t="n">
        <v>608.85</v>
      </c>
      <c r="R22" t="n">
        <v>65.66</v>
      </c>
      <c r="S22" t="n">
        <v>46.36</v>
      </c>
      <c r="T22" t="n">
        <v>9226.690000000001</v>
      </c>
      <c r="U22" t="n">
        <v>0.71</v>
      </c>
      <c r="V22" t="n">
        <v>0.89</v>
      </c>
      <c r="W22" t="n">
        <v>9.23</v>
      </c>
      <c r="X22" t="n">
        <v>0.59</v>
      </c>
      <c r="Y22" t="n">
        <v>1</v>
      </c>
      <c r="Z22" t="n">
        <v>10</v>
      </c>
      <c r="AA22" t="n">
        <v>942.9600150962412</v>
      </c>
      <c r="AB22" t="n">
        <v>1290.199493114531</v>
      </c>
      <c r="AC22" t="n">
        <v>1167.064664298041</v>
      </c>
      <c r="AD22" t="n">
        <v>942960.0150962413</v>
      </c>
      <c r="AE22" t="n">
        <v>1290199.493114531</v>
      </c>
      <c r="AF22" t="n">
        <v>1.397988615995797e-06</v>
      </c>
      <c r="AG22" t="n">
        <v>34.97395833333334</v>
      </c>
      <c r="AH22" t="n">
        <v>1167064.664298041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3.7316</v>
      </c>
      <c r="E23" t="n">
        <v>26.8</v>
      </c>
      <c r="F23" t="n">
        <v>23.93</v>
      </c>
      <c r="G23" t="n">
        <v>49.5</v>
      </c>
      <c r="H23" t="n">
        <v>0.84</v>
      </c>
      <c r="I23" t="n">
        <v>29</v>
      </c>
      <c r="J23" t="n">
        <v>131.58</v>
      </c>
      <c r="K23" t="n">
        <v>45</v>
      </c>
      <c r="L23" t="n">
        <v>6.25</v>
      </c>
      <c r="M23" t="n">
        <v>27</v>
      </c>
      <c r="N23" t="n">
        <v>20.34</v>
      </c>
      <c r="O23" t="n">
        <v>16462.46</v>
      </c>
      <c r="P23" t="n">
        <v>237.78</v>
      </c>
      <c r="Q23" t="n">
        <v>608.89</v>
      </c>
      <c r="R23" t="n">
        <v>64.47</v>
      </c>
      <c r="S23" t="n">
        <v>46.36</v>
      </c>
      <c r="T23" t="n">
        <v>8638.440000000001</v>
      </c>
      <c r="U23" t="n">
        <v>0.72</v>
      </c>
      <c r="V23" t="n">
        <v>0.89</v>
      </c>
      <c r="W23" t="n">
        <v>9.23</v>
      </c>
      <c r="X23" t="n">
        <v>0.55</v>
      </c>
      <c r="Y23" t="n">
        <v>1</v>
      </c>
      <c r="Z23" t="n">
        <v>10</v>
      </c>
      <c r="AA23" t="n">
        <v>939.8831346293899</v>
      </c>
      <c r="AB23" t="n">
        <v>1285.989569517399</v>
      </c>
      <c r="AC23" t="n">
        <v>1163.256529900354</v>
      </c>
      <c r="AD23" t="n">
        <v>939883.13462939</v>
      </c>
      <c r="AE23" t="n">
        <v>1285989.569517399</v>
      </c>
      <c r="AF23" t="n">
        <v>1.401406130141012e-06</v>
      </c>
      <c r="AG23" t="n">
        <v>34.89583333333334</v>
      </c>
      <c r="AH23" t="n">
        <v>1163256.529900354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3.7372</v>
      </c>
      <c r="E24" t="n">
        <v>26.76</v>
      </c>
      <c r="F24" t="n">
        <v>23.91</v>
      </c>
      <c r="G24" t="n">
        <v>51.24</v>
      </c>
      <c r="H24" t="n">
        <v>0.87</v>
      </c>
      <c r="I24" t="n">
        <v>28</v>
      </c>
      <c r="J24" t="n">
        <v>131.92</v>
      </c>
      <c r="K24" t="n">
        <v>45</v>
      </c>
      <c r="L24" t="n">
        <v>6.5</v>
      </c>
      <c r="M24" t="n">
        <v>26</v>
      </c>
      <c r="N24" t="n">
        <v>20.42</v>
      </c>
      <c r="O24" t="n">
        <v>16503.6</v>
      </c>
      <c r="P24" t="n">
        <v>236.68</v>
      </c>
      <c r="Q24" t="n">
        <v>608.84</v>
      </c>
      <c r="R24" t="n">
        <v>64.13</v>
      </c>
      <c r="S24" t="n">
        <v>46.36</v>
      </c>
      <c r="T24" t="n">
        <v>8471.290000000001</v>
      </c>
      <c r="U24" t="n">
        <v>0.72</v>
      </c>
      <c r="V24" t="n">
        <v>0.89</v>
      </c>
      <c r="W24" t="n">
        <v>9.220000000000001</v>
      </c>
      <c r="X24" t="n">
        <v>0.54</v>
      </c>
      <c r="Y24" t="n">
        <v>1</v>
      </c>
      <c r="Z24" t="n">
        <v>10</v>
      </c>
      <c r="AA24" t="n">
        <v>937.3979220133795</v>
      </c>
      <c r="AB24" t="n">
        <v>1282.589191976331</v>
      </c>
      <c r="AC24" t="n">
        <v>1160.180679619346</v>
      </c>
      <c r="AD24" t="n">
        <v>937397.9220133794</v>
      </c>
      <c r="AE24" t="n">
        <v>1282589.191976331</v>
      </c>
      <c r="AF24" t="n">
        <v>1.403509215768837e-06</v>
      </c>
      <c r="AG24" t="n">
        <v>34.84375</v>
      </c>
      <c r="AH24" t="n">
        <v>1160180.679619346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3.7528</v>
      </c>
      <c r="E25" t="n">
        <v>26.65</v>
      </c>
      <c r="F25" t="n">
        <v>23.85</v>
      </c>
      <c r="G25" t="n">
        <v>55.04</v>
      </c>
      <c r="H25" t="n">
        <v>0.9</v>
      </c>
      <c r="I25" t="n">
        <v>26</v>
      </c>
      <c r="J25" t="n">
        <v>132.25</v>
      </c>
      <c r="K25" t="n">
        <v>45</v>
      </c>
      <c r="L25" t="n">
        <v>6.75</v>
      </c>
      <c r="M25" t="n">
        <v>24</v>
      </c>
      <c r="N25" t="n">
        <v>20.5</v>
      </c>
      <c r="O25" t="n">
        <v>16544.76</v>
      </c>
      <c r="P25" t="n">
        <v>235.59</v>
      </c>
      <c r="Q25" t="n">
        <v>608.8099999999999</v>
      </c>
      <c r="R25" t="n">
        <v>62.13</v>
      </c>
      <c r="S25" t="n">
        <v>46.36</v>
      </c>
      <c r="T25" t="n">
        <v>7480.36</v>
      </c>
      <c r="U25" t="n">
        <v>0.75</v>
      </c>
      <c r="V25" t="n">
        <v>0.89</v>
      </c>
      <c r="W25" t="n">
        <v>9.220000000000001</v>
      </c>
      <c r="X25" t="n">
        <v>0.48</v>
      </c>
      <c r="Y25" t="n">
        <v>1</v>
      </c>
      <c r="Z25" t="n">
        <v>10</v>
      </c>
      <c r="AA25" t="n">
        <v>933.349091015075</v>
      </c>
      <c r="AB25" t="n">
        <v>1277.049402782633</v>
      </c>
      <c r="AC25" t="n">
        <v>1155.169600131152</v>
      </c>
      <c r="AD25" t="n">
        <v>933349.091015075</v>
      </c>
      <c r="AE25" t="n">
        <v>1277049.402782633</v>
      </c>
      <c r="AF25" t="n">
        <v>1.409367811446347e-06</v>
      </c>
      <c r="AG25" t="n">
        <v>34.70052083333334</v>
      </c>
      <c r="AH25" t="n">
        <v>1155169.600131152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3.7561</v>
      </c>
      <c r="E26" t="n">
        <v>26.62</v>
      </c>
      <c r="F26" t="n">
        <v>23.85</v>
      </c>
      <c r="G26" t="n">
        <v>57.25</v>
      </c>
      <c r="H26" t="n">
        <v>0.93</v>
      </c>
      <c r="I26" t="n">
        <v>25</v>
      </c>
      <c r="J26" t="n">
        <v>132.58</v>
      </c>
      <c r="K26" t="n">
        <v>45</v>
      </c>
      <c r="L26" t="n">
        <v>7</v>
      </c>
      <c r="M26" t="n">
        <v>23</v>
      </c>
      <c r="N26" t="n">
        <v>20.59</v>
      </c>
      <c r="O26" t="n">
        <v>16585.95</v>
      </c>
      <c r="P26" t="n">
        <v>234.57</v>
      </c>
      <c r="Q26" t="n">
        <v>608.8099999999999</v>
      </c>
      <c r="R26" t="n">
        <v>62.45</v>
      </c>
      <c r="S26" t="n">
        <v>46.36</v>
      </c>
      <c r="T26" t="n">
        <v>7647.42</v>
      </c>
      <c r="U26" t="n">
        <v>0.74</v>
      </c>
      <c r="V26" t="n">
        <v>0.89</v>
      </c>
      <c r="W26" t="n">
        <v>9.210000000000001</v>
      </c>
      <c r="X26" t="n">
        <v>0.48</v>
      </c>
      <c r="Y26" t="n">
        <v>1</v>
      </c>
      <c r="Z26" t="n">
        <v>10</v>
      </c>
      <c r="AA26" t="n">
        <v>931.4353512932014</v>
      </c>
      <c r="AB26" t="n">
        <v>1274.430939666928</v>
      </c>
      <c r="AC26" t="n">
        <v>1152.801039460174</v>
      </c>
      <c r="AD26" t="n">
        <v>931435.3512932014</v>
      </c>
      <c r="AE26" t="n">
        <v>1274430.939666928</v>
      </c>
      <c r="AF26" t="n">
        <v>1.410607129762744e-06</v>
      </c>
      <c r="AG26" t="n">
        <v>34.66145833333334</v>
      </c>
      <c r="AH26" t="n">
        <v>1152801.039460174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3.7555</v>
      </c>
      <c r="E27" t="n">
        <v>26.63</v>
      </c>
      <c r="F27" t="n">
        <v>23.86</v>
      </c>
      <c r="G27" t="n">
        <v>57.26</v>
      </c>
      <c r="H27" t="n">
        <v>0.96</v>
      </c>
      <c r="I27" t="n">
        <v>25</v>
      </c>
      <c r="J27" t="n">
        <v>132.92</v>
      </c>
      <c r="K27" t="n">
        <v>45</v>
      </c>
      <c r="L27" t="n">
        <v>7.25</v>
      </c>
      <c r="M27" t="n">
        <v>23</v>
      </c>
      <c r="N27" t="n">
        <v>20.67</v>
      </c>
      <c r="O27" t="n">
        <v>16627.17</v>
      </c>
      <c r="P27" t="n">
        <v>233.71</v>
      </c>
      <c r="Q27" t="n">
        <v>608.8099999999999</v>
      </c>
      <c r="R27" t="n">
        <v>62.39</v>
      </c>
      <c r="S27" t="n">
        <v>46.36</v>
      </c>
      <c r="T27" t="n">
        <v>7617.52</v>
      </c>
      <c r="U27" t="n">
        <v>0.74</v>
      </c>
      <c r="V27" t="n">
        <v>0.89</v>
      </c>
      <c r="W27" t="n">
        <v>9.220000000000001</v>
      </c>
      <c r="X27" t="n">
        <v>0.48</v>
      </c>
      <c r="Y27" t="n">
        <v>1</v>
      </c>
      <c r="Z27" t="n">
        <v>10</v>
      </c>
      <c r="AA27" t="n">
        <v>930.3328784209408</v>
      </c>
      <c r="AB27" t="n">
        <v>1272.92248764543</v>
      </c>
      <c r="AC27" t="n">
        <v>1151.436551982482</v>
      </c>
      <c r="AD27" t="n">
        <v>930332.8784209408</v>
      </c>
      <c r="AE27" t="n">
        <v>1272922.48764543</v>
      </c>
      <c r="AF27" t="n">
        <v>1.410381799159763e-06</v>
      </c>
      <c r="AG27" t="n">
        <v>34.67447916666666</v>
      </c>
      <c r="AH27" t="n">
        <v>1151436.551982482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3.7609</v>
      </c>
      <c r="E28" t="n">
        <v>26.59</v>
      </c>
      <c r="F28" t="n">
        <v>23.84</v>
      </c>
      <c r="G28" t="n">
        <v>59.61</v>
      </c>
      <c r="H28" t="n">
        <v>0.99</v>
      </c>
      <c r="I28" t="n">
        <v>24</v>
      </c>
      <c r="J28" t="n">
        <v>133.25</v>
      </c>
      <c r="K28" t="n">
        <v>45</v>
      </c>
      <c r="L28" t="n">
        <v>7.5</v>
      </c>
      <c r="M28" t="n">
        <v>22</v>
      </c>
      <c r="N28" t="n">
        <v>20.76</v>
      </c>
      <c r="O28" t="n">
        <v>16668.43</v>
      </c>
      <c r="P28" t="n">
        <v>232.87</v>
      </c>
      <c r="Q28" t="n">
        <v>608.9400000000001</v>
      </c>
      <c r="R28" t="n">
        <v>61.83</v>
      </c>
      <c r="S28" t="n">
        <v>46.36</v>
      </c>
      <c r="T28" t="n">
        <v>7344.76</v>
      </c>
      <c r="U28" t="n">
        <v>0.75</v>
      </c>
      <c r="V28" t="n">
        <v>0.89</v>
      </c>
      <c r="W28" t="n">
        <v>9.220000000000001</v>
      </c>
      <c r="X28" t="n">
        <v>0.47</v>
      </c>
      <c r="Y28" t="n">
        <v>1</v>
      </c>
      <c r="Z28" t="n">
        <v>10</v>
      </c>
      <c r="AA28" t="n">
        <v>928.2799887393805</v>
      </c>
      <c r="AB28" t="n">
        <v>1270.113633416019</v>
      </c>
      <c r="AC28" t="n">
        <v>1148.895770858474</v>
      </c>
      <c r="AD28" t="n">
        <v>928279.9887393805</v>
      </c>
      <c r="AE28" t="n">
        <v>1270113.633416019</v>
      </c>
      <c r="AF28" t="n">
        <v>1.412409774586594e-06</v>
      </c>
      <c r="AG28" t="n">
        <v>34.62239583333334</v>
      </c>
      <c r="AH28" t="n">
        <v>1148895.770858474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3.7665</v>
      </c>
      <c r="E29" t="n">
        <v>26.55</v>
      </c>
      <c r="F29" t="n">
        <v>23.83</v>
      </c>
      <c r="G29" t="n">
        <v>62.17</v>
      </c>
      <c r="H29" t="n">
        <v>1.03</v>
      </c>
      <c r="I29" t="n">
        <v>23</v>
      </c>
      <c r="J29" t="n">
        <v>133.59</v>
      </c>
      <c r="K29" t="n">
        <v>45</v>
      </c>
      <c r="L29" t="n">
        <v>7.75</v>
      </c>
      <c r="M29" t="n">
        <v>21</v>
      </c>
      <c r="N29" t="n">
        <v>20.84</v>
      </c>
      <c r="O29" t="n">
        <v>16709.71</v>
      </c>
      <c r="P29" t="n">
        <v>231.93</v>
      </c>
      <c r="Q29" t="n">
        <v>608.8200000000001</v>
      </c>
      <c r="R29" t="n">
        <v>61.33</v>
      </c>
      <c r="S29" t="n">
        <v>46.36</v>
      </c>
      <c r="T29" t="n">
        <v>7098.77</v>
      </c>
      <c r="U29" t="n">
        <v>0.76</v>
      </c>
      <c r="V29" t="n">
        <v>0.89</v>
      </c>
      <c r="W29" t="n">
        <v>9.23</v>
      </c>
      <c r="X29" t="n">
        <v>0.46</v>
      </c>
      <c r="Y29" t="n">
        <v>1</v>
      </c>
      <c r="Z29" t="n">
        <v>10</v>
      </c>
      <c r="AA29" t="n">
        <v>926.1270990652091</v>
      </c>
      <c r="AB29" t="n">
        <v>1267.167954785029</v>
      </c>
      <c r="AC29" t="n">
        <v>1146.231223661739</v>
      </c>
      <c r="AD29" t="n">
        <v>926127.0990652092</v>
      </c>
      <c r="AE29" t="n">
        <v>1267167.954785028</v>
      </c>
      <c r="AF29" t="n">
        <v>1.414512860214418e-06</v>
      </c>
      <c r="AG29" t="n">
        <v>34.5703125</v>
      </c>
      <c r="AH29" t="n">
        <v>1146231.223661739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3.7753</v>
      </c>
      <c r="E30" t="n">
        <v>26.49</v>
      </c>
      <c r="F30" t="n">
        <v>23.79</v>
      </c>
      <c r="G30" t="n">
        <v>64.89</v>
      </c>
      <c r="H30" t="n">
        <v>1.06</v>
      </c>
      <c r="I30" t="n">
        <v>22</v>
      </c>
      <c r="J30" t="n">
        <v>133.92</v>
      </c>
      <c r="K30" t="n">
        <v>45</v>
      </c>
      <c r="L30" t="n">
        <v>8</v>
      </c>
      <c r="M30" t="n">
        <v>20</v>
      </c>
      <c r="N30" t="n">
        <v>20.93</v>
      </c>
      <c r="O30" t="n">
        <v>16751.02</v>
      </c>
      <c r="P30" t="n">
        <v>230.84</v>
      </c>
      <c r="Q30" t="n">
        <v>608.9</v>
      </c>
      <c r="R30" t="n">
        <v>60.48</v>
      </c>
      <c r="S30" t="n">
        <v>46.36</v>
      </c>
      <c r="T30" t="n">
        <v>6679.67</v>
      </c>
      <c r="U30" t="n">
        <v>0.77</v>
      </c>
      <c r="V30" t="n">
        <v>0.9</v>
      </c>
      <c r="W30" t="n">
        <v>9.210000000000001</v>
      </c>
      <c r="X30" t="n">
        <v>0.42</v>
      </c>
      <c r="Y30" t="n">
        <v>1</v>
      </c>
      <c r="Z30" t="n">
        <v>10</v>
      </c>
      <c r="AA30" t="n">
        <v>922.9879141795477</v>
      </c>
      <c r="AB30" t="n">
        <v>1262.872783533404</v>
      </c>
      <c r="AC30" t="n">
        <v>1142.345977526059</v>
      </c>
      <c r="AD30" t="n">
        <v>922987.9141795477</v>
      </c>
      <c r="AE30" t="n">
        <v>1262872.783533404</v>
      </c>
      <c r="AF30" t="n">
        <v>1.417817709058142e-06</v>
      </c>
      <c r="AG30" t="n">
        <v>34.4921875</v>
      </c>
      <c r="AH30" t="n">
        <v>1142345.977526058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3.7804</v>
      </c>
      <c r="E31" t="n">
        <v>26.45</v>
      </c>
      <c r="F31" t="n">
        <v>23.78</v>
      </c>
      <c r="G31" t="n">
        <v>67.95</v>
      </c>
      <c r="H31" t="n">
        <v>1.09</v>
      </c>
      <c r="I31" t="n">
        <v>21</v>
      </c>
      <c r="J31" t="n">
        <v>134.26</v>
      </c>
      <c r="K31" t="n">
        <v>45</v>
      </c>
      <c r="L31" t="n">
        <v>8.25</v>
      </c>
      <c r="M31" t="n">
        <v>19</v>
      </c>
      <c r="N31" t="n">
        <v>21.01</v>
      </c>
      <c r="O31" t="n">
        <v>16792.37</v>
      </c>
      <c r="P31" t="n">
        <v>229.64</v>
      </c>
      <c r="Q31" t="n">
        <v>608.9400000000001</v>
      </c>
      <c r="R31" t="n">
        <v>60.21</v>
      </c>
      <c r="S31" t="n">
        <v>46.36</v>
      </c>
      <c r="T31" t="n">
        <v>6545.78</v>
      </c>
      <c r="U31" t="n">
        <v>0.77</v>
      </c>
      <c r="V31" t="n">
        <v>0.9</v>
      </c>
      <c r="W31" t="n">
        <v>9.210000000000001</v>
      </c>
      <c r="X31" t="n">
        <v>0.41</v>
      </c>
      <c r="Y31" t="n">
        <v>1</v>
      </c>
      <c r="Z31" t="n">
        <v>10</v>
      </c>
      <c r="AA31" t="n">
        <v>920.5405297063468</v>
      </c>
      <c r="AB31" t="n">
        <v>1259.524164126187</v>
      </c>
      <c r="AC31" t="n">
        <v>1139.31694565525</v>
      </c>
      <c r="AD31" t="n">
        <v>920540.5297063468</v>
      </c>
      <c r="AE31" t="n">
        <v>1259524.164126187</v>
      </c>
      <c r="AF31" t="n">
        <v>1.419733019183482e-06</v>
      </c>
      <c r="AG31" t="n">
        <v>34.44010416666666</v>
      </c>
      <c r="AH31" t="n">
        <v>1139316.94565525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3.7843</v>
      </c>
      <c r="E32" t="n">
        <v>26.42</v>
      </c>
      <c r="F32" t="n">
        <v>23.76</v>
      </c>
      <c r="G32" t="n">
        <v>67.87</v>
      </c>
      <c r="H32" t="n">
        <v>1.12</v>
      </c>
      <c r="I32" t="n">
        <v>21</v>
      </c>
      <c r="J32" t="n">
        <v>134.59</v>
      </c>
      <c r="K32" t="n">
        <v>45</v>
      </c>
      <c r="L32" t="n">
        <v>8.5</v>
      </c>
      <c r="M32" t="n">
        <v>19</v>
      </c>
      <c r="N32" t="n">
        <v>21.1</v>
      </c>
      <c r="O32" t="n">
        <v>16833.86</v>
      </c>
      <c r="P32" t="n">
        <v>228.64</v>
      </c>
      <c r="Q32" t="n">
        <v>608.85</v>
      </c>
      <c r="R32" t="n">
        <v>59.35</v>
      </c>
      <c r="S32" t="n">
        <v>46.36</v>
      </c>
      <c r="T32" t="n">
        <v>6119.97</v>
      </c>
      <c r="U32" t="n">
        <v>0.78</v>
      </c>
      <c r="V32" t="n">
        <v>0.9</v>
      </c>
      <c r="W32" t="n">
        <v>9.210000000000001</v>
      </c>
      <c r="X32" t="n">
        <v>0.38</v>
      </c>
      <c r="Y32" t="n">
        <v>1</v>
      </c>
      <c r="Z32" t="n">
        <v>10</v>
      </c>
      <c r="AA32" t="n">
        <v>918.4756424349356</v>
      </c>
      <c r="AB32" t="n">
        <v>1256.698894265046</v>
      </c>
      <c r="AC32" t="n">
        <v>1136.761315584364</v>
      </c>
      <c r="AD32" t="n">
        <v>918475.6424349356</v>
      </c>
      <c r="AE32" t="n">
        <v>1256698.894265045</v>
      </c>
      <c r="AF32" t="n">
        <v>1.42119766810286e-06</v>
      </c>
      <c r="AG32" t="n">
        <v>34.40104166666666</v>
      </c>
      <c r="AH32" t="n">
        <v>1136761.315584364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3.7892</v>
      </c>
      <c r="E33" t="n">
        <v>26.39</v>
      </c>
      <c r="F33" t="n">
        <v>23.75</v>
      </c>
      <c r="G33" t="n">
        <v>71.23999999999999</v>
      </c>
      <c r="H33" t="n">
        <v>1.15</v>
      </c>
      <c r="I33" t="n">
        <v>20</v>
      </c>
      <c r="J33" t="n">
        <v>134.93</v>
      </c>
      <c r="K33" t="n">
        <v>45</v>
      </c>
      <c r="L33" t="n">
        <v>8.75</v>
      </c>
      <c r="M33" t="n">
        <v>18</v>
      </c>
      <c r="N33" t="n">
        <v>21.18</v>
      </c>
      <c r="O33" t="n">
        <v>16875.27</v>
      </c>
      <c r="P33" t="n">
        <v>227.82</v>
      </c>
      <c r="Q33" t="n">
        <v>608.8200000000001</v>
      </c>
      <c r="R33" t="n">
        <v>59.07</v>
      </c>
      <c r="S33" t="n">
        <v>46.36</v>
      </c>
      <c r="T33" t="n">
        <v>5981.92</v>
      </c>
      <c r="U33" t="n">
        <v>0.78</v>
      </c>
      <c r="V33" t="n">
        <v>0.9</v>
      </c>
      <c r="W33" t="n">
        <v>9.210000000000001</v>
      </c>
      <c r="X33" t="n">
        <v>0.38</v>
      </c>
      <c r="Y33" t="n">
        <v>1</v>
      </c>
      <c r="Z33" t="n">
        <v>10</v>
      </c>
      <c r="AA33" t="n">
        <v>916.611175099639</v>
      </c>
      <c r="AB33" t="n">
        <v>1254.147847802399</v>
      </c>
      <c r="AC33" t="n">
        <v>1134.453737415697</v>
      </c>
      <c r="AD33" t="n">
        <v>916611.175099639</v>
      </c>
      <c r="AE33" t="n">
        <v>1254147.847802399</v>
      </c>
      <c r="AF33" t="n">
        <v>1.423037868027206e-06</v>
      </c>
      <c r="AG33" t="n">
        <v>34.36197916666666</v>
      </c>
      <c r="AH33" t="n">
        <v>1134453.737415697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3.7961</v>
      </c>
      <c r="E34" t="n">
        <v>26.34</v>
      </c>
      <c r="F34" t="n">
        <v>23.73</v>
      </c>
      <c r="G34" t="n">
        <v>74.92</v>
      </c>
      <c r="H34" t="n">
        <v>1.18</v>
      </c>
      <c r="I34" t="n">
        <v>19</v>
      </c>
      <c r="J34" t="n">
        <v>135.27</v>
      </c>
      <c r="K34" t="n">
        <v>45</v>
      </c>
      <c r="L34" t="n">
        <v>9</v>
      </c>
      <c r="M34" t="n">
        <v>17</v>
      </c>
      <c r="N34" t="n">
        <v>21.27</v>
      </c>
      <c r="O34" t="n">
        <v>16916.71</v>
      </c>
      <c r="P34" t="n">
        <v>226.51</v>
      </c>
      <c r="Q34" t="n">
        <v>608.78</v>
      </c>
      <c r="R34" t="n">
        <v>58.45</v>
      </c>
      <c r="S34" t="n">
        <v>46.36</v>
      </c>
      <c r="T34" t="n">
        <v>5677.72</v>
      </c>
      <c r="U34" t="n">
        <v>0.79</v>
      </c>
      <c r="V34" t="n">
        <v>0.9</v>
      </c>
      <c r="W34" t="n">
        <v>9.210000000000001</v>
      </c>
      <c r="X34" t="n">
        <v>0.35</v>
      </c>
      <c r="Y34" t="n">
        <v>1</v>
      </c>
      <c r="Z34" t="n">
        <v>10</v>
      </c>
      <c r="AA34" t="n">
        <v>905.7377665043575</v>
      </c>
      <c r="AB34" t="n">
        <v>1239.270370461403</v>
      </c>
      <c r="AC34" t="n">
        <v>1120.996145631455</v>
      </c>
      <c r="AD34" t="n">
        <v>905737.7665043576</v>
      </c>
      <c r="AE34" t="n">
        <v>1239270.370461403</v>
      </c>
      <c r="AF34" t="n">
        <v>1.42562916996149e-06</v>
      </c>
      <c r="AG34" t="n">
        <v>34.296875</v>
      </c>
      <c r="AH34" t="n">
        <v>1120996.145631455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3.7947</v>
      </c>
      <c r="E35" t="n">
        <v>26.35</v>
      </c>
      <c r="F35" t="n">
        <v>23.73</v>
      </c>
      <c r="G35" t="n">
        <v>74.95</v>
      </c>
      <c r="H35" t="n">
        <v>1.21</v>
      </c>
      <c r="I35" t="n">
        <v>19</v>
      </c>
      <c r="J35" t="n">
        <v>135.6</v>
      </c>
      <c r="K35" t="n">
        <v>45</v>
      </c>
      <c r="L35" t="n">
        <v>9.25</v>
      </c>
      <c r="M35" t="n">
        <v>17</v>
      </c>
      <c r="N35" t="n">
        <v>21.35</v>
      </c>
      <c r="O35" t="n">
        <v>16958.17</v>
      </c>
      <c r="P35" t="n">
        <v>226.21</v>
      </c>
      <c r="Q35" t="n">
        <v>608.85</v>
      </c>
      <c r="R35" t="n">
        <v>58.65</v>
      </c>
      <c r="S35" t="n">
        <v>46.36</v>
      </c>
      <c r="T35" t="n">
        <v>5776.92</v>
      </c>
      <c r="U35" t="n">
        <v>0.79</v>
      </c>
      <c r="V35" t="n">
        <v>0.9</v>
      </c>
      <c r="W35" t="n">
        <v>9.210000000000001</v>
      </c>
      <c r="X35" t="n">
        <v>0.36</v>
      </c>
      <c r="Y35" t="n">
        <v>1</v>
      </c>
      <c r="Z35" t="n">
        <v>10</v>
      </c>
      <c r="AA35" t="n">
        <v>905.4834232673479</v>
      </c>
      <c r="AB35" t="n">
        <v>1238.922366823695</v>
      </c>
      <c r="AC35" t="n">
        <v>1120.681354972504</v>
      </c>
      <c r="AD35" t="n">
        <v>905483.423267348</v>
      </c>
      <c r="AE35" t="n">
        <v>1238922.366823695</v>
      </c>
      <c r="AF35" t="n">
        <v>1.425103398554534e-06</v>
      </c>
      <c r="AG35" t="n">
        <v>34.30989583333334</v>
      </c>
      <c r="AH35" t="n">
        <v>1120681.354972504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3.8016</v>
      </c>
      <c r="E36" t="n">
        <v>26.3</v>
      </c>
      <c r="F36" t="n">
        <v>23.71</v>
      </c>
      <c r="G36" t="n">
        <v>79.04000000000001</v>
      </c>
      <c r="H36" t="n">
        <v>1.24</v>
      </c>
      <c r="I36" t="n">
        <v>18</v>
      </c>
      <c r="J36" t="n">
        <v>135.94</v>
      </c>
      <c r="K36" t="n">
        <v>45</v>
      </c>
      <c r="L36" t="n">
        <v>9.5</v>
      </c>
      <c r="M36" t="n">
        <v>16</v>
      </c>
      <c r="N36" t="n">
        <v>21.44</v>
      </c>
      <c r="O36" t="n">
        <v>16999.67</v>
      </c>
      <c r="P36" t="n">
        <v>224.6</v>
      </c>
      <c r="Q36" t="n">
        <v>608.79</v>
      </c>
      <c r="R36" t="n">
        <v>58.02</v>
      </c>
      <c r="S36" t="n">
        <v>46.36</v>
      </c>
      <c r="T36" t="n">
        <v>5469.4</v>
      </c>
      <c r="U36" t="n">
        <v>0.8</v>
      </c>
      <c r="V36" t="n">
        <v>0.9</v>
      </c>
      <c r="W36" t="n">
        <v>9.210000000000001</v>
      </c>
      <c r="X36" t="n">
        <v>0.34</v>
      </c>
      <c r="Y36" t="n">
        <v>1</v>
      </c>
      <c r="Z36" t="n">
        <v>10</v>
      </c>
      <c r="AA36" t="n">
        <v>902.1859552564546</v>
      </c>
      <c r="AB36" t="n">
        <v>1234.410625617169</v>
      </c>
      <c r="AC36" t="n">
        <v>1116.60020801446</v>
      </c>
      <c r="AD36" t="n">
        <v>902185.9552564545</v>
      </c>
      <c r="AE36" t="n">
        <v>1234410.625617169</v>
      </c>
      <c r="AF36" t="n">
        <v>1.427694700488818e-06</v>
      </c>
      <c r="AG36" t="n">
        <v>34.24479166666666</v>
      </c>
      <c r="AH36" t="n">
        <v>1116600.20801446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3.8041</v>
      </c>
      <c r="E37" t="n">
        <v>26.29</v>
      </c>
      <c r="F37" t="n">
        <v>23.7</v>
      </c>
      <c r="G37" t="n">
        <v>78.98</v>
      </c>
      <c r="H37" t="n">
        <v>1.26</v>
      </c>
      <c r="I37" t="n">
        <v>18</v>
      </c>
      <c r="J37" t="n">
        <v>136.27</v>
      </c>
      <c r="K37" t="n">
        <v>45</v>
      </c>
      <c r="L37" t="n">
        <v>9.75</v>
      </c>
      <c r="M37" t="n">
        <v>16</v>
      </c>
      <c r="N37" t="n">
        <v>21.53</v>
      </c>
      <c r="O37" t="n">
        <v>17041.2</v>
      </c>
      <c r="P37" t="n">
        <v>223.83</v>
      </c>
      <c r="Q37" t="n">
        <v>608.78</v>
      </c>
      <c r="R37" t="n">
        <v>57.41</v>
      </c>
      <c r="S37" t="n">
        <v>46.36</v>
      </c>
      <c r="T37" t="n">
        <v>5164.59</v>
      </c>
      <c r="U37" t="n">
        <v>0.8100000000000001</v>
      </c>
      <c r="V37" t="n">
        <v>0.9</v>
      </c>
      <c r="W37" t="n">
        <v>9.210000000000001</v>
      </c>
      <c r="X37" t="n">
        <v>0.32</v>
      </c>
      <c r="Y37" t="n">
        <v>1</v>
      </c>
      <c r="Z37" t="n">
        <v>10</v>
      </c>
      <c r="AA37" t="n">
        <v>900.7095332911206</v>
      </c>
      <c r="AB37" t="n">
        <v>1232.390519949059</v>
      </c>
      <c r="AC37" t="n">
        <v>1114.772898396079</v>
      </c>
      <c r="AD37" t="n">
        <v>900709.5332911205</v>
      </c>
      <c r="AE37" t="n">
        <v>1232390.519949059</v>
      </c>
      <c r="AF37" t="n">
        <v>1.428633578001239e-06</v>
      </c>
      <c r="AG37" t="n">
        <v>34.23177083333334</v>
      </c>
      <c r="AH37" t="n">
        <v>1114772.898396078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3.8099</v>
      </c>
      <c r="E38" t="n">
        <v>26.25</v>
      </c>
      <c r="F38" t="n">
        <v>23.68</v>
      </c>
      <c r="G38" t="n">
        <v>83.58</v>
      </c>
      <c r="H38" t="n">
        <v>1.29</v>
      </c>
      <c r="I38" t="n">
        <v>17</v>
      </c>
      <c r="J38" t="n">
        <v>136.61</v>
      </c>
      <c r="K38" t="n">
        <v>45</v>
      </c>
      <c r="L38" t="n">
        <v>10</v>
      </c>
      <c r="M38" t="n">
        <v>15</v>
      </c>
      <c r="N38" t="n">
        <v>21.61</v>
      </c>
      <c r="O38" t="n">
        <v>17082.76</v>
      </c>
      <c r="P38" t="n">
        <v>222.18</v>
      </c>
      <c r="Q38" t="n">
        <v>608.85</v>
      </c>
      <c r="R38" t="n">
        <v>57.11</v>
      </c>
      <c r="S38" t="n">
        <v>46.36</v>
      </c>
      <c r="T38" t="n">
        <v>5015.9</v>
      </c>
      <c r="U38" t="n">
        <v>0.8100000000000001</v>
      </c>
      <c r="V38" t="n">
        <v>0.9</v>
      </c>
      <c r="W38" t="n">
        <v>9.199999999999999</v>
      </c>
      <c r="X38" t="n">
        <v>0.31</v>
      </c>
      <c r="Y38" t="n">
        <v>1</v>
      </c>
      <c r="Z38" t="n">
        <v>10</v>
      </c>
      <c r="AA38" t="n">
        <v>897.5069522127725</v>
      </c>
      <c r="AB38" t="n">
        <v>1228.008607229758</v>
      </c>
      <c r="AC38" t="n">
        <v>1110.809189276654</v>
      </c>
      <c r="AD38" t="n">
        <v>897506.9522127724</v>
      </c>
      <c r="AE38" t="n">
        <v>1228008.607229758</v>
      </c>
      <c r="AF38" t="n">
        <v>1.430811773830058e-06</v>
      </c>
      <c r="AG38" t="n">
        <v>34.1796875</v>
      </c>
      <c r="AH38" t="n">
        <v>1110809.189276654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3.8072</v>
      </c>
      <c r="E39" t="n">
        <v>26.27</v>
      </c>
      <c r="F39" t="n">
        <v>23.7</v>
      </c>
      <c r="G39" t="n">
        <v>83.64</v>
      </c>
      <c r="H39" t="n">
        <v>1.32</v>
      </c>
      <c r="I39" t="n">
        <v>17</v>
      </c>
      <c r="J39" t="n">
        <v>136.95</v>
      </c>
      <c r="K39" t="n">
        <v>45</v>
      </c>
      <c r="L39" t="n">
        <v>10.25</v>
      </c>
      <c r="M39" t="n">
        <v>15</v>
      </c>
      <c r="N39" t="n">
        <v>21.7</v>
      </c>
      <c r="O39" t="n">
        <v>17124.35</v>
      </c>
      <c r="P39" t="n">
        <v>222.23</v>
      </c>
      <c r="Q39" t="n">
        <v>608.77</v>
      </c>
      <c r="R39" t="n">
        <v>57.67</v>
      </c>
      <c r="S39" t="n">
        <v>46.36</v>
      </c>
      <c r="T39" t="n">
        <v>5297.5</v>
      </c>
      <c r="U39" t="n">
        <v>0.8</v>
      </c>
      <c r="V39" t="n">
        <v>0.9</v>
      </c>
      <c r="W39" t="n">
        <v>9.199999999999999</v>
      </c>
      <c r="X39" t="n">
        <v>0.33</v>
      </c>
      <c r="Y39" t="n">
        <v>1</v>
      </c>
      <c r="Z39" t="n">
        <v>10</v>
      </c>
      <c r="AA39" t="n">
        <v>898.0384286074154</v>
      </c>
      <c r="AB39" t="n">
        <v>1228.735796679992</v>
      </c>
      <c r="AC39" t="n">
        <v>1111.466976786375</v>
      </c>
      <c r="AD39" t="n">
        <v>898038.4286074154</v>
      </c>
      <c r="AE39" t="n">
        <v>1228735.796679992</v>
      </c>
      <c r="AF39" t="n">
        <v>1.429797786116642e-06</v>
      </c>
      <c r="AG39" t="n">
        <v>34.20572916666666</v>
      </c>
      <c r="AH39" t="n">
        <v>1111466.976786375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3.8072</v>
      </c>
      <c r="E40" t="n">
        <v>26.27</v>
      </c>
      <c r="F40" t="n">
        <v>23.7</v>
      </c>
      <c r="G40" t="n">
        <v>83.64</v>
      </c>
      <c r="H40" t="n">
        <v>1.35</v>
      </c>
      <c r="I40" t="n">
        <v>17</v>
      </c>
      <c r="J40" t="n">
        <v>137.29</v>
      </c>
      <c r="K40" t="n">
        <v>45</v>
      </c>
      <c r="L40" t="n">
        <v>10.5</v>
      </c>
      <c r="M40" t="n">
        <v>15</v>
      </c>
      <c r="N40" t="n">
        <v>21.79</v>
      </c>
      <c r="O40" t="n">
        <v>17165.97</v>
      </c>
      <c r="P40" t="n">
        <v>220.85</v>
      </c>
      <c r="Q40" t="n">
        <v>608.85</v>
      </c>
      <c r="R40" t="n">
        <v>57.56</v>
      </c>
      <c r="S40" t="n">
        <v>46.36</v>
      </c>
      <c r="T40" t="n">
        <v>5244.12</v>
      </c>
      <c r="U40" t="n">
        <v>0.8100000000000001</v>
      </c>
      <c r="V40" t="n">
        <v>0.9</v>
      </c>
      <c r="W40" t="n">
        <v>9.210000000000001</v>
      </c>
      <c r="X40" t="n">
        <v>0.33</v>
      </c>
      <c r="Y40" t="n">
        <v>1</v>
      </c>
      <c r="Z40" t="n">
        <v>10</v>
      </c>
      <c r="AA40" t="n">
        <v>896.0658758593584</v>
      </c>
      <c r="AB40" t="n">
        <v>1226.036862987215</v>
      </c>
      <c r="AC40" t="n">
        <v>1109.025625537259</v>
      </c>
      <c r="AD40" t="n">
        <v>896065.8758593583</v>
      </c>
      <c r="AE40" t="n">
        <v>1226036.862987215</v>
      </c>
      <c r="AF40" t="n">
        <v>1.429797786116642e-06</v>
      </c>
      <c r="AG40" t="n">
        <v>34.20572916666666</v>
      </c>
      <c r="AH40" t="n">
        <v>1109025.625537259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3.8138</v>
      </c>
      <c r="E41" t="n">
        <v>26.22</v>
      </c>
      <c r="F41" t="n">
        <v>23.68</v>
      </c>
      <c r="G41" t="n">
        <v>88.8</v>
      </c>
      <c r="H41" t="n">
        <v>1.38</v>
      </c>
      <c r="I41" t="n">
        <v>16</v>
      </c>
      <c r="J41" t="n">
        <v>137.62</v>
      </c>
      <c r="K41" t="n">
        <v>45</v>
      </c>
      <c r="L41" t="n">
        <v>10.75</v>
      </c>
      <c r="M41" t="n">
        <v>14</v>
      </c>
      <c r="N41" t="n">
        <v>21.88</v>
      </c>
      <c r="O41" t="n">
        <v>17207.62</v>
      </c>
      <c r="P41" t="n">
        <v>220.48</v>
      </c>
      <c r="Q41" t="n">
        <v>608.78</v>
      </c>
      <c r="R41" t="n">
        <v>56.97</v>
      </c>
      <c r="S41" t="n">
        <v>46.36</v>
      </c>
      <c r="T41" t="n">
        <v>4951.93</v>
      </c>
      <c r="U41" t="n">
        <v>0.8100000000000001</v>
      </c>
      <c r="V41" t="n">
        <v>0.9</v>
      </c>
      <c r="W41" t="n">
        <v>9.199999999999999</v>
      </c>
      <c r="X41" t="n">
        <v>0.31</v>
      </c>
      <c r="Y41" t="n">
        <v>1</v>
      </c>
      <c r="Z41" t="n">
        <v>10</v>
      </c>
      <c r="AA41" t="n">
        <v>894.6021060584129</v>
      </c>
      <c r="AB41" t="n">
        <v>1224.034068568595</v>
      </c>
      <c r="AC41" t="n">
        <v>1107.213975007013</v>
      </c>
      <c r="AD41" t="n">
        <v>894602.1060584129</v>
      </c>
      <c r="AE41" t="n">
        <v>1224034.068568595</v>
      </c>
      <c r="AF41" t="n">
        <v>1.432276422749435e-06</v>
      </c>
      <c r="AG41" t="n">
        <v>34.140625</v>
      </c>
      <c r="AH41" t="n">
        <v>1107213.975007012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3.812</v>
      </c>
      <c r="E42" t="n">
        <v>26.23</v>
      </c>
      <c r="F42" t="n">
        <v>23.69</v>
      </c>
      <c r="G42" t="n">
        <v>88.84</v>
      </c>
      <c r="H42" t="n">
        <v>1.41</v>
      </c>
      <c r="I42" t="n">
        <v>16</v>
      </c>
      <c r="J42" t="n">
        <v>137.96</v>
      </c>
      <c r="K42" t="n">
        <v>45</v>
      </c>
      <c r="L42" t="n">
        <v>11</v>
      </c>
      <c r="M42" t="n">
        <v>14</v>
      </c>
      <c r="N42" t="n">
        <v>21.96</v>
      </c>
      <c r="O42" t="n">
        <v>17249.3</v>
      </c>
      <c r="P42" t="n">
        <v>219.04</v>
      </c>
      <c r="Q42" t="n">
        <v>608.79</v>
      </c>
      <c r="R42" t="n">
        <v>57.4</v>
      </c>
      <c r="S42" t="n">
        <v>46.36</v>
      </c>
      <c r="T42" t="n">
        <v>5169.77</v>
      </c>
      <c r="U42" t="n">
        <v>0.8100000000000001</v>
      </c>
      <c r="V42" t="n">
        <v>0.9</v>
      </c>
      <c r="W42" t="n">
        <v>9.210000000000001</v>
      </c>
      <c r="X42" t="n">
        <v>0.32</v>
      </c>
      <c r="Y42" t="n">
        <v>1</v>
      </c>
      <c r="Z42" t="n">
        <v>10</v>
      </c>
      <c r="AA42" t="n">
        <v>892.8300305233558</v>
      </c>
      <c r="AB42" t="n">
        <v>1221.609436643075</v>
      </c>
      <c r="AC42" t="n">
        <v>1105.020746549472</v>
      </c>
      <c r="AD42" t="n">
        <v>892830.0305233558</v>
      </c>
      <c r="AE42" t="n">
        <v>1221609.436643075</v>
      </c>
      <c r="AF42" t="n">
        <v>1.431600430940492e-06</v>
      </c>
      <c r="AG42" t="n">
        <v>34.15364583333334</v>
      </c>
      <c r="AH42" t="n">
        <v>1105020.746549472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3.8216</v>
      </c>
      <c r="E43" t="n">
        <v>26.17</v>
      </c>
      <c r="F43" t="n">
        <v>23.65</v>
      </c>
      <c r="G43" t="n">
        <v>94.61</v>
      </c>
      <c r="H43" t="n">
        <v>1.44</v>
      </c>
      <c r="I43" t="n">
        <v>15</v>
      </c>
      <c r="J43" t="n">
        <v>138.3</v>
      </c>
      <c r="K43" t="n">
        <v>45</v>
      </c>
      <c r="L43" t="n">
        <v>11.25</v>
      </c>
      <c r="M43" t="n">
        <v>13</v>
      </c>
      <c r="N43" t="n">
        <v>22.05</v>
      </c>
      <c r="O43" t="n">
        <v>17291.02</v>
      </c>
      <c r="P43" t="n">
        <v>218.07</v>
      </c>
      <c r="Q43" t="n">
        <v>608.85</v>
      </c>
      <c r="R43" t="n">
        <v>56.19</v>
      </c>
      <c r="S43" t="n">
        <v>46.36</v>
      </c>
      <c r="T43" t="n">
        <v>4566.98</v>
      </c>
      <c r="U43" t="n">
        <v>0.82</v>
      </c>
      <c r="V43" t="n">
        <v>0.9</v>
      </c>
      <c r="W43" t="n">
        <v>9.199999999999999</v>
      </c>
      <c r="X43" t="n">
        <v>0.28</v>
      </c>
      <c r="Y43" t="n">
        <v>1</v>
      </c>
      <c r="Z43" t="n">
        <v>10</v>
      </c>
      <c r="AA43" t="n">
        <v>890.0290561120621</v>
      </c>
      <c r="AB43" t="n">
        <v>1217.777019883273</v>
      </c>
      <c r="AC43" t="n">
        <v>1101.554090266395</v>
      </c>
      <c r="AD43" t="n">
        <v>890029.0561120621</v>
      </c>
      <c r="AE43" t="n">
        <v>1217777.019883273</v>
      </c>
      <c r="AF43" t="n">
        <v>1.435205720588191e-06</v>
      </c>
      <c r="AG43" t="n">
        <v>34.07552083333334</v>
      </c>
      <c r="AH43" t="n">
        <v>1101554.090266395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3.8212</v>
      </c>
      <c r="E44" t="n">
        <v>26.17</v>
      </c>
      <c r="F44" t="n">
        <v>23.65</v>
      </c>
      <c r="G44" t="n">
        <v>94.62</v>
      </c>
      <c r="H44" t="n">
        <v>1.47</v>
      </c>
      <c r="I44" t="n">
        <v>15</v>
      </c>
      <c r="J44" t="n">
        <v>138.64</v>
      </c>
      <c r="K44" t="n">
        <v>45</v>
      </c>
      <c r="L44" t="n">
        <v>11.5</v>
      </c>
      <c r="M44" t="n">
        <v>13</v>
      </c>
      <c r="N44" t="n">
        <v>22.14</v>
      </c>
      <c r="O44" t="n">
        <v>17332.76</v>
      </c>
      <c r="P44" t="n">
        <v>217.73</v>
      </c>
      <c r="Q44" t="n">
        <v>608.8099999999999</v>
      </c>
      <c r="R44" t="n">
        <v>56.21</v>
      </c>
      <c r="S44" t="n">
        <v>46.36</v>
      </c>
      <c r="T44" t="n">
        <v>4576.35</v>
      </c>
      <c r="U44" t="n">
        <v>0.82</v>
      </c>
      <c r="V44" t="n">
        <v>0.9</v>
      </c>
      <c r="W44" t="n">
        <v>9.199999999999999</v>
      </c>
      <c r="X44" t="n">
        <v>0.28</v>
      </c>
      <c r="Y44" t="n">
        <v>1</v>
      </c>
      <c r="Z44" t="n">
        <v>10</v>
      </c>
      <c r="AA44" t="n">
        <v>889.5931054308531</v>
      </c>
      <c r="AB44" t="n">
        <v>1217.180532928456</v>
      </c>
      <c r="AC44" t="n">
        <v>1101.014531189371</v>
      </c>
      <c r="AD44" t="n">
        <v>889593.1054308531</v>
      </c>
      <c r="AE44" t="n">
        <v>1217180.532928456</v>
      </c>
      <c r="AF44" t="n">
        <v>1.435055500186203e-06</v>
      </c>
      <c r="AG44" t="n">
        <v>34.07552083333334</v>
      </c>
      <c r="AH44" t="n">
        <v>1101014.531189371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3.8215</v>
      </c>
      <c r="E45" t="n">
        <v>26.17</v>
      </c>
      <c r="F45" t="n">
        <v>23.65</v>
      </c>
      <c r="G45" t="n">
        <v>94.61</v>
      </c>
      <c r="H45" t="n">
        <v>1.5</v>
      </c>
      <c r="I45" t="n">
        <v>15</v>
      </c>
      <c r="J45" t="n">
        <v>138.98</v>
      </c>
      <c r="K45" t="n">
        <v>45</v>
      </c>
      <c r="L45" t="n">
        <v>11.75</v>
      </c>
      <c r="M45" t="n">
        <v>13</v>
      </c>
      <c r="N45" t="n">
        <v>22.23</v>
      </c>
      <c r="O45" t="n">
        <v>17374.54</v>
      </c>
      <c r="P45" t="n">
        <v>215.42</v>
      </c>
      <c r="Q45" t="n">
        <v>608.78</v>
      </c>
      <c r="R45" t="n">
        <v>56.14</v>
      </c>
      <c r="S45" t="n">
        <v>46.36</v>
      </c>
      <c r="T45" t="n">
        <v>4542.5</v>
      </c>
      <c r="U45" t="n">
        <v>0.83</v>
      </c>
      <c r="V45" t="n">
        <v>0.9</v>
      </c>
      <c r="W45" t="n">
        <v>9.199999999999999</v>
      </c>
      <c r="X45" t="n">
        <v>0.28</v>
      </c>
      <c r="Y45" t="n">
        <v>1</v>
      </c>
      <c r="Z45" t="n">
        <v>10</v>
      </c>
      <c r="AA45" t="n">
        <v>886.2674213063553</v>
      </c>
      <c r="AB45" t="n">
        <v>1212.63018519049</v>
      </c>
      <c r="AC45" t="n">
        <v>1096.898462253063</v>
      </c>
      <c r="AD45" t="n">
        <v>886267.4213063554</v>
      </c>
      <c r="AE45" t="n">
        <v>1212630.18519049</v>
      </c>
      <c r="AF45" t="n">
        <v>1.435168165487694e-06</v>
      </c>
      <c r="AG45" t="n">
        <v>34.07552083333334</v>
      </c>
      <c r="AH45" t="n">
        <v>1096898.462253063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3.8295</v>
      </c>
      <c r="E46" t="n">
        <v>26.11</v>
      </c>
      <c r="F46" t="n">
        <v>23.62</v>
      </c>
      <c r="G46" t="n">
        <v>101.24</v>
      </c>
      <c r="H46" t="n">
        <v>1.52</v>
      </c>
      <c r="I46" t="n">
        <v>14</v>
      </c>
      <c r="J46" t="n">
        <v>139.32</v>
      </c>
      <c r="K46" t="n">
        <v>45</v>
      </c>
      <c r="L46" t="n">
        <v>12</v>
      </c>
      <c r="M46" t="n">
        <v>12</v>
      </c>
      <c r="N46" t="n">
        <v>22.32</v>
      </c>
      <c r="O46" t="n">
        <v>17416.34</v>
      </c>
      <c r="P46" t="n">
        <v>215.11</v>
      </c>
      <c r="Q46" t="n">
        <v>608.78</v>
      </c>
      <c r="R46" t="n">
        <v>55.07</v>
      </c>
      <c r="S46" t="n">
        <v>46.36</v>
      </c>
      <c r="T46" t="n">
        <v>4014.26</v>
      </c>
      <c r="U46" t="n">
        <v>0.84</v>
      </c>
      <c r="V46" t="n">
        <v>0.9</v>
      </c>
      <c r="W46" t="n">
        <v>9.199999999999999</v>
      </c>
      <c r="X46" t="n">
        <v>0.25</v>
      </c>
      <c r="Y46" t="n">
        <v>1</v>
      </c>
      <c r="Z46" t="n">
        <v>10</v>
      </c>
      <c r="AA46" t="n">
        <v>884.5105391459251</v>
      </c>
      <c r="AB46" t="n">
        <v>1210.226341510418</v>
      </c>
      <c r="AC46" t="n">
        <v>1094.724038040002</v>
      </c>
      <c r="AD46" t="n">
        <v>884510.5391459251</v>
      </c>
      <c r="AE46" t="n">
        <v>1210226.341510418</v>
      </c>
      <c r="AF46" t="n">
        <v>1.438172573527443e-06</v>
      </c>
      <c r="AG46" t="n">
        <v>33.99739583333334</v>
      </c>
      <c r="AH46" t="n">
        <v>1094724.038040002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3.8308</v>
      </c>
      <c r="E47" t="n">
        <v>26.1</v>
      </c>
      <c r="F47" t="n">
        <v>23.61</v>
      </c>
      <c r="G47" t="n">
        <v>101.2</v>
      </c>
      <c r="H47" t="n">
        <v>1.55</v>
      </c>
      <c r="I47" t="n">
        <v>14</v>
      </c>
      <c r="J47" t="n">
        <v>139.66</v>
      </c>
      <c r="K47" t="n">
        <v>45</v>
      </c>
      <c r="L47" t="n">
        <v>12.25</v>
      </c>
      <c r="M47" t="n">
        <v>12</v>
      </c>
      <c r="N47" t="n">
        <v>22.41</v>
      </c>
      <c r="O47" t="n">
        <v>17458.18</v>
      </c>
      <c r="P47" t="n">
        <v>214.44</v>
      </c>
      <c r="Q47" t="n">
        <v>608.84</v>
      </c>
      <c r="R47" t="n">
        <v>54.96</v>
      </c>
      <c r="S47" t="n">
        <v>46.36</v>
      </c>
      <c r="T47" t="n">
        <v>3959.43</v>
      </c>
      <c r="U47" t="n">
        <v>0.84</v>
      </c>
      <c r="V47" t="n">
        <v>0.9</v>
      </c>
      <c r="W47" t="n">
        <v>9.199999999999999</v>
      </c>
      <c r="X47" t="n">
        <v>0.24</v>
      </c>
      <c r="Y47" t="n">
        <v>1</v>
      </c>
      <c r="Z47" t="n">
        <v>10</v>
      </c>
      <c r="AA47" t="n">
        <v>883.3406313244826</v>
      </c>
      <c r="AB47" t="n">
        <v>1208.62562201643</v>
      </c>
      <c r="AC47" t="n">
        <v>1093.276088967896</v>
      </c>
      <c r="AD47" t="n">
        <v>883340.6313244826</v>
      </c>
      <c r="AE47" t="n">
        <v>1208625.62201643</v>
      </c>
      <c r="AF47" t="n">
        <v>1.438660789833902e-06</v>
      </c>
      <c r="AG47" t="n">
        <v>33.984375</v>
      </c>
      <c r="AH47" t="n">
        <v>1093276.088967896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3.8279</v>
      </c>
      <c r="E48" t="n">
        <v>26.12</v>
      </c>
      <c r="F48" t="n">
        <v>23.63</v>
      </c>
      <c r="G48" t="n">
        <v>101.29</v>
      </c>
      <c r="H48" t="n">
        <v>1.58</v>
      </c>
      <c r="I48" t="n">
        <v>14</v>
      </c>
      <c r="J48" t="n">
        <v>140</v>
      </c>
      <c r="K48" t="n">
        <v>45</v>
      </c>
      <c r="L48" t="n">
        <v>12.5</v>
      </c>
      <c r="M48" t="n">
        <v>12</v>
      </c>
      <c r="N48" t="n">
        <v>22.5</v>
      </c>
      <c r="O48" t="n">
        <v>17500.05</v>
      </c>
      <c r="P48" t="n">
        <v>212.91</v>
      </c>
      <c r="Q48" t="n">
        <v>608.83</v>
      </c>
      <c r="R48" t="n">
        <v>55.59</v>
      </c>
      <c r="S48" t="n">
        <v>46.36</v>
      </c>
      <c r="T48" t="n">
        <v>4274.86</v>
      </c>
      <c r="U48" t="n">
        <v>0.83</v>
      </c>
      <c r="V48" t="n">
        <v>0.9</v>
      </c>
      <c r="W48" t="n">
        <v>9.199999999999999</v>
      </c>
      <c r="X48" t="n">
        <v>0.26</v>
      </c>
      <c r="Y48" t="n">
        <v>1</v>
      </c>
      <c r="Z48" t="n">
        <v>10</v>
      </c>
      <c r="AA48" t="n">
        <v>881.8074841235181</v>
      </c>
      <c r="AB48" t="n">
        <v>1206.52790237839</v>
      </c>
      <c r="AC48" t="n">
        <v>1091.378572747942</v>
      </c>
      <c r="AD48" t="n">
        <v>881807.4841235181</v>
      </c>
      <c r="AE48" t="n">
        <v>1206527.90237839</v>
      </c>
      <c r="AF48" t="n">
        <v>1.437571691919493e-06</v>
      </c>
      <c r="AG48" t="n">
        <v>34.01041666666666</v>
      </c>
      <c r="AH48" t="n">
        <v>1091378.572747942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3.8342</v>
      </c>
      <c r="E49" t="n">
        <v>26.08</v>
      </c>
      <c r="F49" t="n">
        <v>23.62</v>
      </c>
      <c r="G49" t="n">
        <v>109</v>
      </c>
      <c r="H49" t="n">
        <v>1.61</v>
      </c>
      <c r="I49" t="n">
        <v>13</v>
      </c>
      <c r="J49" t="n">
        <v>140.33</v>
      </c>
      <c r="K49" t="n">
        <v>45</v>
      </c>
      <c r="L49" t="n">
        <v>12.75</v>
      </c>
      <c r="M49" t="n">
        <v>11</v>
      </c>
      <c r="N49" t="n">
        <v>22.59</v>
      </c>
      <c r="O49" t="n">
        <v>17541.95</v>
      </c>
      <c r="P49" t="n">
        <v>212.23</v>
      </c>
      <c r="Q49" t="n">
        <v>608.83</v>
      </c>
      <c r="R49" t="n">
        <v>54.9</v>
      </c>
      <c r="S49" t="n">
        <v>46.36</v>
      </c>
      <c r="T49" t="n">
        <v>3934.49</v>
      </c>
      <c r="U49" t="n">
        <v>0.84</v>
      </c>
      <c r="V49" t="n">
        <v>0.9</v>
      </c>
      <c r="W49" t="n">
        <v>9.199999999999999</v>
      </c>
      <c r="X49" t="n">
        <v>0.24</v>
      </c>
      <c r="Y49" t="n">
        <v>1</v>
      </c>
      <c r="Z49" t="n">
        <v>10</v>
      </c>
      <c r="AA49" t="n">
        <v>879.8643191598059</v>
      </c>
      <c r="AB49" t="n">
        <v>1203.869178348651</v>
      </c>
      <c r="AC49" t="n">
        <v>1088.973593608059</v>
      </c>
      <c r="AD49" t="n">
        <v>879864.3191598059</v>
      </c>
      <c r="AE49" t="n">
        <v>1203869.178348651</v>
      </c>
      <c r="AF49" t="n">
        <v>1.439937663250796e-06</v>
      </c>
      <c r="AG49" t="n">
        <v>33.95833333333334</v>
      </c>
      <c r="AH49" t="n">
        <v>1088973.593608059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3.8345</v>
      </c>
      <c r="E50" t="n">
        <v>26.08</v>
      </c>
      <c r="F50" t="n">
        <v>23.61</v>
      </c>
      <c r="G50" t="n">
        <v>108.99</v>
      </c>
      <c r="H50" t="n">
        <v>1.63</v>
      </c>
      <c r="I50" t="n">
        <v>13</v>
      </c>
      <c r="J50" t="n">
        <v>140.67</v>
      </c>
      <c r="K50" t="n">
        <v>45</v>
      </c>
      <c r="L50" t="n">
        <v>13</v>
      </c>
      <c r="M50" t="n">
        <v>11</v>
      </c>
      <c r="N50" t="n">
        <v>22.68</v>
      </c>
      <c r="O50" t="n">
        <v>17583.88</v>
      </c>
      <c r="P50" t="n">
        <v>211.46</v>
      </c>
      <c r="Q50" t="n">
        <v>608.79</v>
      </c>
      <c r="R50" t="n">
        <v>55.01</v>
      </c>
      <c r="S50" t="n">
        <v>46.36</v>
      </c>
      <c r="T50" t="n">
        <v>3988.59</v>
      </c>
      <c r="U50" t="n">
        <v>0.84</v>
      </c>
      <c r="V50" t="n">
        <v>0.9</v>
      </c>
      <c r="W50" t="n">
        <v>9.199999999999999</v>
      </c>
      <c r="X50" t="n">
        <v>0.24</v>
      </c>
      <c r="Y50" t="n">
        <v>1</v>
      </c>
      <c r="Z50" t="n">
        <v>10</v>
      </c>
      <c r="AA50" t="n">
        <v>878.672819649173</v>
      </c>
      <c r="AB50" t="n">
        <v>1202.238916152955</v>
      </c>
      <c r="AC50" t="n">
        <v>1087.498921348232</v>
      </c>
      <c r="AD50" t="n">
        <v>878672.8196491729</v>
      </c>
      <c r="AE50" t="n">
        <v>1202238.916152955</v>
      </c>
      <c r="AF50" t="n">
        <v>1.440050328552286e-06</v>
      </c>
      <c r="AG50" t="n">
        <v>33.95833333333334</v>
      </c>
      <c r="AH50" t="n">
        <v>1087498.921348232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3.8342</v>
      </c>
      <c r="E51" t="n">
        <v>26.08</v>
      </c>
      <c r="F51" t="n">
        <v>23.62</v>
      </c>
      <c r="G51" t="n">
        <v>109</v>
      </c>
      <c r="H51" t="n">
        <v>1.66</v>
      </c>
      <c r="I51" t="n">
        <v>13</v>
      </c>
      <c r="J51" t="n">
        <v>141.02</v>
      </c>
      <c r="K51" t="n">
        <v>45</v>
      </c>
      <c r="L51" t="n">
        <v>13.25</v>
      </c>
      <c r="M51" t="n">
        <v>11</v>
      </c>
      <c r="N51" t="n">
        <v>22.77</v>
      </c>
      <c r="O51" t="n">
        <v>17625.85</v>
      </c>
      <c r="P51" t="n">
        <v>210.14</v>
      </c>
      <c r="Q51" t="n">
        <v>608.78</v>
      </c>
      <c r="R51" t="n">
        <v>55.05</v>
      </c>
      <c r="S51" t="n">
        <v>46.36</v>
      </c>
      <c r="T51" t="n">
        <v>4008.71</v>
      </c>
      <c r="U51" t="n">
        <v>0.84</v>
      </c>
      <c r="V51" t="n">
        <v>0.9</v>
      </c>
      <c r="W51" t="n">
        <v>9.199999999999999</v>
      </c>
      <c r="X51" t="n">
        <v>0.24</v>
      </c>
      <c r="Y51" t="n">
        <v>1</v>
      </c>
      <c r="Z51" t="n">
        <v>10</v>
      </c>
      <c r="AA51" t="n">
        <v>876.8979393661218</v>
      </c>
      <c r="AB51" t="n">
        <v>1199.810446647492</v>
      </c>
      <c r="AC51" t="n">
        <v>1085.302221563993</v>
      </c>
      <c r="AD51" t="n">
        <v>876897.9393661218</v>
      </c>
      <c r="AE51" t="n">
        <v>1199810.446647492</v>
      </c>
      <c r="AF51" t="n">
        <v>1.439937663250796e-06</v>
      </c>
      <c r="AG51" t="n">
        <v>33.95833333333334</v>
      </c>
      <c r="AH51" t="n">
        <v>1085302.221563993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3.8344</v>
      </c>
      <c r="E52" t="n">
        <v>26.08</v>
      </c>
      <c r="F52" t="n">
        <v>23.61</v>
      </c>
      <c r="G52" t="n">
        <v>108.99</v>
      </c>
      <c r="H52" t="n">
        <v>1.69</v>
      </c>
      <c r="I52" t="n">
        <v>13</v>
      </c>
      <c r="J52" t="n">
        <v>141.36</v>
      </c>
      <c r="K52" t="n">
        <v>45</v>
      </c>
      <c r="L52" t="n">
        <v>13.5</v>
      </c>
      <c r="M52" t="n">
        <v>10</v>
      </c>
      <c r="N52" t="n">
        <v>22.86</v>
      </c>
      <c r="O52" t="n">
        <v>17667.84</v>
      </c>
      <c r="P52" t="n">
        <v>208</v>
      </c>
      <c r="Q52" t="n">
        <v>608.79</v>
      </c>
      <c r="R52" t="n">
        <v>54.8</v>
      </c>
      <c r="S52" t="n">
        <v>46.36</v>
      </c>
      <c r="T52" t="n">
        <v>3880.27</v>
      </c>
      <c r="U52" t="n">
        <v>0.85</v>
      </c>
      <c r="V52" t="n">
        <v>0.9</v>
      </c>
      <c r="W52" t="n">
        <v>9.199999999999999</v>
      </c>
      <c r="X52" t="n">
        <v>0.24</v>
      </c>
      <c r="Y52" t="n">
        <v>1</v>
      </c>
      <c r="Z52" t="n">
        <v>10</v>
      </c>
      <c r="AA52" t="n">
        <v>873.773958702566</v>
      </c>
      <c r="AB52" t="n">
        <v>1195.536078483315</v>
      </c>
      <c r="AC52" t="n">
        <v>1081.435793098291</v>
      </c>
      <c r="AD52" t="n">
        <v>873773.958702566</v>
      </c>
      <c r="AE52" t="n">
        <v>1195536.078483315</v>
      </c>
      <c r="AF52" t="n">
        <v>1.440012773451789e-06</v>
      </c>
      <c r="AG52" t="n">
        <v>33.95833333333334</v>
      </c>
      <c r="AH52" t="n">
        <v>1081435.793098291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3.8407</v>
      </c>
      <c r="E53" t="n">
        <v>26.04</v>
      </c>
      <c r="F53" t="n">
        <v>23.6</v>
      </c>
      <c r="G53" t="n">
        <v>117.99</v>
      </c>
      <c r="H53" t="n">
        <v>1.72</v>
      </c>
      <c r="I53" t="n">
        <v>12</v>
      </c>
      <c r="J53" t="n">
        <v>141.7</v>
      </c>
      <c r="K53" t="n">
        <v>45</v>
      </c>
      <c r="L53" t="n">
        <v>13.75</v>
      </c>
      <c r="M53" t="n">
        <v>9</v>
      </c>
      <c r="N53" t="n">
        <v>22.95</v>
      </c>
      <c r="O53" t="n">
        <v>17709.87</v>
      </c>
      <c r="P53" t="n">
        <v>208.01</v>
      </c>
      <c r="Q53" t="n">
        <v>608.88</v>
      </c>
      <c r="R53" t="n">
        <v>54.42</v>
      </c>
      <c r="S53" t="n">
        <v>46.36</v>
      </c>
      <c r="T53" t="n">
        <v>3696.45</v>
      </c>
      <c r="U53" t="n">
        <v>0.85</v>
      </c>
      <c r="V53" t="n">
        <v>0.9</v>
      </c>
      <c r="W53" t="n">
        <v>9.199999999999999</v>
      </c>
      <c r="X53" t="n">
        <v>0.23</v>
      </c>
      <c r="Y53" t="n">
        <v>1</v>
      </c>
      <c r="Z53" t="n">
        <v>10</v>
      </c>
      <c r="AA53" t="n">
        <v>872.9949573231652</v>
      </c>
      <c r="AB53" t="n">
        <v>1194.470214428903</v>
      </c>
      <c r="AC53" t="n">
        <v>1080.471653613283</v>
      </c>
      <c r="AD53" t="n">
        <v>872994.9573231651</v>
      </c>
      <c r="AE53" t="n">
        <v>1194470.214428903</v>
      </c>
      <c r="AF53" t="n">
        <v>1.442378744783092e-06</v>
      </c>
      <c r="AG53" t="n">
        <v>33.90625</v>
      </c>
      <c r="AH53" t="n">
        <v>1080471.653613283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3.8414</v>
      </c>
      <c r="E54" t="n">
        <v>26.03</v>
      </c>
      <c r="F54" t="n">
        <v>23.59</v>
      </c>
      <c r="G54" t="n">
        <v>117.97</v>
      </c>
      <c r="H54" t="n">
        <v>1.74</v>
      </c>
      <c r="I54" t="n">
        <v>12</v>
      </c>
      <c r="J54" t="n">
        <v>142.04</v>
      </c>
      <c r="K54" t="n">
        <v>45</v>
      </c>
      <c r="L54" t="n">
        <v>14</v>
      </c>
      <c r="M54" t="n">
        <v>8</v>
      </c>
      <c r="N54" t="n">
        <v>23.04</v>
      </c>
      <c r="O54" t="n">
        <v>17751.93</v>
      </c>
      <c r="P54" t="n">
        <v>207.49</v>
      </c>
      <c r="Q54" t="n">
        <v>608.8099999999999</v>
      </c>
      <c r="R54" t="n">
        <v>54.22</v>
      </c>
      <c r="S54" t="n">
        <v>46.36</v>
      </c>
      <c r="T54" t="n">
        <v>3595.22</v>
      </c>
      <c r="U54" t="n">
        <v>0.86</v>
      </c>
      <c r="V54" t="n">
        <v>0.9</v>
      </c>
      <c r="W54" t="n">
        <v>9.199999999999999</v>
      </c>
      <c r="X54" t="n">
        <v>0.22</v>
      </c>
      <c r="Y54" t="n">
        <v>1</v>
      </c>
      <c r="Z54" t="n">
        <v>10</v>
      </c>
      <c r="AA54" t="n">
        <v>872.1140492713281</v>
      </c>
      <c r="AB54" t="n">
        <v>1193.26491716946</v>
      </c>
      <c r="AC54" t="n">
        <v>1079.381388232635</v>
      </c>
      <c r="AD54" t="n">
        <v>872114.0492713281</v>
      </c>
      <c r="AE54" t="n">
        <v>1193264.91716946</v>
      </c>
      <c r="AF54" t="n">
        <v>1.44264163048657e-06</v>
      </c>
      <c r="AG54" t="n">
        <v>33.89322916666666</v>
      </c>
      <c r="AH54" t="n">
        <v>1079381.388232635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3.8394</v>
      </c>
      <c r="E55" t="n">
        <v>26.05</v>
      </c>
      <c r="F55" t="n">
        <v>23.61</v>
      </c>
      <c r="G55" t="n">
        <v>118.03</v>
      </c>
      <c r="H55" t="n">
        <v>1.77</v>
      </c>
      <c r="I55" t="n">
        <v>12</v>
      </c>
      <c r="J55" t="n">
        <v>142.38</v>
      </c>
      <c r="K55" t="n">
        <v>45</v>
      </c>
      <c r="L55" t="n">
        <v>14.25</v>
      </c>
      <c r="M55" t="n">
        <v>6</v>
      </c>
      <c r="N55" t="n">
        <v>23.13</v>
      </c>
      <c r="O55" t="n">
        <v>17794.02</v>
      </c>
      <c r="P55" t="n">
        <v>207.23</v>
      </c>
      <c r="Q55" t="n">
        <v>608.84</v>
      </c>
      <c r="R55" t="n">
        <v>54.54</v>
      </c>
      <c r="S55" t="n">
        <v>46.36</v>
      </c>
      <c r="T55" t="n">
        <v>3756.25</v>
      </c>
      <c r="U55" t="n">
        <v>0.85</v>
      </c>
      <c r="V55" t="n">
        <v>0.9</v>
      </c>
      <c r="W55" t="n">
        <v>9.199999999999999</v>
      </c>
      <c r="X55" t="n">
        <v>0.24</v>
      </c>
      <c r="Y55" t="n">
        <v>1</v>
      </c>
      <c r="Z55" t="n">
        <v>10</v>
      </c>
      <c r="AA55" t="n">
        <v>872.1031181566088</v>
      </c>
      <c r="AB55" t="n">
        <v>1193.249960736054</v>
      </c>
      <c r="AC55" t="n">
        <v>1079.367859220243</v>
      </c>
      <c r="AD55" t="n">
        <v>872103.1181566089</v>
      </c>
      <c r="AE55" t="n">
        <v>1193249.960736054</v>
      </c>
      <c r="AF55" t="n">
        <v>1.441890528476632e-06</v>
      </c>
      <c r="AG55" t="n">
        <v>33.91927083333334</v>
      </c>
      <c r="AH55" t="n">
        <v>1079367.859220243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3.8394</v>
      </c>
      <c r="E56" t="n">
        <v>26.05</v>
      </c>
      <c r="F56" t="n">
        <v>23.61</v>
      </c>
      <c r="G56" t="n">
        <v>118.03</v>
      </c>
      <c r="H56" t="n">
        <v>1.8</v>
      </c>
      <c r="I56" t="n">
        <v>12</v>
      </c>
      <c r="J56" t="n">
        <v>142.72</v>
      </c>
      <c r="K56" t="n">
        <v>45</v>
      </c>
      <c r="L56" t="n">
        <v>14.5</v>
      </c>
      <c r="M56" t="n">
        <v>4</v>
      </c>
      <c r="N56" t="n">
        <v>23.22</v>
      </c>
      <c r="O56" t="n">
        <v>17836.15</v>
      </c>
      <c r="P56" t="n">
        <v>206.41</v>
      </c>
      <c r="Q56" t="n">
        <v>608.8200000000001</v>
      </c>
      <c r="R56" t="n">
        <v>54.4</v>
      </c>
      <c r="S56" t="n">
        <v>46.36</v>
      </c>
      <c r="T56" t="n">
        <v>3689.83</v>
      </c>
      <c r="U56" t="n">
        <v>0.85</v>
      </c>
      <c r="V56" t="n">
        <v>0.9</v>
      </c>
      <c r="W56" t="n">
        <v>9.210000000000001</v>
      </c>
      <c r="X56" t="n">
        <v>0.23</v>
      </c>
      <c r="Y56" t="n">
        <v>1</v>
      </c>
      <c r="Z56" t="n">
        <v>10</v>
      </c>
      <c r="AA56" t="n">
        <v>870.940851650148</v>
      </c>
      <c r="AB56" t="n">
        <v>1191.659696426335</v>
      </c>
      <c r="AC56" t="n">
        <v>1077.929367504293</v>
      </c>
      <c r="AD56" t="n">
        <v>870940.851650148</v>
      </c>
      <c r="AE56" t="n">
        <v>1191659.696426335</v>
      </c>
      <c r="AF56" t="n">
        <v>1.441890528476632e-06</v>
      </c>
      <c r="AG56" t="n">
        <v>33.91927083333334</v>
      </c>
      <c r="AH56" t="n">
        <v>1077929.367504293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3.839</v>
      </c>
      <c r="E57" t="n">
        <v>26.05</v>
      </c>
      <c r="F57" t="n">
        <v>23.61</v>
      </c>
      <c r="G57" t="n">
        <v>118.05</v>
      </c>
      <c r="H57" t="n">
        <v>1.82</v>
      </c>
      <c r="I57" t="n">
        <v>12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206.36</v>
      </c>
      <c r="Q57" t="n">
        <v>608.85</v>
      </c>
      <c r="R57" t="n">
        <v>54.37</v>
      </c>
      <c r="S57" t="n">
        <v>46.36</v>
      </c>
      <c r="T57" t="n">
        <v>3674.06</v>
      </c>
      <c r="U57" t="n">
        <v>0.85</v>
      </c>
      <c r="V57" t="n">
        <v>0.9</v>
      </c>
      <c r="W57" t="n">
        <v>9.210000000000001</v>
      </c>
      <c r="X57" t="n">
        <v>0.24</v>
      </c>
      <c r="Y57" t="n">
        <v>1</v>
      </c>
      <c r="Z57" t="n">
        <v>10</v>
      </c>
      <c r="AA57" t="n">
        <v>870.9160395106529</v>
      </c>
      <c r="AB57" t="n">
        <v>1191.625747362443</v>
      </c>
      <c r="AC57" t="n">
        <v>1077.898658491411</v>
      </c>
      <c r="AD57" t="n">
        <v>870916.0395106529</v>
      </c>
      <c r="AE57" t="n">
        <v>1191625.747362443</v>
      </c>
      <c r="AF57" t="n">
        <v>1.441740308074645e-06</v>
      </c>
      <c r="AG57" t="n">
        <v>33.91927083333334</v>
      </c>
      <c r="AH57" t="n">
        <v>1077898.658491411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3.8385</v>
      </c>
      <c r="E58" t="n">
        <v>26.05</v>
      </c>
      <c r="F58" t="n">
        <v>23.61</v>
      </c>
      <c r="G58" t="n">
        <v>118.06</v>
      </c>
      <c r="H58" t="n">
        <v>1.85</v>
      </c>
      <c r="I58" t="n">
        <v>12</v>
      </c>
      <c r="J58" t="n">
        <v>143.4</v>
      </c>
      <c r="K58" t="n">
        <v>45</v>
      </c>
      <c r="L58" t="n">
        <v>15</v>
      </c>
      <c r="M58" t="n">
        <v>0</v>
      </c>
      <c r="N58" t="n">
        <v>23.41</v>
      </c>
      <c r="O58" t="n">
        <v>17920.49</v>
      </c>
      <c r="P58" t="n">
        <v>206.6</v>
      </c>
      <c r="Q58" t="n">
        <v>608.83</v>
      </c>
      <c r="R58" t="n">
        <v>54.46</v>
      </c>
      <c r="S58" t="n">
        <v>46.36</v>
      </c>
      <c r="T58" t="n">
        <v>3717.67</v>
      </c>
      <c r="U58" t="n">
        <v>0.85</v>
      </c>
      <c r="V58" t="n">
        <v>0.9</v>
      </c>
      <c r="W58" t="n">
        <v>9.210000000000001</v>
      </c>
      <c r="X58" t="n">
        <v>0.24</v>
      </c>
      <c r="Y58" t="n">
        <v>1</v>
      </c>
      <c r="Z58" t="n">
        <v>10</v>
      </c>
      <c r="AA58" t="n">
        <v>871.3138805438776</v>
      </c>
      <c r="AB58" t="n">
        <v>1192.170091015609</v>
      </c>
      <c r="AC58" t="n">
        <v>1078.39105075031</v>
      </c>
      <c r="AD58" t="n">
        <v>871313.8805438776</v>
      </c>
      <c r="AE58" t="n">
        <v>1192170.091015609</v>
      </c>
      <c r="AF58" t="n">
        <v>1.441552532572161e-06</v>
      </c>
      <c r="AG58" t="n">
        <v>33.91927083333334</v>
      </c>
      <c r="AH58" t="n">
        <v>1078391.05075031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1.8635</v>
      </c>
      <c r="E2" t="n">
        <v>53.66</v>
      </c>
      <c r="F2" t="n">
        <v>31.35</v>
      </c>
      <c r="G2" t="n">
        <v>4.89</v>
      </c>
      <c r="H2" t="n">
        <v>0.07000000000000001</v>
      </c>
      <c r="I2" t="n">
        <v>385</v>
      </c>
      <c r="J2" t="n">
        <v>263.32</v>
      </c>
      <c r="K2" t="n">
        <v>59.89</v>
      </c>
      <c r="L2" t="n">
        <v>1</v>
      </c>
      <c r="M2" t="n">
        <v>383</v>
      </c>
      <c r="N2" t="n">
        <v>67.43000000000001</v>
      </c>
      <c r="O2" t="n">
        <v>32710.1</v>
      </c>
      <c r="P2" t="n">
        <v>535.79</v>
      </c>
      <c r="Q2" t="n">
        <v>610.5700000000001</v>
      </c>
      <c r="R2" t="n">
        <v>294.97</v>
      </c>
      <c r="S2" t="n">
        <v>46.36</v>
      </c>
      <c r="T2" t="n">
        <v>122106.02</v>
      </c>
      <c r="U2" t="n">
        <v>0.16</v>
      </c>
      <c r="V2" t="n">
        <v>0.68</v>
      </c>
      <c r="W2" t="n">
        <v>9.81</v>
      </c>
      <c r="X2" t="n">
        <v>7.93</v>
      </c>
      <c r="Y2" t="n">
        <v>1</v>
      </c>
      <c r="Z2" t="n">
        <v>10</v>
      </c>
      <c r="AA2" t="n">
        <v>3088.695074266891</v>
      </c>
      <c r="AB2" t="n">
        <v>4226.088864221876</v>
      </c>
      <c r="AC2" t="n">
        <v>3822.756874373354</v>
      </c>
      <c r="AD2" t="n">
        <v>3088695.074266891</v>
      </c>
      <c r="AE2" t="n">
        <v>4226088.864221876</v>
      </c>
      <c r="AF2" t="n">
        <v>5.850444764593055e-07</v>
      </c>
      <c r="AG2" t="n">
        <v>69.86979166666667</v>
      </c>
      <c r="AH2" t="n">
        <v>3822756.874373354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2.1416</v>
      </c>
      <c r="E3" t="n">
        <v>46.69</v>
      </c>
      <c r="F3" t="n">
        <v>29.28</v>
      </c>
      <c r="G3" t="n">
        <v>6.1</v>
      </c>
      <c r="H3" t="n">
        <v>0.08</v>
      </c>
      <c r="I3" t="n">
        <v>288</v>
      </c>
      <c r="J3" t="n">
        <v>263.79</v>
      </c>
      <c r="K3" t="n">
        <v>59.89</v>
      </c>
      <c r="L3" t="n">
        <v>1.25</v>
      </c>
      <c r="M3" t="n">
        <v>286</v>
      </c>
      <c r="N3" t="n">
        <v>67.65000000000001</v>
      </c>
      <c r="O3" t="n">
        <v>32767.75</v>
      </c>
      <c r="P3" t="n">
        <v>500.6</v>
      </c>
      <c r="Q3" t="n">
        <v>610.26</v>
      </c>
      <c r="R3" t="n">
        <v>230.91</v>
      </c>
      <c r="S3" t="n">
        <v>46.36</v>
      </c>
      <c r="T3" t="n">
        <v>90563.91</v>
      </c>
      <c r="U3" t="n">
        <v>0.2</v>
      </c>
      <c r="V3" t="n">
        <v>0.73</v>
      </c>
      <c r="W3" t="n">
        <v>9.65</v>
      </c>
      <c r="X3" t="n">
        <v>5.88</v>
      </c>
      <c r="Y3" t="n">
        <v>1</v>
      </c>
      <c r="Z3" t="n">
        <v>10</v>
      </c>
      <c r="AA3" t="n">
        <v>2572.526959712752</v>
      </c>
      <c r="AB3" t="n">
        <v>3519.844878158797</v>
      </c>
      <c r="AC3" t="n">
        <v>3183.915823120502</v>
      </c>
      <c r="AD3" t="n">
        <v>2572526.959712752</v>
      </c>
      <c r="AE3" t="n">
        <v>3519844.878158797</v>
      </c>
      <c r="AF3" t="n">
        <v>6.723537702094171e-07</v>
      </c>
      <c r="AG3" t="n">
        <v>60.79427083333334</v>
      </c>
      <c r="AH3" t="n">
        <v>3183915.823120502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2.3506</v>
      </c>
      <c r="E4" t="n">
        <v>42.54</v>
      </c>
      <c r="F4" t="n">
        <v>28.06</v>
      </c>
      <c r="G4" t="n">
        <v>7.32</v>
      </c>
      <c r="H4" t="n">
        <v>0.1</v>
      </c>
      <c r="I4" t="n">
        <v>230</v>
      </c>
      <c r="J4" t="n">
        <v>264.25</v>
      </c>
      <c r="K4" t="n">
        <v>59.89</v>
      </c>
      <c r="L4" t="n">
        <v>1.5</v>
      </c>
      <c r="M4" t="n">
        <v>228</v>
      </c>
      <c r="N4" t="n">
        <v>67.87</v>
      </c>
      <c r="O4" t="n">
        <v>32825.49</v>
      </c>
      <c r="P4" t="n">
        <v>479.7</v>
      </c>
      <c r="Q4" t="n">
        <v>609.62</v>
      </c>
      <c r="R4" t="n">
        <v>192.75</v>
      </c>
      <c r="S4" t="n">
        <v>46.36</v>
      </c>
      <c r="T4" t="n">
        <v>71773.02</v>
      </c>
      <c r="U4" t="n">
        <v>0.24</v>
      </c>
      <c r="V4" t="n">
        <v>0.76</v>
      </c>
      <c r="W4" t="n">
        <v>9.56</v>
      </c>
      <c r="X4" t="n">
        <v>4.67</v>
      </c>
      <c r="Y4" t="n">
        <v>1</v>
      </c>
      <c r="Z4" t="n">
        <v>10</v>
      </c>
      <c r="AA4" t="n">
        <v>2271.58395653445</v>
      </c>
      <c r="AB4" t="n">
        <v>3108.08138454194</v>
      </c>
      <c r="AC4" t="n">
        <v>2811.45045942076</v>
      </c>
      <c r="AD4" t="n">
        <v>2271583.95653445</v>
      </c>
      <c r="AE4" t="n">
        <v>3108081.38454194</v>
      </c>
      <c r="AF4" t="n">
        <v>7.379691689644451e-07</v>
      </c>
      <c r="AG4" t="n">
        <v>55.390625</v>
      </c>
      <c r="AH4" t="n">
        <v>2811450.45942076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2.5116</v>
      </c>
      <c r="E5" t="n">
        <v>39.82</v>
      </c>
      <c r="F5" t="n">
        <v>27.26</v>
      </c>
      <c r="G5" t="n">
        <v>8.52</v>
      </c>
      <c r="H5" t="n">
        <v>0.12</v>
      </c>
      <c r="I5" t="n">
        <v>192</v>
      </c>
      <c r="J5" t="n">
        <v>264.72</v>
      </c>
      <c r="K5" t="n">
        <v>59.89</v>
      </c>
      <c r="L5" t="n">
        <v>1.75</v>
      </c>
      <c r="M5" t="n">
        <v>190</v>
      </c>
      <c r="N5" t="n">
        <v>68.09</v>
      </c>
      <c r="O5" t="n">
        <v>32883.31</v>
      </c>
      <c r="P5" t="n">
        <v>465.84</v>
      </c>
      <c r="Q5" t="n">
        <v>609.4400000000001</v>
      </c>
      <c r="R5" t="n">
        <v>168.28</v>
      </c>
      <c r="S5" t="n">
        <v>46.36</v>
      </c>
      <c r="T5" t="n">
        <v>59729.3</v>
      </c>
      <c r="U5" t="n">
        <v>0.28</v>
      </c>
      <c r="V5" t="n">
        <v>0.78</v>
      </c>
      <c r="W5" t="n">
        <v>9.470000000000001</v>
      </c>
      <c r="X5" t="n">
        <v>3.87</v>
      </c>
      <c r="Y5" t="n">
        <v>1</v>
      </c>
      <c r="Z5" t="n">
        <v>10</v>
      </c>
      <c r="AA5" t="n">
        <v>2088.687870335037</v>
      </c>
      <c r="AB5" t="n">
        <v>2857.83489059787</v>
      </c>
      <c r="AC5" t="n">
        <v>2585.087139635669</v>
      </c>
      <c r="AD5" t="n">
        <v>2088687.870335037</v>
      </c>
      <c r="AE5" t="n">
        <v>2857834.89059787</v>
      </c>
      <c r="AF5" t="n">
        <v>7.885150024551606e-07</v>
      </c>
      <c r="AG5" t="n">
        <v>51.84895833333334</v>
      </c>
      <c r="AH5" t="n">
        <v>2585087.139635669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2.6367</v>
      </c>
      <c r="E6" t="n">
        <v>37.93</v>
      </c>
      <c r="F6" t="n">
        <v>26.73</v>
      </c>
      <c r="G6" t="n">
        <v>9.720000000000001</v>
      </c>
      <c r="H6" t="n">
        <v>0.13</v>
      </c>
      <c r="I6" t="n">
        <v>165</v>
      </c>
      <c r="J6" t="n">
        <v>265.19</v>
      </c>
      <c r="K6" t="n">
        <v>59.89</v>
      </c>
      <c r="L6" t="n">
        <v>2</v>
      </c>
      <c r="M6" t="n">
        <v>163</v>
      </c>
      <c r="N6" t="n">
        <v>68.31</v>
      </c>
      <c r="O6" t="n">
        <v>32941.21</v>
      </c>
      <c r="P6" t="n">
        <v>456.77</v>
      </c>
      <c r="Q6" t="n">
        <v>609.34</v>
      </c>
      <c r="R6" t="n">
        <v>151.21</v>
      </c>
      <c r="S6" t="n">
        <v>46.36</v>
      </c>
      <c r="T6" t="n">
        <v>51329</v>
      </c>
      <c r="U6" t="n">
        <v>0.31</v>
      </c>
      <c r="V6" t="n">
        <v>0.8</v>
      </c>
      <c r="W6" t="n">
        <v>9.460000000000001</v>
      </c>
      <c r="X6" t="n">
        <v>3.35</v>
      </c>
      <c r="Y6" t="n">
        <v>1</v>
      </c>
      <c r="Z6" t="n">
        <v>10</v>
      </c>
      <c r="AA6" t="n">
        <v>1961.935144940088</v>
      </c>
      <c r="AB6" t="n">
        <v>2684.406219776915</v>
      </c>
      <c r="AC6" t="n">
        <v>2428.210257749198</v>
      </c>
      <c r="AD6" t="n">
        <v>1961935.144940088</v>
      </c>
      <c r="AE6" t="n">
        <v>2684406.219776915</v>
      </c>
      <c r="AF6" t="n">
        <v>8.277900569252755e-07</v>
      </c>
      <c r="AG6" t="n">
        <v>49.38802083333334</v>
      </c>
      <c r="AH6" t="n">
        <v>2428210.257749198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2.7453</v>
      </c>
      <c r="E7" t="n">
        <v>36.43</v>
      </c>
      <c r="F7" t="n">
        <v>26.29</v>
      </c>
      <c r="G7" t="n">
        <v>10.96</v>
      </c>
      <c r="H7" t="n">
        <v>0.15</v>
      </c>
      <c r="I7" t="n">
        <v>144</v>
      </c>
      <c r="J7" t="n">
        <v>265.66</v>
      </c>
      <c r="K7" t="n">
        <v>59.89</v>
      </c>
      <c r="L7" t="n">
        <v>2.25</v>
      </c>
      <c r="M7" t="n">
        <v>142</v>
      </c>
      <c r="N7" t="n">
        <v>68.53</v>
      </c>
      <c r="O7" t="n">
        <v>32999.19</v>
      </c>
      <c r="P7" t="n">
        <v>449.15</v>
      </c>
      <c r="Q7" t="n">
        <v>609.41</v>
      </c>
      <c r="R7" t="n">
        <v>137.42</v>
      </c>
      <c r="S7" t="n">
        <v>46.36</v>
      </c>
      <c r="T7" t="n">
        <v>44539.95</v>
      </c>
      <c r="U7" t="n">
        <v>0.34</v>
      </c>
      <c r="V7" t="n">
        <v>0.8100000000000001</v>
      </c>
      <c r="W7" t="n">
        <v>9.43</v>
      </c>
      <c r="X7" t="n">
        <v>2.91</v>
      </c>
      <c r="Y7" t="n">
        <v>1</v>
      </c>
      <c r="Z7" t="n">
        <v>10</v>
      </c>
      <c r="AA7" t="n">
        <v>1863.565752432703</v>
      </c>
      <c r="AB7" t="n">
        <v>2549.812877196997</v>
      </c>
      <c r="AC7" t="n">
        <v>2306.462314882165</v>
      </c>
      <c r="AD7" t="n">
        <v>1863565.752432703</v>
      </c>
      <c r="AE7" t="n">
        <v>2549812.877196997</v>
      </c>
      <c r="AF7" t="n">
        <v>8.618849483357829e-07</v>
      </c>
      <c r="AG7" t="n">
        <v>47.43489583333334</v>
      </c>
      <c r="AH7" t="n">
        <v>2306462.314882165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2.8359</v>
      </c>
      <c r="E8" t="n">
        <v>35.26</v>
      </c>
      <c r="F8" t="n">
        <v>25.94</v>
      </c>
      <c r="G8" t="n">
        <v>12.16</v>
      </c>
      <c r="H8" t="n">
        <v>0.17</v>
      </c>
      <c r="I8" t="n">
        <v>128</v>
      </c>
      <c r="J8" t="n">
        <v>266.13</v>
      </c>
      <c r="K8" t="n">
        <v>59.89</v>
      </c>
      <c r="L8" t="n">
        <v>2.5</v>
      </c>
      <c r="M8" t="n">
        <v>126</v>
      </c>
      <c r="N8" t="n">
        <v>68.75</v>
      </c>
      <c r="O8" t="n">
        <v>33057.26</v>
      </c>
      <c r="P8" t="n">
        <v>442.94</v>
      </c>
      <c r="Q8" t="n">
        <v>609.3</v>
      </c>
      <c r="R8" t="n">
        <v>127.02</v>
      </c>
      <c r="S8" t="n">
        <v>46.36</v>
      </c>
      <c r="T8" t="n">
        <v>39418.18</v>
      </c>
      <c r="U8" t="n">
        <v>0.36</v>
      </c>
      <c r="V8" t="n">
        <v>0.82</v>
      </c>
      <c r="W8" t="n">
        <v>9.380000000000001</v>
      </c>
      <c r="X8" t="n">
        <v>2.56</v>
      </c>
      <c r="Y8" t="n">
        <v>1</v>
      </c>
      <c r="Z8" t="n">
        <v>10</v>
      </c>
      <c r="AA8" t="n">
        <v>1790.640319174218</v>
      </c>
      <c r="AB8" t="n">
        <v>2450.033082169686</v>
      </c>
      <c r="AC8" t="n">
        <v>2216.205363450438</v>
      </c>
      <c r="AD8" t="n">
        <v>1790640.319174218</v>
      </c>
      <c r="AE8" t="n">
        <v>2450033.082169686</v>
      </c>
      <c r="AF8" t="n">
        <v>8.903287527721731e-07</v>
      </c>
      <c r="AG8" t="n">
        <v>45.91145833333334</v>
      </c>
      <c r="AH8" t="n">
        <v>2216205.363450438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2.9123</v>
      </c>
      <c r="E9" t="n">
        <v>34.34</v>
      </c>
      <c r="F9" t="n">
        <v>25.67</v>
      </c>
      <c r="G9" t="n">
        <v>13.39</v>
      </c>
      <c r="H9" t="n">
        <v>0.18</v>
      </c>
      <c r="I9" t="n">
        <v>115</v>
      </c>
      <c r="J9" t="n">
        <v>266.6</v>
      </c>
      <c r="K9" t="n">
        <v>59.89</v>
      </c>
      <c r="L9" t="n">
        <v>2.75</v>
      </c>
      <c r="M9" t="n">
        <v>113</v>
      </c>
      <c r="N9" t="n">
        <v>68.97</v>
      </c>
      <c r="O9" t="n">
        <v>33115.41</v>
      </c>
      <c r="P9" t="n">
        <v>438.22</v>
      </c>
      <c r="Q9" t="n">
        <v>609.3200000000001</v>
      </c>
      <c r="R9" t="n">
        <v>118.92</v>
      </c>
      <c r="S9" t="n">
        <v>46.36</v>
      </c>
      <c r="T9" t="n">
        <v>35434.31</v>
      </c>
      <c r="U9" t="n">
        <v>0.39</v>
      </c>
      <c r="V9" t="n">
        <v>0.83</v>
      </c>
      <c r="W9" t="n">
        <v>9.359999999999999</v>
      </c>
      <c r="X9" t="n">
        <v>2.29</v>
      </c>
      <c r="Y9" t="n">
        <v>1</v>
      </c>
      <c r="Z9" t="n">
        <v>10</v>
      </c>
      <c r="AA9" t="n">
        <v>1730.389748453886</v>
      </c>
      <c r="AB9" t="n">
        <v>2367.595593242543</v>
      </c>
      <c r="AC9" t="n">
        <v>2141.635592764759</v>
      </c>
      <c r="AD9" t="n">
        <v>1730389.748453886</v>
      </c>
      <c r="AE9" t="n">
        <v>2367595.593242543</v>
      </c>
      <c r="AF9" t="n">
        <v>9.143144774845375e-07</v>
      </c>
      <c r="AG9" t="n">
        <v>44.71354166666666</v>
      </c>
      <c r="AH9" t="n">
        <v>2141635.592764759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2.9736</v>
      </c>
      <c r="E10" t="n">
        <v>33.63</v>
      </c>
      <c r="F10" t="n">
        <v>25.47</v>
      </c>
      <c r="G10" t="n">
        <v>14.55</v>
      </c>
      <c r="H10" t="n">
        <v>0.2</v>
      </c>
      <c r="I10" t="n">
        <v>105</v>
      </c>
      <c r="J10" t="n">
        <v>267.08</v>
      </c>
      <c r="K10" t="n">
        <v>59.89</v>
      </c>
      <c r="L10" t="n">
        <v>3</v>
      </c>
      <c r="M10" t="n">
        <v>103</v>
      </c>
      <c r="N10" t="n">
        <v>69.19</v>
      </c>
      <c r="O10" t="n">
        <v>33173.65</v>
      </c>
      <c r="P10" t="n">
        <v>434.61</v>
      </c>
      <c r="Q10" t="n">
        <v>609.2</v>
      </c>
      <c r="R10" t="n">
        <v>112.37</v>
      </c>
      <c r="S10" t="n">
        <v>46.36</v>
      </c>
      <c r="T10" t="n">
        <v>32206.22</v>
      </c>
      <c r="U10" t="n">
        <v>0.41</v>
      </c>
      <c r="V10" t="n">
        <v>0.84</v>
      </c>
      <c r="W10" t="n">
        <v>9.34</v>
      </c>
      <c r="X10" t="n">
        <v>2.09</v>
      </c>
      <c r="Y10" t="n">
        <v>1</v>
      </c>
      <c r="Z10" t="n">
        <v>10</v>
      </c>
      <c r="AA10" t="n">
        <v>1689.378548037092</v>
      </c>
      <c r="AB10" t="n">
        <v>2311.482259545816</v>
      </c>
      <c r="AC10" t="n">
        <v>2090.87763688049</v>
      </c>
      <c r="AD10" t="n">
        <v>1689378.548037092</v>
      </c>
      <c r="AE10" t="n">
        <v>2311482.259545816</v>
      </c>
      <c r="AF10" t="n">
        <v>9.3355956812417e-07</v>
      </c>
      <c r="AG10" t="n">
        <v>43.7890625</v>
      </c>
      <c r="AH10" t="n">
        <v>2090877.63688049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3.031</v>
      </c>
      <c r="E11" t="n">
        <v>32.99</v>
      </c>
      <c r="F11" t="n">
        <v>25.29</v>
      </c>
      <c r="G11" t="n">
        <v>15.8</v>
      </c>
      <c r="H11" t="n">
        <v>0.22</v>
      </c>
      <c r="I11" t="n">
        <v>96</v>
      </c>
      <c r="J11" t="n">
        <v>267.55</v>
      </c>
      <c r="K11" t="n">
        <v>59.89</v>
      </c>
      <c r="L11" t="n">
        <v>3.25</v>
      </c>
      <c r="M11" t="n">
        <v>94</v>
      </c>
      <c r="N11" t="n">
        <v>69.41</v>
      </c>
      <c r="O11" t="n">
        <v>33231.97</v>
      </c>
      <c r="P11" t="n">
        <v>431.42</v>
      </c>
      <c r="Q11" t="n">
        <v>609.23</v>
      </c>
      <c r="R11" t="n">
        <v>106.82</v>
      </c>
      <c r="S11" t="n">
        <v>46.36</v>
      </c>
      <c r="T11" t="n">
        <v>29478.8</v>
      </c>
      <c r="U11" t="n">
        <v>0.43</v>
      </c>
      <c r="V11" t="n">
        <v>0.84</v>
      </c>
      <c r="W11" t="n">
        <v>9.33</v>
      </c>
      <c r="X11" t="n">
        <v>1.91</v>
      </c>
      <c r="Y11" t="n">
        <v>1</v>
      </c>
      <c r="Z11" t="n">
        <v>10</v>
      </c>
      <c r="AA11" t="n">
        <v>1651.987788070266</v>
      </c>
      <c r="AB11" t="n">
        <v>2260.322572195296</v>
      </c>
      <c r="AC11" t="n">
        <v>2044.600558287631</v>
      </c>
      <c r="AD11" t="n">
        <v>1651987.788070266</v>
      </c>
      <c r="AE11" t="n">
        <v>2260322.572195296</v>
      </c>
      <c r="AF11" t="n">
        <v>9.515802565860774e-07</v>
      </c>
      <c r="AG11" t="n">
        <v>42.95572916666666</v>
      </c>
      <c r="AH11" t="n">
        <v>2044600.558287631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3.0776</v>
      </c>
      <c r="E12" t="n">
        <v>32.49</v>
      </c>
      <c r="F12" t="n">
        <v>25.14</v>
      </c>
      <c r="G12" t="n">
        <v>16.95</v>
      </c>
      <c r="H12" t="n">
        <v>0.23</v>
      </c>
      <c r="I12" t="n">
        <v>89</v>
      </c>
      <c r="J12" t="n">
        <v>268.02</v>
      </c>
      <c r="K12" t="n">
        <v>59.89</v>
      </c>
      <c r="L12" t="n">
        <v>3.5</v>
      </c>
      <c r="M12" t="n">
        <v>87</v>
      </c>
      <c r="N12" t="n">
        <v>69.64</v>
      </c>
      <c r="O12" t="n">
        <v>33290.38</v>
      </c>
      <c r="P12" t="n">
        <v>428.7</v>
      </c>
      <c r="Q12" t="n">
        <v>609.29</v>
      </c>
      <c r="R12" t="n">
        <v>102.51</v>
      </c>
      <c r="S12" t="n">
        <v>46.36</v>
      </c>
      <c r="T12" t="n">
        <v>27359.26</v>
      </c>
      <c r="U12" t="n">
        <v>0.45</v>
      </c>
      <c r="V12" t="n">
        <v>0.85</v>
      </c>
      <c r="W12" t="n">
        <v>9.31</v>
      </c>
      <c r="X12" t="n">
        <v>1.76</v>
      </c>
      <c r="Y12" t="n">
        <v>1</v>
      </c>
      <c r="Z12" t="n">
        <v>10</v>
      </c>
      <c r="AA12" t="n">
        <v>1620.588374339277</v>
      </c>
      <c r="AB12" t="n">
        <v>2217.360509084188</v>
      </c>
      <c r="AC12" t="n">
        <v>2005.738734182213</v>
      </c>
      <c r="AD12" t="n">
        <v>1620588.374339277</v>
      </c>
      <c r="AE12" t="n">
        <v>2217360.509084188</v>
      </c>
      <c r="AF12" t="n">
        <v>9.662102928635143e-07</v>
      </c>
      <c r="AG12" t="n">
        <v>42.30468750000001</v>
      </c>
      <c r="AH12" t="n">
        <v>2005738.734182213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3.1165</v>
      </c>
      <c r="E13" t="n">
        <v>32.09</v>
      </c>
      <c r="F13" t="n">
        <v>25.04</v>
      </c>
      <c r="G13" t="n">
        <v>18.1</v>
      </c>
      <c r="H13" t="n">
        <v>0.25</v>
      </c>
      <c r="I13" t="n">
        <v>83</v>
      </c>
      <c r="J13" t="n">
        <v>268.5</v>
      </c>
      <c r="K13" t="n">
        <v>59.89</v>
      </c>
      <c r="L13" t="n">
        <v>3.75</v>
      </c>
      <c r="M13" t="n">
        <v>81</v>
      </c>
      <c r="N13" t="n">
        <v>69.86</v>
      </c>
      <c r="O13" t="n">
        <v>33348.87</v>
      </c>
      <c r="P13" t="n">
        <v>426.79</v>
      </c>
      <c r="Q13" t="n">
        <v>609.12</v>
      </c>
      <c r="R13" t="n">
        <v>98.93000000000001</v>
      </c>
      <c r="S13" t="n">
        <v>46.36</v>
      </c>
      <c r="T13" t="n">
        <v>25596.03</v>
      </c>
      <c r="U13" t="n">
        <v>0.47</v>
      </c>
      <c r="V13" t="n">
        <v>0.85</v>
      </c>
      <c r="W13" t="n">
        <v>9.32</v>
      </c>
      <c r="X13" t="n">
        <v>1.66</v>
      </c>
      <c r="Y13" t="n">
        <v>1</v>
      </c>
      <c r="Z13" t="n">
        <v>10</v>
      </c>
      <c r="AA13" t="n">
        <v>1594.31387208787</v>
      </c>
      <c r="AB13" t="n">
        <v>2181.410575954583</v>
      </c>
      <c r="AC13" t="n">
        <v>1973.219812214449</v>
      </c>
      <c r="AD13" t="n">
        <v>1594313.87208787</v>
      </c>
      <c r="AE13" t="n">
        <v>2181410.575954583</v>
      </c>
      <c r="AF13" t="n">
        <v>9.784229197131342e-07</v>
      </c>
      <c r="AG13" t="n">
        <v>41.78385416666667</v>
      </c>
      <c r="AH13" t="n">
        <v>1973219.812214449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3.159</v>
      </c>
      <c r="E14" t="n">
        <v>31.66</v>
      </c>
      <c r="F14" t="n">
        <v>24.91</v>
      </c>
      <c r="G14" t="n">
        <v>19.41</v>
      </c>
      <c r="H14" t="n">
        <v>0.26</v>
      </c>
      <c r="I14" t="n">
        <v>77</v>
      </c>
      <c r="J14" t="n">
        <v>268.97</v>
      </c>
      <c r="K14" t="n">
        <v>59.89</v>
      </c>
      <c r="L14" t="n">
        <v>4</v>
      </c>
      <c r="M14" t="n">
        <v>75</v>
      </c>
      <c r="N14" t="n">
        <v>70.09</v>
      </c>
      <c r="O14" t="n">
        <v>33407.45</v>
      </c>
      <c r="P14" t="n">
        <v>424.41</v>
      </c>
      <c r="Q14" t="n">
        <v>609.0700000000001</v>
      </c>
      <c r="R14" t="n">
        <v>94.90000000000001</v>
      </c>
      <c r="S14" t="n">
        <v>46.36</v>
      </c>
      <c r="T14" t="n">
        <v>23610.07</v>
      </c>
      <c r="U14" t="n">
        <v>0.49</v>
      </c>
      <c r="V14" t="n">
        <v>0.86</v>
      </c>
      <c r="W14" t="n">
        <v>9.31</v>
      </c>
      <c r="X14" t="n">
        <v>1.53</v>
      </c>
      <c r="Y14" t="n">
        <v>1</v>
      </c>
      <c r="Z14" t="n">
        <v>10</v>
      </c>
      <c r="AA14" t="n">
        <v>1566.19753448654</v>
      </c>
      <c r="AB14" t="n">
        <v>2142.940562443172</v>
      </c>
      <c r="AC14" t="n">
        <v>1938.421322799564</v>
      </c>
      <c r="AD14" t="n">
        <v>1566197.53448654</v>
      </c>
      <c r="AE14" t="n">
        <v>2142940.562443172</v>
      </c>
      <c r="AF14" t="n">
        <v>9.917657639575777e-07</v>
      </c>
      <c r="AG14" t="n">
        <v>41.22395833333334</v>
      </c>
      <c r="AH14" t="n">
        <v>1938421.322799564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3.1872</v>
      </c>
      <c r="E15" t="n">
        <v>31.38</v>
      </c>
      <c r="F15" t="n">
        <v>24.83</v>
      </c>
      <c r="G15" t="n">
        <v>20.41</v>
      </c>
      <c r="H15" t="n">
        <v>0.28</v>
      </c>
      <c r="I15" t="n">
        <v>73</v>
      </c>
      <c r="J15" t="n">
        <v>269.45</v>
      </c>
      <c r="K15" t="n">
        <v>59.89</v>
      </c>
      <c r="L15" t="n">
        <v>4.25</v>
      </c>
      <c r="M15" t="n">
        <v>71</v>
      </c>
      <c r="N15" t="n">
        <v>70.31</v>
      </c>
      <c r="O15" t="n">
        <v>33466.11</v>
      </c>
      <c r="P15" t="n">
        <v>422.93</v>
      </c>
      <c r="Q15" t="n">
        <v>609.02</v>
      </c>
      <c r="R15" t="n">
        <v>92.97</v>
      </c>
      <c r="S15" t="n">
        <v>46.36</v>
      </c>
      <c r="T15" t="n">
        <v>22667.06</v>
      </c>
      <c r="U15" t="n">
        <v>0.5</v>
      </c>
      <c r="V15" t="n">
        <v>0.86</v>
      </c>
      <c r="W15" t="n">
        <v>9.289999999999999</v>
      </c>
      <c r="X15" t="n">
        <v>1.46</v>
      </c>
      <c r="Y15" t="n">
        <v>1</v>
      </c>
      <c r="Z15" t="n">
        <v>10</v>
      </c>
      <c r="AA15" t="n">
        <v>1545.045675567721</v>
      </c>
      <c r="AB15" t="n">
        <v>2113.999655916286</v>
      </c>
      <c r="AC15" t="n">
        <v>1912.242495772787</v>
      </c>
      <c r="AD15" t="n">
        <v>1545045.675567721</v>
      </c>
      <c r="AE15" t="n">
        <v>2113999.655916287</v>
      </c>
      <c r="AF15" t="n">
        <v>1.000619133550361e-06</v>
      </c>
      <c r="AG15" t="n">
        <v>40.859375</v>
      </c>
      <c r="AH15" t="n">
        <v>1912242.495772787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3.2244</v>
      </c>
      <c r="E16" t="n">
        <v>31.01</v>
      </c>
      <c r="F16" t="n">
        <v>24.72</v>
      </c>
      <c r="G16" t="n">
        <v>21.81</v>
      </c>
      <c r="H16" t="n">
        <v>0.3</v>
      </c>
      <c r="I16" t="n">
        <v>68</v>
      </c>
      <c r="J16" t="n">
        <v>269.92</v>
      </c>
      <c r="K16" t="n">
        <v>59.89</v>
      </c>
      <c r="L16" t="n">
        <v>4.5</v>
      </c>
      <c r="M16" t="n">
        <v>66</v>
      </c>
      <c r="N16" t="n">
        <v>70.54000000000001</v>
      </c>
      <c r="O16" t="n">
        <v>33524.86</v>
      </c>
      <c r="P16" t="n">
        <v>420.9</v>
      </c>
      <c r="Q16" t="n">
        <v>609.2</v>
      </c>
      <c r="R16" t="n">
        <v>89.18000000000001</v>
      </c>
      <c r="S16" t="n">
        <v>46.36</v>
      </c>
      <c r="T16" t="n">
        <v>20796.83</v>
      </c>
      <c r="U16" t="n">
        <v>0.52</v>
      </c>
      <c r="V16" t="n">
        <v>0.86</v>
      </c>
      <c r="W16" t="n">
        <v>9.289999999999999</v>
      </c>
      <c r="X16" t="n">
        <v>1.34</v>
      </c>
      <c r="Y16" t="n">
        <v>1</v>
      </c>
      <c r="Z16" t="n">
        <v>10</v>
      </c>
      <c r="AA16" t="n">
        <v>1528.935580751045</v>
      </c>
      <c r="AB16" t="n">
        <v>2091.957113460888</v>
      </c>
      <c r="AC16" t="n">
        <v>1892.303662632429</v>
      </c>
      <c r="AD16" t="n">
        <v>1528935.580751045</v>
      </c>
      <c r="AE16" t="n">
        <v>2091957.113460888</v>
      </c>
      <c r="AF16" t="n">
        <v>1.012298046630204e-06</v>
      </c>
      <c r="AG16" t="n">
        <v>40.37760416666666</v>
      </c>
      <c r="AH16" t="n">
        <v>1892303.66263243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3.2461</v>
      </c>
      <c r="E17" t="n">
        <v>30.81</v>
      </c>
      <c r="F17" t="n">
        <v>24.67</v>
      </c>
      <c r="G17" t="n">
        <v>22.77</v>
      </c>
      <c r="H17" t="n">
        <v>0.31</v>
      </c>
      <c r="I17" t="n">
        <v>65</v>
      </c>
      <c r="J17" t="n">
        <v>270.4</v>
      </c>
      <c r="K17" t="n">
        <v>59.89</v>
      </c>
      <c r="L17" t="n">
        <v>4.75</v>
      </c>
      <c r="M17" t="n">
        <v>63</v>
      </c>
      <c r="N17" t="n">
        <v>70.76000000000001</v>
      </c>
      <c r="O17" t="n">
        <v>33583.7</v>
      </c>
      <c r="P17" t="n">
        <v>419.73</v>
      </c>
      <c r="Q17" t="n">
        <v>609.0599999999999</v>
      </c>
      <c r="R17" t="n">
        <v>87.14</v>
      </c>
      <c r="S17" t="n">
        <v>46.36</v>
      </c>
      <c r="T17" t="n">
        <v>19791.78</v>
      </c>
      <c r="U17" t="n">
        <v>0.53</v>
      </c>
      <c r="V17" t="n">
        <v>0.86</v>
      </c>
      <c r="W17" t="n">
        <v>9.300000000000001</v>
      </c>
      <c r="X17" t="n">
        <v>1.29</v>
      </c>
      <c r="Y17" t="n">
        <v>1</v>
      </c>
      <c r="Z17" t="n">
        <v>10</v>
      </c>
      <c r="AA17" t="n">
        <v>1511.191677394482</v>
      </c>
      <c r="AB17" t="n">
        <v>2067.679122082671</v>
      </c>
      <c r="AC17" t="n">
        <v>1870.342728676974</v>
      </c>
      <c r="AD17" t="n">
        <v>1511191.677394483</v>
      </c>
      <c r="AE17" t="n">
        <v>2067679.122082671</v>
      </c>
      <c r="AF17" t="n">
        <v>1.019110745926779e-06</v>
      </c>
      <c r="AG17" t="n">
        <v>40.1171875</v>
      </c>
      <c r="AH17" t="n">
        <v>1870342.728676974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3.2777</v>
      </c>
      <c r="E18" t="n">
        <v>30.51</v>
      </c>
      <c r="F18" t="n">
        <v>24.57</v>
      </c>
      <c r="G18" t="n">
        <v>24.17</v>
      </c>
      <c r="H18" t="n">
        <v>0.33</v>
      </c>
      <c r="I18" t="n">
        <v>61</v>
      </c>
      <c r="J18" t="n">
        <v>270.88</v>
      </c>
      <c r="K18" t="n">
        <v>59.89</v>
      </c>
      <c r="L18" t="n">
        <v>5</v>
      </c>
      <c r="M18" t="n">
        <v>59</v>
      </c>
      <c r="N18" t="n">
        <v>70.98999999999999</v>
      </c>
      <c r="O18" t="n">
        <v>33642.62</v>
      </c>
      <c r="P18" t="n">
        <v>418.01</v>
      </c>
      <c r="Q18" t="n">
        <v>609.0700000000001</v>
      </c>
      <c r="R18" t="n">
        <v>84.53</v>
      </c>
      <c r="S18" t="n">
        <v>46.36</v>
      </c>
      <c r="T18" t="n">
        <v>18509.62</v>
      </c>
      <c r="U18" t="n">
        <v>0.55</v>
      </c>
      <c r="V18" t="n">
        <v>0.87</v>
      </c>
      <c r="W18" t="n">
        <v>9.279999999999999</v>
      </c>
      <c r="X18" t="n">
        <v>1.2</v>
      </c>
      <c r="Y18" t="n">
        <v>1</v>
      </c>
      <c r="Z18" t="n">
        <v>10</v>
      </c>
      <c r="AA18" t="n">
        <v>1497.881119125793</v>
      </c>
      <c r="AB18" t="n">
        <v>2049.467029039063</v>
      </c>
      <c r="AC18" t="n">
        <v>1853.868772232615</v>
      </c>
      <c r="AD18" t="n">
        <v>1497881.119125793</v>
      </c>
      <c r="AE18" t="n">
        <v>2049467.029039063</v>
      </c>
      <c r="AF18" t="n">
        <v>1.029031543059118e-06</v>
      </c>
      <c r="AG18" t="n">
        <v>39.7265625</v>
      </c>
      <c r="AH18" t="n">
        <v>1853868.772232615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3.2983</v>
      </c>
      <c r="E19" t="n">
        <v>30.32</v>
      </c>
      <c r="F19" t="n">
        <v>24.53</v>
      </c>
      <c r="G19" t="n">
        <v>25.38</v>
      </c>
      <c r="H19" t="n">
        <v>0.34</v>
      </c>
      <c r="I19" t="n">
        <v>58</v>
      </c>
      <c r="J19" t="n">
        <v>271.36</v>
      </c>
      <c r="K19" t="n">
        <v>59.89</v>
      </c>
      <c r="L19" t="n">
        <v>5.25</v>
      </c>
      <c r="M19" t="n">
        <v>56</v>
      </c>
      <c r="N19" t="n">
        <v>71.22</v>
      </c>
      <c r="O19" t="n">
        <v>33701.64</v>
      </c>
      <c r="P19" t="n">
        <v>417.17</v>
      </c>
      <c r="Q19" t="n">
        <v>608.96</v>
      </c>
      <c r="R19" t="n">
        <v>83.38</v>
      </c>
      <c r="S19" t="n">
        <v>46.36</v>
      </c>
      <c r="T19" t="n">
        <v>17949.96</v>
      </c>
      <c r="U19" t="n">
        <v>0.5600000000000001</v>
      </c>
      <c r="V19" t="n">
        <v>0.87</v>
      </c>
      <c r="W19" t="n">
        <v>9.279999999999999</v>
      </c>
      <c r="X19" t="n">
        <v>1.16</v>
      </c>
      <c r="Y19" t="n">
        <v>1</v>
      </c>
      <c r="Z19" t="n">
        <v>10</v>
      </c>
      <c r="AA19" t="n">
        <v>1481.216308183429</v>
      </c>
      <c r="AB19" t="n">
        <v>2026.66549950815</v>
      </c>
      <c r="AC19" t="n">
        <v>1833.243388677985</v>
      </c>
      <c r="AD19" t="n">
        <v>1481216.30818343</v>
      </c>
      <c r="AE19" t="n">
        <v>2026665.49950815</v>
      </c>
      <c r="AF19" t="n">
        <v>1.035498898151719e-06</v>
      </c>
      <c r="AG19" t="n">
        <v>39.47916666666666</v>
      </c>
      <c r="AH19" t="n">
        <v>1833243.388677985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3.3149</v>
      </c>
      <c r="E20" t="n">
        <v>30.17</v>
      </c>
      <c r="F20" t="n">
        <v>24.48</v>
      </c>
      <c r="G20" t="n">
        <v>26.23</v>
      </c>
      <c r="H20" t="n">
        <v>0.36</v>
      </c>
      <c r="I20" t="n">
        <v>56</v>
      </c>
      <c r="J20" t="n">
        <v>271.84</v>
      </c>
      <c r="K20" t="n">
        <v>59.89</v>
      </c>
      <c r="L20" t="n">
        <v>5.5</v>
      </c>
      <c r="M20" t="n">
        <v>54</v>
      </c>
      <c r="N20" t="n">
        <v>71.45</v>
      </c>
      <c r="O20" t="n">
        <v>33760.74</v>
      </c>
      <c r="P20" t="n">
        <v>416.18</v>
      </c>
      <c r="Q20" t="n">
        <v>609</v>
      </c>
      <c r="R20" t="n">
        <v>81.81999999999999</v>
      </c>
      <c r="S20" t="n">
        <v>46.36</v>
      </c>
      <c r="T20" t="n">
        <v>17176.79</v>
      </c>
      <c r="U20" t="n">
        <v>0.57</v>
      </c>
      <c r="V20" t="n">
        <v>0.87</v>
      </c>
      <c r="W20" t="n">
        <v>9.27</v>
      </c>
      <c r="X20" t="n">
        <v>1.11</v>
      </c>
      <c r="Y20" t="n">
        <v>1</v>
      </c>
      <c r="Z20" t="n">
        <v>10</v>
      </c>
      <c r="AA20" t="n">
        <v>1474.379361075896</v>
      </c>
      <c r="AB20" t="n">
        <v>2017.310886850804</v>
      </c>
      <c r="AC20" t="n">
        <v>1824.781567123375</v>
      </c>
      <c r="AD20" t="n">
        <v>1474379.361075896</v>
      </c>
      <c r="AE20" t="n">
        <v>2017310.886850804</v>
      </c>
      <c r="AF20" t="n">
        <v>1.04071045613896e-06</v>
      </c>
      <c r="AG20" t="n">
        <v>39.28385416666666</v>
      </c>
      <c r="AH20" t="n">
        <v>1824781.567123375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3.3408</v>
      </c>
      <c r="E21" t="n">
        <v>29.93</v>
      </c>
      <c r="F21" t="n">
        <v>24.4</v>
      </c>
      <c r="G21" t="n">
        <v>27.62</v>
      </c>
      <c r="H21" t="n">
        <v>0.38</v>
      </c>
      <c r="I21" t="n">
        <v>53</v>
      </c>
      <c r="J21" t="n">
        <v>272.32</v>
      </c>
      <c r="K21" t="n">
        <v>59.89</v>
      </c>
      <c r="L21" t="n">
        <v>5.75</v>
      </c>
      <c r="M21" t="n">
        <v>51</v>
      </c>
      <c r="N21" t="n">
        <v>71.68000000000001</v>
      </c>
      <c r="O21" t="n">
        <v>33820.05</v>
      </c>
      <c r="P21" t="n">
        <v>414.61</v>
      </c>
      <c r="Q21" t="n">
        <v>608.99</v>
      </c>
      <c r="R21" t="n">
        <v>79.06999999999999</v>
      </c>
      <c r="S21" t="n">
        <v>46.36</v>
      </c>
      <c r="T21" t="n">
        <v>15817.48</v>
      </c>
      <c r="U21" t="n">
        <v>0.59</v>
      </c>
      <c r="V21" t="n">
        <v>0.87</v>
      </c>
      <c r="W21" t="n">
        <v>9.27</v>
      </c>
      <c r="X21" t="n">
        <v>1.02</v>
      </c>
      <c r="Y21" t="n">
        <v>1</v>
      </c>
      <c r="Z21" t="n">
        <v>10</v>
      </c>
      <c r="AA21" t="n">
        <v>1463.615805276959</v>
      </c>
      <c r="AB21" t="n">
        <v>2002.583714952129</v>
      </c>
      <c r="AC21" t="n">
        <v>1811.459935840994</v>
      </c>
      <c r="AD21" t="n">
        <v>1463615.805276959</v>
      </c>
      <c r="AE21" t="n">
        <v>2002583.714952129</v>
      </c>
      <c r="AF21" t="n">
        <v>1.048841742396162e-06</v>
      </c>
      <c r="AG21" t="n">
        <v>38.97135416666666</v>
      </c>
      <c r="AH21" t="n">
        <v>1811459.935840994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3.3546</v>
      </c>
      <c r="E22" t="n">
        <v>29.81</v>
      </c>
      <c r="F22" t="n">
        <v>24.38</v>
      </c>
      <c r="G22" t="n">
        <v>28.68</v>
      </c>
      <c r="H22" t="n">
        <v>0.39</v>
      </c>
      <c r="I22" t="n">
        <v>51</v>
      </c>
      <c r="J22" t="n">
        <v>272.8</v>
      </c>
      <c r="K22" t="n">
        <v>59.89</v>
      </c>
      <c r="L22" t="n">
        <v>6</v>
      </c>
      <c r="M22" t="n">
        <v>49</v>
      </c>
      <c r="N22" t="n">
        <v>71.91</v>
      </c>
      <c r="O22" t="n">
        <v>33879.33</v>
      </c>
      <c r="P22" t="n">
        <v>414.04</v>
      </c>
      <c r="Q22" t="n">
        <v>609</v>
      </c>
      <c r="R22" t="n">
        <v>78.56</v>
      </c>
      <c r="S22" t="n">
        <v>46.36</v>
      </c>
      <c r="T22" t="n">
        <v>15573.68</v>
      </c>
      <c r="U22" t="n">
        <v>0.59</v>
      </c>
      <c r="V22" t="n">
        <v>0.87</v>
      </c>
      <c r="W22" t="n">
        <v>9.26</v>
      </c>
      <c r="X22" t="n">
        <v>1</v>
      </c>
      <c r="Y22" t="n">
        <v>1</v>
      </c>
      <c r="Z22" t="n">
        <v>10</v>
      </c>
      <c r="AA22" t="n">
        <v>1449.912806542549</v>
      </c>
      <c r="AB22" t="n">
        <v>1983.834667550072</v>
      </c>
      <c r="AC22" t="n">
        <v>1794.500271208536</v>
      </c>
      <c r="AD22" t="n">
        <v>1449912.806542549</v>
      </c>
      <c r="AE22" t="n">
        <v>1983834.667550073</v>
      </c>
      <c r="AF22" t="n">
        <v>1.053174242409652e-06</v>
      </c>
      <c r="AG22" t="n">
        <v>38.81510416666666</v>
      </c>
      <c r="AH22" t="n">
        <v>1794500.271208536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3.3697</v>
      </c>
      <c r="E23" t="n">
        <v>29.68</v>
      </c>
      <c r="F23" t="n">
        <v>24.35</v>
      </c>
      <c r="G23" t="n">
        <v>29.81</v>
      </c>
      <c r="H23" t="n">
        <v>0.41</v>
      </c>
      <c r="I23" t="n">
        <v>49</v>
      </c>
      <c r="J23" t="n">
        <v>273.28</v>
      </c>
      <c r="K23" t="n">
        <v>59.89</v>
      </c>
      <c r="L23" t="n">
        <v>6.25</v>
      </c>
      <c r="M23" t="n">
        <v>47</v>
      </c>
      <c r="N23" t="n">
        <v>72.14</v>
      </c>
      <c r="O23" t="n">
        <v>33938.7</v>
      </c>
      <c r="P23" t="n">
        <v>413.38</v>
      </c>
      <c r="Q23" t="n">
        <v>608.99</v>
      </c>
      <c r="R23" t="n">
        <v>77.44</v>
      </c>
      <c r="S23" t="n">
        <v>46.36</v>
      </c>
      <c r="T23" t="n">
        <v>15024.97</v>
      </c>
      <c r="U23" t="n">
        <v>0.6</v>
      </c>
      <c r="V23" t="n">
        <v>0.88</v>
      </c>
      <c r="W23" t="n">
        <v>9.26</v>
      </c>
      <c r="X23" t="n">
        <v>0.97</v>
      </c>
      <c r="Y23" t="n">
        <v>1</v>
      </c>
      <c r="Z23" t="n">
        <v>10</v>
      </c>
      <c r="AA23" t="n">
        <v>1444.438369030945</v>
      </c>
      <c r="AB23" t="n">
        <v>1976.344300631558</v>
      </c>
      <c r="AC23" t="n">
        <v>1787.724774395928</v>
      </c>
      <c r="AD23" t="n">
        <v>1444438.369030945</v>
      </c>
      <c r="AE23" t="n">
        <v>1976344.300631558</v>
      </c>
      <c r="AF23" t="n">
        <v>1.057914876482384e-06</v>
      </c>
      <c r="AG23" t="n">
        <v>38.64583333333334</v>
      </c>
      <c r="AH23" t="n">
        <v>1787724.774395928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3.3876</v>
      </c>
      <c r="E24" t="n">
        <v>29.52</v>
      </c>
      <c r="F24" t="n">
        <v>24.29</v>
      </c>
      <c r="G24" t="n">
        <v>31.01</v>
      </c>
      <c r="H24" t="n">
        <v>0.42</v>
      </c>
      <c r="I24" t="n">
        <v>47</v>
      </c>
      <c r="J24" t="n">
        <v>273.76</v>
      </c>
      <c r="K24" t="n">
        <v>59.89</v>
      </c>
      <c r="L24" t="n">
        <v>6.5</v>
      </c>
      <c r="M24" t="n">
        <v>45</v>
      </c>
      <c r="N24" t="n">
        <v>72.37</v>
      </c>
      <c r="O24" t="n">
        <v>33998.16</v>
      </c>
      <c r="P24" t="n">
        <v>412.2</v>
      </c>
      <c r="Q24" t="n">
        <v>608.9400000000001</v>
      </c>
      <c r="R24" t="n">
        <v>75.77</v>
      </c>
      <c r="S24" t="n">
        <v>46.36</v>
      </c>
      <c r="T24" t="n">
        <v>14197.36</v>
      </c>
      <c r="U24" t="n">
        <v>0.61</v>
      </c>
      <c r="V24" t="n">
        <v>0.88</v>
      </c>
      <c r="W24" t="n">
        <v>9.26</v>
      </c>
      <c r="X24" t="n">
        <v>0.92</v>
      </c>
      <c r="Y24" t="n">
        <v>1</v>
      </c>
      <c r="Z24" t="n">
        <v>10</v>
      </c>
      <c r="AA24" t="n">
        <v>1436.959377452043</v>
      </c>
      <c r="AB24" t="n">
        <v>1966.111214403483</v>
      </c>
      <c r="AC24" t="n">
        <v>1778.468319555234</v>
      </c>
      <c r="AD24" t="n">
        <v>1436959.377452043</v>
      </c>
      <c r="AE24" t="n">
        <v>1966111.214403483</v>
      </c>
      <c r="AF24" t="n">
        <v>1.063534568528867e-06</v>
      </c>
      <c r="AG24" t="n">
        <v>38.4375</v>
      </c>
      <c r="AH24" t="n">
        <v>1778468.319555234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3.4032</v>
      </c>
      <c r="E25" t="n">
        <v>29.38</v>
      </c>
      <c r="F25" t="n">
        <v>24.26</v>
      </c>
      <c r="G25" t="n">
        <v>32.34</v>
      </c>
      <c r="H25" t="n">
        <v>0.44</v>
      </c>
      <c r="I25" t="n">
        <v>45</v>
      </c>
      <c r="J25" t="n">
        <v>274.24</v>
      </c>
      <c r="K25" t="n">
        <v>59.89</v>
      </c>
      <c r="L25" t="n">
        <v>6.75</v>
      </c>
      <c r="M25" t="n">
        <v>43</v>
      </c>
      <c r="N25" t="n">
        <v>72.61</v>
      </c>
      <c r="O25" t="n">
        <v>34057.71</v>
      </c>
      <c r="P25" t="n">
        <v>411.39</v>
      </c>
      <c r="Q25" t="n">
        <v>608.99</v>
      </c>
      <c r="R25" t="n">
        <v>74.83</v>
      </c>
      <c r="S25" t="n">
        <v>46.36</v>
      </c>
      <c r="T25" t="n">
        <v>13735.42</v>
      </c>
      <c r="U25" t="n">
        <v>0.62</v>
      </c>
      <c r="V25" t="n">
        <v>0.88</v>
      </c>
      <c r="W25" t="n">
        <v>9.25</v>
      </c>
      <c r="X25" t="n">
        <v>0.88</v>
      </c>
      <c r="Y25" t="n">
        <v>1</v>
      </c>
      <c r="Z25" t="n">
        <v>10</v>
      </c>
      <c r="AA25" t="n">
        <v>1422.437346268661</v>
      </c>
      <c r="AB25" t="n">
        <v>1946.241530671579</v>
      </c>
      <c r="AC25" t="n">
        <v>1760.494970551428</v>
      </c>
      <c r="AD25" t="n">
        <v>1422437.346268661</v>
      </c>
      <c r="AE25" t="n">
        <v>1946241.530671579</v>
      </c>
      <c r="AF25" t="n">
        <v>1.068432177239769e-06</v>
      </c>
      <c r="AG25" t="n">
        <v>38.25520833333334</v>
      </c>
      <c r="AH25" t="n">
        <v>1760494.970551427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3.4196</v>
      </c>
      <c r="E26" t="n">
        <v>29.24</v>
      </c>
      <c r="F26" t="n">
        <v>24.22</v>
      </c>
      <c r="G26" t="n">
        <v>33.79</v>
      </c>
      <c r="H26" t="n">
        <v>0.45</v>
      </c>
      <c r="I26" t="n">
        <v>43</v>
      </c>
      <c r="J26" t="n">
        <v>274.73</v>
      </c>
      <c r="K26" t="n">
        <v>59.89</v>
      </c>
      <c r="L26" t="n">
        <v>7</v>
      </c>
      <c r="M26" t="n">
        <v>41</v>
      </c>
      <c r="N26" t="n">
        <v>72.84</v>
      </c>
      <c r="O26" t="n">
        <v>34117.35</v>
      </c>
      <c r="P26" t="n">
        <v>410.67</v>
      </c>
      <c r="Q26" t="n">
        <v>608.89</v>
      </c>
      <c r="R26" t="n">
        <v>73.51000000000001</v>
      </c>
      <c r="S26" t="n">
        <v>46.36</v>
      </c>
      <c r="T26" t="n">
        <v>13085.49</v>
      </c>
      <c r="U26" t="n">
        <v>0.63</v>
      </c>
      <c r="V26" t="n">
        <v>0.88</v>
      </c>
      <c r="W26" t="n">
        <v>9.25</v>
      </c>
      <c r="X26" t="n">
        <v>0.84</v>
      </c>
      <c r="Y26" t="n">
        <v>1</v>
      </c>
      <c r="Z26" t="n">
        <v>10</v>
      </c>
      <c r="AA26" t="n">
        <v>1416.588961362824</v>
      </c>
      <c r="AB26" t="n">
        <v>1938.239512430881</v>
      </c>
      <c r="AC26" t="n">
        <v>1753.256653700718</v>
      </c>
      <c r="AD26" t="n">
        <v>1416588.961362824</v>
      </c>
      <c r="AE26" t="n">
        <v>1938239.512430881</v>
      </c>
      <c r="AF26" t="n">
        <v>1.073580945371742e-06</v>
      </c>
      <c r="AG26" t="n">
        <v>38.07291666666666</v>
      </c>
      <c r="AH26" t="n">
        <v>1753256.653700718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3.4271</v>
      </c>
      <c r="E27" t="n">
        <v>29.18</v>
      </c>
      <c r="F27" t="n">
        <v>24.2</v>
      </c>
      <c r="G27" t="n">
        <v>34.58</v>
      </c>
      <c r="H27" t="n">
        <v>0.47</v>
      </c>
      <c r="I27" t="n">
        <v>42</v>
      </c>
      <c r="J27" t="n">
        <v>275.21</v>
      </c>
      <c r="K27" t="n">
        <v>59.89</v>
      </c>
      <c r="L27" t="n">
        <v>7.25</v>
      </c>
      <c r="M27" t="n">
        <v>40</v>
      </c>
      <c r="N27" t="n">
        <v>73.08</v>
      </c>
      <c r="O27" t="n">
        <v>34177.09</v>
      </c>
      <c r="P27" t="n">
        <v>410.25</v>
      </c>
      <c r="Q27" t="n">
        <v>608.89</v>
      </c>
      <c r="R27" t="n">
        <v>73.14</v>
      </c>
      <c r="S27" t="n">
        <v>46.36</v>
      </c>
      <c r="T27" t="n">
        <v>12908.87</v>
      </c>
      <c r="U27" t="n">
        <v>0.63</v>
      </c>
      <c r="V27" t="n">
        <v>0.88</v>
      </c>
      <c r="W27" t="n">
        <v>9.25</v>
      </c>
      <c r="X27" t="n">
        <v>0.83</v>
      </c>
      <c r="Y27" t="n">
        <v>1</v>
      </c>
      <c r="Z27" t="n">
        <v>10</v>
      </c>
      <c r="AA27" t="n">
        <v>1413.601577237753</v>
      </c>
      <c r="AB27" t="n">
        <v>1934.152041676872</v>
      </c>
      <c r="AC27" t="n">
        <v>1749.559285418671</v>
      </c>
      <c r="AD27" t="n">
        <v>1413601.577237753</v>
      </c>
      <c r="AE27" t="n">
        <v>1934152.041676872</v>
      </c>
      <c r="AF27" t="n">
        <v>1.075935564944291e-06</v>
      </c>
      <c r="AG27" t="n">
        <v>37.99479166666666</v>
      </c>
      <c r="AH27" t="n">
        <v>1749559.285418671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3.4462</v>
      </c>
      <c r="E28" t="n">
        <v>29.02</v>
      </c>
      <c r="F28" t="n">
        <v>24.14</v>
      </c>
      <c r="G28" t="n">
        <v>36.21</v>
      </c>
      <c r="H28" t="n">
        <v>0.48</v>
      </c>
      <c r="I28" t="n">
        <v>40</v>
      </c>
      <c r="J28" t="n">
        <v>275.7</v>
      </c>
      <c r="K28" t="n">
        <v>59.89</v>
      </c>
      <c r="L28" t="n">
        <v>7.5</v>
      </c>
      <c r="M28" t="n">
        <v>38</v>
      </c>
      <c r="N28" t="n">
        <v>73.31</v>
      </c>
      <c r="O28" t="n">
        <v>34236.91</v>
      </c>
      <c r="P28" t="n">
        <v>408.98</v>
      </c>
      <c r="Q28" t="n">
        <v>609.01</v>
      </c>
      <c r="R28" t="n">
        <v>71.41</v>
      </c>
      <c r="S28" t="n">
        <v>46.36</v>
      </c>
      <c r="T28" t="n">
        <v>12051.5</v>
      </c>
      <c r="U28" t="n">
        <v>0.65</v>
      </c>
      <c r="V28" t="n">
        <v>0.88</v>
      </c>
      <c r="W28" t="n">
        <v>9.24</v>
      </c>
      <c r="X28" t="n">
        <v>0.77</v>
      </c>
      <c r="Y28" t="n">
        <v>1</v>
      </c>
      <c r="Z28" t="n">
        <v>10</v>
      </c>
      <c r="AA28" t="n">
        <v>1406.078323671192</v>
      </c>
      <c r="AB28" t="n">
        <v>1923.858394244581</v>
      </c>
      <c r="AC28" t="n">
        <v>1740.248049250093</v>
      </c>
      <c r="AD28" t="n">
        <v>1406078.323671192</v>
      </c>
      <c r="AE28" t="n">
        <v>1923858.394244581</v>
      </c>
      <c r="AF28" t="n">
        <v>1.081931996122382e-06</v>
      </c>
      <c r="AG28" t="n">
        <v>37.78645833333334</v>
      </c>
      <c r="AH28" t="n">
        <v>1740248.049250093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3.4519</v>
      </c>
      <c r="E29" t="n">
        <v>28.97</v>
      </c>
      <c r="F29" t="n">
        <v>24.14</v>
      </c>
      <c r="G29" t="n">
        <v>37.15</v>
      </c>
      <c r="H29" t="n">
        <v>0.5</v>
      </c>
      <c r="I29" t="n">
        <v>39</v>
      </c>
      <c r="J29" t="n">
        <v>276.18</v>
      </c>
      <c r="K29" t="n">
        <v>59.89</v>
      </c>
      <c r="L29" t="n">
        <v>7.75</v>
      </c>
      <c r="M29" t="n">
        <v>37</v>
      </c>
      <c r="N29" t="n">
        <v>73.55</v>
      </c>
      <c r="O29" t="n">
        <v>34296.82</v>
      </c>
      <c r="P29" t="n">
        <v>408.8</v>
      </c>
      <c r="Q29" t="n">
        <v>608.85</v>
      </c>
      <c r="R29" t="n">
        <v>71.37</v>
      </c>
      <c r="S29" t="n">
        <v>46.36</v>
      </c>
      <c r="T29" t="n">
        <v>12037.42</v>
      </c>
      <c r="U29" t="n">
        <v>0.65</v>
      </c>
      <c r="V29" t="n">
        <v>0.88</v>
      </c>
      <c r="W29" t="n">
        <v>9.24</v>
      </c>
      <c r="X29" t="n">
        <v>0.77</v>
      </c>
      <c r="Y29" t="n">
        <v>1</v>
      </c>
      <c r="Z29" t="n">
        <v>10</v>
      </c>
      <c r="AA29" t="n">
        <v>1404.337986262498</v>
      </c>
      <c r="AB29" t="n">
        <v>1921.477187823738</v>
      </c>
      <c r="AC29" t="n">
        <v>1738.094101828011</v>
      </c>
      <c r="AD29" t="n">
        <v>1404337.986262498</v>
      </c>
      <c r="AE29" t="n">
        <v>1921477.187823738</v>
      </c>
      <c r="AF29" t="n">
        <v>1.083721506997519e-06</v>
      </c>
      <c r="AG29" t="n">
        <v>37.72135416666666</v>
      </c>
      <c r="AH29" t="n">
        <v>1738094.101828011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3.4619</v>
      </c>
      <c r="E30" t="n">
        <v>28.89</v>
      </c>
      <c r="F30" t="n">
        <v>24.11</v>
      </c>
      <c r="G30" t="n">
        <v>38.07</v>
      </c>
      <c r="H30" t="n">
        <v>0.51</v>
      </c>
      <c r="I30" t="n">
        <v>38</v>
      </c>
      <c r="J30" t="n">
        <v>276.67</v>
      </c>
      <c r="K30" t="n">
        <v>59.89</v>
      </c>
      <c r="L30" t="n">
        <v>8</v>
      </c>
      <c r="M30" t="n">
        <v>36</v>
      </c>
      <c r="N30" t="n">
        <v>73.78</v>
      </c>
      <c r="O30" t="n">
        <v>34356.83</v>
      </c>
      <c r="P30" t="n">
        <v>408.2</v>
      </c>
      <c r="Q30" t="n">
        <v>608.9</v>
      </c>
      <c r="R30" t="n">
        <v>70.29000000000001</v>
      </c>
      <c r="S30" t="n">
        <v>46.36</v>
      </c>
      <c r="T30" t="n">
        <v>11500.91</v>
      </c>
      <c r="U30" t="n">
        <v>0.66</v>
      </c>
      <c r="V30" t="n">
        <v>0.88</v>
      </c>
      <c r="W30" t="n">
        <v>9.24</v>
      </c>
      <c r="X30" t="n">
        <v>0.74</v>
      </c>
      <c r="Y30" t="n">
        <v>1</v>
      </c>
      <c r="Z30" t="n">
        <v>10</v>
      </c>
      <c r="AA30" t="n">
        <v>1391.774037633544</v>
      </c>
      <c r="AB30" t="n">
        <v>1904.286639027309</v>
      </c>
      <c r="AC30" t="n">
        <v>1722.544194881626</v>
      </c>
      <c r="AD30" t="n">
        <v>1391774.037633544</v>
      </c>
      <c r="AE30" t="n">
        <v>1904286.639027309</v>
      </c>
      <c r="AF30" t="n">
        <v>1.086860999760918e-06</v>
      </c>
      <c r="AG30" t="n">
        <v>37.6171875</v>
      </c>
      <c r="AH30" t="n">
        <v>1722544.194881626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3.4689</v>
      </c>
      <c r="E31" t="n">
        <v>28.83</v>
      </c>
      <c r="F31" t="n">
        <v>24.1</v>
      </c>
      <c r="G31" t="n">
        <v>39.09</v>
      </c>
      <c r="H31" t="n">
        <v>0.53</v>
      </c>
      <c r="I31" t="n">
        <v>37</v>
      </c>
      <c r="J31" t="n">
        <v>277.16</v>
      </c>
      <c r="K31" t="n">
        <v>59.89</v>
      </c>
      <c r="L31" t="n">
        <v>8.25</v>
      </c>
      <c r="M31" t="n">
        <v>35</v>
      </c>
      <c r="N31" t="n">
        <v>74.02</v>
      </c>
      <c r="O31" t="n">
        <v>34416.93</v>
      </c>
      <c r="P31" t="n">
        <v>407.93</v>
      </c>
      <c r="Q31" t="n">
        <v>608.86</v>
      </c>
      <c r="R31" t="n">
        <v>70.18000000000001</v>
      </c>
      <c r="S31" t="n">
        <v>46.36</v>
      </c>
      <c r="T31" t="n">
        <v>11453.96</v>
      </c>
      <c r="U31" t="n">
        <v>0.66</v>
      </c>
      <c r="V31" t="n">
        <v>0.88</v>
      </c>
      <c r="W31" t="n">
        <v>9.24</v>
      </c>
      <c r="X31" t="n">
        <v>0.73</v>
      </c>
      <c r="Y31" t="n">
        <v>1</v>
      </c>
      <c r="Z31" t="n">
        <v>10</v>
      </c>
      <c r="AA31" t="n">
        <v>1389.484372255811</v>
      </c>
      <c r="AB31" t="n">
        <v>1901.153817844587</v>
      </c>
      <c r="AC31" t="n">
        <v>1719.710365755641</v>
      </c>
      <c r="AD31" t="n">
        <v>1389484.372255811</v>
      </c>
      <c r="AE31" t="n">
        <v>1901153.817844587</v>
      </c>
      <c r="AF31" t="n">
        <v>1.089058644695297e-06</v>
      </c>
      <c r="AG31" t="n">
        <v>37.5390625</v>
      </c>
      <c r="AH31" t="n">
        <v>1719710.365755641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3.479</v>
      </c>
      <c r="E32" t="n">
        <v>28.74</v>
      </c>
      <c r="F32" t="n">
        <v>24.07</v>
      </c>
      <c r="G32" t="n">
        <v>40.12</v>
      </c>
      <c r="H32" t="n">
        <v>0.55</v>
      </c>
      <c r="I32" t="n">
        <v>36</v>
      </c>
      <c r="J32" t="n">
        <v>277.65</v>
      </c>
      <c r="K32" t="n">
        <v>59.89</v>
      </c>
      <c r="L32" t="n">
        <v>8.5</v>
      </c>
      <c r="M32" t="n">
        <v>34</v>
      </c>
      <c r="N32" t="n">
        <v>74.26000000000001</v>
      </c>
      <c r="O32" t="n">
        <v>34477.13</v>
      </c>
      <c r="P32" t="n">
        <v>407.18</v>
      </c>
      <c r="Q32" t="n">
        <v>608.84</v>
      </c>
      <c r="R32" t="n">
        <v>69.02</v>
      </c>
      <c r="S32" t="n">
        <v>46.36</v>
      </c>
      <c r="T32" t="n">
        <v>10876.81</v>
      </c>
      <c r="U32" t="n">
        <v>0.67</v>
      </c>
      <c r="V32" t="n">
        <v>0.89</v>
      </c>
      <c r="W32" t="n">
        <v>9.24</v>
      </c>
      <c r="X32" t="n">
        <v>0.7</v>
      </c>
      <c r="Y32" t="n">
        <v>1</v>
      </c>
      <c r="Z32" t="n">
        <v>10</v>
      </c>
      <c r="AA32" t="n">
        <v>1385.311600914564</v>
      </c>
      <c r="AB32" t="n">
        <v>1895.444448005813</v>
      </c>
      <c r="AC32" t="n">
        <v>1714.545890161129</v>
      </c>
      <c r="AD32" t="n">
        <v>1385311.600914564</v>
      </c>
      <c r="AE32" t="n">
        <v>1895444.448005813</v>
      </c>
      <c r="AF32" t="n">
        <v>1.092229532386329e-06</v>
      </c>
      <c r="AG32" t="n">
        <v>37.421875</v>
      </c>
      <c r="AH32" t="n">
        <v>1714545.890161129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3.4872</v>
      </c>
      <c r="E33" t="n">
        <v>28.68</v>
      </c>
      <c r="F33" t="n">
        <v>24.05</v>
      </c>
      <c r="G33" t="n">
        <v>41.24</v>
      </c>
      <c r="H33" t="n">
        <v>0.5600000000000001</v>
      </c>
      <c r="I33" t="n">
        <v>35</v>
      </c>
      <c r="J33" t="n">
        <v>278.13</v>
      </c>
      <c r="K33" t="n">
        <v>59.89</v>
      </c>
      <c r="L33" t="n">
        <v>8.75</v>
      </c>
      <c r="M33" t="n">
        <v>33</v>
      </c>
      <c r="N33" t="n">
        <v>74.5</v>
      </c>
      <c r="O33" t="n">
        <v>34537.41</v>
      </c>
      <c r="P33" t="n">
        <v>406.64</v>
      </c>
      <c r="Q33" t="n">
        <v>608.9299999999999</v>
      </c>
      <c r="R33" t="n">
        <v>68.34</v>
      </c>
      <c r="S33" t="n">
        <v>46.36</v>
      </c>
      <c r="T33" t="n">
        <v>10541.28</v>
      </c>
      <c r="U33" t="n">
        <v>0.68</v>
      </c>
      <c r="V33" t="n">
        <v>0.89</v>
      </c>
      <c r="W33" t="n">
        <v>9.24</v>
      </c>
      <c r="X33" t="n">
        <v>0.68</v>
      </c>
      <c r="Y33" t="n">
        <v>1</v>
      </c>
      <c r="Z33" t="n">
        <v>10</v>
      </c>
      <c r="AA33" t="n">
        <v>1382.229033547384</v>
      </c>
      <c r="AB33" t="n">
        <v>1891.226743340764</v>
      </c>
      <c r="AC33" t="n">
        <v>1710.730717309726</v>
      </c>
      <c r="AD33" t="n">
        <v>1382229.033547384</v>
      </c>
      <c r="AE33" t="n">
        <v>1891226.743340764</v>
      </c>
      <c r="AF33" t="n">
        <v>1.094803916452316e-06</v>
      </c>
      <c r="AG33" t="n">
        <v>37.34375</v>
      </c>
      <c r="AH33" t="n">
        <v>1710730.717309726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3.495</v>
      </c>
      <c r="E34" t="n">
        <v>28.61</v>
      </c>
      <c r="F34" t="n">
        <v>24.04</v>
      </c>
      <c r="G34" t="n">
        <v>42.42</v>
      </c>
      <c r="H34" t="n">
        <v>0.58</v>
      </c>
      <c r="I34" t="n">
        <v>34</v>
      </c>
      <c r="J34" t="n">
        <v>278.62</v>
      </c>
      <c r="K34" t="n">
        <v>59.89</v>
      </c>
      <c r="L34" t="n">
        <v>9</v>
      </c>
      <c r="M34" t="n">
        <v>32</v>
      </c>
      <c r="N34" t="n">
        <v>74.73999999999999</v>
      </c>
      <c r="O34" t="n">
        <v>34597.8</v>
      </c>
      <c r="P34" t="n">
        <v>406.16</v>
      </c>
      <c r="Q34" t="n">
        <v>608.86</v>
      </c>
      <c r="R34" t="n">
        <v>68.16</v>
      </c>
      <c r="S34" t="n">
        <v>46.36</v>
      </c>
      <c r="T34" t="n">
        <v>10458.25</v>
      </c>
      <c r="U34" t="n">
        <v>0.68</v>
      </c>
      <c r="V34" t="n">
        <v>0.89</v>
      </c>
      <c r="W34" t="n">
        <v>9.23</v>
      </c>
      <c r="X34" t="n">
        <v>0.67</v>
      </c>
      <c r="Y34" t="n">
        <v>1</v>
      </c>
      <c r="Z34" t="n">
        <v>10</v>
      </c>
      <c r="AA34" t="n">
        <v>1379.449757774318</v>
      </c>
      <c r="AB34" t="n">
        <v>1887.424015615062</v>
      </c>
      <c r="AC34" t="n">
        <v>1707.290916581003</v>
      </c>
      <c r="AD34" t="n">
        <v>1379449.757774318</v>
      </c>
      <c r="AE34" t="n">
        <v>1887424.015615062</v>
      </c>
      <c r="AF34" t="n">
        <v>1.097252720807766e-06</v>
      </c>
      <c r="AG34" t="n">
        <v>37.25260416666666</v>
      </c>
      <c r="AH34" t="n">
        <v>1707290.916581003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3.5051</v>
      </c>
      <c r="E35" t="n">
        <v>28.53</v>
      </c>
      <c r="F35" t="n">
        <v>24.01</v>
      </c>
      <c r="G35" t="n">
        <v>43.65</v>
      </c>
      <c r="H35" t="n">
        <v>0.59</v>
      </c>
      <c r="I35" t="n">
        <v>33</v>
      </c>
      <c r="J35" t="n">
        <v>279.11</v>
      </c>
      <c r="K35" t="n">
        <v>59.89</v>
      </c>
      <c r="L35" t="n">
        <v>9.25</v>
      </c>
      <c r="M35" t="n">
        <v>31</v>
      </c>
      <c r="N35" t="n">
        <v>74.98</v>
      </c>
      <c r="O35" t="n">
        <v>34658.27</v>
      </c>
      <c r="P35" t="n">
        <v>405.64</v>
      </c>
      <c r="Q35" t="n">
        <v>608.92</v>
      </c>
      <c r="R35" t="n">
        <v>67.09999999999999</v>
      </c>
      <c r="S35" t="n">
        <v>46.36</v>
      </c>
      <c r="T35" t="n">
        <v>9934.459999999999</v>
      </c>
      <c r="U35" t="n">
        <v>0.6899999999999999</v>
      </c>
      <c r="V35" t="n">
        <v>0.89</v>
      </c>
      <c r="W35" t="n">
        <v>9.23</v>
      </c>
      <c r="X35" t="n">
        <v>0.63</v>
      </c>
      <c r="Y35" t="n">
        <v>1</v>
      </c>
      <c r="Z35" t="n">
        <v>10</v>
      </c>
      <c r="AA35" t="n">
        <v>1375.862897446538</v>
      </c>
      <c r="AB35" t="n">
        <v>1882.516315073484</v>
      </c>
      <c r="AC35" t="n">
        <v>1702.851600091112</v>
      </c>
      <c r="AD35" t="n">
        <v>1375862.897446538</v>
      </c>
      <c r="AE35" t="n">
        <v>1882516.315073484</v>
      </c>
      <c r="AF35" t="n">
        <v>1.100423608498799e-06</v>
      </c>
      <c r="AG35" t="n">
        <v>37.1484375</v>
      </c>
      <c r="AH35" t="n">
        <v>1702851.600091112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3.512</v>
      </c>
      <c r="E36" t="n">
        <v>28.47</v>
      </c>
      <c r="F36" t="n">
        <v>24</v>
      </c>
      <c r="G36" t="n">
        <v>45.01</v>
      </c>
      <c r="H36" t="n">
        <v>0.6</v>
      </c>
      <c r="I36" t="n">
        <v>32</v>
      </c>
      <c r="J36" t="n">
        <v>279.61</v>
      </c>
      <c r="K36" t="n">
        <v>59.89</v>
      </c>
      <c r="L36" t="n">
        <v>9.5</v>
      </c>
      <c r="M36" t="n">
        <v>30</v>
      </c>
      <c r="N36" t="n">
        <v>75.22</v>
      </c>
      <c r="O36" t="n">
        <v>34718.84</v>
      </c>
      <c r="P36" t="n">
        <v>405.33</v>
      </c>
      <c r="Q36" t="n">
        <v>608.85</v>
      </c>
      <c r="R36" t="n">
        <v>66.92</v>
      </c>
      <c r="S36" t="n">
        <v>46.36</v>
      </c>
      <c r="T36" t="n">
        <v>9845.959999999999</v>
      </c>
      <c r="U36" t="n">
        <v>0.6899999999999999</v>
      </c>
      <c r="V36" t="n">
        <v>0.89</v>
      </c>
      <c r="W36" t="n">
        <v>9.23</v>
      </c>
      <c r="X36" t="n">
        <v>0.63</v>
      </c>
      <c r="Y36" t="n">
        <v>1</v>
      </c>
      <c r="Z36" t="n">
        <v>10</v>
      </c>
      <c r="AA36" t="n">
        <v>1373.595234696985</v>
      </c>
      <c r="AB36" t="n">
        <v>1879.413598857325</v>
      </c>
      <c r="AC36" t="n">
        <v>1700.045002755935</v>
      </c>
      <c r="AD36" t="n">
        <v>1373595.234696985</v>
      </c>
      <c r="AE36" t="n">
        <v>1879413.598857326</v>
      </c>
      <c r="AF36" t="n">
        <v>1.102589858505544e-06</v>
      </c>
      <c r="AG36" t="n">
        <v>37.0703125</v>
      </c>
      <c r="AH36" t="n">
        <v>1700045.002755935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3.5227</v>
      </c>
      <c r="E37" t="n">
        <v>28.39</v>
      </c>
      <c r="F37" t="n">
        <v>23.97</v>
      </c>
      <c r="G37" t="n">
        <v>46.39</v>
      </c>
      <c r="H37" t="n">
        <v>0.62</v>
      </c>
      <c r="I37" t="n">
        <v>31</v>
      </c>
      <c r="J37" t="n">
        <v>280.1</v>
      </c>
      <c r="K37" t="n">
        <v>59.89</v>
      </c>
      <c r="L37" t="n">
        <v>9.75</v>
      </c>
      <c r="M37" t="n">
        <v>29</v>
      </c>
      <c r="N37" t="n">
        <v>75.45999999999999</v>
      </c>
      <c r="O37" t="n">
        <v>34779.51</v>
      </c>
      <c r="P37" t="n">
        <v>404.64</v>
      </c>
      <c r="Q37" t="n">
        <v>608.84</v>
      </c>
      <c r="R37" t="n">
        <v>65.7</v>
      </c>
      <c r="S37" t="n">
        <v>46.36</v>
      </c>
      <c r="T37" t="n">
        <v>9241.24</v>
      </c>
      <c r="U37" t="n">
        <v>0.71</v>
      </c>
      <c r="V37" t="n">
        <v>0.89</v>
      </c>
      <c r="W37" t="n">
        <v>9.23</v>
      </c>
      <c r="X37" t="n">
        <v>0.6</v>
      </c>
      <c r="Y37" t="n">
        <v>1</v>
      </c>
      <c r="Z37" t="n">
        <v>10</v>
      </c>
      <c r="AA37" t="n">
        <v>1369.463633961596</v>
      </c>
      <c r="AB37" t="n">
        <v>1873.760560457806</v>
      </c>
      <c r="AC37" t="n">
        <v>1694.931482407176</v>
      </c>
      <c r="AD37" t="n">
        <v>1369463.633961596</v>
      </c>
      <c r="AE37" t="n">
        <v>1873760.560457806</v>
      </c>
      <c r="AF37" t="n">
        <v>1.10594911576238e-06</v>
      </c>
      <c r="AG37" t="n">
        <v>36.96614583333334</v>
      </c>
      <c r="AH37" t="n">
        <v>1694931.482407176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3.5287</v>
      </c>
      <c r="E38" t="n">
        <v>28.34</v>
      </c>
      <c r="F38" t="n">
        <v>23.97</v>
      </c>
      <c r="G38" t="n">
        <v>47.94</v>
      </c>
      <c r="H38" t="n">
        <v>0.63</v>
      </c>
      <c r="I38" t="n">
        <v>30</v>
      </c>
      <c r="J38" t="n">
        <v>280.59</v>
      </c>
      <c r="K38" t="n">
        <v>59.89</v>
      </c>
      <c r="L38" t="n">
        <v>10</v>
      </c>
      <c r="M38" t="n">
        <v>28</v>
      </c>
      <c r="N38" t="n">
        <v>75.7</v>
      </c>
      <c r="O38" t="n">
        <v>34840.27</v>
      </c>
      <c r="P38" t="n">
        <v>404.43</v>
      </c>
      <c r="Q38" t="n">
        <v>608.86</v>
      </c>
      <c r="R38" t="n">
        <v>65.81999999999999</v>
      </c>
      <c r="S38" t="n">
        <v>46.36</v>
      </c>
      <c r="T38" t="n">
        <v>9306.440000000001</v>
      </c>
      <c r="U38" t="n">
        <v>0.7</v>
      </c>
      <c r="V38" t="n">
        <v>0.89</v>
      </c>
      <c r="W38" t="n">
        <v>9.23</v>
      </c>
      <c r="X38" t="n">
        <v>0.6</v>
      </c>
      <c r="Y38" t="n">
        <v>1</v>
      </c>
      <c r="Z38" t="n">
        <v>10</v>
      </c>
      <c r="AA38" t="n">
        <v>1358.901133544799</v>
      </c>
      <c r="AB38" t="n">
        <v>1859.308481402912</v>
      </c>
      <c r="AC38" t="n">
        <v>1681.858689493661</v>
      </c>
      <c r="AD38" t="n">
        <v>1358901.133544799</v>
      </c>
      <c r="AE38" t="n">
        <v>1859308.481402912</v>
      </c>
      <c r="AF38" t="n">
        <v>1.107832811420419e-06</v>
      </c>
      <c r="AG38" t="n">
        <v>36.90104166666666</v>
      </c>
      <c r="AH38" t="n">
        <v>1681858.689493661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3.5298</v>
      </c>
      <c r="E39" t="n">
        <v>28.33</v>
      </c>
      <c r="F39" t="n">
        <v>23.96</v>
      </c>
      <c r="G39" t="n">
        <v>47.92</v>
      </c>
      <c r="H39" t="n">
        <v>0.65</v>
      </c>
      <c r="I39" t="n">
        <v>30</v>
      </c>
      <c r="J39" t="n">
        <v>281.08</v>
      </c>
      <c r="K39" t="n">
        <v>59.89</v>
      </c>
      <c r="L39" t="n">
        <v>10.25</v>
      </c>
      <c r="M39" t="n">
        <v>28</v>
      </c>
      <c r="N39" t="n">
        <v>75.95</v>
      </c>
      <c r="O39" t="n">
        <v>34901.13</v>
      </c>
      <c r="P39" t="n">
        <v>404.09</v>
      </c>
      <c r="Q39" t="n">
        <v>608.85</v>
      </c>
      <c r="R39" t="n">
        <v>65.66</v>
      </c>
      <c r="S39" t="n">
        <v>46.36</v>
      </c>
      <c r="T39" t="n">
        <v>9229.549999999999</v>
      </c>
      <c r="U39" t="n">
        <v>0.71</v>
      </c>
      <c r="V39" t="n">
        <v>0.89</v>
      </c>
      <c r="W39" t="n">
        <v>9.23</v>
      </c>
      <c r="X39" t="n">
        <v>0.59</v>
      </c>
      <c r="Y39" t="n">
        <v>1</v>
      </c>
      <c r="Z39" t="n">
        <v>10</v>
      </c>
      <c r="AA39" t="n">
        <v>1358.015627032887</v>
      </c>
      <c r="AB39" t="n">
        <v>1858.096892327525</v>
      </c>
      <c r="AC39" t="n">
        <v>1680.762732779152</v>
      </c>
      <c r="AD39" t="n">
        <v>1358015.627032887</v>
      </c>
      <c r="AE39" t="n">
        <v>1858096.892327525</v>
      </c>
      <c r="AF39" t="n">
        <v>1.108178155624393e-06</v>
      </c>
      <c r="AG39" t="n">
        <v>36.88802083333334</v>
      </c>
      <c r="AH39" t="n">
        <v>1680762.732779152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3.5412</v>
      </c>
      <c r="E40" t="n">
        <v>28.24</v>
      </c>
      <c r="F40" t="n">
        <v>23.92</v>
      </c>
      <c r="G40" t="n">
        <v>49.49</v>
      </c>
      <c r="H40" t="n">
        <v>0.66</v>
      </c>
      <c r="I40" t="n">
        <v>29</v>
      </c>
      <c r="J40" t="n">
        <v>281.58</v>
      </c>
      <c r="K40" t="n">
        <v>59.89</v>
      </c>
      <c r="L40" t="n">
        <v>10.5</v>
      </c>
      <c r="M40" t="n">
        <v>27</v>
      </c>
      <c r="N40" t="n">
        <v>76.19</v>
      </c>
      <c r="O40" t="n">
        <v>34962.08</v>
      </c>
      <c r="P40" t="n">
        <v>403.47</v>
      </c>
      <c r="Q40" t="n">
        <v>608.83</v>
      </c>
      <c r="R40" t="n">
        <v>64.09999999999999</v>
      </c>
      <c r="S40" t="n">
        <v>46.36</v>
      </c>
      <c r="T40" t="n">
        <v>8450.07</v>
      </c>
      <c r="U40" t="n">
        <v>0.72</v>
      </c>
      <c r="V40" t="n">
        <v>0.89</v>
      </c>
      <c r="W40" t="n">
        <v>9.23</v>
      </c>
      <c r="X40" t="n">
        <v>0.55</v>
      </c>
      <c r="Y40" t="n">
        <v>1</v>
      </c>
      <c r="Z40" t="n">
        <v>10</v>
      </c>
      <c r="AA40" t="n">
        <v>1353.939245859103</v>
      </c>
      <c r="AB40" t="n">
        <v>1852.51940776831</v>
      </c>
      <c r="AC40" t="n">
        <v>1675.71755551822</v>
      </c>
      <c r="AD40" t="n">
        <v>1353939.245859104</v>
      </c>
      <c r="AE40" t="n">
        <v>1852519.40776831</v>
      </c>
      <c r="AF40" t="n">
        <v>1.111757177374667e-06</v>
      </c>
      <c r="AG40" t="n">
        <v>36.77083333333334</v>
      </c>
      <c r="AH40" t="n">
        <v>1675717.55551822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3.547</v>
      </c>
      <c r="E41" t="n">
        <v>28.19</v>
      </c>
      <c r="F41" t="n">
        <v>23.92</v>
      </c>
      <c r="G41" t="n">
        <v>51.27</v>
      </c>
      <c r="H41" t="n">
        <v>0.68</v>
      </c>
      <c r="I41" t="n">
        <v>28</v>
      </c>
      <c r="J41" t="n">
        <v>282.07</v>
      </c>
      <c r="K41" t="n">
        <v>59.89</v>
      </c>
      <c r="L41" t="n">
        <v>10.75</v>
      </c>
      <c r="M41" t="n">
        <v>26</v>
      </c>
      <c r="N41" t="n">
        <v>76.44</v>
      </c>
      <c r="O41" t="n">
        <v>35023.13</v>
      </c>
      <c r="P41" t="n">
        <v>403.37</v>
      </c>
      <c r="Q41" t="n">
        <v>608.8200000000001</v>
      </c>
      <c r="R41" t="n">
        <v>64.65000000000001</v>
      </c>
      <c r="S41" t="n">
        <v>46.36</v>
      </c>
      <c r="T41" t="n">
        <v>8734.49</v>
      </c>
      <c r="U41" t="n">
        <v>0.72</v>
      </c>
      <c r="V41" t="n">
        <v>0.89</v>
      </c>
      <c r="W41" t="n">
        <v>9.220000000000001</v>
      </c>
      <c r="X41" t="n">
        <v>0.55</v>
      </c>
      <c r="Y41" t="n">
        <v>1</v>
      </c>
      <c r="Z41" t="n">
        <v>10</v>
      </c>
      <c r="AA41" t="n">
        <v>1352.399407301749</v>
      </c>
      <c r="AB41" t="n">
        <v>1850.412532721254</v>
      </c>
      <c r="AC41" t="n">
        <v>1673.811757668638</v>
      </c>
      <c r="AD41" t="n">
        <v>1352399.407301749</v>
      </c>
      <c r="AE41" t="n">
        <v>1850412.532721254</v>
      </c>
      <c r="AF41" t="n">
        <v>1.113578083177439e-06</v>
      </c>
      <c r="AG41" t="n">
        <v>36.70572916666666</v>
      </c>
      <c r="AH41" t="n">
        <v>1673811.757668638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3.5478</v>
      </c>
      <c r="E42" t="n">
        <v>28.19</v>
      </c>
      <c r="F42" t="n">
        <v>23.92</v>
      </c>
      <c r="G42" t="n">
        <v>51.25</v>
      </c>
      <c r="H42" t="n">
        <v>0.6899999999999999</v>
      </c>
      <c r="I42" t="n">
        <v>28</v>
      </c>
      <c r="J42" t="n">
        <v>282.57</v>
      </c>
      <c r="K42" t="n">
        <v>59.89</v>
      </c>
      <c r="L42" t="n">
        <v>11</v>
      </c>
      <c r="M42" t="n">
        <v>26</v>
      </c>
      <c r="N42" t="n">
        <v>76.68000000000001</v>
      </c>
      <c r="O42" t="n">
        <v>35084.28</v>
      </c>
      <c r="P42" t="n">
        <v>402.95</v>
      </c>
      <c r="Q42" t="n">
        <v>608.88</v>
      </c>
      <c r="R42" t="n">
        <v>64.14</v>
      </c>
      <c r="S42" t="n">
        <v>46.36</v>
      </c>
      <c r="T42" t="n">
        <v>8479.870000000001</v>
      </c>
      <c r="U42" t="n">
        <v>0.72</v>
      </c>
      <c r="V42" t="n">
        <v>0.89</v>
      </c>
      <c r="W42" t="n">
        <v>9.23</v>
      </c>
      <c r="X42" t="n">
        <v>0.54</v>
      </c>
      <c r="Y42" t="n">
        <v>1</v>
      </c>
      <c r="Z42" t="n">
        <v>10</v>
      </c>
      <c r="AA42" t="n">
        <v>1351.564331488705</v>
      </c>
      <c r="AB42" t="n">
        <v>1849.269945152903</v>
      </c>
      <c r="AC42" t="n">
        <v>1672.778217054178</v>
      </c>
      <c r="AD42" t="n">
        <v>1351564.331488705</v>
      </c>
      <c r="AE42" t="n">
        <v>1849269.945152903</v>
      </c>
      <c r="AF42" t="n">
        <v>1.113829242598511e-06</v>
      </c>
      <c r="AG42" t="n">
        <v>36.70572916666666</v>
      </c>
      <c r="AH42" t="n">
        <v>1672778.217054178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3.5589</v>
      </c>
      <c r="E43" t="n">
        <v>28.1</v>
      </c>
      <c r="F43" t="n">
        <v>23.88</v>
      </c>
      <c r="G43" t="n">
        <v>53.07</v>
      </c>
      <c r="H43" t="n">
        <v>0.71</v>
      </c>
      <c r="I43" t="n">
        <v>27</v>
      </c>
      <c r="J43" t="n">
        <v>283.06</v>
      </c>
      <c r="K43" t="n">
        <v>59.89</v>
      </c>
      <c r="L43" t="n">
        <v>11.25</v>
      </c>
      <c r="M43" t="n">
        <v>25</v>
      </c>
      <c r="N43" t="n">
        <v>76.93000000000001</v>
      </c>
      <c r="O43" t="n">
        <v>35145.53</v>
      </c>
      <c r="P43" t="n">
        <v>402.37</v>
      </c>
      <c r="Q43" t="n">
        <v>608.9</v>
      </c>
      <c r="R43" t="n">
        <v>63.2</v>
      </c>
      <c r="S43" t="n">
        <v>46.36</v>
      </c>
      <c r="T43" t="n">
        <v>8011.71</v>
      </c>
      <c r="U43" t="n">
        <v>0.73</v>
      </c>
      <c r="V43" t="n">
        <v>0.89</v>
      </c>
      <c r="W43" t="n">
        <v>9.220000000000001</v>
      </c>
      <c r="X43" t="n">
        <v>0.51</v>
      </c>
      <c r="Y43" t="n">
        <v>1</v>
      </c>
      <c r="Z43" t="n">
        <v>10</v>
      </c>
      <c r="AA43" t="n">
        <v>1347.661324616023</v>
      </c>
      <c r="AB43" t="n">
        <v>1843.929678961188</v>
      </c>
      <c r="AC43" t="n">
        <v>1667.947618372689</v>
      </c>
      <c r="AD43" t="n">
        <v>1347661.324616022</v>
      </c>
      <c r="AE43" t="n">
        <v>1843929.678961188</v>
      </c>
      <c r="AF43" t="n">
        <v>1.117314079565883e-06</v>
      </c>
      <c r="AG43" t="n">
        <v>36.58854166666666</v>
      </c>
      <c r="AH43" t="n">
        <v>1667947.618372689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3.569</v>
      </c>
      <c r="E44" t="n">
        <v>28.02</v>
      </c>
      <c r="F44" t="n">
        <v>23.85</v>
      </c>
      <c r="G44" t="n">
        <v>55.04</v>
      </c>
      <c r="H44" t="n">
        <v>0.72</v>
      </c>
      <c r="I44" t="n">
        <v>26</v>
      </c>
      <c r="J44" t="n">
        <v>283.56</v>
      </c>
      <c r="K44" t="n">
        <v>59.89</v>
      </c>
      <c r="L44" t="n">
        <v>11.5</v>
      </c>
      <c r="M44" t="n">
        <v>24</v>
      </c>
      <c r="N44" t="n">
        <v>77.18000000000001</v>
      </c>
      <c r="O44" t="n">
        <v>35206.88</v>
      </c>
      <c r="P44" t="n">
        <v>401.73</v>
      </c>
      <c r="Q44" t="n">
        <v>608.85</v>
      </c>
      <c r="R44" t="n">
        <v>62.14</v>
      </c>
      <c r="S44" t="n">
        <v>46.36</v>
      </c>
      <c r="T44" t="n">
        <v>7488.07</v>
      </c>
      <c r="U44" t="n">
        <v>0.75</v>
      </c>
      <c r="V44" t="n">
        <v>0.89</v>
      </c>
      <c r="W44" t="n">
        <v>9.220000000000001</v>
      </c>
      <c r="X44" t="n">
        <v>0.48</v>
      </c>
      <c r="Y44" t="n">
        <v>1</v>
      </c>
      <c r="Z44" t="n">
        <v>10</v>
      </c>
      <c r="AA44" t="n">
        <v>1343.849731371183</v>
      </c>
      <c r="AB44" t="n">
        <v>1838.714488927973</v>
      </c>
      <c r="AC44" t="n">
        <v>1663.230158756679</v>
      </c>
      <c r="AD44" t="n">
        <v>1343849.731371183</v>
      </c>
      <c r="AE44" t="n">
        <v>1838714.488927973</v>
      </c>
      <c r="AF44" t="n">
        <v>1.120484967256915e-06</v>
      </c>
      <c r="AG44" t="n">
        <v>36.484375</v>
      </c>
      <c r="AH44" t="n">
        <v>1663230.158756679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3.5651</v>
      </c>
      <c r="E45" t="n">
        <v>28.05</v>
      </c>
      <c r="F45" t="n">
        <v>23.88</v>
      </c>
      <c r="G45" t="n">
        <v>55.11</v>
      </c>
      <c r="H45" t="n">
        <v>0.74</v>
      </c>
      <c r="I45" t="n">
        <v>26</v>
      </c>
      <c r="J45" t="n">
        <v>284.06</v>
      </c>
      <c r="K45" t="n">
        <v>59.89</v>
      </c>
      <c r="L45" t="n">
        <v>11.75</v>
      </c>
      <c r="M45" t="n">
        <v>24</v>
      </c>
      <c r="N45" t="n">
        <v>77.42</v>
      </c>
      <c r="O45" t="n">
        <v>35268.32</v>
      </c>
      <c r="P45" t="n">
        <v>401.86</v>
      </c>
      <c r="Q45" t="n">
        <v>608.87</v>
      </c>
      <c r="R45" t="n">
        <v>63.07</v>
      </c>
      <c r="S45" t="n">
        <v>46.36</v>
      </c>
      <c r="T45" t="n">
        <v>7950.11</v>
      </c>
      <c r="U45" t="n">
        <v>0.74</v>
      </c>
      <c r="V45" t="n">
        <v>0.89</v>
      </c>
      <c r="W45" t="n">
        <v>9.23</v>
      </c>
      <c r="X45" t="n">
        <v>0.51</v>
      </c>
      <c r="Y45" t="n">
        <v>1</v>
      </c>
      <c r="Z45" t="n">
        <v>10</v>
      </c>
      <c r="AA45" t="n">
        <v>1345.41924644576</v>
      </c>
      <c r="AB45" t="n">
        <v>1840.861968695127</v>
      </c>
      <c r="AC45" t="n">
        <v>1665.172686068863</v>
      </c>
      <c r="AD45" t="n">
        <v>1345419.24644576</v>
      </c>
      <c r="AE45" t="n">
        <v>1840861.968695127</v>
      </c>
      <c r="AF45" t="n">
        <v>1.11926056507919e-06</v>
      </c>
      <c r="AG45" t="n">
        <v>36.5234375</v>
      </c>
      <c r="AH45" t="n">
        <v>1665172.686068863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3.5749</v>
      </c>
      <c r="E46" t="n">
        <v>27.97</v>
      </c>
      <c r="F46" t="n">
        <v>23.86</v>
      </c>
      <c r="G46" t="n">
        <v>57.25</v>
      </c>
      <c r="H46" t="n">
        <v>0.75</v>
      </c>
      <c r="I46" t="n">
        <v>25</v>
      </c>
      <c r="J46" t="n">
        <v>284.56</v>
      </c>
      <c r="K46" t="n">
        <v>59.89</v>
      </c>
      <c r="L46" t="n">
        <v>12</v>
      </c>
      <c r="M46" t="n">
        <v>23</v>
      </c>
      <c r="N46" t="n">
        <v>77.67</v>
      </c>
      <c r="O46" t="n">
        <v>35329.87</v>
      </c>
      <c r="P46" t="n">
        <v>401.39</v>
      </c>
      <c r="Q46" t="n">
        <v>608.87</v>
      </c>
      <c r="R46" t="n">
        <v>62.51</v>
      </c>
      <c r="S46" t="n">
        <v>46.36</v>
      </c>
      <c r="T46" t="n">
        <v>7676.43</v>
      </c>
      <c r="U46" t="n">
        <v>0.74</v>
      </c>
      <c r="V46" t="n">
        <v>0.89</v>
      </c>
      <c r="W46" t="n">
        <v>9.220000000000001</v>
      </c>
      <c r="X46" t="n">
        <v>0.48</v>
      </c>
      <c r="Y46" t="n">
        <v>1</v>
      </c>
      <c r="Z46" t="n">
        <v>10</v>
      </c>
      <c r="AA46" t="n">
        <v>1342.043567354191</v>
      </c>
      <c r="AB46" t="n">
        <v>1836.243215637591</v>
      </c>
      <c r="AC46" t="n">
        <v>1660.994740320678</v>
      </c>
      <c r="AD46" t="n">
        <v>1342043.567354191</v>
      </c>
      <c r="AE46" t="n">
        <v>1836243.215637591</v>
      </c>
      <c r="AF46" t="n">
        <v>1.12233726798732e-06</v>
      </c>
      <c r="AG46" t="n">
        <v>36.41927083333334</v>
      </c>
      <c r="AH46" t="n">
        <v>1660994.740320678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3.5753</v>
      </c>
      <c r="E47" t="n">
        <v>27.97</v>
      </c>
      <c r="F47" t="n">
        <v>23.85</v>
      </c>
      <c r="G47" t="n">
        <v>57.25</v>
      </c>
      <c r="H47" t="n">
        <v>0.77</v>
      </c>
      <c r="I47" t="n">
        <v>25</v>
      </c>
      <c r="J47" t="n">
        <v>285.06</v>
      </c>
      <c r="K47" t="n">
        <v>59.89</v>
      </c>
      <c r="L47" t="n">
        <v>12.25</v>
      </c>
      <c r="M47" t="n">
        <v>23</v>
      </c>
      <c r="N47" t="n">
        <v>77.92</v>
      </c>
      <c r="O47" t="n">
        <v>35391.51</v>
      </c>
      <c r="P47" t="n">
        <v>401.41</v>
      </c>
      <c r="Q47" t="n">
        <v>608.87</v>
      </c>
      <c r="R47" t="n">
        <v>62.14</v>
      </c>
      <c r="S47" t="n">
        <v>46.36</v>
      </c>
      <c r="T47" t="n">
        <v>7490.82</v>
      </c>
      <c r="U47" t="n">
        <v>0.75</v>
      </c>
      <c r="V47" t="n">
        <v>0.89</v>
      </c>
      <c r="W47" t="n">
        <v>9.220000000000001</v>
      </c>
      <c r="X47" t="n">
        <v>0.48</v>
      </c>
      <c r="Y47" t="n">
        <v>1</v>
      </c>
      <c r="Z47" t="n">
        <v>10</v>
      </c>
      <c r="AA47" t="n">
        <v>1341.886125222424</v>
      </c>
      <c r="AB47" t="n">
        <v>1836.027796367051</v>
      </c>
      <c r="AC47" t="n">
        <v>1660.799880362976</v>
      </c>
      <c r="AD47" t="n">
        <v>1341886.125222425</v>
      </c>
      <c r="AE47" t="n">
        <v>1836027.796367052</v>
      </c>
      <c r="AF47" t="n">
        <v>1.122462847697856e-06</v>
      </c>
      <c r="AG47" t="n">
        <v>36.41927083333334</v>
      </c>
      <c r="AH47" t="n">
        <v>1660799.880362976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3.5858</v>
      </c>
      <c r="E48" t="n">
        <v>27.89</v>
      </c>
      <c r="F48" t="n">
        <v>23.82</v>
      </c>
      <c r="G48" t="n">
        <v>59.55</v>
      </c>
      <c r="H48" t="n">
        <v>0.78</v>
      </c>
      <c r="I48" t="n">
        <v>24</v>
      </c>
      <c r="J48" t="n">
        <v>285.56</v>
      </c>
      <c r="K48" t="n">
        <v>59.89</v>
      </c>
      <c r="L48" t="n">
        <v>12.5</v>
      </c>
      <c r="M48" t="n">
        <v>22</v>
      </c>
      <c r="N48" t="n">
        <v>78.17</v>
      </c>
      <c r="O48" t="n">
        <v>35453.26</v>
      </c>
      <c r="P48" t="n">
        <v>400.36</v>
      </c>
      <c r="Q48" t="n">
        <v>608.85</v>
      </c>
      <c r="R48" t="n">
        <v>61.29</v>
      </c>
      <c r="S48" t="n">
        <v>46.36</v>
      </c>
      <c r="T48" t="n">
        <v>7070.85</v>
      </c>
      <c r="U48" t="n">
        <v>0.76</v>
      </c>
      <c r="V48" t="n">
        <v>0.89</v>
      </c>
      <c r="W48" t="n">
        <v>9.220000000000001</v>
      </c>
      <c r="X48" t="n">
        <v>0.45</v>
      </c>
      <c r="Y48" t="n">
        <v>1</v>
      </c>
      <c r="Z48" t="n">
        <v>10</v>
      </c>
      <c r="AA48" t="n">
        <v>1337.562481456328</v>
      </c>
      <c r="AB48" t="n">
        <v>1830.111996220578</v>
      </c>
      <c r="AC48" t="n">
        <v>1655.448675879604</v>
      </c>
      <c r="AD48" t="n">
        <v>1337562.481456328</v>
      </c>
      <c r="AE48" t="n">
        <v>1830111.996220578</v>
      </c>
      <c r="AF48" t="n">
        <v>1.125759315099425e-06</v>
      </c>
      <c r="AG48" t="n">
        <v>36.31510416666666</v>
      </c>
      <c r="AH48" t="n">
        <v>1655448.675879604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3.5837</v>
      </c>
      <c r="E49" t="n">
        <v>27.9</v>
      </c>
      <c r="F49" t="n">
        <v>23.84</v>
      </c>
      <c r="G49" t="n">
        <v>59.6</v>
      </c>
      <c r="H49" t="n">
        <v>0.79</v>
      </c>
      <c r="I49" t="n">
        <v>24</v>
      </c>
      <c r="J49" t="n">
        <v>286.06</v>
      </c>
      <c r="K49" t="n">
        <v>59.89</v>
      </c>
      <c r="L49" t="n">
        <v>12.75</v>
      </c>
      <c r="M49" t="n">
        <v>22</v>
      </c>
      <c r="N49" t="n">
        <v>78.42</v>
      </c>
      <c r="O49" t="n">
        <v>35515.1</v>
      </c>
      <c r="P49" t="n">
        <v>400.78</v>
      </c>
      <c r="Q49" t="n">
        <v>608.83</v>
      </c>
      <c r="R49" t="n">
        <v>61.89</v>
      </c>
      <c r="S49" t="n">
        <v>46.36</v>
      </c>
      <c r="T49" t="n">
        <v>7370.06</v>
      </c>
      <c r="U49" t="n">
        <v>0.75</v>
      </c>
      <c r="V49" t="n">
        <v>0.89</v>
      </c>
      <c r="W49" t="n">
        <v>9.220000000000001</v>
      </c>
      <c r="X49" t="n">
        <v>0.47</v>
      </c>
      <c r="Y49" t="n">
        <v>1</v>
      </c>
      <c r="Z49" t="n">
        <v>10</v>
      </c>
      <c r="AA49" t="n">
        <v>1338.875838328911</v>
      </c>
      <c r="AB49" t="n">
        <v>1831.90898903486</v>
      </c>
      <c r="AC49" t="n">
        <v>1657.074166221787</v>
      </c>
      <c r="AD49" t="n">
        <v>1338875.838328911</v>
      </c>
      <c r="AE49" t="n">
        <v>1831908.98903486</v>
      </c>
      <c r="AF49" t="n">
        <v>1.125100021619111e-06</v>
      </c>
      <c r="AG49" t="n">
        <v>36.328125</v>
      </c>
      <c r="AH49" t="n">
        <v>1657074.166221787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3.593</v>
      </c>
      <c r="E50" t="n">
        <v>27.83</v>
      </c>
      <c r="F50" t="n">
        <v>23.82</v>
      </c>
      <c r="G50" t="n">
        <v>62.13</v>
      </c>
      <c r="H50" t="n">
        <v>0.8100000000000001</v>
      </c>
      <c r="I50" t="n">
        <v>23</v>
      </c>
      <c r="J50" t="n">
        <v>286.56</v>
      </c>
      <c r="K50" t="n">
        <v>59.89</v>
      </c>
      <c r="L50" t="n">
        <v>13</v>
      </c>
      <c r="M50" t="n">
        <v>21</v>
      </c>
      <c r="N50" t="n">
        <v>78.68000000000001</v>
      </c>
      <c r="O50" t="n">
        <v>35577.18</v>
      </c>
      <c r="P50" t="n">
        <v>399.92</v>
      </c>
      <c r="Q50" t="n">
        <v>608.83</v>
      </c>
      <c r="R50" t="n">
        <v>61.09</v>
      </c>
      <c r="S50" t="n">
        <v>46.36</v>
      </c>
      <c r="T50" t="n">
        <v>6978.84</v>
      </c>
      <c r="U50" t="n">
        <v>0.76</v>
      </c>
      <c r="V50" t="n">
        <v>0.89</v>
      </c>
      <c r="W50" t="n">
        <v>9.220000000000001</v>
      </c>
      <c r="X50" t="n">
        <v>0.44</v>
      </c>
      <c r="Y50" t="n">
        <v>1</v>
      </c>
      <c r="Z50" t="n">
        <v>10</v>
      </c>
      <c r="AA50" t="n">
        <v>1326.44398051522</v>
      </c>
      <c r="AB50" t="n">
        <v>1814.89917271931</v>
      </c>
      <c r="AC50" t="n">
        <v>1641.687742901966</v>
      </c>
      <c r="AD50" t="n">
        <v>1326443.98051522</v>
      </c>
      <c r="AE50" t="n">
        <v>1814899.172719311</v>
      </c>
      <c r="AF50" t="n">
        <v>1.128019749889072e-06</v>
      </c>
      <c r="AG50" t="n">
        <v>36.23697916666666</v>
      </c>
      <c r="AH50" t="n">
        <v>1641687.742901966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3.5928</v>
      </c>
      <c r="E51" t="n">
        <v>27.83</v>
      </c>
      <c r="F51" t="n">
        <v>23.82</v>
      </c>
      <c r="G51" t="n">
        <v>62.13</v>
      </c>
      <c r="H51" t="n">
        <v>0.82</v>
      </c>
      <c r="I51" t="n">
        <v>23</v>
      </c>
      <c r="J51" t="n">
        <v>287.07</v>
      </c>
      <c r="K51" t="n">
        <v>59.89</v>
      </c>
      <c r="L51" t="n">
        <v>13.25</v>
      </c>
      <c r="M51" t="n">
        <v>21</v>
      </c>
      <c r="N51" t="n">
        <v>78.93000000000001</v>
      </c>
      <c r="O51" t="n">
        <v>35639.23</v>
      </c>
      <c r="P51" t="n">
        <v>400.11</v>
      </c>
      <c r="Q51" t="n">
        <v>608.9</v>
      </c>
      <c r="R51" t="n">
        <v>61.18</v>
      </c>
      <c r="S51" t="n">
        <v>46.36</v>
      </c>
      <c r="T51" t="n">
        <v>7021.06</v>
      </c>
      <c r="U51" t="n">
        <v>0.76</v>
      </c>
      <c r="V51" t="n">
        <v>0.89</v>
      </c>
      <c r="W51" t="n">
        <v>9.220000000000001</v>
      </c>
      <c r="X51" t="n">
        <v>0.45</v>
      </c>
      <c r="Y51" t="n">
        <v>1</v>
      </c>
      <c r="Z51" t="n">
        <v>10</v>
      </c>
      <c r="AA51" t="n">
        <v>1326.777936512705</v>
      </c>
      <c r="AB51" t="n">
        <v>1815.356106048169</v>
      </c>
      <c r="AC51" t="n">
        <v>1642.101067155228</v>
      </c>
      <c r="AD51" t="n">
        <v>1326777.936512705</v>
      </c>
      <c r="AE51" t="n">
        <v>1815356.106048169</v>
      </c>
      <c r="AF51" t="n">
        <v>1.127956960033804e-06</v>
      </c>
      <c r="AG51" t="n">
        <v>36.23697916666666</v>
      </c>
      <c r="AH51" t="n">
        <v>1642101.067155228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3.593</v>
      </c>
      <c r="E52" t="n">
        <v>27.83</v>
      </c>
      <c r="F52" t="n">
        <v>23.82</v>
      </c>
      <c r="G52" t="n">
        <v>62.13</v>
      </c>
      <c r="H52" t="n">
        <v>0.84</v>
      </c>
      <c r="I52" t="n">
        <v>23</v>
      </c>
      <c r="J52" t="n">
        <v>287.57</v>
      </c>
      <c r="K52" t="n">
        <v>59.89</v>
      </c>
      <c r="L52" t="n">
        <v>13.5</v>
      </c>
      <c r="M52" t="n">
        <v>21</v>
      </c>
      <c r="N52" t="n">
        <v>79.18000000000001</v>
      </c>
      <c r="O52" t="n">
        <v>35701.38</v>
      </c>
      <c r="P52" t="n">
        <v>399.73</v>
      </c>
      <c r="Q52" t="n">
        <v>608.86</v>
      </c>
      <c r="R52" t="n">
        <v>61.33</v>
      </c>
      <c r="S52" t="n">
        <v>46.36</v>
      </c>
      <c r="T52" t="n">
        <v>7096.77</v>
      </c>
      <c r="U52" t="n">
        <v>0.76</v>
      </c>
      <c r="V52" t="n">
        <v>0.89</v>
      </c>
      <c r="W52" t="n">
        <v>9.210000000000001</v>
      </c>
      <c r="X52" t="n">
        <v>0.44</v>
      </c>
      <c r="Y52" t="n">
        <v>1</v>
      </c>
      <c r="Z52" t="n">
        <v>10</v>
      </c>
      <c r="AA52" t="n">
        <v>1326.156206474663</v>
      </c>
      <c r="AB52" t="n">
        <v>1814.505427581326</v>
      </c>
      <c r="AC52" t="n">
        <v>1641.331576247326</v>
      </c>
      <c r="AD52" t="n">
        <v>1326156.206474663</v>
      </c>
      <c r="AE52" t="n">
        <v>1814505.427581326</v>
      </c>
      <c r="AF52" t="n">
        <v>1.128019749889072e-06</v>
      </c>
      <c r="AG52" t="n">
        <v>36.23697916666666</v>
      </c>
      <c r="AH52" t="n">
        <v>1641331.576247326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3.6016</v>
      </c>
      <c r="E53" t="n">
        <v>27.77</v>
      </c>
      <c r="F53" t="n">
        <v>23.8</v>
      </c>
      <c r="G53" t="n">
        <v>64.91</v>
      </c>
      <c r="H53" t="n">
        <v>0.85</v>
      </c>
      <c r="I53" t="n">
        <v>22</v>
      </c>
      <c r="J53" t="n">
        <v>288.08</v>
      </c>
      <c r="K53" t="n">
        <v>59.89</v>
      </c>
      <c r="L53" t="n">
        <v>13.75</v>
      </c>
      <c r="M53" t="n">
        <v>20</v>
      </c>
      <c r="N53" t="n">
        <v>79.44</v>
      </c>
      <c r="O53" t="n">
        <v>35763.64</v>
      </c>
      <c r="P53" t="n">
        <v>399.38</v>
      </c>
      <c r="Q53" t="n">
        <v>608.85</v>
      </c>
      <c r="R53" t="n">
        <v>60.69</v>
      </c>
      <c r="S53" t="n">
        <v>46.36</v>
      </c>
      <c r="T53" t="n">
        <v>6783.18</v>
      </c>
      <c r="U53" t="n">
        <v>0.76</v>
      </c>
      <c r="V53" t="n">
        <v>0.9</v>
      </c>
      <c r="W53" t="n">
        <v>9.210000000000001</v>
      </c>
      <c r="X53" t="n">
        <v>0.43</v>
      </c>
      <c r="Y53" t="n">
        <v>1</v>
      </c>
      <c r="Z53" t="n">
        <v>10</v>
      </c>
      <c r="AA53" t="n">
        <v>1323.460466342377</v>
      </c>
      <c r="AB53" t="n">
        <v>1810.81699700467</v>
      </c>
      <c r="AC53" t="n">
        <v>1637.995164308162</v>
      </c>
      <c r="AD53" t="n">
        <v>1323460.466342377</v>
      </c>
      <c r="AE53" t="n">
        <v>1810816.99700467</v>
      </c>
      <c r="AF53" t="n">
        <v>1.130719713665594e-06</v>
      </c>
      <c r="AG53" t="n">
        <v>36.15885416666666</v>
      </c>
      <c r="AH53" t="n">
        <v>1637995.164308161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3.6026</v>
      </c>
      <c r="E54" t="n">
        <v>27.76</v>
      </c>
      <c r="F54" t="n">
        <v>23.79</v>
      </c>
      <c r="G54" t="n">
        <v>64.89</v>
      </c>
      <c r="H54" t="n">
        <v>0.86</v>
      </c>
      <c r="I54" t="n">
        <v>22</v>
      </c>
      <c r="J54" t="n">
        <v>288.58</v>
      </c>
      <c r="K54" t="n">
        <v>59.89</v>
      </c>
      <c r="L54" t="n">
        <v>14</v>
      </c>
      <c r="M54" t="n">
        <v>20</v>
      </c>
      <c r="N54" t="n">
        <v>79.69</v>
      </c>
      <c r="O54" t="n">
        <v>35826</v>
      </c>
      <c r="P54" t="n">
        <v>399.23</v>
      </c>
      <c r="Q54" t="n">
        <v>608.84</v>
      </c>
      <c r="R54" t="n">
        <v>60.59</v>
      </c>
      <c r="S54" t="n">
        <v>46.36</v>
      </c>
      <c r="T54" t="n">
        <v>6733.17</v>
      </c>
      <c r="U54" t="n">
        <v>0.77</v>
      </c>
      <c r="V54" t="n">
        <v>0.9</v>
      </c>
      <c r="W54" t="n">
        <v>9.210000000000001</v>
      </c>
      <c r="X54" t="n">
        <v>0.42</v>
      </c>
      <c r="Y54" t="n">
        <v>1</v>
      </c>
      <c r="Z54" t="n">
        <v>10</v>
      </c>
      <c r="AA54" t="n">
        <v>1322.910885037337</v>
      </c>
      <c r="AB54" t="n">
        <v>1810.0650356173</v>
      </c>
      <c r="AC54" t="n">
        <v>1637.314969060217</v>
      </c>
      <c r="AD54" t="n">
        <v>1322910.885037337</v>
      </c>
      <c r="AE54" t="n">
        <v>1810065.0356173</v>
      </c>
      <c r="AF54" t="n">
        <v>1.131033662941934e-06</v>
      </c>
      <c r="AG54" t="n">
        <v>36.14583333333334</v>
      </c>
      <c r="AH54" t="n">
        <v>1637314.969060217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3.6104</v>
      </c>
      <c r="E55" t="n">
        <v>27.7</v>
      </c>
      <c r="F55" t="n">
        <v>23.78</v>
      </c>
      <c r="G55" t="n">
        <v>67.95</v>
      </c>
      <c r="H55" t="n">
        <v>0.88</v>
      </c>
      <c r="I55" t="n">
        <v>21</v>
      </c>
      <c r="J55" t="n">
        <v>289.09</v>
      </c>
      <c r="K55" t="n">
        <v>59.89</v>
      </c>
      <c r="L55" t="n">
        <v>14.25</v>
      </c>
      <c r="M55" t="n">
        <v>19</v>
      </c>
      <c r="N55" t="n">
        <v>79.95</v>
      </c>
      <c r="O55" t="n">
        <v>35888.47</v>
      </c>
      <c r="P55" t="n">
        <v>398.55</v>
      </c>
      <c r="Q55" t="n">
        <v>608.88</v>
      </c>
      <c r="R55" t="n">
        <v>60.06</v>
      </c>
      <c r="S55" t="n">
        <v>46.36</v>
      </c>
      <c r="T55" t="n">
        <v>6473.28</v>
      </c>
      <c r="U55" t="n">
        <v>0.77</v>
      </c>
      <c r="V55" t="n">
        <v>0.9</v>
      </c>
      <c r="W55" t="n">
        <v>9.220000000000001</v>
      </c>
      <c r="X55" t="n">
        <v>0.41</v>
      </c>
      <c r="Y55" t="n">
        <v>1</v>
      </c>
      <c r="Z55" t="n">
        <v>10</v>
      </c>
      <c r="AA55" t="n">
        <v>1320.008438122608</v>
      </c>
      <c r="AB55" t="n">
        <v>1806.093779701646</v>
      </c>
      <c r="AC55" t="n">
        <v>1633.72272423546</v>
      </c>
      <c r="AD55" t="n">
        <v>1320008.438122608</v>
      </c>
      <c r="AE55" t="n">
        <v>1806093.779701646</v>
      </c>
      <c r="AF55" t="n">
        <v>1.133482467297385e-06</v>
      </c>
      <c r="AG55" t="n">
        <v>36.06770833333334</v>
      </c>
      <c r="AH55" t="n">
        <v>1633722.72423546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3.6107</v>
      </c>
      <c r="E56" t="n">
        <v>27.7</v>
      </c>
      <c r="F56" t="n">
        <v>23.78</v>
      </c>
      <c r="G56" t="n">
        <v>67.95</v>
      </c>
      <c r="H56" t="n">
        <v>0.89</v>
      </c>
      <c r="I56" t="n">
        <v>21</v>
      </c>
      <c r="J56" t="n">
        <v>289.6</v>
      </c>
      <c r="K56" t="n">
        <v>59.89</v>
      </c>
      <c r="L56" t="n">
        <v>14.5</v>
      </c>
      <c r="M56" t="n">
        <v>19</v>
      </c>
      <c r="N56" t="n">
        <v>80.20999999999999</v>
      </c>
      <c r="O56" t="n">
        <v>35951.04</v>
      </c>
      <c r="P56" t="n">
        <v>398.82</v>
      </c>
      <c r="Q56" t="n">
        <v>608.9</v>
      </c>
      <c r="R56" t="n">
        <v>60.1</v>
      </c>
      <c r="S56" t="n">
        <v>46.36</v>
      </c>
      <c r="T56" t="n">
        <v>6494.01</v>
      </c>
      <c r="U56" t="n">
        <v>0.77</v>
      </c>
      <c r="V56" t="n">
        <v>0.9</v>
      </c>
      <c r="W56" t="n">
        <v>9.210000000000001</v>
      </c>
      <c r="X56" t="n">
        <v>0.41</v>
      </c>
      <c r="Y56" t="n">
        <v>1</v>
      </c>
      <c r="Z56" t="n">
        <v>10</v>
      </c>
      <c r="AA56" t="n">
        <v>1320.347004607148</v>
      </c>
      <c r="AB56" t="n">
        <v>1806.557021302294</v>
      </c>
      <c r="AC56" t="n">
        <v>1634.141754707906</v>
      </c>
      <c r="AD56" t="n">
        <v>1320347.004607148</v>
      </c>
      <c r="AE56" t="n">
        <v>1806557.021302294</v>
      </c>
      <c r="AF56" t="n">
        <v>1.133576652080287e-06</v>
      </c>
      <c r="AG56" t="n">
        <v>36.06770833333334</v>
      </c>
      <c r="AH56" t="n">
        <v>1634141.754707906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3.6128</v>
      </c>
      <c r="E57" t="n">
        <v>27.68</v>
      </c>
      <c r="F57" t="n">
        <v>23.76</v>
      </c>
      <c r="G57" t="n">
        <v>67.90000000000001</v>
      </c>
      <c r="H57" t="n">
        <v>0.91</v>
      </c>
      <c r="I57" t="n">
        <v>21</v>
      </c>
      <c r="J57" t="n">
        <v>290.1</v>
      </c>
      <c r="K57" t="n">
        <v>59.89</v>
      </c>
      <c r="L57" t="n">
        <v>14.75</v>
      </c>
      <c r="M57" t="n">
        <v>19</v>
      </c>
      <c r="N57" t="n">
        <v>80.47</v>
      </c>
      <c r="O57" t="n">
        <v>36013.72</v>
      </c>
      <c r="P57" t="n">
        <v>398.24</v>
      </c>
      <c r="Q57" t="n">
        <v>608.8099999999999</v>
      </c>
      <c r="R57" t="n">
        <v>59.75</v>
      </c>
      <c r="S57" t="n">
        <v>46.36</v>
      </c>
      <c r="T57" t="n">
        <v>6319.57</v>
      </c>
      <c r="U57" t="n">
        <v>0.78</v>
      </c>
      <c r="V57" t="n">
        <v>0.9</v>
      </c>
      <c r="W57" t="n">
        <v>9.210000000000001</v>
      </c>
      <c r="X57" t="n">
        <v>0.39</v>
      </c>
      <c r="Y57" t="n">
        <v>1</v>
      </c>
      <c r="Z57" t="n">
        <v>10</v>
      </c>
      <c r="AA57" t="n">
        <v>1318.808118566743</v>
      </c>
      <c r="AB57" t="n">
        <v>1804.45144953095</v>
      </c>
      <c r="AC57" t="n">
        <v>1632.237135751231</v>
      </c>
      <c r="AD57" t="n">
        <v>1318808.118566743</v>
      </c>
      <c r="AE57" t="n">
        <v>1804451.44953095</v>
      </c>
      <c r="AF57" t="n">
        <v>1.1342359455606e-06</v>
      </c>
      <c r="AG57" t="n">
        <v>36.04166666666666</v>
      </c>
      <c r="AH57" t="n">
        <v>1632237.135751231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3.6235</v>
      </c>
      <c r="E58" t="n">
        <v>27.6</v>
      </c>
      <c r="F58" t="n">
        <v>23.73</v>
      </c>
      <c r="G58" t="n">
        <v>71.2</v>
      </c>
      <c r="H58" t="n">
        <v>0.92</v>
      </c>
      <c r="I58" t="n">
        <v>20</v>
      </c>
      <c r="J58" t="n">
        <v>290.61</v>
      </c>
      <c r="K58" t="n">
        <v>59.89</v>
      </c>
      <c r="L58" t="n">
        <v>15</v>
      </c>
      <c r="M58" t="n">
        <v>18</v>
      </c>
      <c r="N58" t="n">
        <v>80.73</v>
      </c>
      <c r="O58" t="n">
        <v>36076.5</v>
      </c>
      <c r="P58" t="n">
        <v>397.54</v>
      </c>
      <c r="Q58" t="n">
        <v>608.8099999999999</v>
      </c>
      <c r="R58" t="n">
        <v>58.64</v>
      </c>
      <c r="S58" t="n">
        <v>46.36</v>
      </c>
      <c r="T58" t="n">
        <v>5765.3</v>
      </c>
      <c r="U58" t="n">
        <v>0.79</v>
      </c>
      <c r="V58" t="n">
        <v>0.9</v>
      </c>
      <c r="W58" t="n">
        <v>9.210000000000001</v>
      </c>
      <c r="X58" t="n">
        <v>0.36</v>
      </c>
      <c r="Y58" t="n">
        <v>1</v>
      </c>
      <c r="Z58" t="n">
        <v>10</v>
      </c>
      <c r="AA58" t="n">
        <v>1314.880577829741</v>
      </c>
      <c r="AB58" t="n">
        <v>1799.077615023716</v>
      </c>
      <c r="AC58" t="n">
        <v>1627.376172467143</v>
      </c>
      <c r="AD58" t="n">
        <v>1314880.577829741</v>
      </c>
      <c r="AE58" t="n">
        <v>1799077.615023716</v>
      </c>
      <c r="AF58" t="n">
        <v>1.137595202817437e-06</v>
      </c>
      <c r="AG58" t="n">
        <v>35.9375</v>
      </c>
      <c r="AH58" t="n">
        <v>1627376.172467143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3.6208</v>
      </c>
      <c r="E59" t="n">
        <v>27.62</v>
      </c>
      <c r="F59" t="n">
        <v>23.75</v>
      </c>
      <c r="G59" t="n">
        <v>71.26000000000001</v>
      </c>
      <c r="H59" t="n">
        <v>0.93</v>
      </c>
      <c r="I59" t="n">
        <v>20</v>
      </c>
      <c r="J59" t="n">
        <v>291.12</v>
      </c>
      <c r="K59" t="n">
        <v>59.89</v>
      </c>
      <c r="L59" t="n">
        <v>15.25</v>
      </c>
      <c r="M59" t="n">
        <v>18</v>
      </c>
      <c r="N59" t="n">
        <v>80.98999999999999</v>
      </c>
      <c r="O59" t="n">
        <v>36139.39</v>
      </c>
      <c r="P59" t="n">
        <v>397.84</v>
      </c>
      <c r="Q59" t="n">
        <v>608.85</v>
      </c>
      <c r="R59" t="n">
        <v>59.1</v>
      </c>
      <c r="S59" t="n">
        <v>46.36</v>
      </c>
      <c r="T59" t="n">
        <v>5996.94</v>
      </c>
      <c r="U59" t="n">
        <v>0.78</v>
      </c>
      <c r="V59" t="n">
        <v>0.9</v>
      </c>
      <c r="W59" t="n">
        <v>9.210000000000001</v>
      </c>
      <c r="X59" t="n">
        <v>0.38</v>
      </c>
      <c r="Y59" t="n">
        <v>1</v>
      </c>
      <c r="Z59" t="n">
        <v>10</v>
      </c>
      <c r="AA59" t="n">
        <v>1316.127699208789</v>
      </c>
      <c r="AB59" t="n">
        <v>1800.783981513641</v>
      </c>
      <c r="AC59" t="n">
        <v>1628.919685734171</v>
      </c>
      <c r="AD59" t="n">
        <v>1316127.699208789</v>
      </c>
      <c r="AE59" t="n">
        <v>1800783.981513642</v>
      </c>
      <c r="AF59" t="n">
        <v>1.136747539771319e-06</v>
      </c>
      <c r="AG59" t="n">
        <v>35.96354166666666</v>
      </c>
      <c r="AH59" t="n">
        <v>1628919.685734171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3.6221</v>
      </c>
      <c r="E60" t="n">
        <v>27.61</v>
      </c>
      <c r="F60" t="n">
        <v>23.74</v>
      </c>
      <c r="G60" t="n">
        <v>71.23</v>
      </c>
      <c r="H60" t="n">
        <v>0.95</v>
      </c>
      <c r="I60" t="n">
        <v>20</v>
      </c>
      <c r="J60" t="n">
        <v>291.63</v>
      </c>
      <c r="K60" t="n">
        <v>59.89</v>
      </c>
      <c r="L60" t="n">
        <v>15.5</v>
      </c>
      <c r="M60" t="n">
        <v>18</v>
      </c>
      <c r="N60" t="n">
        <v>81.25</v>
      </c>
      <c r="O60" t="n">
        <v>36202.38</v>
      </c>
      <c r="P60" t="n">
        <v>397.57</v>
      </c>
      <c r="Q60" t="n">
        <v>608.76</v>
      </c>
      <c r="R60" t="n">
        <v>59.02</v>
      </c>
      <c r="S60" t="n">
        <v>46.36</v>
      </c>
      <c r="T60" t="n">
        <v>5959.12</v>
      </c>
      <c r="U60" t="n">
        <v>0.79</v>
      </c>
      <c r="V60" t="n">
        <v>0.9</v>
      </c>
      <c r="W60" t="n">
        <v>9.210000000000001</v>
      </c>
      <c r="X60" t="n">
        <v>0.37</v>
      </c>
      <c r="Y60" t="n">
        <v>1</v>
      </c>
      <c r="Z60" t="n">
        <v>10</v>
      </c>
      <c r="AA60" t="n">
        <v>1315.334913745668</v>
      </c>
      <c r="AB60" t="n">
        <v>1799.699257467773</v>
      </c>
      <c r="AC60" t="n">
        <v>1627.93848622882</v>
      </c>
      <c r="AD60" t="n">
        <v>1315334.913745668</v>
      </c>
      <c r="AE60" t="n">
        <v>1799699.257467773</v>
      </c>
      <c r="AF60" t="n">
        <v>1.137155673830561e-06</v>
      </c>
      <c r="AG60" t="n">
        <v>35.95052083333334</v>
      </c>
      <c r="AH60" t="n">
        <v>1627938.48622882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3.6213</v>
      </c>
      <c r="E61" t="n">
        <v>27.61</v>
      </c>
      <c r="F61" t="n">
        <v>23.75</v>
      </c>
      <c r="G61" t="n">
        <v>71.25</v>
      </c>
      <c r="H61" t="n">
        <v>0.96</v>
      </c>
      <c r="I61" t="n">
        <v>20</v>
      </c>
      <c r="J61" t="n">
        <v>292.15</v>
      </c>
      <c r="K61" t="n">
        <v>59.89</v>
      </c>
      <c r="L61" t="n">
        <v>15.75</v>
      </c>
      <c r="M61" t="n">
        <v>18</v>
      </c>
      <c r="N61" t="n">
        <v>81.51000000000001</v>
      </c>
      <c r="O61" t="n">
        <v>36265.48</v>
      </c>
      <c r="P61" t="n">
        <v>397.33</v>
      </c>
      <c r="Q61" t="n">
        <v>608.88</v>
      </c>
      <c r="R61" t="n">
        <v>59.22</v>
      </c>
      <c r="S61" t="n">
        <v>46.36</v>
      </c>
      <c r="T61" t="n">
        <v>6055.81</v>
      </c>
      <c r="U61" t="n">
        <v>0.78</v>
      </c>
      <c r="V61" t="n">
        <v>0.9</v>
      </c>
      <c r="W61" t="n">
        <v>9.210000000000001</v>
      </c>
      <c r="X61" t="n">
        <v>0.38</v>
      </c>
      <c r="Y61" t="n">
        <v>1</v>
      </c>
      <c r="Z61" t="n">
        <v>10</v>
      </c>
      <c r="AA61" t="n">
        <v>1315.248183986437</v>
      </c>
      <c r="AB61" t="n">
        <v>1799.580589984946</v>
      </c>
      <c r="AC61" t="n">
        <v>1627.831144204003</v>
      </c>
      <c r="AD61" t="n">
        <v>1315248.183986437</v>
      </c>
      <c r="AE61" t="n">
        <v>1799580.589984946</v>
      </c>
      <c r="AF61" t="n">
        <v>1.136904514409489e-06</v>
      </c>
      <c r="AG61" t="n">
        <v>35.95052083333334</v>
      </c>
      <c r="AH61" t="n">
        <v>1627831.144204003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3.631</v>
      </c>
      <c r="E62" t="n">
        <v>27.54</v>
      </c>
      <c r="F62" t="n">
        <v>23.73</v>
      </c>
      <c r="G62" t="n">
        <v>74.93000000000001</v>
      </c>
      <c r="H62" t="n">
        <v>0.97</v>
      </c>
      <c r="I62" t="n">
        <v>19</v>
      </c>
      <c r="J62" t="n">
        <v>292.66</v>
      </c>
      <c r="K62" t="n">
        <v>59.89</v>
      </c>
      <c r="L62" t="n">
        <v>16</v>
      </c>
      <c r="M62" t="n">
        <v>17</v>
      </c>
      <c r="N62" t="n">
        <v>81.77</v>
      </c>
      <c r="O62" t="n">
        <v>36328.69</v>
      </c>
      <c r="P62" t="n">
        <v>397.4</v>
      </c>
      <c r="Q62" t="n">
        <v>608.79</v>
      </c>
      <c r="R62" t="n">
        <v>58.34</v>
      </c>
      <c r="S62" t="n">
        <v>46.36</v>
      </c>
      <c r="T62" t="n">
        <v>5624.8</v>
      </c>
      <c r="U62" t="n">
        <v>0.79</v>
      </c>
      <c r="V62" t="n">
        <v>0.9</v>
      </c>
      <c r="W62" t="n">
        <v>9.210000000000001</v>
      </c>
      <c r="X62" t="n">
        <v>0.36</v>
      </c>
      <c r="Y62" t="n">
        <v>1</v>
      </c>
      <c r="Z62" t="n">
        <v>10</v>
      </c>
      <c r="AA62" t="n">
        <v>1312.981276019672</v>
      </c>
      <c r="AB62" t="n">
        <v>1796.478906495897</v>
      </c>
      <c r="AC62" t="n">
        <v>1625.025481033909</v>
      </c>
      <c r="AD62" t="n">
        <v>1312981.276019672</v>
      </c>
      <c r="AE62" t="n">
        <v>1796478.906495897</v>
      </c>
      <c r="AF62" t="n">
        <v>1.139949822389986e-06</v>
      </c>
      <c r="AG62" t="n">
        <v>35.859375</v>
      </c>
      <c r="AH62" t="n">
        <v>1625025.481033909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3.6302</v>
      </c>
      <c r="E63" t="n">
        <v>27.55</v>
      </c>
      <c r="F63" t="n">
        <v>23.73</v>
      </c>
      <c r="G63" t="n">
        <v>74.95</v>
      </c>
      <c r="H63" t="n">
        <v>0.99</v>
      </c>
      <c r="I63" t="n">
        <v>19</v>
      </c>
      <c r="J63" t="n">
        <v>293.17</v>
      </c>
      <c r="K63" t="n">
        <v>59.89</v>
      </c>
      <c r="L63" t="n">
        <v>16.25</v>
      </c>
      <c r="M63" t="n">
        <v>17</v>
      </c>
      <c r="N63" t="n">
        <v>82.03</v>
      </c>
      <c r="O63" t="n">
        <v>36392.01</v>
      </c>
      <c r="P63" t="n">
        <v>397.27</v>
      </c>
      <c r="Q63" t="n">
        <v>608.8</v>
      </c>
      <c r="R63" t="n">
        <v>58.59</v>
      </c>
      <c r="S63" t="n">
        <v>46.36</v>
      </c>
      <c r="T63" t="n">
        <v>5748.06</v>
      </c>
      <c r="U63" t="n">
        <v>0.79</v>
      </c>
      <c r="V63" t="n">
        <v>0.9</v>
      </c>
      <c r="W63" t="n">
        <v>9.210000000000001</v>
      </c>
      <c r="X63" t="n">
        <v>0.36</v>
      </c>
      <c r="Y63" t="n">
        <v>1</v>
      </c>
      <c r="Z63" t="n">
        <v>10</v>
      </c>
      <c r="AA63" t="n">
        <v>1312.966227707356</v>
      </c>
      <c r="AB63" t="n">
        <v>1796.458316731102</v>
      </c>
      <c r="AC63" t="n">
        <v>1625.006856327368</v>
      </c>
      <c r="AD63" t="n">
        <v>1312966.227707356</v>
      </c>
      <c r="AE63" t="n">
        <v>1796458.316731102</v>
      </c>
      <c r="AF63" t="n">
        <v>1.139698662968914e-06</v>
      </c>
      <c r="AG63" t="n">
        <v>35.87239583333334</v>
      </c>
      <c r="AH63" t="n">
        <v>1625006.856327368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3.6313</v>
      </c>
      <c r="E64" t="n">
        <v>27.54</v>
      </c>
      <c r="F64" t="n">
        <v>23.73</v>
      </c>
      <c r="G64" t="n">
        <v>74.92</v>
      </c>
      <c r="H64" t="n">
        <v>1</v>
      </c>
      <c r="I64" t="n">
        <v>19</v>
      </c>
      <c r="J64" t="n">
        <v>293.69</v>
      </c>
      <c r="K64" t="n">
        <v>59.89</v>
      </c>
      <c r="L64" t="n">
        <v>16.5</v>
      </c>
      <c r="M64" t="n">
        <v>17</v>
      </c>
      <c r="N64" t="n">
        <v>82.3</v>
      </c>
      <c r="O64" t="n">
        <v>36455.44</v>
      </c>
      <c r="P64" t="n">
        <v>396.67</v>
      </c>
      <c r="Q64" t="n">
        <v>608.8200000000001</v>
      </c>
      <c r="R64" t="n">
        <v>58.35</v>
      </c>
      <c r="S64" t="n">
        <v>46.36</v>
      </c>
      <c r="T64" t="n">
        <v>5628.06</v>
      </c>
      <c r="U64" t="n">
        <v>0.79</v>
      </c>
      <c r="V64" t="n">
        <v>0.9</v>
      </c>
      <c r="W64" t="n">
        <v>9.210000000000001</v>
      </c>
      <c r="X64" t="n">
        <v>0.35</v>
      </c>
      <c r="Y64" t="n">
        <v>1</v>
      </c>
      <c r="Z64" t="n">
        <v>10</v>
      </c>
      <c r="AA64" t="n">
        <v>1311.819862864533</v>
      </c>
      <c r="AB64" t="n">
        <v>1794.889809779103</v>
      </c>
      <c r="AC64" t="n">
        <v>1623.588045477455</v>
      </c>
      <c r="AD64" t="n">
        <v>1311819.862864533</v>
      </c>
      <c r="AE64" t="n">
        <v>1794889.809779103</v>
      </c>
      <c r="AF64" t="n">
        <v>1.140044007172888e-06</v>
      </c>
      <c r="AG64" t="n">
        <v>35.859375</v>
      </c>
      <c r="AH64" t="n">
        <v>1623588.045477455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3.6394</v>
      </c>
      <c r="E65" t="n">
        <v>27.48</v>
      </c>
      <c r="F65" t="n">
        <v>23.71</v>
      </c>
      <c r="G65" t="n">
        <v>79.05</v>
      </c>
      <c r="H65" t="n">
        <v>1.01</v>
      </c>
      <c r="I65" t="n">
        <v>18</v>
      </c>
      <c r="J65" t="n">
        <v>294.2</v>
      </c>
      <c r="K65" t="n">
        <v>59.89</v>
      </c>
      <c r="L65" t="n">
        <v>16.75</v>
      </c>
      <c r="M65" t="n">
        <v>16</v>
      </c>
      <c r="N65" t="n">
        <v>82.56</v>
      </c>
      <c r="O65" t="n">
        <v>36518.97</v>
      </c>
      <c r="P65" t="n">
        <v>396.09</v>
      </c>
      <c r="Q65" t="n">
        <v>608.85</v>
      </c>
      <c r="R65" t="n">
        <v>57.99</v>
      </c>
      <c r="S65" t="n">
        <v>46.36</v>
      </c>
      <c r="T65" t="n">
        <v>5450.46</v>
      </c>
      <c r="U65" t="n">
        <v>0.8</v>
      </c>
      <c r="V65" t="n">
        <v>0.9</v>
      </c>
      <c r="W65" t="n">
        <v>9.210000000000001</v>
      </c>
      <c r="X65" t="n">
        <v>0.34</v>
      </c>
      <c r="Y65" t="n">
        <v>1</v>
      </c>
      <c r="Z65" t="n">
        <v>10</v>
      </c>
      <c r="AA65" t="n">
        <v>1308.953630248899</v>
      </c>
      <c r="AB65" t="n">
        <v>1790.968103865135</v>
      </c>
      <c r="AC65" t="n">
        <v>1620.040621671767</v>
      </c>
      <c r="AD65" t="n">
        <v>1308953.630248899</v>
      </c>
      <c r="AE65" t="n">
        <v>1790968.103865135</v>
      </c>
      <c r="AF65" t="n">
        <v>1.14258699631124e-06</v>
      </c>
      <c r="AG65" t="n">
        <v>35.78125</v>
      </c>
      <c r="AH65" t="n">
        <v>1620040.621671767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3.6399</v>
      </c>
      <c r="E66" t="n">
        <v>27.47</v>
      </c>
      <c r="F66" t="n">
        <v>23.71</v>
      </c>
      <c r="G66" t="n">
        <v>79.03</v>
      </c>
      <c r="H66" t="n">
        <v>1.03</v>
      </c>
      <c r="I66" t="n">
        <v>18</v>
      </c>
      <c r="J66" t="n">
        <v>294.72</v>
      </c>
      <c r="K66" t="n">
        <v>59.89</v>
      </c>
      <c r="L66" t="n">
        <v>17</v>
      </c>
      <c r="M66" t="n">
        <v>16</v>
      </c>
      <c r="N66" t="n">
        <v>82.83</v>
      </c>
      <c r="O66" t="n">
        <v>36582.62</v>
      </c>
      <c r="P66" t="n">
        <v>396.62</v>
      </c>
      <c r="Q66" t="n">
        <v>608.86</v>
      </c>
      <c r="R66" t="n">
        <v>57.7</v>
      </c>
      <c r="S66" t="n">
        <v>46.36</v>
      </c>
      <c r="T66" t="n">
        <v>5307.88</v>
      </c>
      <c r="U66" t="n">
        <v>0.8</v>
      </c>
      <c r="V66" t="n">
        <v>0.9</v>
      </c>
      <c r="W66" t="n">
        <v>9.210000000000001</v>
      </c>
      <c r="X66" t="n">
        <v>0.34</v>
      </c>
      <c r="Y66" t="n">
        <v>1</v>
      </c>
      <c r="Z66" t="n">
        <v>10</v>
      </c>
      <c r="AA66" t="n">
        <v>1309.63448287381</v>
      </c>
      <c r="AB66" t="n">
        <v>1791.899676463635</v>
      </c>
      <c r="AC66" t="n">
        <v>1620.883286288937</v>
      </c>
      <c r="AD66" t="n">
        <v>1309634.48287381</v>
      </c>
      <c r="AE66" t="n">
        <v>1791899.676463635</v>
      </c>
      <c r="AF66" t="n">
        <v>1.14274397094941e-06</v>
      </c>
      <c r="AG66" t="n">
        <v>35.76822916666666</v>
      </c>
      <c r="AH66" t="n">
        <v>1620883.286288937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3.6427</v>
      </c>
      <c r="E67" t="n">
        <v>27.45</v>
      </c>
      <c r="F67" t="n">
        <v>23.69</v>
      </c>
      <c r="G67" t="n">
        <v>78.95999999999999</v>
      </c>
      <c r="H67" t="n">
        <v>1.04</v>
      </c>
      <c r="I67" t="n">
        <v>18</v>
      </c>
      <c r="J67" t="n">
        <v>295.23</v>
      </c>
      <c r="K67" t="n">
        <v>59.89</v>
      </c>
      <c r="L67" t="n">
        <v>17.25</v>
      </c>
      <c r="M67" t="n">
        <v>16</v>
      </c>
      <c r="N67" t="n">
        <v>83.09999999999999</v>
      </c>
      <c r="O67" t="n">
        <v>36646.38</v>
      </c>
      <c r="P67" t="n">
        <v>396.04</v>
      </c>
      <c r="Q67" t="n">
        <v>608.76</v>
      </c>
      <c r="R67" t="n">
        <v>57.19</v>
      </c>
      <c r="S67" t="n">
        <v>46.36</v>
      </c>
      <c r="T67" t="n">
        <v>5054.16</v>
      </c>
      <c r="U67" t="n">
        <v>0.8100000000000001</v>
      </c>
      <c r="V67" t="n">
        <v>0.9</v>
      </c>
      <c r="W67" t="n">
        <v>9.210000000000001</v>
      </c>
      <c r="X67" t="n">
        <v>0.32</v>
      </c>
      <c r="Y67" t="n">
        <v>1</v>
      </c>
      <c r="Z67" t="n">
        <v>10</v>
      </c>
      <c r="AA67" t="n">
        <v>1307.958135760102</v>
      </c>
      <c r="AB67" t="n">
        <v>1789.606024387446</v>
      </c>
      <c r="AC67" t="n">
        <v>1618.808537147738</v>
      </c>
      <c r="AD67" t="n">
        <v>1307958.135760102</v>
      </c>
      <c r="AE67" t="n">
        <v>1789606.024387446</v>
      </c>
      <c r="AF67" t="n">
        <v>1.143623028923162e-06</v>
      </c>
      <c r="AG67" t="n">
        <v>35.7421875</v>
      </c>
      <c r="AH67" t="n">
        <v>1618808.537147738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3.6398</v>
      </c>
      <c r="E68" t="n">
        <v>27.47</v>
      </c>
      <c r="F68" t="n">
        <v>23.71</v>
      </c>
      <c r="G68" t="n">
        <v>79.04000000000001</v>
      </c>
      <c r="H68" t="n">
        <v>1.05</v>
      </c>
      <c r="I68" t="n">
        <v>18</v>
      </c>
      <c r="J68" t="n">
        <v>295.75</v>
      </c>
      <c r="K68" t="n">
        <v>59.89</v>
      </c>
      <c r="L68" t="n">
        <v>17.5</v>
      </c>
      <c r="M68" t="n">
        <v>16</v>
      </c>
      <c r="N68" t="n">
        <v>83.36</v>
      </c>
      <c r="O68" t="n">
        <v>36710.24</v>
      </c>
      <c r="P68" t="n">
        <v>395.74</v>
      </c>
      <c r="Q68" t="n">
        <v>608.8200000000001</v>
      </c>
      <c r="R68" t="n">
        <v>57.84</v>
      </c>
      <c r="S68" t="n">
        <v>46.36</v>
      </c>
      <c r="T68" t="n">
        <v>5378.73</v>
      </c>
      <c r="U68" t="n">
        <v>0.8</v>
      </c>
      <c r="V68" t="n">
        <v>0.9</v>
      </c>
      <c r="W68" t="n">
        <v>9.210000000000001</v>
      </c>
      <c r="X68" t="n">
        <v>0.34</v>
      </c>
      <c r="Y68" t="n">
        <v>1</v>
      </c>
      <c r="Z68" t="n">
        <v>10</v>
      </c>
      <c r="AA68" t="n">
        <v>1308.341100012266</v>
      </c>
      <c r="AB68" t="n">
        <v>1790.130012972447</v>
      </c>
      <c r="AC68" t="n">
        <v>1619.282516997609</v>
      </c>
      <c r="AD68" t="n">
        <v>1308341.100012266</v>
      </c>
      <c r="AE68" t="n">
        <v>1790130.012972447</v>
      </c>
      <c r="AF68" t="n">
        <v>1.142712576021776e-06</v>
      </c>
      <c r="AG68" t="n">
        <v>35.76822916666666</v>
      </c>
      <c r="AH68" t="n">
        <v>1619282.516997609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3.6494</v>
      </c>
      <c r="E69" t="n">
        <v>27.4</v>
      </c>
      <c r="F69" t="n">
        <v>23.69</v>
      </c>
      <c r="G69" t="n">
        <v>83.61</v>
      </c>
      <c r="H69" t="n">
        <v>1.07</v>
      </c>
      <c r="I69" t="n">
        <v>17</v>
      </c>
      <c r="J69" t="n">
        <v>296.27</v>
      </c>
      <c r="K69" t="n">
        <v>59.89</v>
      </c>
      <c r="L69" t="n">
        <v>17.75</v>
      </c>
      <c r="M69" t="n">
        <v>15</v>
      </c>
      <c r="N69" t="n">
        <v>83.63</v>
      </c>
      <c r="O69" t="n">
        <v>36774.22</v>
      </c>
      <c r="P69" t="n">
        <v>395.02</v>
      </c>
      <c r="Q69" t="n">
        <v>608.85</v>
      </c>
      <c r="R69" t="n">
        <v>57.16</v>
      </c>
      <c r="S69" t="n">
        <v>46.36</v>
      </c>
      <c r="T69" t="n">
        <v>5044.86</v>
      </c>
      <c r="U69" t="n">
        <v>0.8100000000000001</v>
      </c>
      <c r="V69" t="n">
        <v>0.9</v>
      </c>
      <c r="W69" t="n">
        <v>9.210000000000001</v>
      </c>
      <c r="X69" t="n">
        <v>0.32</v>
      </c>
      <c r="Y69" t="n">
        <v>1</v>
      </c>
      <c r="Z69" t="n">
        <v>10</v>
      </c>
      <c r="AA69" t="n">
        <v>1304.948171826954</v>
      </c>
      <c r="AB69" t="n">
        <v>1785.487658943875</v>
      </c>
      <c r="AC69" t="n">
        <v>1615.083222721939</v>
      </c>
      <c r="AD69" t="n">
        <v>1304948.171826954</v>
      </c>
      <c r="AE69" t="n">
        <v>1785487.658943875</v>
      </c>
      <c r="AF69" t="n">
        <v>1.145726489074639e-06</v>
      </c>
      <c r="AG69" t="n">
        <v>35.67708333333334</v>
      </c>
      <c r="AH69" t="n">
        <v>1615083.222721939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3.6496</v>
      </c>
      <c r="E70" t="n">
        <v>27.4</v>
      </c>
      <c r="F70" t="n">
        <v>23.69</v>
      </c>
      <c r="G70" t="n">
        <v>83.59999999999999</v>
      </c>
      <c r="H70" t="n">
        <v>1.08</v>
      </c>
      <c r="I70" t="n">
        <v>17</v>
      </c>
      <c r="J70" t="n">
        <v>296.79</v>
      </c>
      <c r="K70" t="n">
        <v>59.89</v>
      </c>
      <c r="L70" t="n">
        <v>18</v>
      </c>
      <c r="M70" t="n">
        <v>15</v>
      </c>
      <c r="N70" t="n">
        <v>83.90000000000001</v>
      </c>
      <c r="O70" t="n">
        <v>36838.32</v>
      </c>
      <c r="P70" t="n">
        <v>395.29</v>
      </c>
      <c r="Q70" t="n">
        <v>608.87</v>
      </c>
      <c r="R70" t="n">
        <v>57.04</v>
      </c>
      <c r="S70" t="n">
        <v>46.36</v>
      </c>
      <c r="T70" t="n">
        <v>4984.67</v>
      </c>
      <c r="U70" t="n">
        <v>0.8100000000000001</v>
      </c>
      <c r="V70" t="n">
        <v>0.9</v>
      </c>
      <c r="W70" t="n">
        <v>9.210000000000001</v>
      </c>
      <c r="X70" t="n">
        <v>0.32</v>
      </c>
      <c r="Y70" t="n">
        <v>1</v>
      </c>
      <c r="Z70" t="n">
        <v>10</v>
      </c>
      <c r="AA70" t="n">
        <v>1305.306492978952</v>
      </c>
      <c r="AB70" t="n">
        <v>1785.977929752052</v>
      </c>
      <c r="AC70" t="n">
        <v>1615.526702772283</v>
      </c>
      <c r="AD70" t="n">
        <v>1305306.492978952</v>
      </c>
      <c r="AE70" t="n">
        <v>1785977.929752052</v>
      </c>
      <c r="AF70" t="n">
        <v>1.145789278929907e-06</v>
      </c>
      <c r="AG70" t="n">
        <v>35.67708333333334</v>
      </c>
      <c r="AH70" t="n">
        <v>1615526.702772283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3.6481</v>
      </c>
      <c r="E71" t="n">
        <v>27.41</v>
      </c>
      <c r="F71" t="n">
        <v>23.7</v>
      </c>
      <c r="G71" t="n">
        <v>83.64</v>
      </c>
      <c r="H71" t="n">
        <v>1.09</v>
      </c>
      <c r="I71" t="n">
        <v>17</v>
      </c>
      <c r="J71" t="n">
        <v>297.31</v>
      </c>
      <c r="K71" t="n">
        <v>59.89</v>
      </c>
      <c r="L71" t="n">
        <v>18.25</v>
      </c>
      <c r="M71" t="n">
        <v>15</v>
      </c>
      <c r="N71" t="n">
        <v>84.17</v>
      </c>
      <c r="O71" t="n">
        <v>36902.52</v>
      </c>
      <c r="P71" t="n">
        <v>395.65</v>
      </c>
      <c r="Q71" t="n">
        <v>608.8099999999999</v>
      </c>
      <c r="R71" t="n">
        <v>57.45</v>
      </c>
      <c r="S71" t="n">
        <v>46.36</v>
      </c>
      <c r="T71" t="n">
        <v>5189.02</v>
      </c>
      <c r="U71" t="n">
        <v>0.8100000000000001</v>
      </c>
      <c r="V71" t="n">
        <v>0.9</v>
      </c>
      <c r="W71" t="n">
        <v>9.210000000000001</v>
      </c>
      <c r="X71" t="n">
        <v>0.33</v>
      </c>
      <c r="Y71" t="n">
        <v>1</v>
      </c>
      <c r="Z71" t="n">
        <v>10</v>
      </c>
      <c r="AA71" t="n">
        <v>1306.268343950656</v>
      </c>
      <c r="AB71" t="n">
        <v>1787.293976685408</v>
      </c>
      <c r="AC71" t="n">
        <v>1616.717148033403</v>
      </c>
      <c r="AD71" t="n">
        <v>1306268.343950656</v>
      </c>
      <c r="AE71" t="n">
        <v>1787293.976685408</v>
      </c>
      <c r="AF71" t="n">
        <v>1.145318355015397e-06</v>
      </c>
      <c r="AG71" t="n">
        <v>35.69010416666666</v>
      </c>
      <c r="AH71" t="n">
        <v>1616717.148033403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3.6485</v>
      </c>
      <c r="E72" t="n">
        <v>27.41</v>
      </c>
      <c r="F72" t="n">
        <v>23.7</v>
      </c>
      <c r="G72" t="n">
        <v>83.63</v>
      </c>
      <c r="H72" t="n">
        <v>1.11</v>
      </c>
      <c r="I72" t="n">
        <v>17</v>
      </c>
      <c r="J72" t="n">
        <v>297.83</v>
      </c>
      <c r="K72" t="n">
        <v>59.89</v>
      </c>
      <c r="L72" t="n">
        <v>18.5</v>
      </c>
      <c r="M72" t="n">
        <v>15</v>
      </c>
      <c r="N72" t="n">
        <v>84.45</v>
      </c>
      <c r="O72" t="n">
        <v>36966.84</v>
      </c>
      <c r="P72" t="n">
        <v>395.33</v>
      </c>
      <c r="Q72" t="n">
        <v>608.76</v>
      </c>
      <c r="R72" t="n">
        <v>57.39</v>
      </c>
      <c r="S72" t="n">
        <v>46.36</v>
      </c>
      <c r="T72" t="n">
        <v>5155.94</v>
      </c>
      <c r="U72" t="n">
        <v>0.8100000000000001</v>
      </c>
      <c r="V72" t="n">
        <v>0.9</v>
      </c>
      <c r="W72" t="n">
        <v>9.210000000000001</v>
      </c>
      <c r="X72" t="n">
        <v>0.32</v>
      </c>
      <c r="Y72" t="n">
        <v>1</v>
      </c>
      <c r="Z72" t="n">
        <v>10</v>
      </c>
      <c r="AA72" t="n">
        <v>1305.702315532465</v>
      </c>
      <c r="AB72" t="n">
        <v>1786.519511632228</v>
      </c>
      <c r="AC72" t="n">
        <v>1616.01659683793</v>
      </c>
      <c r="AD72" t="n">
        <v>1305702.315532465</v>
      </c>
      <c r="AE72" t="n">
        <v>1786519.511632228</v>
      </c>
      <c r="AF72" t="n">
        <v>1.145443934725933e-06</v>
      </c>
      <c r="AG72" t="n">
        <v>35.69010416666666</v>
      </c>
      <c r="AH72" t="n">
        <v>1616016.59683793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3.6481</v>
      </c>
      <c r="E73" t="n">
        <v>27.41</v>
      </c>
      <c r="F73" t="n">
        <v>23.7</v>
      </c>
      <c r="G73" t="n">
        <v>83.64</v>
      </c>
      <c r="H73" t="n">
        <v>1.12</v>
      </c>
      <c r="I73" t="n">
        <v>17</v>
      </c>
      <c r="J73" t="n">
        <v>298.35</v>
      </c>
      <c r="K73" t="n">
        <v>59.89</v>
      </c>
      <c r="L73" t="n">
        <v>18.75</v>
      </c>
      <c r="M73" t="n">
        <v>15</v>
      </c>
      <c r="N73" t="n">
        <v>84.72</v>
      </c>
      <c r="O73" t="n">
        <v>37031.27</v>
      </c>
      <c r="P73" t="n">
        <v>394.78</v>
      </c>
      <c r="Q73" t="n">
        <v>608.8099999999999</v>
      </c>
      <c r="R73" t="n">
        <v>57.54</v>
      </c>
      <c r="S73" t="n">
        <v>46.36</v>
      </c>
      <c r="T73" t="n">
        <v>5234.75</v>
      </c>
      <c r="U73" t="n">
        <v>0.8100000000000001</v>
      </c>
      <c r="V73" t="n">
        <v>0.9</v>
      </c>
      <c r="W73" t="n">
        <v>9.210000000000001</v>
      </c>
      <c r="X73" t="n">
        <v>0.33</v>
      </c>
      <c r="Y73" t="n">
        <v>1</v>
      </c>
      <c r="Z73" t="n">
        <v>10</v>
      </c>
      <c r="AA73" t="n">
        <v>1304.97054401281</v>
      </c>
      <c r="AB73" t="n">
        <v>1785.518269555555</v>
      </c>
      <c r="AC73" t="n">
        <v>1615.110911899803</v>
      </c>
      <c r="AD73" t="n">
        <v>1304970.544012811</v>
      </c>
      <c r="AE73" t="n">
        <v>1785518.269555555</v>
      </c>
      <c r="AF73" t="n">
        <v>1.145318355015397e-06</v>
      </c>
      <c r="AG73" t="n">
        <v>35.69010416666666</v>
      </c>
      <c r="AH73" t="n">
        <v>1615110.911899803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3.6599</v>
      </c>
      <c r="E74" t="n">
        <v>27.32</v>
      </c>
      <c r="F74" t="n">
        <v>23.66</v>
      </c>
      <c r="G74" t="n">
        <v>88.73</v>
      </c>
      <c r="H74" t="n">
        <v>1.13</v>
      </c>
      <c r="I74" t="n">
        <v>16</v>
      </c>
      <c r="J74" t="n">
        <v>298.88</v>
      </c>
      <c r="K74" t="n">
        <v>59.89</v>
      </c>
      <c r="L74" t="n">
        <v>19</v>
      </c>
      <c r="M74" t="n">
        <v>14</v>
      </c>
      <c r="N74" t="n">
        <v>84.98999999999999</v>
      </c>
      <c r="O74" t="n">
        <v>37095.82</v>
      </c>
      <c r="P74" t="n">
        <v>394.41</v>
      </c>
      <c r="Q74" t="n">
        <v>608.83</v>
      </c>
      <c r="R74" t="n">
        <v>56.47</v>
      </c>
      <c r="S74" t="n">
        <v>46.36</v>
      </c>
      <c r="T74" t="n">
        <v>4702.11</v>
      </c>
      <c r="U74" t="n">
        <v>0.82</v>
      </c>
      <c r="V74" t="n">
        <v>0.9</v>
      </c>
      <c r="W74" t="n">
        <v>9.199999999999999</v>
      </c>
      <c r="X74" t="n">
        <v>0.29</v>
      </c>
      <c r="Y74" t="n">
        <v>1</v>
      </c>
      <c r="Z74" t="n">
        <v>10</v>
      </c>
      <c r="AA74" t="n">
        <v>1292.661066327506</v>
      </c>
      <c r="AB74" t="n">
        <v>1768.675899130693</v>
      </c>
      <c r="AC74" t="n">
        <v>1599.875953669874</v>
      </c>
      <c r="AD74" t="n">
        <v>1292661.066327506</v>
      </c>
      <c r="AE74" t="n">
        <v>1768675.899130693</v>
      </c>
      <c r="AF74" t="n">
        <v>1.149022956476207e-06</v>
      </c>
      <c r="AG74" t="n">
        <v>35.57291666666666</v>
      </c>
      <c r="AH74" t="n">
        <v>1599875.953669874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3.6589</v>
      </c>
      <c r="E75" t="n">
        <v>27.33</v>
      </c>
      <c r="F75" t="n">
        <v>23.67</v>
      </c>
      <c r="G75" t="n">
        <v>88.76000000000001</v>
      </c>
      <c r="H75" t="n">
        <v>1.15</v>
      </c>
      <c r="I75" t="n">
        <v>16</v>
      </c>
      <c r="J75" t="n">
        <v>299.4</v>
      </c>
      <c r="K75" t="n">
        <v>59.89</v>
      </c>
      <c r="L75" t="n">
        <v>19.25</v>
      </c>
      <c r="M75" t="n">
        <v>14</v>
      </c>
      <c r="N75" t="n">
        <v>85.27</v>
      </c>
      <c r="O75" t="n">
        <v>37160.49</v>
      </c>
      <c r="P75" t="n">
        <v>394.71</v>
      </c>
      <c r="Q75" t="n">
        <v>608.77</v>
      </c>
      <c r="R75" t="n">
        <v>56.78</v>
      </c>
      <c r="S75" t="n">
        <v>46.36</v>
      </c>
      <c r="T75" t="n">
        <v>4859.26</v>
      </c>
      <c r="U75" t="n">
        <v>0.82</v>
      </c>
      <c r="V75" t="n">
        <v>0.9</v>
      </c>
      <c r="W75" t="n">
        <v>9.199999999999999</v>
      </c>
      <c r="X75" t="n">
        <v>0.3</v>
      </c>
      <c r="Y75" t="n">
        <v>1</v>
      </c>
      <c r="Z75" t="n">
        <v>10</v>
      </c>
      <c r="AA75" t="n">
        <v>1293.419319383704</v>
      </c>
      <c r="AB75" t="n">
        <v>1769.713374413947</v>
      </c>
      <c r="AC75" t="n">
        <v>1600.8144137682</v>
      </c>
      <c r="AD75" t="n">
        <v>1293419.319383704</v>
      </c>
      <c r="AE75" t="n">
        <v>1769713.374413947</v>
      </c>
      <c r="AF75" t="n">
        <v>1.148709007199868e-06</v>
      </c>
      <c r="AG75" t="n">
        <v>35.5859375</v>
      </c>
      <c r="AH75" t="n">
        <v>1600814.4137682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3.656</v>
      </c>
      <c r="E76" t="n">
        <v>27.35</v>
      </c>
      <c r="F76" t="n">
        <v>23.69</v>
      </c>
      <c r="G76" t="n">
        <v>88.84</v>
      </c>
      <c r="H76" t="n">
        <v>1.16</v>
      </c>
      <c r="I76" t="n">
        <v>16</v>
      </c>
      <c r="J76" t="n">
        <v>299.93</v>
      </c>
      <c r="K76" t="n">
        <v>59.89</v>
      </c>
      <c r="L76" t="n">
        <v>19.5</v>
      </c>
      <c r="M76" t="n">
        <v>14</v>
      </c>
      <c r="N76" t="n">
        <v>85.54000000000001</v>
      </c>
      <c r="O76" t="n">
        <v>37225.39</v>
      </c>
      <c r="P76" t="n">
        <v>394.81</v>
      </c>
      <c r="Q76" t="n">
        <v>608.8</v>
      </c>
      <c r="R76" t="n">
        <v>57.35</v>
      </c>
      <c r="S76" t="n">
        <v>46.36</v>
      </c>
      <c r="T76" t="n">
        <v>5142.23</v>
      </c>
      <c r="U76" t="n">
        <v>0.8100000000000001</v>
      </c>
      <c r="V76" t="n">
        <v>0.9</v>
      </c>
      <c r="W76" t="n">
        <v>9.199999999999999</v>
      </c>
      <c r="X76" t="n">
        <v>0.32</v>
      </c>
      <c r="Y76" t="n">
        <v>1</v>
      </c>
      <c r="Z76" t="n">
        <v>10</v>
      </c>
      <c r="AA76" t="n">
        <v>1294.391423364541</v>
      </c>
      <c r="AB76" t="n">
        <v>1771.04344996673</v>
      </c>
      <c r="AC76" t="n">
        <v>1602.017548776998</v>
      </c>
      <c r="AD76" t="n">
        <v>1294391.423364541</v>
      </c>
      <c r="AE76" t="n">
        <v>1771043.44996673</v>
      </c>
      <c r="AF76" t="n">
        <v>1.147798554298482e-06</v>
      </c>
      <c r="AG76" t="n">
        <v>35.61197916666666</v>
      </c>
      <c r="AH76" t="n">
        <v>1602017.548776998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3.6553</v>
      </c>
      <c r="E77" t="n">
        <v>27.36</v>
      </c>
      <c r="F77" t="n">
        <v>23.7</v>
      </c>
      <c r="G77" t="n">
        <v>88.86</v>
      </c>
      <c r="H77" t="n">
        <v>1.17</v>
      </c>
      <c r="I77" t="n">
        <v>16</v>
      </c>
      <c r="J77" t="n">
        <v>300.45</v>
      </c>
      <c r="K77" t="n">
        <v>59.89</v>
      </c>
      <c r="L77" t="n">
        <v>19.75</v>
      </c>
      <c r="M77" t="n">
        <v>14</v>
      </c>
      <c r="N77" t="n">
        <v>85.81999999999999</v>
      </c>
      <c r="O77" t="n">
        <v>37290.29</v>
      </c>
      <c r="P77" t="n">
        <v>394.5</v>
      </c>
      <c r="Q77" t="n">
        <v>608.79</v>
      </c>
      <c r="R77" t="n">
        <v>57.46</v>
      </c>
      <c r="S77" t="n">
        <v>46.36</v>
      </c>
      <c r="T77" t="n">
        <v>5199.46</v>
      </c>
      <c r="U77" t="n">
        <v>0.8100000000000001</v>
      </c>
      <c r="V77" t="n">
        <v>0.9</v>
      </c>
      <c r="W77" t="n">
        <v>9.210000000000001</v>
      </c>
      <c r="X77" t="n">
        <v>0.32</v>
      </c>
      <c r="Y77" t="n">
        <v>1</v>
      </c>
      <c r="Z77" t="n">
        <v>10</v>
      </c>
      <c r="AA77" t="n">
        <v>1294.176568004316</v>
      </c>
      <c r="AB77" t="n">
        <v>1770.749475384119</v>
      </c>
      <c r="AC77" t="n">
        <v>1601.751630715956</v>
      </c>
      <c r="AD77" t="n">
        <v>1294176.568004316</v>
      </c>
      <c r="AE77" t="n">
        <v>1770749.475384119</v>
      </c>
      <c r="AF77" t="n">
        <v>1.147578789805044e-06</v>
      </c>
      <c r="AG77" t="n">
        <v>35.625</v>
      </c>
      <c r="AH77" t="n">
        <v>1601751.630715956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3.6549</v>
      </c>
      <c r="E78" t="n">
        <v>27.36</v>
      </c>
      <c r="F78" t="n">
        <v>23.7</v>
      </c>
      <c r="G78" t="n">
        <v>88.87</v>
      </c>
      <c r="H78" t="n">
        <v>1.18</v>
      </c>
      <c r="I78" t="n">
        <v>16</v>
      </c>
      <c r="J78" t="n">
        <v>300.98</v>
      </c>
      <c r="K78" t="n">
        <v>59.89</v>
      </c>
      <c r="L78" t="n">
        <v>20</v>
      </c>
      <c r="M78" t="n">
        <v>14</v>
      </c>
      <c r="N78" t="n">
        <v>86.09</v>
      </c>
      <c r="O78" t="n">
        <v>37355.31</v>
      </c>
      <c r="P78" t="n">
        <v>394.01</v>
      </c>
      <c r="Q78" t="n">
        <v>608.8200000000001</v>
      </c>
      <c r="R78" t="n">
        <v>57.59</v>
      </c>
      <c r="S78" t="n">
        <v>46.36</v>
      </c>
      <c r="T78" t="n">
        <v>5264.03</v>
      </c>
      <c r="U78" t="n">
        <v>0.8</v>
      </c>
      <c r="V78" t="n">
        <v>0.9</v>
      </c>
      <c r="W78" t="n">
        <v>9.210000000000001</v>
      </c>
      <c r="X78" t="n">
        <v>0.33</v>
      </c>
      <c r="Y78" t="n">
        <v>1</v>
      </c>
      <c r="Z78" t="n">
        <v>10</v>
      </c>
      <c r="AA78" t="n">
        <v>1293.535194982448</v>
      </c>
      <c r="AB78" t="n">
        <v>1769.871920520219</v>
      </c>
      <c r="AC78" t="n">
        <v>1600.957828456611</v>
      </c>
      <c r="AD78" t="n">
        <v>1293535.194982448</v>
      </c>
      <c r="AE78" t="n">
        <v>1769871.920520219</v>
      </c>
      <c r="AF78" t="n">
        <v>1.147453210094508e-06</v>
      </c>
      <c r="AG78" t="n">
        <v>35.625</v>
      </c>
      <c r="AH78" t="n">
        <v>1600957.828456611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3.6675</v>
      </c>
      <c r="E79" t="n">
        <v>27.27</v>
      </c>
      <c r="F79" t="n">
        <v>23.66</v>
      </c>
      <c r="G79" t="n">
        <v>94.62</v>
      </c>
      <c r="H79" t="n">
        <v>1.2</v>
      </c>
      <c r="I79" t="n">
        <v>15</v>
      </c>
      <c r="J79" t="n">
        <v>301.51</v>
      </c>
      <c r="K79" t="n">
        <v>59.89</v>
      </c>
      <c r="L79" t="n">
        <v>20.25</v>
      </c>
      <c r="M79" t="n">
        <v>13</v>
      </c>
      <c r="N79" t="n">
        <v>86.37</v>
      </c>
      <c r="O79" t="n">
        <v>37420.44</v>
      </c>
      <c r="P79" t="n">
        <v>393.55</v>
      </c>
      <c r="Q79" t="n">
        <v>608.77</v>
      </c>
      <c r="R79" t="n">
        <v>56.28</v>
      </c>
      <c r="S79" t="n">
        <v>46.36</v>
      </c>
      <c r="T79" t="n">
        <v>4612.79</v>
      </c>
      <c r="U79" t="n">
        <v>0.82</v>
      </c>
      <c r="V79" t="n">
        <v>0.9</v>
      </c>
      <c r="W79" t="n">
        <v>9.199999999999999</v>
      </c>
      <c r="X79" t="n">
        <v>0.28</v>
      </c>
      <c r="Y79" t="n">
        <v>1</v>
      </c>
      <c r="Z79" t="n">
        <v>10</v>
      </c>
      <c r="AA79" t="n">
        <v>1289.717843445874</v>
      </c>
      <c r="AB79" t="n">
        <v>1764.648851738215</v>
      </c>
      <c r="AC79" t="n">
        <v>1596.233242028538</v>
      </c>
      <c r="AD79" t="n">
        <v>1289717.843445874</v>
      </c>
      <c r="AE79" t="n">
        <v>1764648.851738215</v>
      </c>
      <c r="AF79" t="n">
        <v>1.15140897097639e-06</v>
      </c>
      <c r="AG79" t="n">
        <v>35.5078125</v>
      </c>
      <c r="AH79" t="n">
        <v>1596233.242028538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3.6686</v>
      </c>
      <c r="E80" t="n">
        <v>27.26</v>
      </c>
      <c r="F80" t="n">
        <v>23.65</v>
      </c>
      <c r="G80" t="n">
        <v>94.59</v>
      </c>
      <c r="H80" t="n">
        <v>1.21</v>
      </c>
      <c r="I80" t="n">
        <v>15</v>
      </c>
      <c r="J80" t="n">
        <v>302.04</v>
      </c>
      <c r="K80" t="n">
        <v>59.89</v>
      </c>
      <c r="L80" t="n">
        <v>20.5</v>
      </c>
      <c r="M80" t="n">
        <v>13</v>
      </c>
      <c r="N80" t="n">
        <v>86.65000000000001</v>
      </c>
      <c r="O80" t="n">
        <v>37485.7</v>
      </c>
      <c r="P80" t="n">
        <v>393.71</v>
      </c>
      <c r="Q80" t="n">
        <v>608.8099999999999</v>
      </c>
      <c r="R80" t="n">
        <v>55.86</v>
      </c>
      <c r="S80" t="n">
        <v>46.36</v>
      </c>
      <c r="T80" t="n">
        <v>4403.84</v>
      </c>
      <c r="U80" t="n">
        <v>0.83</v>
      </c>
      <c r="V80" t="n">
        <v>0.9</v>
      </c>
      <c r="W80" t="n">
        <v>9.199999999999999</v>
      </c>
      <c r="X80" t="n">
        <v>0.28</v>
      </c>
      <c r="Y80" t="n">
        <v>1</v>
      </c>
      <c r="Z80" t="n">
        <v>10</v>
      </c>
      <c r="AA80" t="n">
        <v>1289.452314912285</v>
      </c>
      <c r="AB80" t="n">
        <v>1764.285543884266</v>
      </c>
      <c r="AC80" t="n">
        <v>1595.904607766264</v>
      </c>
      <c r="AD80" t="n">
        <v>1289452.314912285</v>
      </c>
      <c r="AE80" t="n">
        <v>1764285.543884266</v>
      </c>
      <c r="AF80" t="n">
        <v>1.151754315180364e-06</v>
      </c>
      <c r="AG80" t="n">
        <v>35.49479166666666</v>
      </c>
      <c r="AH80" t="n">
        <v>1595904.607766264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3.6693</v>
      </c>
      <c r="E81" t="n">
        <v>27.25</v>
      </c>
      <c r="F81" t="n">
        <v>23.64</v>
      </c>
      <c r="G81" t="n">
        <v>94.56999999999999</v>
      </c>
      <c r="H81" t="n">
        <v>1.22</v>
      </c>
      <c r="I81" t="n">
        <v>15</v>
      </c>
      <c r="J81" t="n">
        <v>302.57</v>
      </c>
      <c r="K81" t="n">
        <v>59.89</v>
      </c>
      <c r="L81" t="n">
        <v>20.75</v>
      </c>
      <c r="M81" t="n">
        <v>13</v>
      </c>
      <c r="N81" t="n">
        <v>86.93000000000001</v>
      </c>
      <c r="O81" t="n">
        <v>37551.07</v>
      </c>
      <c r="P81" t="n">
        <v>393.72</v>
      </c>
      <c r="Q81" t="n">
        <v>608.86</v>
      </c>
      <c r="R81" t="n">
        <v>55.78</v>
      </c>
      <c r="S81" t="n">
        <v>46.36</v>
      </c>
      <c r="T81" t="n">
        <v>4363.73</v>
      </c>
      <c r="U81" t="n">
        <v>0.83</v>
      </c>
      <c r="V81" t="n">
        <v>0.9</v>
      </c>
      <c r="W81" t="n">
        <v>9.199999999999999</v>
      </c>
      <c r="X81" t="n">
        <v>0.27</v>
      </c>
      <c r="Y81" t="n">
        <v>1</v>
      </c>
      <c r="Z81" t="n">
        <v>10</v>
      </c>
      <c r="AA81" t="n">
        <v>1289.222328590513</v>
      </c>
      <c r="AB81" t="n">
        <v>1763.970866452537</v>
      </c>
      <c r="AC81" t="n">
        <v>1595.619962706967</v>
      </c>
      <c r="AD81" t="n">
        <v>1289222.328590513</v>
      </c>
      <c r="AE81" t="n">
        <v>1763970.866452537</v>
      </c>
      <c r="AF81" t="n">
        <v>1.151974079673802e-06</v>
      </c>
      <c r="AG81" t="n">
        <v>35.48177083333334</v>
      </c>
      <c r="AH81" t="n">
        <v>1595619.962706967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3.6667</v>
      </c>
      <c r="E82" t="n">
        <v>27.27</v>
      </c>
      <c r="F82" t="n">
        <v>23.66</v>
      </c>
      <c r="G82" t="n">
        <v>94.65000000000001</v>
      </c>
      <c r="H82" t="n">
        <v>1.23</v>
      </c>
      <c r="I82" t="n">
        <v>15</v>
      </c>
      <c r="J82" t="n">
        <v>303.1</v>
      </c>
      <c r="K82" t="n">
        <v>59.89</v>
      </c>
      <c r="L82" t="n">
        <v>21</v>
      </c>
      <c r="M82" t="n">
        <v>13</v>
      </c>
      <c r="N82" t="n">
        <v>87.20999999999999</v>
      </c>
      <c r="O82" t="n">
        <v>37616.56</v>
      </c>
      <c r="P82" t="n">
        <v>393.9</v>
      </c>
      <c r="Q82" t="n">
        <v>608.76</v>
      </c>
      <c r="R82" t="n">
        <v>56.51</v>
      </c>
      <c r="S82" t="n">
        <v>46.36</v>
      </c>
      <c r="T82" t="n">
        <v>4728.16</v>
      </c>
      <c r="U82" t="n">
        <v>0.82</v>
      </c>
      <c r="V82" t="n">
        <v>0.9</v>
      </c>
      <c r="W82" t="n">
        <v>9.199999999999999</v>
      </c>
      <c r="X82" t="n">
        <v>0.29</v>
      </c>
      <c r="Y82" t="n">
        <v>1</v>
      </c>
      <c r="Z82" t="n">
        <v>10</v>
      </c>
      <c r="AA82" t="n">
        <v>1290.412181515299</v>
      </c>
      <c r="AB82" t="n">
        <v>1765.598875716837</v>
      </c>
      <c r="AC82" t="n">
        <v>1597.092597052007</v>
      </c>
      <c r="AD82" t="n">
        <v>1290412.181515299</v>
      </c>
      <c r="AE82" t="n">
        <v>1765598.875716837</v>
      </c>
      <c r="AF82" t="n">
        <v>1.151157811555318e-06</v>
      </c>
      <c r="AG82" t="n">
        <v>35.5078125</v>
      </c>
      <c r="AH82" t="n">
        <v>1597092.597052007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3.6673</v>
      </c>
      <c r="E83" t="n">
        <v>27.27</v>
      </c>
      <c r="F83" t="n">
        <v>23.66</v>
      </c>
      <c r="G83" t="n">
        <v>94.63</v>
      </c>
      <c r="H83" t="n">
        <v>1.25</v>
      </c>
      <c r="I83" t="n">
        <v>15</v>
      </c>
      <c r="J83" t="n">
        <v>303.63</v>
      </c>
      <c r="K83" t="n">
        <v>59.89</v>
      </c>
      <c r="L83" t="n">
        <v>21.25</v>
      </c>
      <c r="M83" t="n">
        <v>13</v>
      </c>
      <c r="N83" t="n">
        <v>87.48999999999999</v>
      </c>
      <c r="O83" t="n">
        <v>37682.17</v>
      </c>
      <c r="P83" t="n">
        <v>393.25</v>
      </c>
      <c r="Q83" t="n">
        <v>608.85</v>
      </c>
      <c r="R83" t="n">
        <v>56.15</v>
      </c>
      <c r="S83" t="n">
        <v>46.36</v>
      </c>
      <c r="T83" t="n">
        <v>4547.47</v>
      </c>
      <c r="U83" t="n">
        <v>0.83</v>
      </c>
      <c r="V83" t="n">
        <v>0.9</v>
      </c>
      <c r="W83" t="n">
        <v>9.210000000000001</v>
      </c>
      <c r="X83" t="n">
        <v>0.28</v>
      </c>
      <c r="Y83" t="n">
        <v>1</v>
      </c>
      <c r="Z83" t="n">
        <v>10</v>
      </c>
      <c r="AA83" t="n">
        <v>1289.316382808646</v>
      </c>
      <c r="AB83" t="n">
        <v>1764.099555583166</v>
      </c>
      <c r="AC83" t="n">
        <v>1595.736369927585</v>
      </c>
      <c r="AD83" t="n">
        <v>1289316.382808646</v>
      </c>
      <c r="AE83" t="n">
        <v>1764099.555583166</v>
      </c>
      <c r="AF83" t="n">
        <v>1.151346181121122e-06</v>
      </c>
      <c r="AG83" t="n">
        <v>35.5078125</v>
      </c>
      <c r="AH83" t="n">
        <v>1595736.369927585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3.6684</v>
      </c>
      <c r="E84" t="n">
        <v>27.26</v>
      </c>
      <c r="F84" t="n">
        <v>23.65</v>
      </c>
      <c r="G84" t="n">
        <v>94.59</v>
      </c>
      <c r="H84" t="n">
        <v>1.26</v>
      </c>
      <c r="I84" t="n">
        <v>15</v>
      </c>
      <c r="J84" t="n">
        <v>304.16</v>
      </c>
      <c r="K84" t="n">
        <v>59.89</v>
      </c>
      <c r="L84" t="n">
        <v>21.5</v>
      </c>
      <c r="M84" t="n">
        <v>13</v>
      </c>
      <c r="N84" t="n">
        <v>87.78</v>
      </c>
      <c r="O84" t="n">
        <v>37747.91</v>
      </c>
      <c r="P84" t="n">
        <v>392.43</v>
      </c>
      <c r="Q84" t="n">
        <v>608.87</v>
      </c>
      <c r="R84" t="n">
        <v>56.09</v>
      </c>
      <c r="S84" t="n">
        <v>46.36</v>
      </c>
      <c r="T84" t="n">
        <v>4518.02</v>
      </c>
      <c r="U84" t="n">
        <v>0.83</v>
      </c>
      <c r="V84" t="n">
        <v>0.9</v>
      </c>
      <c r="W84" t="n">
        <v>9.199999999999999</v>
      </c>
      <c r="X84" t="n">
        <v>0.28</v>
      </c>
      <c r="Y84" t="n">
        <v>1</v>
      </c>
      <c r="Z84" t="n">
        <v>10</v>
      </c>
      <c r="AA84" t="n">
        <v>1287.597169623388</v>
      </c>
      <c r="AB84" t="n">
        <v>1761.747252256763</v>
      </c>
      <c r="AC84" t="n">
        <v>1593.608567129175</v>
      </c>
      <c r="AD84" t="n">
        <v>1287597.169623388</v>
      </c>
      <c r="AE84" t="n">
        <v>1761747.252256763</v>
      </c>
      <c r="AF84" t="n">
        <v>1.151691525325096e-06</v>
      </c>
      <c r="AG84" t="n">
        <v>35.49479166666666</v>
      </c>
      <c r="AH84" t="n">
        <v>1593608.567129175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3.6789</v>
      </c>
      <c r="E85" t="n">
        <v>27.18</v>
      </c>
      <c r="F85" t="n">
        <v>23.62</v>
      </c>
      <c r="G85" t="n">
        <v>101.23</v>
      </c>
      <c r="H85" t="n">
        <v>1.27</v>
      </c>
      <c r="I85" t="n">
        <v>14</v>
      </c>
      <c r="J85" t="n">
        <v>304.7</v>
      </c>
      <c r="K85" t="n">
        <v>59.89</v>
      </c>
      <c r="L85" t="n">
        <v>21.75</v>
      </c>
      <c r="M85" t="n">
        <v>12</v>
      </c>
      <c r="N85" t="n">
        <v>88.06</v>
      </c>
      <c r="O85" t="n">
        <v>37813.76</v>
      </c>
      <c r="P85" t="n">
        <v>392.17</v>
      </c>
      <c r="Q85" t="n">
        <v>608.8200000000001</v>
      </c>
      <c r="R85" t="n">
        <v>55.18</v>
      </c>
      <c r="S85" t="n">
        <v>46.36</v>
      </c>
      <c r="T85" t="n">
        <v>4068.47</v>
      </c>
      <c r="U85" t="n">
        <v>0.84</v>
      </c>
      <c r="V85" t="n">
        <v>0.9</v>
      </c>
      <c r="W85" t="n">
        <v>9.199999999999999</v>
      </c>
      <c r="X85" t="n">
        <v>0.25</v>
      </c>
      <c r="Y85" t="n">
        <v>1</v>
      </c>
      <c r="Z85" t="n">
        <v>10</v>
      </c>
      <c r="AA85" t="n">
        <v>1284.655361234263</v>
      </c>
      <c r="AB85" t="n">
        <v>1757.722140235336</v>
      </c>
      <c r="AC85" t="n">
        <v>1589.967606149793</v>
      </c>
      <c r="AD85" t="n">
        <v>1284655.361234263</v>
      </c>
      <c r="AE85" t="n">
        <v>1757722.140235336</v>
      </c>
      <c r="AF85" t="n">
        <v>1.154987992726664e-06</v>
      </c>
      <c r="AG85" t="n">
        <v>35.390625</v>
      </c>
      <c r="AH85" t="n">
        <v>1589967.606149793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3.6777</v>
      </c>
      <c r="E86" t="n">
        <v>27.19</v>
      </c>
      <c r="F86" t="n">
        <v>23.63</v>
      </c>
      <c r="G86" t="n">
        <v>101.27</v>
      </c>
      <c r="H86" t="n">
        <v>1.28</v>
      </c>
      <c r="I86" t="n">
        <v>14</v>
      </c>
      <c r="J86" t="n">
        <v>305.23</v>
      </c>
      <c r="K86" t="n">
        <v>59.89</v>
      </c>
      <c r="L86" t="n">
        <v>22</v>
      </c>
      <c r="M86" t="n">
        <v>12</v>
      </c>
      <c r="N86" t="n">
        <v>88.34999999999999</v>
      </c>
      <c r="O86" t="n">
        <v>37879.74</v>
      </c>
      <c r="P86" t="n">
        <v>392.78</v>
      </c>
      <c r="Q86" t="n">
        <v>608.8</v>
      </c>
      <c r="R86" t="n">
        <v>55.25</v>
      </c>
      <c r="S86" t="n">
        <v>46.36</v>
      </c>
      <c r="T86" t="n">
        <v>4101.47</v>
      </c>
      <c r="U86" t="n">
        <v>0.84</v>
      </c>
      <c r="V86" t="n">
        <v>0.9</v>
      </c>
      <c r="W86" t="n">
        <v>9.210000000000001</v>
      </c>
      <c r="X86" t="n">
        <v>0.26</v>
      </c>
      <c r="Y86" t="n">
        <v>1</v>
      </c>
      <c r="Z86" t="n">
        <v>10</v>
      </c>
      <c r="AA86" t="n">
        <v>1285.909644277298</v>
      </c>
      <c r="AB86" t="n">
        <v>1759.438305629878</v>
      </c>
      <c r="AC86" t="n">
        <v>1591.519983127733</v>
      </c>
      <c r="AD86" t="n">
        <v>1285909.644277297</v>
      </c>
      <c r="AE86" t="n">
        <v>1759438.305629878</v>
      </c>
      <c r="AF86" t="n">
        <v>1.154611253595057e-06</v>
      </c>
      <c r="AG86" t="n">
        <v>35.40364583333334</v>
      </c>
      <c r="AH86" t="n">
        <v>1591519.983127733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3.6801</v>
      </c>
      <c r="E87" t="n">
        <v>27.17</v>
      </c>
      <c r="F87" t="n">
        <v>23.61</v>
      </c>
      <c r="G87" t="n">
        <v>101.2</v>
      </c>
      <c r="H87" t="n">
        <v>1.3</v>
      </c>
      <c r="I87" t="n">
        <v>14</v>
      </c>
      <c r="J87" t="n">
        <v>305.77</v>
      </c>
      <c r="K87" t="n">
        <v>59.89</v>
      </c>
      <c r="L87" t="n">
        <v>22.25</v>
      </c>
      <c r="M87" t="n">
        <v>12</v>
      </c>
      <c r="N87" t="n">
        <v>88.63</v>
      </c>
      <c r="O87" t="n">
        <v>37945.85</v>
      </c>
      <c r="P87" t="n">
        <v>392.47</v>
      </c>
      <c r="Q87" t="n">
        <v>608.75</v>
      </c>
      <c r="R87" t="n">
        <v>54.85</v>
      </c>
      <c r="S87" t="n">
        <v>46.36</v>
      </c>
      <c r="T87" t="n">
        <v>3904.09</v>
      </c>
      <c r="U87" t="n">
        <v>0.85</v>
      </c>
      <c r="V87" t="n">
        <v>0.9</v>
      </c>
      <c r="W87" t="n">
        <v>9.199999999999999</v>
      </c>
      <c r="X87" t="n">
        <v>0.24</v>
      </c>
      <c r="Y87" t="n">
        <v>1</v>
      </c>
      <c r="Z87" t="n">
        <v>10</v>
      </c>
      <c r="AA87" t="n">
        <v>1284.747561323544</v>
      </c>
      <c r="AB87" t="n">
        <v>1757.848292465072</v>
      </c>
      <c r="AC87" t="n">
        <v>1590.081718587779</v>
      </c>
      <c r="AD87" t="n">
        <v>1284747.561323544</v>
      </c>
      <c r="AE87" t="n">
        <v>1757848.292465072</v>
      </c>
      <c r="AF87" t="n">
        <v>1.155364731858272e-06</v>
      </c>
      <c r="AG87" t="n">
        <v>35.37760416666666</v>
      </c>
      <c r="AH87" t="n">
        <v>1590081.718587779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3.6793</v>
      </c>
      <c r="E88" t="n">
        <v>27.18</v>
      </c>
      <c r="F88" t="n">
        <v>23.62</v>
      </c>
      <c r="G88" t="n">
        <v>101.22</v>
      </c>
      <c r="H88" t="n">
        <v>1.31</v>
      </c>
      <c r="I88" t="n">
        <v>14</v>
      </c>
      <c r="J88" t="n">
        <v>306.31</v>
      </c>
      <c r="K88" t="n">
        <v>59.89</v>
      </c>
      <c r="L88" t="n">
        <v>22.5</v>
      </c>
      <c r="M88" t="n">
        <v>12</v>
      </c>
      <c r="N88" t="n">
        <v>88.92</v>
      </c>
      <c r="O88" t="n">
        <v>38012.07</v>
      </c>
      <c r="P88" t="n">
        <v>392.62</v>
      </c>
      <c r="Q88" t="n">
        <v>608.8</v>
      </c>
      <c r="R88" t="n">
        <v>54.96</v>
      </c>
      <c r="S88" t="n">
        <v>46.36</v>
      </c>
      <c r="T88" t="n">
        <v>3956.1</v>
      </c>
      <c r="U88" t="n">
        <v>0.84</v>
      </c>
      <c r="V88" t="n">
        <v>0.9</v>
      </c>
      <c r="W88" t="n">
        <v>9.199999999999999</v>
      </c>
      <c r="X88" t="n">
        <v>0.25</v>
      </c>
      <c r="Y88" t="n">
        <v>1</v>
      </c>
      <c r="Z88" t="n">
        <v>10</v>
      </c>
      <c r="AA88" t="n">
        <v>1285.234334452205</v>
      </c>
      <c r="AB88" t="n">
        <v>1758.51431693462</v>
      </c>
      <c r="AC88" t="n">
        <v>1590.684178616724</v>
      </c>
      <c r="AD88" t="n">
        <v>1285234.334452205</v>
      </c>
      <c r="AE88" t="n">
        <v>1758514.31693462</v>
      </c>
      <c r="AF88" t="n">
        <v>1.1551135724372e-06</v>
      </c>
      <c r="AG88" t="n">
        <v>35.390625</v>
      </c>
      <c r="AH88" t="n">
        <v>1590684.178616724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3.6793</v>
      </c>
      <c r="E89" t="n">
        <v>27.18</v>
      </c>
      <c r="F89" t="n">
        <v>23.62</v>
      </c>
      <c r="G89" t="n">
        <v>101.22</v>
      </c>
      <c r="H89" t="n">
        <v>1.32</v>
      </c>
      <c r="I89" t="n">
        <v>14</v>
      </c>
      <c r="J89" t="n">
        <v>306.84</v>
      </c>
      <c r="K89" t="n">
        <v>59.89</v>
      </c>
      <c r="L89" t="n">
        <v>22.75</v>
      </c>
      <c r="M89" t="n">
        <v>12</v>
      </c>
      <c r="N89" t="n">
        <v>89.20999999999999</v>
      </c>
      <c r="O89" t="n">
        <v>38078.42</v>
      </c>
      <c r="P89" t="n">
        <v>392.21</v>
      </c>
      <c r="Q89" t="n">
        <v>608.8</v>
      </c>
      <c r="R89" t="n">
        <v>55.01</v>
      </c>
      <c r="S89" t="n">
        <v>46.36</v>
      </c>
      <c r="T89" t="n">
        <v>3981.72</v>
      </c>
      <c r="U89" t="n">
        <v>0.84</v>
      </c>
      <c r="V89" t="n">
        <v>0.9</v>
      </c>
      <c r="W89" t="n">
        <v>9.199999999999999</v>
      </c>
      <c r="X89" t="n">
        <v>0.25</v>
      </c>
      <c r="Y89" t="n">
        <v>1</v>
      </c>
      <c r="Z89" t="n">
        <v>10</v>
      </c>
      <c r="AA89" t="n">
        <v>1284.627913934048</v>
      </c>
      <c r="AB89" t="n">
        <v>1757.684585628293</v>
      </c>
      <c r="AC89" t="n">
        <v>1589.933635701738</v>
      </c>
      <c r="AD89" t="n">
        <v>1284627.913934048</v>
      </c>
      <c r="AE89" t="n">
        <v>1757684.585628293</v>
      </c>
      <c r="AF89" t="n">
        <v>1.1551135724372e-06</v>
      </c>
      <c r="AG89" t="n">
        <v>35.390625</v>
      </c>
      <c r="AH89" t="n">
        <v>1589933.635701738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3.6769</v>
      </c>
      <c r="E90" t="n">
        <v>27.2</v>
      </c>
      <c r="F90" t="n">
        <v>23.64</v>
      </c>
      <c r="G90" t="n">
        <v>101.3</v>
      </c>
      <c r="H90" t="n">
        <v>1.33</v>
      </c>
      <c r="I90" t="n">
        <v>14</v>
      </c>
      <c r="J90" t="n">
        <v>307.38</v>
      </c>
      <c r="K90" t="n">
        <v>59.89</v>
      </c>
      <c r="L90" t="n">
        <v>23</v>
      </c>
      <c r="M90" t="n">
        <v>12</v>
      </c>
      <c r="N90" t="n">
        <v>89.5</v>
      </c>
      <c r="O90" t="n">
        <v>38144.9</v>
      </c>
      <c r="P90" t="n">
        <v>392.03</v>
      </c>
      <c r="Q90" t="n">
        <v>608.8099999999999</v>
      </c>
      <c r="R90" t="n">
        <v>55.6</v>
      </c>
      <c r="S90" t="n">
        <v>46.36</v>
      </c>
      <c r="T90" t="n">
        <v>4276.82</v>
      </c>
      <c r="U90" t="n">
        <v>0.83</v>
      </c>
      <c r="V90" t="n">
        <v>0.9</v>
      </c>
      <c r="W90" t="n">
        <v>9.199999999999999</v>
      </c>
      <c r="X90" t="n">
        <v>0.26</v>
      </c>
      <c r="Y90" t="n">
        <v>1</v>
      </c>
      <c r="Z90" t="n">
        <v>10</v>
      </c>
      <c r="AA90" t="n">
        <v>1285.064952098663</v>
      </c>
      <c r="AB90" t="n">
        <v>1758.282560525882</v>
      </c>
      <c r="AC90" t="n">
        <v>1590.474540714364</v>
      </c>
      <c r="AD90" t="n">
        <v>1285064.952098663</v>
      </c>
      <c r="AE90" t="n">
        <v>1758282.560525882</v>
      </c>
      <c r="AF90" t="n">
        <v>1.154360094173985e-06</v>
      </c>
      <c r="AG90" t="n">
        <v>35.41666666666666</v>
      </c>
      <c r="AH90" t="n">
        <v>1590474.540714364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3.6764</v>
      </c>
      <c r="E91" t="n">
        <v>27.2</v>
      </c>
      <c r="F91" t="n">
        <v>23.64</v>
      </c>
      <c r="G91" t="n">
        <v>101.31</v>
      </c>
      <c r="H91" t="n">
        <v>1.35</v>
      </c>
      <c r="I91" t="n">
        <v>14</v>
      </c>
      <c r="J91" t="n">
        <v>307.92</v>
      </c>
      <c r="K91" t="n">
        <v>59.89</v>
      </c>
      <c r="L91" t="n">
        <v>23.25</v>
      </c>
      <c r="M91" t="n">
        <v>12</v>
      </c>
      <c r="N91" t="n">
        <v>89.79000000000001</v>
      </c>
      <c r="O91" t="n">
        <v>38211.5</v>
      </c>
      <c r="P91" t="n">
        <v>391.65</v>
      </c>
      <c r="Q91" t="n">
        <v>608.84</v>
      </c>
      <c r="R91" t="n">
        <v>55.68</v>
      </c>
      <c r="S91" t="n">
        <v>46.36</v>
      </c>
      <c r="T91" t="n">
        <v>4316.28</v>
      </c>
      <c r="U91" t="n">
        <v>0.83</v>
      </c>
      <c r="V91" t="n">
        <v>0.9</v>
      </c>
      <c r="W91" t="n">
        <v>9.199999999999999</v>
      </c>
      <c r="X91" t="n">
        <v>0.27</v>
      </c>
      <c r="Y91" t="n">
        <v>1</v>
      </c>
      <c r="Z91" t="n">
        <v>10</v>
      </c>
      <c r="AA91" t="n">
        <v>1284.610864413138</v>
      </c>
      <c r="AB91" t="n">
        <v>1757.661257721612</v>
      </c>
      <c r="AC91" t="n">
        <v>1589.91253417773</v>
      </c>
      <c r="AD91" t="n">
        <v>1284610.864413138</v>
      </c>
      <c r="AE91" t="n">
        <v>1757661.257721612</v>
      </c>
      <c r="AF91" t="n">
        <v>1.154203119535815e-06</v>
      </c>
      <c r="AG91" t="n">
        <v>35.41666666666666</v>
      </c>
      <c r="AH91" t="n">
        <v>1589912.53417773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3.6866</v>
      </c>
      <c r="E92" t="n">
        <v>27.13</v>
      </c>
      <c r="F92" t="n">
        <v>23.62</v>
      </c>
      <c r="G92" t="n">
        <v>108.99</v>
      </c>
      <c r="H92" t="n">
        <v>1.36</v>
      </c>
      <c r="I92" t="n">
        <v>13</v>
      </c>
      <c r="J92" t="n">
        <v>308.46</v>
      </c>
      <c r="K92" t="n">
        <v>59.89</v>
      </c>
      <c r="L92" t="n">
        <v>23.5</v>
      </c>
      <c r="M92" t="n">
        <v>11</v>
      </c>
      <c r="N92" t="n">
        <v>90.08</v>
      </c>
      <c r="O92" t="n">
        <v>38278.23</v>
      </c>
      <c r="P92" t="n">
        <v>391.63</v>
      </c>
      <c r="Q92" t="n">
        <v>608.8</v>
      </c>
      <c r="R92" t="n">
        <v>54.81</v>
      </c>
      <c r="S92" t="n">
        <v>46.36</v>
      </c>
      <c r="T92" t="n">
        <v>3889.5</v>
      </c>
      <c r="U92" t="n">
        <v>0.85</v>
      </c>
      <c r="V92" t="n">
        <v>0.9</v>
      </c>
      <c r="W92" t="n">
        <v>9.199999999999999</v>
      </c>
      <c r="X92" t="n">
        <v>0.24</v>
      </c>
      <c r="Y92" t="n">
        <v>1</v>
      </c>
      <c r="Z92" t="n">
        <v>10</v>
      </c>
      <c r="AA92" t="n">
        <v>1282.194296128865</v>
      </c>
      <c r="AB92" t="n">
        <v>1754.354802383601</v>
      </c>
      <c r="AC92" t="n">
        <v>1586.921642296539</v>
      </c>
      <c r="AD92" t="n">
        <v>1282194.296128865</v>
      </c>
      <c r="AE92" t="n">
        <v>1754354.802383601</v>
      </c>
      <c r="AF92" t="n">
        <v>1.157405402154481e-06</v>
      </c>
      <c r="AG92" t="n">
        <v>35.32552083333334</v>
      </c>
      <c r="AH92" t="n">
        <v>1586921.642296539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3.6866</v>
      </c>
      <c r="E93" t="n">
        <v>27.13</v>
      </c>
      <c r="F93" t="n">
        <v>23.61</v>
      </c>
      <c r="G93" t="n">
        <v>108.99</v>
      </c>
      <c r="H93" t="n">
        <v>1.37</v>
      </c>
      <c r="I93" t="n">
        <v>13</v>
      </c>
      <c r="J93" t="n">
        <v>309.01</v>
      </c>
      <c r="K93" t="n">
        <v>59.89</v>
      </c>
      <c r="L93" t="n">
        <v>23.75</v>
      </c>
      <c r="M93" t="n">
        <v>11</v>
      </c>
      <c r="N93" t="n">
        <v>90.37</v>
      </c>
      <c r="O93" t="n">
        <v>38345.09</v>
      </c>
      <c r="P93" t="n">
        <v>392.01</v>
      </c>
      <c r="Q93" t="n">
        <v>608.8</v>
      </c>
      <c r="R93" t="n">
        <v>54.85</v>
      </c>
      <c r="S93" t="n">
        <v>46.36</v>
      </c>
      <c r="T93" t="n">
        <v>3908.43</v>
      </c>
      <c r="U93" t="n">
        <v>0.85</v>
      </c>
      <c r="V93" t="n">
        <v>0.9</v>
      </c>
      <c r="W93" t="n">
        <v>9.199999999999999</v>
      </c>
      <c r="X93" t="n">
        <v>0.24</v>
      </c>
      <c r="Y93" t="n">
        <v>1</v>
      </c>
      <c r="Z93" t="n">
        <v>10</v>
      </c>
      <c r="AA93" t="n">
        <v>1282.663741638819</v>
      </c>
      <c r="AB93" t="n">
        <v>1754.997118440794</v>
      </c>
      <c r="AC93" t="n">
        <v>1587.50265661073</v>
      </c>
      <c r="AD93" t="n">
        <v>1282663.741638819</v>
      </c>
      <c r="AE93" t="n">
        <v>1754997.118440794</v>
      </c>
      <c r="AF93" t="n">
        <v>1.157405402154481e-06</v>
      </c>
      <c r="AG93" t="n">
        <v>35.32552083333334</v>
      </c>
      <c r="AH93" t="n">
        <v>1587502.65661073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3.6869</v>
      </c>
      <c r="E94" t="n">
        <v>27.12</v>
      </c>
      <c r="F94" t="n">
        <v>23.61</v>
      </c>
      <c r="G94" t="n">
        <v>108.98</v>
      </c>
      <c r="H94" t="n">
        <v>1.38</v>
      </c>
      <c r="I94" t="n">
        <v>13</v>
      </c>
      <c r="J94" t="n">
        <v>309.55</v>
      </c>
      <c r="K94" t="n">
        <v>59.89</v>
      </c>
      <c r="L94" t="n">
        <v>24</v>
      </c>
      <c r="M94" t="n">
        <v>11</v>
      </c>
      <c r="N94" t="n">
        <v>90.66</v>
      </c>
      <c r="O94" t="n">
        <v>38412.07</v>
      </c>
      <c r="P94" t="n">
        <v>391.75</v>
      </c>
      <c r="Q94" t="n">
        <v>608.8</v>
      </c>
      <c r="R94" t="n">
        <v>54.86</v>
      </c>
      <c r="S94" t="n">
        <v>46.36</v>
      </c>
      <c r="T94" t="n">
        <v>3913.99</v>
      </c>
      <c r="U94" t="n">
        <v>0.84</v>
      </c>
      <c r="V94" t="n">
        <v>0.9</v>
      </c>
      <c r="W94" t="n">
        <v>9.199999999999999</v>
      </c>
      <c r="X94" t="n">
        <v>0.24</v>
      </c>
      <c r="Y94" t="n">
        <v>1</v>
      </c>
      <c r="Z94" t="n">
        <v>10</v>
      </c>
      <c r="AA94" t="n">
        <v>1282.215313247135</v>
      </c>
      <c r="AB94" t="n">
        <v>1754.383558932028</v>
      </c>
      <c r="AC94" t="n">
        <v>1586.947654360344</v>
      </c>
      <c r="AD94" t="n">
        <v>1282215.313247135</v>
      </c>
      <c r="AE94" t="n">
        <v>1754383.558932028</v>
      </c>
      <c r="AF94" t="n">
        <v>1.157499586937383e-06</v>
      </c>
      <c r="AG94" t="n">
        <v>35.3125</v>
      </c>
      <c r="AH94" t="n">
        <v>1586947.654360344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3.6874</v>
      </c>
      <c r="E95" t="n">
        <v>27.12</v>
      </c>
      <c r="F95" t="n">
        <v>23.61</v>
      </c>
      <c r="G95" t="n">
        <v>108.97</v>
      </c>
      <c r="H95" t="n">
        <v>1.39</v>
      </c>
      <c r="I95" t="n">
        <v>13</v>
      </c>
      <c r="J95" t="n">
        <v>310.09</v>
      </c>
      <c r="K95" t="n">
        <v>59.89</v>
      </c>
      <c r="L95" t="n">
        <v>24.25</v>
      </c>
      <c r="M95" t="n">
        <v>11</v>
      </c>
      <c r="N95" t="n">
        <v>90.95999999999999</v>
      </c>
      <c r="O95" t="n">
        <v>38479.19</v>
      </c>
      <c r="P95" t="n">
        <v>391.66</v>
      </c>
      <c r="Q95" t="n">
        <v>608.84</v>
      </c>
      <c r="R95" t="n">
        <v>54.9</v>
      </c>
      <c r="S95" t="n">
        <v>46.36</v>
      </c>
      <c r="T95" t="n">
        <v>3933.48</v>
      </c>
      <c r="U95" t="n">
        <v>0.84</v>
      </c>
      <c r="V95" t="n">
        <v>0.9</v>
      </c>
      <c r="W95" t="n">
        <v>9.199999999999999</v>
      </c>
      <c r="X95" t="n">
        <v>0.24</v>
      </c>
      <c r="Y95" t="n">
        <v>1</v>
      </c>
      <c r="Z95" t="n">
        <v>10</v>
      </c>
      <c r="AA95" t="n">
        <v>1281.974794795114</v>
      </c>
      <c r="AB95" t="n">
        <v>1754.054470975048</v>
      </c>
      <c r="AC95" t="n">
        <v>1586.649974096101</v>
      </c>
      <c r="AD95" t="n">
        <v>1281974.794795114</v>
      </c>
      <c r="AE95" t="n">
        <v>1754054.470975048</v>
      </c>
      <c r="AF95" t="n">
        <v>1.157656561575553e-06</v>
      </c>
      <c r="AG95" t="n">
        <v>35.3125</v>
      </c>
      <c r="AH95" t="n">
        <v>1586649.974096101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3.687</v>
      </c>
      <c r="E96" t="n">
        <v>27.12</v>
      </c>
      <c r="F96" t="n">
        <v>23.61</v>
      </c>
      <c r="G96" t="n">
        <v>108.98</v>
      </c>
      <c r="H96" t="n">
        <v>1.41</v>
      </c>
      <c r="I96" t="n">
        <v>13</v>
      </c>
      <c r="J96" t="n">
        <v>310.64</v>
      </c>
      <c r="K96" t="n">
        <v>59.89</v>
      </c>
      <c r="L96" t="n">
        <v>24.5</v>
      </c>
      <c r="M96" t="n">
        <v>11</v>
      </c>
      <c r="N96" t="n">
        <v>91.25</v>
      </c>
      <c r="O96" t="n">
        <v>38546.43</v>
      </c>
      <c r="P96" t="n">
        <v>391.68</v>
      </c>
      <c r="Q96" t="n">
        <v>608.85</v>
      </c>
      <c r="R96" t="n">
        <v>54.72</v>
      </c>
      <c r="S96" t="n">
        <v>46.36</v>
      </c>
      <c r="T96" t="n">
        <v>3841.71</v>
      </c>
      <c r="U96" t="n">
        <v>0.85</v>
      </c>
      <c r="V96" t="n">
        <v>0.9</v>
      </c>
      <c r="W96" t="n">
        <v>9.199999999999999</v>
      </c>
      <c r="X96" t="n">
        <v>0.24</v>
      </c>
      <c r="Y96" t="n">
        <v>1</v>
      </c>
      <c r="Z96" t="n">
        <v>10</v>
      </c>
      <c r="AA96" t="n">
        <v>1282.090453091594</v>
      </c>
      <c r="AB96" t="n">
        <v>1754.212719758776</v>
      </c>
      <c r="AC96" t="n">
        <v>1586.793119838013</v>
      </c>
      <c r="AD96" t="n">
        <v>1282090.453091594</v>
      </c>
      <c r="AE96" t="n">
        <v>1754212.719758776</v>
      </c>
      <c r="AF96" t="n">
        <v>1.157530981865017e-06</v>
      </c>
      <c r="AG96" t="n">
        <v>35.3125</v>
      </c>
      <c r="AH96" t="n">
        <v>1586793.119838013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3.6862</v>
      </c>
      <c r="E97" t="n">
        <v>27.13</v>
      </c>
      <c r="F97" t="n">
        <v>23.62</v>
      </c>
      <c r="G97" t="n">
        <v>109.01</v>
      </c>
      <c r="H97" t="n">
        <v>1.42</v>
      </c>
      <c r="I97" t="n">
        <v>13</v>
      </c>
      <c r="J97" t="n">
        <v>311.19</v>
      </c>
      <c r="K97" t="n">
        <v>59.89</v>
      </c>
      <c r="L97" t="n">
        <v>24.75</v>
      </c>
      <c r="M97" t="n">
        <v>11</v>
      </c>
      <c r="N97" t="n">
        <v>91.55</v>
      </c>
      <c r="O97" t="n">
        <v>38613.8</v>
      </c>
      <c r="P97" t="n">
        <v>391.27</v>
      </c>
      <c r="Q97" t="n">
        <v>608.79</v>
      </c>
      <c r="R97" t="n">
        <v>54.94</v>
      </c>
      <c r="S97" t="n">
        <v>46.36</v>
      </c>
      <c r="T97" t="n">
        <v>3952.25</v>
      </c>
      <c r="U97" t="n">
        <v>0.84</v>
      </c>
      <c r="V97" t="n">
        <v>0.9</v>
      </c>
      <c r="W97" t="n">
        <v>9.199999999999999</v>
      </c>
      <c r="X97" t="n">
        <v>0.25</v>
      </c>
      <c r="Y97" t="n">
        <v>1</v>
      </c>
      <c r="Z97" t="n">
        <v>10</v>
      </c>
      <c r="AA97" t="n">
        <v>1281.749007127783</v>
      </c>
      <c r="AB97" t="n">
        <v>1753.745538327556</v>
      </c>
      <c r="AC97" t="n">
        <v>1586.370525546895</v>
      </c>
      <c r="AD97" t="n">
        <v>1281749.007127783</v>
      </c>
      <c r="AE97" t="n">
        <v>1753745.538327556</v>
      </c>
      <c r="AF97" t="n">
        <v>1.157279822443945e-06</v>
      </c>
      <c r="AG97" t="n">
        <v>35.32552083333334</v>
      </c>
      <c r="AH97" t="n">
        <v>1586370.525546895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3.6871</v>
      </c>
      <c r="E98" t="n">
        <v>27.12</v>
      </c>
      <c r="F98" t="n">
        <v>23.61</v>
      </c>
      <c r="G98" t="n">
        <v>108.97</v>
      </c>
      <c r="H98" t="n">
        <v>1.43</v>
      </c>
      <c r="I98" t="n">
        <v>13</v>
      </c>
      <c r="J98" t="n">
        <v>311.73</v>
      </c>
      <c r="K98" t="n">
        <v>59.89</v>
      </c>
      <c r="L98" t="n">
        <v>25</v>
      </c>
      <c r="M98" t="n">
        <v>11</v>
      </c>
      <c r="N98" t="n">
        <v>91.84999999999999</v>
      </c>
      <c r="O98" t="n">
        <v>38681.31</v>
      </c>
      <c r="P98" t="n">
        <v>390.88</v>
      </c>
      <c r="Q98" t="n">
        <v>608.8099999999999</v>
      </c>
      <c r="R98" t="n">
        <v>54.94</v>
      </c>
      <c r="S98" t="n">
        <v>46.36</v>
      </c>
      <c r="T98" t="n">
        <v>3954.57</v>
      </c>
      <c r="U98" t="n">
        <v>0.84</v>
      </c>
      <c r="V98" t="n">
        <v>0.9</v>
      </c>
      <c r="W98" t="n">
        <v>9.199999999999999</v>
      </c>
      <c r="X98" t="n">
        <v>0.24</v>
      </c>
      <c r="Y98" t="n">
        <v>1</v>
      </c>
      <c r="Z98" t="n">
        <v>10</v>
      </c>
      <c r="AA98" t="n">
        <v>1280.88815951091</v>
      </c>
      <c r="AB98" t="n">
        <v>1752.567688640234</v>
      </c>
      <c r="AC98" t="n">
        <v>1585.305088180609</v>
      </c>
      <c r="AD98" t="n">
        <v>1280888.15951091</v>
      </c>
      <c r="AE98" t="n">
        <v>1752567.688640234</v>
      </c>
      <c r="AF98" t="n">
        <v>1.157562376792651e-06</v>
      </c>
      <c r="AG98" t="n">
        <v>35.3125</v>
      </c>
      <c r="AH98" t="n">
        <v>1585305.088180609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3.6866</v>
      </c>
      <c r="E99" t="n">
        <v>27.12</v>
      </c>
      <c r="F99" t="n">
        <v>23.61</v>
      </c>
      <c r="G99" t="n">
        <v>108.99</v>
      </c>
      <c r="H99" t="n">
        <v>1.44</v>
      </c>
      <c r="I99" t="n">
        <v>13</v>
      </c>
      <c r="J99" t="n">
        <v>312.28</v>
      </c>
      <c r="K99" t="n">
        <v>59.89</v>
      </c>
      <c r="L99" t="n">
        <v>25.25</v>
      </c>
      <c r="M99" t="n">
        <v>11</v>
      </c>
      <c r="N99" t="n">
        <v>92.15000000000001</v>
      </c>
      <c r="O99" t="n">
        <v>38749.07</v>
      </c>
      <c r="P99" t="n">
        <v>390.49</v>
      </c>
      <c r="Q99" t="n">
        <v>608.8</v>
      </c>
      <c r="R99" t="n">
        <v>54.8</v>
      </c>
      <c r="S99" t="n">
        <v>46.36</v>
      </c>
      <c r="T99" t="n">
        <v>3884.14</v>
      </c>
      <c r="U99" t="n">
        <v>0.85</v>
      </c>
      <c r="V99" t="n">
        <v>0.9</v>
      </c>
      <c r="W99" t="n">
        <v>9.199999999999999</v>
      </c>
      <c r="X99" t="n">
        <v>0.24</v>
      </c>
      <c r="Y99" t="n">
        <v>1</v>
      </c>
      <c r="Z99" t="n">
        <v>10</v>
      </c>
      <c r="AA99" t="n">
        <v>1280.420000245183</v>
      </c>
      <c r="AB99" t="n">
        <v>1751.927132479138</v>
      </c>
      <c r="AC99" t="n">
        <v>1584.725665800502</v>
      </c>
      <c r="AD99" t="n">
        <v>1280420.000245183</v>
      </c>
      <c r="AE99" t="n">
        <v>1751927.132479138</v>
      </c>
      <c r="AF99" t="n">
        <v>1.157405402154481e-06</v>
      </c>
      <c r="AG99" t="n">
        <v>35.3125</v>
      </c>
      <c r="AH99" t="n">
        <v>1584725.665800502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3.6978</v>
      </c>
      <c r="E100" t="n">
        <v>27.04</v>
      </c>
      <c r="F100" t="n">
        <v>23.58</v>
      </c>
      <c r="G100" t="n">
        <v>117.92</v>
      </c>
      <c r="H100" t="n">
        <v>1.45</v>
      </c>
      <c r="I100" t="n">
        <v>12</v>
      </c>
      <c r="J100" t="n">
        <v>312.83</v>
      </c>
      <c r="K100" t="n">
        <v>59.89</v>
      </c>
      <c r="L100" t="n">
        <v>25.5</v>
      </c>
      <c r="M100" t="n">
        <v>10</v>
      </c>
      <c r="N100" t="n">
        <v>92.44</v>
      </c>
      <c r="O100" t="n">
        <v>38816.85</v>
      </c>
      <c r="P100" t="n">
        <v>389.72</v>
      </c>
      <c r="Q100" t="n">
        <v>608.8</v>
      </c>
      <c r="R100" t="n">
        <v>53.86</v>
      </c>
      <c r="S100" t="n">
        <v>46.36</v>
      </c>
      <c r="T100" t="n">
        <v>3419.03</v>
      </c>
      <c r="U100" t="n">
        <v>0.86</v>
      </c>
      <c r="V100" t="n">
        <v>0.9</v>
      </c>
      <c r="W100" t="n">
        <v>9.199999999999999</v>
      </c>
      <c r="X100" t="n">
        <v>0.21</v>
      </c>
      <c r="Y100" t="n">
        <v>1</v>
      </c>
      <c r="Z100" t="n">
        <v>10</v>
      </c>
      <c r="AA100" t="n">
        <v>1276.613045620579</v>
      </c>
      <c r="AB100" t="n">
        <v>1746.718289210769</v>
      </c>
      <c r="AC100" t="n">
        <v>1580.013947223009</v>
      </c>
      <c r="AD100" t="n">
        <v>1276613.045620579</v>
      </c>
      <c r="AE100" t="n">
        <v>1746718.289210769</v>
      </c>
      <c r="AF100" t="n">
        <v>1.160921634049488e-06</v>
      </c>
      <c r="AG100" t="n">
        <v>35.20833333333334</v>
      </c>
      <c r="AH100" t="n">
        <v>1580013.947223009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3.6975</v>
      </c>
      <c r="E101" t="n">
        <v>27.04</v>
      </c>
      <c r="F101" t="n">
        <v>23.59</v>
      </c>
      <c r="G101" t="n">
        <v>117.93</v>
      </c>
      <c r="H101" t="n">
        <v>1.46</v>
      </c>
      <c r="I101" t="n">
        <v>12</v>
      </c>
      <c r="J101" t="n">
        <v>313.38</v>
      </c>
      <c r="K101" t="n">
        <v>59.89</v>
      </c>
      <c r="L101" t="n">
        <v>25.75</v>
      </c>
      <c r="M101" t="n">
        <v>10</v>
      </c>
      <c r="N101" t="n">
        <v>92.75</v>
      </c>
      <c r="O101" t="n">
        <v>38884.75</v>
      </c>
      <c r="P101" t="n">
        <v>390.16</v>
      </c>
      <c r="Q101" t="n">
        <v>608.9</v>
      </c>
      <c r="R101" t="n">
        <v>54.05</v>
      </c>
      <c r="S101" t="n">
        <v>46.36</v>
      </c>
      <c r="T101" t="n">
        <v>3513.48</v>
      </c>
      <c r="U101" t="n">
        <v>0.86</v>
      </c>
      <c r="V101" t="n">
        <v>0.9</v>
      </c>
      <c r="W101" t="n">
        <v>9.19</v>
      </c>
      <c r="X101" t="n">
        <v>0.21</v>
      </c>
      <c r="Y101" t="n">
        <v>1</v>
      </c>
      <c r="Z101" t="n">
        <v>10</v>
      </c>
      <c r="AA101" t="n">
        <v>1277.415840592585</v>
      </c>
      <c r="AB101" t="n">
        <v>1747.816708708283</v>
      </c>
      <c r="AC101" t="n">
        <v>1581.007535105321</v>
      </c>
      <c r="AD101" t="n">
        <v>1277415.840592585</v>
      </c>
      <c r="AE101" t="n">
        <v>1747816.708708283</v>
      </c>
      <c r="AF101" t="n">
        <v>1.160827449266586e-06</v>
      </c>
      <c r="AG101" t="n">
        <v>35.20833333333334</v>
      </c>
      <c r="AH101" t="n">
        <v>1581007.535105321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3.6954</v>
      </c>
      <c r="E102" t="n">
        <v>27.06</v>
      </c>
      <c r="F102" t="n">
        <v>23.6</v>
      </c>
      <c r="G102" t="n">
        <v>118.01</v>
      </c>
      <c r="H102" t="n">
        <v>1.48</v>
      </c>
      <c r="I102" t="n">
        <v>12</v>
      </c>
      <c r="J102" t="n">
        <v>313.93</v>
      </c>
      <c r="K102" t="n">
        <v>59.89</v>
      </c>
      <c r="L102" t="n">
        <v>26</v>
      </c>
      <c r="M102" t="n">
        <v>10</v>
      </c>
      <c r="N102" t="n">
        <v>93.05</v>
      </c>
      <c r="O102" t="n">
        <v>38952.8</v>
      </c>
      <c r="P102" t="n">
        <v>390.48</v>
      </c>
      <c r="Q102" t="n">
        <v>608.8099999999999</v>
      </c>
      <c r="R102" t="n">
        <v>54.49</v>
      </c>
      <c r="S102" t="n">
        <v>46.36</v>
      </c>
      <c r="T102" t="n">
        <v>3732.69</v>
      </c>
      <c r="U102" t="n">
        <v>0.85</v>
      </c>
      <c r="V102" t="n">
        <v>0.9</v>
      </c>
      <c r="W102" t="n">
        <v>9.199999999999999</v>
      </c>
      <c r="X102" t="n">
        <v>0.23</v>
      </c>
      <c r="Y102" t="n">
        <v>1</v>
      </c>
      <c r="Z102" t="n">
        <v>10</v>
      </c>
      <c r="AA102" t="n">
        <v>1278.42696319282</v>
      </c>
      <c r="AB102" t="n">
        <v>1749.200171257505</v>
      </c>
      <c r="AC102" t="n">
        <v>1582.258961930548</v>
      </c>
      <c r="AD102" t="n">
        <v>1278426.96319282</v>
      </c>
      <c r="AE102" t="n">
        <v>1749200.171257505</v>
      </c>
      <c r="AF102" t="n">
        <v>1.160168155786272e-06</v>
      </c>
      <c r="AG102" t="n">
        <v>35.234375</v>
      </c>
      <c r="AH102" t="n">
        <v>1582258.961930548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3.6974</v>
      </c>
      <c r="E103" t="n">
        <v>27.05</v>
      </c>
      <c r="F103" t="n">
        <v>23.59</v>
      </c>
      <c r="G103" t="n">
        <v>117.93</v>
      </c>
      <c r="H103" t="n">
        <v>1.49</v>
      </c>
      <c r="I103" t="n">
        <v>12</v>
      </c>
      <c r="J103" t="n">
        <v>314.49</v>
      </c>
      <c r="K103" t="n">
        <v>59.89</v>
      </c>
      <c r="L103" t="n">
        <v>26.25</v>
      </c>
      <c r="M103" t="n">
        <v>10</v>
      </c>
      <c r="N103" t="n">
        <v>93.34999999999999</v>
      </c>
      <c r="O103" t="n">
        <v>39020.97</v>
      </c>
      <c r="P103" t="n">
        <v>390.41</v>
      </c>
      <c r="Q103" t="n">
        <v>608.83</v>
      </c>
      <c r="R103" t="n">
        <v>54.22</v>
      </c>
      <c r="S103" t="n">
        <v>46.36</v>
      </c>
      <c r="T103" t="n">
        <v>3599.49</v>
      </c>
      <c r="U103" t="n">
        <v>0.85</v>
      </c>
      <c r="V103" t="n">
        <v>0.9</v>
      </c>
      <c r="W103" t="n">
        <v>9.19</v>
      </c>
      <c r="X103" t="n">
        <v>0.21</v>
      </c>
      <c r="Y103" t="n">
        <v>1</v>
      </c>
      <c r="Z103" t="n">
        <v>10</v>
      </c>
      <c r="AA103" t="n">
        <v>1277.805149833745</v>
      </c>
      <c r="AB103" t="n">
        <v>1748.34937878715</v>
      </c>
      <c r="AC103" t="n">
        <v>1581.489367899468</v>
      </c>
      <c r="AD103" t="n">
        <v>1277805.149833745</v>
      </c>
      <c r="AE103" t="n">
        <v>1748349.37878715</v>
      </c>
      <c r="AF103" t="n">
        <v>1.160796054338952e-06</v>
      </c>
      <c r="AG103" t="n">
        <v>35.22135416666666</v>
      </c>
      <c r="AH103" t="n">
        <v>1581489.367899468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3.697</v>
      </c>
      <c r="E104" t="n">
        <v>27.05</v>
      </c>
      <c r="F104" t="n">
        <v>23.59</v>
      </c>
      <c r="G104" t="n">
        <v>117.95</v>
      </c>
      <c r="H104" t="n">
        <v>1.5</v>
      </c>
      <c r="I104" t="n">
        <v>12</v>
      </c>
      <c r="J104" t="n">
        <v>315.04</v>
      </c>
      <c r="K104" t="n">
        <v>59.89</v>
      </c>
      <c r="L104" t="n">
        <v>26.5</v>
      </c>
      <c r="M104" t="n">
        <v>10</v>
      </c>
      <c r="N104" t="n">
        <v>93.65000000000001</v>
      </c>
      <c r="O104" t="n">
        <v>39089.29</v>
      </c>
      <c r="P104" t="n">
        <v>390.48</v>
      </c>
      <c r="Q104" t="n">
        <v>608.84</v>
      </c>
      <c r="R104" t="n">
        <v>54.27</v>
      </c>
      <c r="S104" t="n">
        <v>46.36</v>
      </c>
      <c r="T104" t="n">
        <v>3623.73</v>
      </c>
      <c r="U104" t="n">
        <v>0.85</v>
      </c>
      <c r="V104" t="n">
        <v>0.9</v>
      </c>
      <c r="W104" t="n">
        <v>9.19</v>
      </c>
      <c r="X104" t="n">
        <v>0.22</v>
      </c>
      <c r="Y104" t="n">
        <v>1</v>
      </c>
      <c r="Z104" t="n">
        <v>10</v>
      </c>
      <c r="AA104" t="n">
        <v>1277.993643804393</v>
      </c>
      <c r="AB104" t="n">
        <v>1748.607284553557</v>
      </c>
      <c r="AC104" t="n">
        <v>1581.722659501503</v>
      </c>
      <c r="AD104" t="n">
        <v>1277993.643804393</v>
      </c>
      <c r="AE104" t="n">
        <v>1748607.284553557</v>
      </c>
      <c r="AF104" t="n">
        <v>1.160670474628416e-06</v>
      </c>
      <c r="AG104" t="n">
        <v>35.22135416666666</v>
      </c>
      <c r="AH104" t="n">
        <v>1581722.659501503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3.6966</v>
      </c>
      <c r="E105" t="n">
        <v>27.05</v>
      </c>
      <c r="F105" t="n">
        <v>23.59</v>
      </c>
      <c r="G105" t="n">
        <v>117.96</v>
      </c>
      <c r="H105" t="n">
        <v>1.51</v>
      </c>
      <c r="I105" t="n">
        <v>12</v>
      </c>
      <c r="J105" t="n">
        <v>315.6</v>
      </c>
      <c r="K105" t="n">
        <v>59.89</v>
      </c>
      <c r="L105" t="n">
        <v>26.75</v>
      </c>
      <c r="M105" t="n">
        <v>10</v>
      </c>
      <c r="N105" t="n">
        <v>93.95999999999999</v>
      </c>
      <c r="O105" t="n">
        <v>39157.74</v>
      </c>
      <c r="P105" t="n">
        <v>390.58</v>
      </c>
      <c r="Q105" t="n">
        <v>608.79</v>
      </c>
      <c r="R105" t="n">
        <v>54.29</v>
      </c>
      <c r="S105" t="n">
        <v>46.36</v>
      </c>
      <c r="T105" t="n">
        <v>3632.42</v>
      </c>
      <c r="U105" t="n">
        <v>0.85</v>
      </c>
      <c r="V105" t="n">
        <v>0.9</v>
      </c>
      <c r="W105" t="n">
        <v>9.199999999999999</v>
      </c>
      <c r="X105" t="n">
        <v>0.22</v>
      </c>
      <c r="Y105" t="n">
        <v>1</v>
      </c>
      <c r="Z105" t="n">
        <v>10</v>
      </c>
      <c r="AA105" t="n">
        <v>1278.226343140021</v>
      </c>
      <c r="AB105" t="n">
        <v>1748.925674050533</v>
      </c>
      <c r="AC105" t="n">
        <v>1582.01066235175</v>
      </c>
      <c r="AD105" t="n">
        <v>1278226.343140021</v>
      </c>
      <c r="AE105" t="n">
        <v>1748925.674050533</v>
      </c>
      <c r="AF105" t="n">
        <v>1.16054489491788e-06</v>
      </c>
      <c r="AG105" t="n">
        <v>35.22135416666666</v>
      </c>
      <c r="AH105" t="n">
        <v>1582010.66235175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3.6964</v>
      </c>
      <c r="E106" t="n">
        <v>27.05</v>
      </c>
      <c r="F106" t="n">
        <v>23.59</v>
      </c>
      <c r="G106" t="n">
        <v>117.97</v>
      </c>
      <c r="H106" t="n">
        <v>1.52</v>
      </c>
      <c r="I106" t="n">
        <v>12</v>
      </c>
      <c r="J106" t="n">
        <v>316.15</v>
      </c>
      <c r="K106" t="n">
        <v>59.89</v>
      </c>
      <c r="L106" t="n">
        <v>27</v>
      </c>
      <c r="M106" t="n">
        <v>10</v>
      </c>
      <c r="N106" t="n">
        <v>94.26000000000001</v>
      </c>
      <c r="O106" t="n">
        <v>39226.32</v>
      </c>
      <c r="P106" t="n">
        <v>390.43</v>
      </c>
      <c r="Q106" t="n">
        <v>608.77</v>
      </c>
      <c r="R106" t="n">
        <v>54.37</v>
      </c>
      <c r="S106" t="n">
        <v>46.36</v>
      </c>
      <c r="T106" t="n">
        <v>3672.04</v>
      </c>
      <c r="U106" t="n">
        <v>0.85</v>
      </c>
      <c r="V106" t="n">
        <v>0.9</v>
      </c>
      <c r="W106" t="n">
        <v>9.199999999999999</v>
      </c>
      <c r="X106" t="n">
        <v>0.22</v>
      </c>
      <c r="Y106" t="n">
        <v>1</v>
      </c>
      <c r="Z106" t="n">
        <v>10</v>
      </c>
      <c r="AA106" t="n">
        <v>1278.048265282786</v>
      </c>
      <c r="AB106" t="n">
        <v>1748.682020070024</v>
      </c>
      <c r="AC106" t="n">
        <v>1581.79026236517</v>
      </c>
      <c r="AD106" t="n">
        <v>1278048.265282786</v>
      </c>
      <c r="AE106" t="n">
        <v>1748682.020070024</v>
      </c>
      <c r="AF106" t="n">
        <v>1.160482105062612e-06</v>
      </c>
      <c r="AG106" t="n">
        <v>35.22135416666666</v>
      </c>
      <c r="AH106" t="n">
        <v>1581790.26236517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3.6952</v>
      </c>
      <c r="E107" t="n">
        <v>27.06</v>
      </c>
      <c r="F107" t="n">
        <v>23.6</v>
      </c>
      <c r="G107" t="n">
        <v>118.01</v>
      </c>
      <c r="H107" t="n">
        <v>1.53</v>
      </c>
      <c r="I107" t="n">
        <v>12</v>
      </c>
      <c r="J107" t="n">
        <v>316.71</v>
      </c>
      <c r="K107" t="n">
        <v>59.89</v>
      </c>
      <c r="L107" t="n">
        <v>27.25</v>
      </c>
      <c r="M107" t="n">
        <v>10</v>
      </c>
      <c r="N107" t="n">
        <v>94.56999999999999</v>
      </c>
      <c r="O107" t="n">
        <v>39295.05</v>
      </c>
      <c r="P107" t="n">
        <v>390.19</v>
      </c>
      <c r="Q107" t="n">
        <v>608.75</v>
      </c>
      <c r="R107" t="n">
        <v>54.59</v>
      </c>
      <c r="S107" t="n">
        <v>46.36</v>
      </c>
      <c r="T107" t="n">
        <v>3783.01</v>
      </c>
      <c r="U107" t="n">
        <v>0.85</v>
      </c>
      <c r="V107" t="n">
        <v>0.9</v>
      </c>
      <c r="W107" t="n">
        <v>9.199999999999999</v>
      </c>
      <c r="X107" t="n">
        <v>0.23</v>
      </c>
      <c r="Y107" t="n">
        <v>1</v>
      </c>
      <c r="Z107" t="n">
        <v>10</v>
      </c>
      <c r="AA107" t="n">
        <v>1278.042658942212</v>
      </c>
      <c r="AB107" t="n">
        <v>1748.674349227516</v>
      </c>
      <c r="AC107" t="n">
        <v>1581.783323617105</v>
      </c>
      <c r="AD107" t="n">
        <v>1278042.658942212</v>
      </c>
      <c r="AE107" t="n">
        <v>1748674.349227516</v>
      </c>
      <c r="AF107" t="n">
        <v>1.160105365931004e-06</v>
      </c>
      <c r="AG107" t="n">
        <v>35.234375</v>
      </c>
      <c r="AH107" t="n">
        <v>1581783.323617105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3.696</v>
      </c>
      <c r="E108" t="n">
        <v>27.06</v>
      </c>
      <c r="F108" t="n">
        <v>23.6</v>
      </c>
      <c r="G108" t="n">
        <v>117.98</v>
      </c>
      <c r="H108" t="n">
        <v>1.54</v>
      </c>
      <c r="I108" t="n">
        <v>12</v>
      </c>
      <c r="J108" t="n">
        <v>317.27</v>
      </c>
      <c r="K108" t="n">
        <v>59.89</v>
      </c>
      <c r="L108" t="n">
        <v>27.5</v>
      </c>
      <c r="M108" t="n">
        <v>10</v>
      </c>
      <c r="N108" t="n">
        <v>94.88</v>
      </c>
      <c r="O108" t="n">
        <v>39363.91</v>
      </c>
      <c r="P108" t="n">
        <v>389.81</v>
      </c>
      <c r="Q108" t="n">
        <v>608.76</v>
      </c>
      <c r="R108" t="n">
        <v>54.57</v>
      </c>
      <c r="S108" t="n">
        <v>46.36</v>
      </c>
      <c r="T108" t="n">
        <v>3770.31</v>
      </c>
      <c r="U108" t="n">
        <v>0.85</v>
      </c>
      <c r="V108" t="n">
        <v>0.9</v>
      </c>
      <c r="W108" t="n">
        <v>9.19</v>
      </c>
      <c r="X108" t="n">
        <v>0.23</v>
      </c>
      <c r="Y108" t="n">
        <v>1</v>
      </c>
      <c r="Z108" t="n">
        <v>10</v>
      </c>
      <c r="AA108" t="n">
        <v>1277.312143660197</v>
      </c>
      <c r="AB108" t="n">
        <v>1747.674825990603</v>
      </c>
      <c r="AC108" t="n">
        <v>1580.879193475083</v>
      </c>
      <c r="AD108" t="n">
        <v>1277312.143660197</v>
      </c>
      <c r="AE108" t="n">
        <v>1747674.825990604</v>
      </c>
      <c r="AF108" t="n">
        <v>1.160356525352076e-06</v>
      </c>
      <c r="AG108" t="n">
        <v>35.234375</v>
      </c>
      <c r="AH108" t="n">
        <v>1580879.193475083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3.6945</v>
      </c>
      <c r="E109" t="n">
        <v>27.07</v>
      </c>
      <c r="F109" t="n">
        <v>23.61</v>
      </c>
      <c r="G109" t="n">
        <v>118.04</v>
      </c>
      <c r="H109" t="n">
        <v>1.56</v>
      </c>
      <c r="I109" t="n">
        <v>12</v>
      </c>
      <c r="J109" t="n">
        <v>317.83</v>
      </c>
      <c r="K109" t="n">
        <v>59.89</v>
      </c>
      <c r="L109" t="n">
        <v>27.75</v>
      </c>
      <c r="M109" t="n">
        <v>10</v>
      </c>
      <c r="N109" t="n">
        <v>95.19</v>
      </c>
      <c r="O109" t="n">
        <v>39432.92</v>
      </c>
      <c r="P109" t="n">
        <v>389.2</v>
      </c>
      <c r="Q109" t="n">
        <v>608.79</v>
      </c>
      <c r="R109" t="n">
        <v>54.49</v>
      </c>
      <c r="S109" t="n">
        <v>46.36</v>
      </c>
      <c r="T109" t="n">
        <v>3733.25</v>
      </c>
      <c r="U109" t="n">
        <v>0.85</v>
      </c>
      <c r="V109" t="n">
        <v>0.9</v>
      </c>
      <c r="W109" t="n">
        <v>9.210000000000001</v>
      </c>
      <c r="X109" t="n">
        <v>0.24</v>
      </c>
      <c r="Y109" t="n">
        <v>1</v>
      </c>
      <c r="Z109" t="n">
        <v>10</v>
      </c>
      <c r="AA109" t="n">
        <v>1276.82538533433</v>
      </c>
      <c r="AB109" t="n">
        <v>1747.008821774891</v>
      </c>
      <c r="AC109" t="n">
        <v>1580.276751766976</v>
      </c>
      <c r="AD109" t="n">
        <v>1276825.38533433</v>
      </c>
      <c r="AE109" t="n">
        <v>1747008.821774891</v>
      </c>
      <c r="AF109" t="n">
        <v>1.159885601437566e-06</v>
      </c>
      <c r="AG109" t="n">
        <v>35.24739583333334</v>
      </c>
      <c r="AH109" t="n">
        <v>1580276.751766976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3.7072</v>
      </c>
      <c r="E110" t="n">
        <v>26.97</v>
      </c>
      <c r="F110" t="n">
        <v>23.57</v>
      </c>
      <c r="G110" t="n">
        <v>128.54</v>
      </c>
      <c r="H110" t="n">
        <v>1.57</v>
      </c>
      <c r="I110" t="n">
        <v>11</v>
      </c>
      <c r="J110" t="n">
        <v>318.39</v>
      </c>
      <c r="K110" t="n">
        <v>59.89</v>
      </c>
      <c r="L110" t="n">
        <v>28</v>
      </c>
      <c r="M110" t="n">
        <v>9</v>
      </c>
      <c r="N110" t="n">
        <v>95.5</v>
      </c>
      <c r="O110" t="n">
        <v>39502.07</v>
      </c>
      <c r="P110" t="n">
        <v>388.94</v>
      </c>
      <c r="Q110" t="n">
        <v>608.76</v>
      </c>
      <c r="R110" t="n">
        <v>53.56</v>
      </c>
      <c r="S110" t="n">
        <v>46.36</v>
      </c>
      <c r="T110" t="n">
        <v>3274.37</v>
      </c>
      <c r="U110" t="n">
        <v>0.87</v>
      </c>
      <c r="V110" t="n">
        <v>0.9</v>
      </c>
      <c r="W110" t="n">
        <v>9.19</v>
      </c>
      <c r="X110" t="n">
        <v>0.19</v>
      </c>
      <c r="Y110" t="n">
        <v>1</v>
      </c>
      <c r="Z110" t="n">
        <v>10</v>
      </c>
      <c r="AA110" t="n">
        <v>1273.377436961393</v>
      </c>
      <c r="AB110" t="n">
        <v>1742.291186698291</v>
      </c>
      <c r="AC110" t="n">
        <v>1576.009361160844</v>
      </c>
      <c r="AD110" t="n">
        <v>1273377.436961393</v>
      </c>
      <c r="AE110" t="n">
        <v>1742291.186698291</v>
      </c>
      <c r="AF110" t="n">
        <v>1.163872757247082e-06</v>
      </c>
      <c r="AG110" t="n">
        <v>35.1171875</v>
      </c>
      <c r="AH110" t="n">
        <v>1576009.361160844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3.7068</v>
      </c>
      <c r="E111" t="n">
        <v>26.98</v>
      </c>
      <c r="F111" t="n">
        <v>23.57</v>
      </c>
      <c r="G111" t="n">
        <v>128.56</v>
      </c>
      <c r="H111" t="n">
        <v>1.58</v>
      </c>
      <c r="I111" t="n">
        <v>11</v>
      </c>
      <c r="J111" t="n">
        <v>318.95</v>
      </c>
      <c r="K111" t="n">
        <v>59.89</v>
      </c>
      <c r="L111" t="n">
        <v>28.25</v>
      </c>
      <c r="M111" t="n">
        <v>9</v>
      </c>
      <c r="N111" t="n">
        <v>95.81</v>
      </c>
      <c r="O111" t="n">
        <v>39571.36</v>
      </c>
      <c r="P111" t="n">
        <v>389.27</v>
      </c>
      <c r="Q111" t="n">
        <v>608.76</v>
      </c>
      <c r="R111" t="n">
        <v>53.56</v>
      </c>
      <c r="S111" t="n">
        <v>46.36</v>
      </c>
      <c r="T111" t="n">
        <v>3272.9</v>
      </c>
      <c r="U111" t="n">
        <v>0.87</v>
      </c>
      <c r="V111" t="n">
        <v>0.9</v>
      </c>
      <c r="W111" t="n">
        <v>9.19</v>
      </c>
      <c r="X111" t="n">
        <v>0.2</v>
      </c>
      <c r="Y111" t="n">
        <v>1</v>
      </c>
      <c r="Z111" t="n">
        <v>10</v>
      </c>
      <c r="AA111" t="n">
        <v>1273.946661184913</v>
      </c>
      <c r="AB111" t="n">
        <v>1743.070024393312</v>
      </c>
      <c r="AC111" t="n">
        <v>1576.713867679358</v>
      </c>
      <c r="AD111" t="n">
        <v>1273946.661184913</v>
      </c>
      <c r="AE111" t="n">
        <v>1743070.024393312</v>
      </c>
      <c r="AF111" t="n">
        <v>1.163747177536546e-06</v>
      </c>
      <c r="AG111" t="n">
        <v>35.13020833333334</v>
      </c>
      <c r="AH111" t="n">
        <v>1576713.867679358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3.7056</v>
      </c>
      <c r="E112" t="n">
        <v>26.99</v>
      </c>
      <c r="F112" t="n">
        <v>23.58</v>
      </c>
      <c r="G112" t="n">
        <v>128.6</v>
      </c>
      <c r="H112" t="n">
        <v>1.59</v>
      </c>
      <c r="I112" t="n">
        <v>11</v>
      </c>
      <c r="J112" t="n">
        <v>319.51</v>
      </c>
      <c r="K112" t="n">
        <v>59.89</v>
      </c>
      <c r="L112" t="n">
        <v>28.5</v>
      </c>
      <c r="M112" t="n">
        <v>9</v>
      </c>
      <c r="N112" t="n">
        <v>96.13</v>
      </c>
      <c r="O112" t="n">
        <v>39640.79</v>
      </c>
      <c r="P112" t="n">
        <v>389.54</v>
      </c>
      <c r="Q112" t="n">
        <v>608.84</v>
      </c>
      <c r="R112" t="n">
        <v>53.71</v>
      </c>
      <c r="S112" t="n">
        <v>46.36</v>
      </c>
      <c r="T112" t="n">
        <v>3346.19</v>
      </c>
      <c r="U112" t="n">
        <v>0.86</v>
      </c>
      <c r="V112" t="n">
        <v>0.9</v>
      </c>
      <c r="W112" t="n">
        <v>9.199999999999999</v>
      </c>
      <c r="X112" t="n">
        <v>0.2</v>
      </c>
      <c r="Y112" t="n">
        <v>1</v>
      </c>
      <c r="Z112" t="n">
        <v>10</v>
      </c>
      <c r="AA112" t="n">
        <v>1274.688716559088</v>
      </c>
      <c r="AB112" t="n">
        <v>1744.085337293431</v>
      </c>
      <c r="AC112" t="n">
        <v>1577.63228054129</v>
      </c>
      <c r="AD112" t="n">
        <v>1274688.716559088</v>
      </c>
      <c r="AE112" t="n">
        <v>1744085.337293431</v>
      </c>
      <c r="AF112" t="n">
        <v>1.163370438404938e-06</v>
      </c>
      <c r="AG112" t="n">
        <v>35.14322916666666</v>
      </c>
      <c r="AH112" t="n">
        <v>1577632.28054129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3.7063</v>
      </c>
      <c r="E113" t="n">
        <v>26.98</v>
      </c>
      <c r="F113" t="n">
        <v>23.57</v>
      </c>
      <c r="G113" t="n">
        <v>128.57</v>
      </c>
      <c r="H113" t="n">
        <v>1.6</v>
      </c>
      <c r="I113" t="n">
        <v>11</v>
      </c>
      <c r="J113" t="n">
        <v>320.08</v>
      </c>
      <c r="K113" t="n">
        <v>59.89</v>
      </c>
      <c r="L113" t="n">
        <v>28.75</v>
      </c>
      <c r="M113" t="n">
        <v>9</v>
      </c>
      <c r="N113" t="n">
        <v>96.44</v>
      </c>
      <c r="O113" t="n">
        <v>39710.36</v>
      </c>
      <c r="P113" t="n">
        <v>389.76</v>
      </c>
      <c r="Q113" t="n">
        <v>608.77</v>
      </c>
      <c r="R113" t="n">
        <v>53.71</v>
      </c>
      <c r="S113" t="n">
        <v>46.36</v>
      </c>
      <c r="T113" t="n">
        <v>3347.51</v>
      </c>
      <c r="U113" t="n">
        <v>0.86</v>
      </c>
      <c r="V113" t="n">
        <v>0.9</v>
      </c>
      <c r="W113" t="n">
        <v>9.19</v>
      </c>
      <c r="X113" t="n">
        <v>0.2</v>
      </c>
      <c r="Y113" t="n">
        <v>1</v>
      </c>
      <c r="Z113" t="n">
        <v>10</v>
      </c>
      <c r="AA113" t="n">
        <v>1274.772157459023</v>
      </c>
      <c r="AB113" t="n">
        <v>1744.199504813875</v>
      </c>
      <c r="AC113" t="n">
        <v>1577.735552073818</v>
      </c>
      <c r="AD113" t="n">
        <v>1274772.157459023</v>
      </c>
      <c r="AE113" t="n">
        <v>1744199.504813875</v>
      </c>
      <c r="AF113" t="n">
        <v>1.163590202898376e-06</v>
      </c>
      <c r="AG113" t="n">
        <v>35.13020833333334</v>
      </c>
      <c r="AH113" t="n">
        <v>1577735.552073818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3.7077</v>
      </c>
      <c r="E114" t="n">
        <v>26.97</v>
      </c>
      <c r="F114" t="n">
        <v>23.56</v>
      </c>
      <c r="G114" t="n">
        <v>128.52</v>
      </c>
      <c r="H114" t="n">
        <v>1.61</v>
      </c>
      <c r="I114" t="n">
        <v>11</v>
      </c>
      <c r="J114" t="n">
        <v>320.64</v>
      </c>
      <c r="K114" t="n">
        <v>59.89</v>
      </c>
      <c r="L114" t="n">
        <v>29</v>
      </c>
      <c r="M114" t="n">
        <v>9</v>
      </c>
      <c r="N114" t="n">
        <v>96.75</v>
      </c>
      <c r="O114" t="n">
        <v>39780.08</v>
      </c>
      <c r="P114" t="n">
        <v>389.56</v>
      </c>
      <c r="Q114" t="n">
        <v>608.75</v>
      </c>
      <c r="R114" t="n">
        <v>53.38</v>
      </c>
      <c r="S114" t="n">
        <v>46.36</v>
      </c>
      <c r="T114" t="n">
        <v>3181.84</v>
      </c>
      <c r="U114" t="n">
        <v>0.87</v>
      </c>
      <c r="V114" t="n">
        <v>0.9</v>
      </c>
      <c r="W114" t="n">
        <v>9.19</v>
      </c>
      <c r="X114" t="n">
        <v>0.19</v>
      </c>
      <c r="Y114" t="n">
        <v>1</v>
      </c>
      <c r="Z114" t="n">
        <v>10</v>
      </c>
      <c r="AA114" t="n">
        <v>1274.090557047229</v>
      </c>
      <c r="AB114" t="n">
        <v>1743.26690906037</v>
      </c>
      <c r="AC114" t="n">
        <v>1576.891961950121</v>
      </c>
      <c r="AD114" t="n">
        <v>1274090.557047229</v>
      </c>
      <c r="AE114" t="n">
        <v>1743266.90906037</v>
      </c>
      <c r="AF114" t="n">
        <v>1.164029731885252e-06</v>
      </c>
      <c r="AG114" t="n">
        <v>35.1171875</v>
      </c>
      <c r="AH114" t="n">
        <v>1576891.961950121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3.7068</v>
      </c>
      <c r="E115" t="n">
        <v>26.98</v>
      </c>
      <c r="F115" t="n">
        <v>23.57</v>
      </c>
      <c r="G115" t="n">
        <v>128.56</v>
      </c>
      <c r="H115" t="n">
        <v>1.62</v>
      </c>
      <c r="I115" t="n">
        <v>11</v>
      </c>
      <c r="J115" t="n">
        <v>321.21</v>
      </c>
      <c r="K115" t="n">
        <v>59.89</v>
      </c>
      <c r="L115" t="n">
        <v>29.25</v>
      </c>
      <c r="M115" t="n">
        <v>9</v>
      </c>
      <c r="N115" t="n">
        <v>97.06999999999999</v>
      </c>
      <c r="O115" t="n">
        <v>39849.95</v>
      </c>
      <c r="P115" t="n">
        <v>389.62</v>
      </c>
      <c r="Q115" t="n">
        <v>608.84</v>
      </c>
      <c r="R115" t="n">
        <v>53.45</v>
      </c>
      <c r="S115" t="n">
        <v>46.36</v>
      </c>
      <c r="T115" t="n">
        <v>3219.72</v>
      </c>
      <c r="U115" t="n">
        <v>0.87</v>
      </c>
      <c r="V115" t="n">
        <v>0.9</v>
      </c>
      <c r="W115" t="n">
        <v>9.199999999999999</v>
      </c>
      <c r="X115" t="n">
        <v>0.2</v>
      </c>
      <c r="Y115" t="n">
        <v>1</v>
      </c>
      <c r="Z115" t="n">
        <v>10</v>
      </c>
      <c r="AA115" t="n">
        <v>1274.460496702997</v>
      </c>
      <c r="AB115" t="n">
        <v>1743.773076817979</v>
      </c>
      <c r="AC115" t="n">
        <v>1577.349821767355</v>
      </c>
      <c r="AD115" t="n">
        <v>1274460.496702997</v>
      </c>
      <c r="AE115" t="n">
        <v>1743773.076817979</v>
      </c>
      <c r="AF115" t="n">
        <v>1.163747177536546e-06</v>
      </c>
      <c r="AG115" t="n">
        <v>35.13020833333334</v>
      </c>
      <c r="AH115" t="n">
        <v>1577349.821767355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3.7067</v>
      </c>
      <c r="E116" t="n">
        <v>26.98</v>
      </c>
      <c r="F116" t="n">
        <v>23.57</v>
      </c>
      <c r="G116" t="n">
        <v>128.56</v>
      </c>
      <c r="H116" t="n">
        <v>1.63</v>
      </c>
      <c r="I116" t="n">
        <v>11</v>
      </c>
      <c r="J116" t="n">
        <v>321.78</v>
      </c>
      <c r="K116" t="n">
        <v>59.89</v>
      </c>
      <c r="L116" t="n">
        <v>29.5</v>
      </c>
      <c r="M116" t="n">
        <v>9</v>
      </c>
      <c r="N116" t="n">
        <v>97.39</v>
      </c>
      <c r="O116" t="n">
        <v>39919.96</v>
      </c>
      <c r="P116" t="n">
        <v>389.38</v>
      </c>
      <c r="Q116" t="n">
        <v>608.78</v>
      </c>
      <c r="R116" t="n">
        <v>53.57</v>
      </c>
      <c r="S116" t="n">
        <v>46.36</v>
      </c>
      <c r="T116" t="n">
        <v>3279.51</v>
      </c>
      <c r="U116" t="n">
        <v>0.87</v>
      </c>
      <c r="V116" t="n">
        <v>0.9</v>
      </c>
      <c r="W116" t="n">
        <v>9.19</v>
      </c>
      <c r="X116" t="n">
        <v>0.2</v>
      </c>
      <c r="Y116" t="n">
        <v>1</v>
      </c>
      <c r="Z116" t="n">
        <v>10</v>
      </c>
      <c r="AA116" t="n">
        <v>1274.129360316472</v>
      </c>
      <c r="AB116" t="n">
        <v>1743.320001405228</v>
      </c>
      <c r="AC116" t="n">
        <v>1576.939987236102</v>
      </c>
      <c r="AD116" t="n">
        <v>1274129.360316472</v>
      </c>
      <c r="AE116" t="n">
        <v>1743320.001405228</v>
      </c>
      <c r="AF116" t="n">
        <v>1.163715782608912e-06</v>
      </c>
      <c r="AG116" t="n">
        <v>35.13020833333334</v>
      </c>
      <c r="AH116" t="n">
        <v>1576939.987236102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3.7064</v>
      </c>
      <c r="E117" t="n">
        <v>26.98</v>
      </c>
      <c r="F117" t="n">
        <v>23.57</v>
      </c>
      <c r="G117" t="n">
        <v>128.57</v>
      </c>
      <c r="H117" t="n">
        <v>1.64</v>
      </c>
      <c r="I117" t="n">
        <v>11</v>
      </c>
      <c r="J117" t="n">
        <v>322.34</v>
      </c>
      <c r="K117" t="n">
        <v>59.89</v>
      </c>
      <c r="L117" t="n">
        <v>29.75</v>
      </c>
      <c r="M117" t="n">
        <v>9</v>
      </c>
      <c r="N117" t="n">
        <v>97.70999999999999</v>
      </c>
      <c r="O117" t="n">
        <v>39990.12</v>
      </c>
      <c r="P117" t="n">
        <v>388.87</v>
      </c>
      <c r="Q117" t="n">
        <v>608.84</v>
      </c>
      <c r="R117" t="n">
        <v>53.55</v>
      </c>
      <c r="S117" t="n">
        <v>46.36</v>
      </c>
      <c r="T117" t="n">
        <v>3267.19</v>
      </c>
      <c r="U117" t="n">
        <v>0.87</v>
      </c>
      <c r="V117" t="n">
        <v>0.9</v>
      </c>
      <c r="W117" t="n">
        <v>9.199999999999999</v>
      </c>
      <c r="X117" t="n">
        <v>0.2</v>
      </c>
      <c r="Y117" t="n">
        <v>1</v>
      </c>
      <c r="Z117" t="n">
        <v>10</v>
      </c>
      <c r="AA117" t="n">
        <v>1273.444178529926</v>
      </c>
      <c r="AB117" t="n">
        <v>1742.382505456789</v>
      </c>
      <c r="AC117" t="n">
        <v>1576.091964585198</v>
      </c>
      <c r="AD117" t="n">
        <v>1273444.178529926</v>
      </c>
      <c r="AE117" t="n">
        <v>1742382.505456788</v>
      </c>
      <c r="AF117" t="n">
        <v>1.16362159782601e-06</v>
      </c>
      <c r="AG117" t="n">
        <v>35.13020833333334</v>
      </c>
      <c r="AH117" t="n">
        <v>1576091.964585197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3.7066</v>
      </c>
      <c r="E118" t="n">
        <v>26.98</v>
      </c>
      <c r="F118" t="n">
        <v>23.57</v>
      </c>
      <c r="G118" t="n">
        <v>128.56</v>
      </c>
      <c r="H118" t="n">
        <v>1.66</v>
      </c>
      <c r="I118" t="n">
        <v>11</v>
      </c>
      <c r="J118" t="n">
        <v>322.91</v>
      </c>
      <c r="K118" t="n">
        <v>59.89</v>
      </c>
      <c r="L118" t="n">
        <v>30</v>
      </c>
      <c r="M118" t="n">
        <v>9</v>
      </c>
      <c r="N118" t="n">
        <v>98.03</v>
      </c>
      <c r="O118" t="n">
        <v>40060.43</v>
      </c>
      <c r="P118" t="n">
        <v>388.71</v>
      </c>
      <c r="Q118" t="n">
        <v>608.79</v>
      </c>
      <c r="R118" t="n">
        <v>53.62</v>
      </c>
      <c r="S118" t="n">
        <v>46.36</v>
      </c>
      <c r="T118" t="n">
        <v>3304.19</v>
      </c>
      <c r="U118" t="n">
        <v>0.86</v>
      </c>
      <c r="V118" t="n">
        <v>0.9</v>
      </c>
      <c r="W118" t="n">
        <v>9.19</v>
      </c>
      <c r="X118" t="n">
        <v>0.2</v>
      </c>
      <c r="Y118" t="n">
        <v>1</v>
      </c>
      <c r="Z118" t="n">
        <v>10</v>
      </c>
      <c r="AA118" t="n">
        <v>1273.166888363371</v>
      </c>
      <c r="AB118" t="n">
        <v>1742.00310481773</v>
      </c>
      <c r="AC118" t="n">
        <v>1575.748773410638</v>
      </c>
      <c r="AD118" t="n">
        <v>1273166.888363371</v>
      </c>
      <c r="AE118" t="n">
        <v>1742003.10481773</v>
      </c>
      <c r="AF118" t="n">
        <v>1.163684387681278e-06</v>
      </c>
      <c r="AG118" t="n">
        <v>35.13020833333334</v>
      </c>
      <c r="AH118" t="n">
        <v>1575748.773410638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3.7074</v>
      </c>
      <c r="E119" t="n">
        <v>26.97</v>
      </c>
      <c r="F119" t="n">
        <v>23.56</v>
      </c>
      <c r="G119" t="n">
        <v>128.53</v>
      </c>
      <c r="H119" t="n">
        <v>1.67</v>
      </c>
      <c r="I119" t="n">
        <v>11</v>
      </c>
      <c r="J119" t="n">
        <v>323.49</v>
      </c>
      <c r="K119" t="n">
        <v>59.89</v>
      </c>
      <c r="L119" t="n">
        <v>30.25</v>
      </c>
      <c r="M119" t="n">
        <v>9</v>
      </c>
      <c r="N119" t="n">
        <v>98.34999999999999</v>
      </c>
      <c r="O119" t="n">
        <v>40131.01</v>
      </c>
      <c r="P119" t="n">
        <v>388.1</v>
      </c>
      <c r="Q119" t="n">
        <v>608.76</v>
      </c>
      <c r="R119" t="n">
        <v>53.23</v>
      </c>
      <c r="S119" t="n">
        <v>46.36</v>
      </c>
      <c r="T119" t="n">
        <v>3105.65</v>
      </c>
      <c r="U119" t="n">
        <v>0.87</v>
      </c>
      <c r="V119" t="n">
        <v>0.9</v>
      </c>
      <c r="W119" t="n">
        <v>9.199999999999999</v>
      </c>
      <c r="X119" t="n">
        <v>0.19</v>
      </c>
      <c r="Y119" t="n">
        <v>1</v>
      </c>
      <c r="Z119" t="n">
        <v>10</v>
      </c>
      <c r="AA119" t="n">
        <v>1272.011086244714</v>
      </c>
      <c r="AB119" t="n">
        <v>1740.421685368591</v>
      </c>
      <c r="AC119" t="n">
        <v>1574.31828241419</v>
      </c>
      <c r="AD119" t="n">
        <v>1272011.086244714</v>
      </c>
      <c r="AE119" t="n">
        <v>1740421.685368591</v>
      </c>
      <c r="AF119" t="n">
        <v>1.16393554710235e-06</v>
      </c>
      <c r="AG119" t="n">
        <v>35.1171875</v>
      </c>
      <c r="AH119" t="n">
        <v>1574318.28241419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3.7076</v>
      </c>
      <c r="E120" t="n">
        <v>26.97</v>
      </c>
      <c r="F120" t="n">
        <v>23.56</v>
      </c>
      <c r="G120" t="n">
        <v>128.52</v>
      </c>
      <c r="H120" t="n">
        <v>1.68</v>
      </c>
      <c r="I120" t="n">
        <v>11</v>
      </c>
      <c r="J120" t="n">
        <v>324.06</v>
      </c>
      <c r="K120" t="n">
        <v>59.89</v>
      </c>
      <c r="L120" t="n">
        <v>30.5</v>
      </c>
      <c r="M120" t="n">
        <v>9</v>
      </c>
      <c r="N120" t="n">
        <v>98.67</v>
      </c>
      <c r="O120" t="n">
        <v>40201.62</v>
      </c>
      <c r="P120" t="n">
        <v>387.73</v>
      </c>
      <c r="Q120" t="n">
        <v>608.8</v>
      </c>
      <c r="R120" t="n">
        <v>53.36</v>
      </c>
      <c r="S120" t="n">
        <v>46.36</v>
      </c>
      <c r="T120" t="n">
        <v>3172.09</v>
      </c>
      <c r="U120" t="n">
        <v>0.87</v>
      </c>
      <c r="V120" t="n">
        <v>0.9</v>
      </c>
      <c r="W120" t="n">
        <v>9.19</v>
      </c>
      <c r="X120" t="n">
        <v>0.19</v>
      </c>
      <c r="Y120" t="n">
        <v>1</v>
      </c>
      <c r="Z120" t="n">
        <v>10</v>
      </c>
      <c r="AA120" t="n">
        <v>1271.425713385733</v>
      </c>
      <c r="AB120" t="n">
        <v>1739.620752398106</v>
      </c>
      <c r="AC120" t="n">
        <v>1573.593789362291</v>
      </c>
      <c r="AD120" t="n">
        <v>1271425.713385733</v>
      </c>
      <c r="AE120" t="n">
        <v>1739620.752398106</v>
      </c>
      <c r="AF120" t="n">
        <v>1.163998336957618e-06</v>
      </c>
      <c r="AG120" t="n">
        <v>35.1171875</v>
      </c>
      <c r="AH120" t="n">
        <v>1573593.789362291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3.717</v>
      </c>
      <c r="E121" t="n">
        <v>26.9</v>
      </c>
      <c r="F121" t="n">
        <v>23.55</v>
      </c>
      <c r="G121" t="n">
        <v>141.27</v>
      </c>
      <c r="H121" t="n">
        <v>1.69</v>
      </c>
      <c r="I121" t="n">
        <v>10</v>
      </c>
      <c r="J121" t="n">
        <v>324.63</v>
      </c>
      <c r="K121" t="n">
        <v>59.89</v>
      </c>
      <c r="L121" t="n">
        <v>30.75</v>
      </c>
      <c r="M121" t="n">
        <v>8</v>
      </c>
      <c r="N121" t="n">
        <v>99</v>
      </c>
      <c r="O121" t="n">
        <v>40272.38</v>
      </c>
      <c r="P121" t="n">
        <v>386.9</v>
      </c>
      <c r="Q121" t="n">
        <v>608.8</v>
      </c>
      <c r="R121" t="n">
        <v>52.88</v>
      </c>
      <c r="S121" t="n">
        <v>46.36</v>
      </c>
      <c r="T121" t="n">
        <v>2935.99</v>
      </c>
      <c r="U121" t="n">
        <v>0.88</v>
      </c>
      <c r="V121" t="n">
        <v>0.9</v>
      </c>
      <c r="W121" t="n">
        <v>9.19</v>
      </c>
      <c r="X121" t="n">
        <v>0.17</v>
      </c>
      <c r="Y121" t="n">
        <v>1</v>
      </c>
      <c r="Z121" t="n">
        <v>10</v>
      </c>
      <c r="AA121" t="n">
        <v>1268.138550236238</v>
      </c>
      <c r="AB121" t="n">
        <v>1735.123110757563</v>
      </c>
      <c r="AC121" t="n">
        <v>1569.525396327442</v>
      </c>
      <c r="AD121" t="n">
        <v>1268138.550236237</v>
      </c>
      <c r="AE121" t="n">
        <v>1735123.110757563</v>
      </c>
      <c r="AF121" t="n">
        <v>1.166949460155213e-06</v>
      </c>
      <c r="AG121" t="n">
        <v>35.02604166666666</v>
      </c>
      <c r="AH121" t="n">
        <v>1569525.396327442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3.7161</v>
      </c>
      <c r="E122" t="n">
        <v>26.91</v>
      </c>
      <c r="F122" t="n">
        <v>23.55</v>
      </c>
      <c r="G122" t="n">
        <v>141.31</v>
      </c>
      <c r="H122" t="n">
        <v>1.7</v>
      </c>
      <c r="I122" t="n">
        <v>10</v>
      </c>
      <c r="J122" t="n">
        <v>325.21</v>
      </c>
      <c r="K122" t="n">
        <v>59.89</v>
      </c>
      <c r="L122" t="n">
        <v>31</v>
      </c>
      <c r="M122" t="n">
        <v>8</v>
      </c>
      <c r="N122" t="n">
        <v>99.31999999999999</v>
      </c>
      <c r="O122" t="n">
        <v>40343.29</v>
      </c>
      <c r="P122" t="n">
        <v>387.8</v>
      </c>
      <c r="Q122" t="n">
        <v>608.8</v>
      </c>
      <c r="R122" t="n">
        <v>52.99</v>
      </c>
      <c r="S122" t="n">
        <v>46.36</v>
      </c>
      <c r="T122" t="n">
        <v>2992.6</v>
      </c>
      <c r="U122" t="n">
        <v>0.87</v>
      </c>
      <c r="V122" t="n">
        <v>0.9</v>
      </c>
      <c r="W122" t="n">
        <v>9.19</v>
      </c>
      <c r="X122" t="n">
        <v>0.18</v>
      </c>
      <c r="Y122" t="n">
        <v>1</v>
      </c>
      <c r="Z122" t="n">
        <v>10</v>
      </c>
      <c r="AA122" t="n">
        <v>1269.645478001279</v>
      </c>
      <c r="AB122" t="n">
        <v>1737.184955806654</v>
      </c>
      <c r="AC122" t="n">
        <v>1571.390461778865</v>
      </c>
      <c r="AD122" t="n">
        <v>1269645.478001279</v>
      </c>
      <c r="AE122" t="n">
        <v>1737184.955806654</v>
      </c>
      <c r="AF122" t="n">
        <v>1.166666905806507e-06</v>
      </c>
      <c r="AG122" t="n">
        <v>35.0390625</v>
      </c>
      <c r="AH122" t="n">
        <v>1571390.461778865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3.7159</v>
      </c>
      <c r="E123" t="n">
        <v>26.91</v>
      </c>
      <c r="F123" t="n">
        <v>23.55</v>
      </c>
      <c r="G123" t="n">
        <v>141.31</v>
      </c>
      <c r="H123" t="n">
        <v>1.71</v>
      </c>
      <c r="I123" t="n">
        <v>10</v>
      </c>
      <c r="J123" t="n">
        <v>325.78</v>
      </c>
      <c r="K123" t="n">
        <v>59.89</v>
      </c>
      <c r="L123" t="n">
        <v>31.25</v>
      </c>
      <c r="M123" t="n">
        <v>8</v>
      </c>
      <c r="N123" t="n">
        <v>99.65000000000001</v>
      </c>
      <c r="O123" t="n">
        <v>40414.36</v>
      </c>
      <c r="P123" t="n">
        <v>388.29</v>
      </c>
      <c r="Q123" t="n">
        <v>608.8099999999999</v>
      </c>
      <c r="R123" t="n">
        <v>52.95</v>
      </c>
      <c r="S123" t="n">
        <v>46.36</v>
      </c>
      <c r="T123" t="n">
        <v>2970.24</v>
      </c>
      <c r="U123" t="n">
        <v>0.88</v>
      </c>
      <c r="V123" t="n">
        <v>0.9</v>
      </c>
      <c r="W123" t="n">
        <v>9.199999999999999</v>
      </c>
      <c r="X123" t="n">
        <v>0.18</v>
      </c>
      <c r="Y123" t="n">
        <v>1</v>
      </c>
      <c r="Z123" t="n">
        <v>10</v>
      </c>
      <c r="AA123" t="n">
        <v>1270.405156765063</v>
      </c>
      <c r="AB123" t="n">
        <v>1738.224381805924</v>
      </c>
      <c r="AC123" t="n">
        <v>1572.330686419609</v>
      </c>
      <c r="AD123" t="n">
        <v>1270405.156765063</v>
      </c>
      <c r="AE123" t="n">
        <v>1738224.381805924</v>
      </c>
      <c r="AF123" t="n">
        <v>1.166604115951239e-06</v>
      </c>
      <c r="AG123" t="n">
        <v>35.0390625</v>
      </c>
      <c r="AH123" t="n">
        <v>1572330.686419609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3.7167</v>
      </c>
      <c r="E124" t="n">
        <v>26.91</v>
      </c>
      <c r="F124" t="n">
        <v>23.55</v>
      </c>
      <c r="G124" t="n">
        <v>141.28</v>
      </c>
      <c r="H124" t="n">
        <v>1.72</v>
      </c>
      <c r="I124" t="n">
        <v>10</v>
      </c>
      <c r="J124" t="n">
        <v>326.36</v>
      </c>
      <c r="K124" t="n">
        <v>59.89</v>
      </c>
      <c r="L124" t="n">
        <v>31.5</v>
      </c>
      <c r="M124" t="n">
        <v>8</v>
      </c>
      <c r="N124" t="n">
        <v>99.97</v>
      </c>
      <c r="O124" t="n">
        <v>40485.58</v>
      </c>
      <c r="P124" t="n">
        <v>388.41</v>
      </c>
      <c r="Q124" t="n">
        <v>608.75</v>
      </c>
      <c r="R124" t="n">
        <v>52.86</v>
      </c>
      <c r="S124" t="n">
        <v>46.36</v>
      </c>
      <c r="T124" t="n">
        <v>2927.08</v>
      </c>
      <c r="U124" t="n">
        <v>0.88</v>
      </c>
      <c r="V124" t="n">
        <v>0.9</v>
      </c>
      <c r="W124" t="n">
        <v>9.19</v>
      </c>
      <c r="X124" t="n">
        <v>0.18</v>
      </c>
      <c r="Y124" t="n">
        <v>1</v>
      </c>
      <c r="Z124" t="n">
        <v>10</v>
      </c>
      <c r="AA124" t="n">
        <v>1270.412449471736</v>
      </c>
      <c r="AB124" t="n">
        <v>1738.234360008927</v>
      </c>
      <c r="AC124" t="n">
        <v>1572.33971231692</v>
      </c>
      <c r="AD124" t="n">
        <v>1270412.449471736</v>
      </c>
      <c r="AE124" t="n">
        <v>1738234.360008927</v>
      </c>
      <c r="AF124" t="n">
        <v>1.166855275372311e-06</v>
      </c>
      <c r="AG124" t="n">
        <v>35.0390625</v>
      </c>
      <c r="AH124" t="n">
        <v>1572339.712316921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3.7164</v>
      </c>
      <c r="E125" t="n">
        <v>26.91</v>
      </c>
      <c r="F125" t="n">
        <v>23.55</v>
      </c>
      <c r="G125" t="n">
        <v>141.3</v>
      </c>
      <c r="H125" t="n">
        <v>1.73</v>
      </c>
      <c r="I125" t="n">
        <v>10</v>
      </c>
      <c r="J125" t="n">
        <v>326.94</v>
      </c>
      <c r="K125" t="n">
        <v>59.89</v>
      </c>
      <c r="L125" t="n">
        <v>31.75</v>
      </c>
      <c r="M125" t="n">
        <v>8</v>
      </c>
      <c r="N125" t="n">
        <v>100.3</v>
      </c>
      <c r="O125" t="n">
        <v>40556.96</v>
      </c>
      <c r="P125" t="n">
        <v>388.59</v>
      </c>
      <c r="Q125" t="n">
        <v>608.77</v>
      </c>
      <c r="R125" t="n">
        <v>52.85</v>
      </c>
      <c r="S125" t="n">
        <v>46.36</v>
      </c>
      <c r="T125" t="n">
        <v>2921.07</v>
      </c>
      <c r="U125" t="n">
        <v>0.88</v>
      </c>
      <c r="V125" t="n">
        <v>0.9</v>
      </c>
      <c r="W125" t="n">
        <v>9.199999999999999</v>
      </c>
      <c r="X125" t="n">
        <v>0.18</v>
      </c>
      <c r="Y125" t="n">
        <v>1</v>
      </c>
      <c r="Z125" t="n">
        <v>10</v>
      </c>
      <c r="AA125" t="n">
        <v>1270.739184635952</v>
      </c>
      <c r="AB125" t="n">
        <v>1738.681413475145</v>
      </c>
      <c r="AC125" t="n">
        <v>1572.744099627767</v>
      </c>
      <c r="AD125" t="n">
        <v>1270739.184635952</v>
      </c>
      <c r="AE125" t="n">
        <v>1738681.413475145</v>
      </c>
      <c r="AF125" t="n">
        <v>1.166761090589409e-06</v>
      </c>
      <c r="AG125" t="n">
        <v>35.0390625</v>
      </c>
      <c r="AH125" t="n">
        <v>1572744.099627767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3.7161</v>
      </c>
      <c r="E126" t="n">
        <v>26.91</v>
      </c>
      <c r="F126" t="n">
        <v>23.55</v>
      </c>
      <c r="G126" t="n">
        <v>141.31</v>
      </c>
      <c r="H126" t="n">
        <v>1.74</v>
      </c>
      <c r="I126" t="n">
        <v>10</v>
      </c>
      <c r="J126" t="n">
        <v>327.52</v>
      </c>
      <c r="K126" t="n">
        <v>59.89</v>
      </c>
      <c r="L126" t="n">
        <v>32</v>
      </c>
      <c r="M126" t="n">
        <v>8</v>
      </c>
      <c r="N126" t="n">
        <v>100.63</v>
      </c>
      <c r="O126" t="n">
        <v>40628.49</v>
      </c>
      <c r="P126" t="n">
        <v>388.93</v>
      </c>
      <c r="Q126" t="n">
        <v>608.77</v>
      </c>
      <c r="R126" t="n">
        <v>52.95</v>
      </c>
      <c r="S126" t="n">
        <v>46.36</v>
      </c>
      <c r="T126" t="n">
        <v>2971.11</v>
      </c>
      <c r="U126" t="n">
        <v>0.88</v>
      </c>
      <c r="V126" t="n">
        <v>0.9</v>
      </c>
      <c r="W126" t="n">
        <v>9.199999999999999</v>
      </c>
      <c r="X126" t="n">
        <v>0.18</v>
      </c>
      <c r="Y126" t="n">
        <v>1</v>
      </c>
      <c r="Z126" t="n">
        <v>10</v>
      </c>
      <c r="AA126" t="n">
        <v>1271.30028093464</v>
      </c>
      <c r="AB126" t="n">
        <v>1739.449130184832</v>
      </c>
      <c r="AC126" t="n">
        <v>1573.438546532179</v>
      </c>
      <c r="AD126" t="n">
        <v>1271300.28093464</v>
      </c>
      <c r="AE126" t="n">
        <v>1739449.130184832</v>
      </c>
      <c r="AF126" t="n">
        <v>1.166666905806507e-06</v>
      </c>
      <c r="AG126" t="n">
        <v>35.0390625</v>
      </c>
      <c r="AH126" t="n">
        <v>1573438.546532179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3.7169</v>
      </c>
      <c r="E127" t="n">
        <v>26.9</v>
      </c>
      <c r="F127" t="n">
        <v>23.55</v>
      </c>
      <c r="G127" t="n">
        <v>141.27</v>
      </c>
      <c r="H127" t="n">
        <v>1.75</v>
      </c>
      <c r="I127" t="n">
        <v>10</v>
      </c>
      <c r="J127" t="n">
        <v>328.1</v>
      </c>
      <c r="K127" t="n">
        <v>59.89</v>
      </c>
      <c r="L127" t="n">
        <v>32.25</v>
      </c>
      <c r="M127" t="n">
        <v>8</v>
      </c>
      <c r="N127" t="n">
        <v>100.96</v>
      </c>
      <c r="O127" t="n">
        <v>40700.18</v>
      </c>
      <c r="P127" t="n">
        <v>389.23</v>
      </c>
      <c r="Q127" t="n">
        <v>608.79</v>
      </c>
      <c r="R127" t="n">
        <v>52.79</v>
      </c>
      <c r="S127" t="n">
        <v>46.36</v>
      </c>
      <c r="T127" t="n">
        <v>2890.59</v>
      </c>
      <c r="U127" t="n">
        <v>0.88</v>
      </c>
      <c r="V127" t="n">
        <v>0.9</v>
      </c>
      <c r="W127" t="n">
        <v>9.19</v>
      </c>
      <c r="X127" t="n">
        <v>0.17</v>
      </c>
      <c r="Y127" t="n">
        <v>1</v>
      </c>
      <c r="Z127" t="n">
        <v>10</v>
      </c>
      <c r="AA127" t="n">
        <v>1271.570920781182</v>
      </c>
      <c r="AB127" t="n">
        <v>1739.819431562657</v>
      </c>
      <c r="AC127" t="n">
        <v>1573.773506866225</v>
      </c>
      <c r="AD127" t="n">
        <v>1271570.920781182</v>
      </c>
      <c r="AE127" t="n">
        <v>1739819.431562657</v>
      </c>
      <c r="AF127" t="n">
        <v>1.166918065227579e-06</v>
      </c>
      <c r="AG127" t="n">
        <v>35.02604166666666</v>
      </c>
      <c r="AH127" t="n">
        <v>1573773.506866226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3.7175</v>
      </c>
      <c r="E128" t="n">
        <v>26.9</v>
      </c>
      <c r="F128" t="n">
        <v>23.54</v>
      </c>
      <c r="G128" t="n">
        <v>141.25</v>
      </c>
      <c r="H128" t="n">
        <v>1.76</v>
      </c>
      <c r="I128" t="n">
        <v>10</v>
      </c>
      <c r="J128" t="n">
        <v>328.68</v>
      </c>
      <c r="K128" t="n">
        <v>59.89</v>
      </c>
      <c r="L128" t="n">
        <v>32.5</v>
      </c>
      <c r="M128" t="n">
        <v>8</v>
      </c>
      <c r="N128" t="n">
        <v>101.3</v>
      </c>
      <c r="O128" t="n">
        <v>40772.03</v>
      </c>
      <c r="P128" t="n">
        <v>389.17</v>
      </c>
      <c r="Q128" t="n">
        <v>608.77</v>
      </c>
      <c r="R128" t="n">
        <v>52.63</v>
      </c>
      <c r="S128" t="n">
        <v>46.36</v>
      </c>
      <c r="T128" t="n">
        <v>2814.89</v>
      </c>
      <c r="U128" t="n">
        <v>0.88</v>
      </c>
      <c r="V128" t="n">
        <v>0.91</v>
      </c>
      <c r="W128" t="n">
        <v>9.19</v>
      </c>
      <c r="X128" t="n">
        <v>0.17</v>
      </c>
      <c r="Y128" t="n">
        <v>1</v>
      </c>
      <c r="Z128" t="n">
        <v>10</v>
      </c>
      <c r="AA128" t="n">
        <v>1271.265890228463</v>
      </c>
      <c r="AB128" t="n">
        <v>1739.40207530343</v>
      </c>
      <c r="AC128" t="n">
        <v>1573.395982502615</v>
      </c>
      <c r="AD128" t="n">
        <v>1271265.890228463</v>
      </c>
      <c r="AE128" t="n">
        <v>1739402.07530343</v>
      </c>
      <c r="AF128" t="n">
        <v>1.167106434793383e-06</v>
      </c>
      <c r="AG128" t="n">
        <v>35.02604166666666</v>
      </c>
      <c r="AH128" t="n">
        <v>1573395.982502615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3.7167</v>
      </c>
      <c r="E129" t="n">
        <v>26.91</v>
      </c>
      <c r="F129" t="n">
        <v>23.55</v>
      </c>
      <c r="G129" t="n">
        <v>141.28</v>
      </c>
      <c r="H129" t="n">
        <v>1.77</v>
      </c>
      <c r="I129" t="n">
        <v>10</v>
      </c>
      <c r="J129" t="n">
        <v>329.27</v>
      </c>
      <c r="K129" t="n">
        <v>59.89</v>
      </c>
      <c r="L129" t="n">
        <v>32.75</v>
      </c>
      <c r="M129" t="n">
        <v>8</v>
      </c>
      <c r="N129" t="n">
        <v>101.63</v>
      </c>
      <c r="O129" t="n">
        <v>40844.03</v>
      </c>
      <c r="P129" t="n">
        <v>389.5</v>
      </c>
      <c r="Q129" t="n">
        <v>608.78</v>
      </c>
      <c r="R129" t="n">
        <v>52.74</v>
      </c>
      <c r="S129" t="n">
        <v>46.36</v>
      </c>
      <c r="T129" t="n">
        <v>2865.44</v>
      </c>
      <c r="U129" t="n">
        <v>0.88</v>
      </c>
      <c r="V129" t="n">
        <v>0.9</v>
      </c>
      <c r="W129" t="n">
        <v>9.199999999999999</v>
      </c>
      <c r="X129" t="n">
        <v>0.18</v>
      </c>
      <c r="Y129" t="n">
        <v>1</v>
      </c>
      <c r="Z129" t="n">
        <v>10</v>
      </c>
      <c r="AA129" t="n">
        <v>1272.008417625739</v>
      </c>
      <c r="AB129" t="n">
        <v>1740.41803404638</v>
      </c>
      <c r="AC129" t="n">
        <v>1574.314979569045</v>
      </c>
      <c r="AD129" t="n">
        <v>1272008.417625739</v>
      </c>
      <c r="AE129" t="n">
        <v>1740418.03404638</v>
      </c>
      <c r="AF129" t="n">
        <v>1.166855275372311e-06</v>
      </c>
      <c r="AG129" t="n">
        <v>35.0390625</v>
      </c>
      <c r="AH129" t="n">
        <v>1574314.979569045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3.7169</v>
      </c>
      <c r="E130" t="n">
        <v>26.9</v>
      </c>
      <c r="F130" t="n">
        <v>23.55</v>
      </c>
      <c r="G130" t="n">
        <v>141.27</v>
      </c>
      <c r="H130" t="n">
        <v>1.78</v>
      </c>
      <c r="I130" t="n">
        <v>10</v>
      </c>
      <c r="J130" t="n">
        <v>329.85</v>
      </c>
      <c r="K130" t="n">
        <v>59.89</v>
      </c>
      <c r="L130" t="n">
        <v>33</v>
      </c>
      <c r="M130" t="n">
        <v>8</v>
      </c>
      <c r="N130" t="n">
        <v>101.97</v>
      </c>
      <c r="O130" t="n">
        <v>40916.2</v>
      </c>
      <c r="P130" t="n">
        <v>389.76</v>
      </c>
      <c r="Q130" t="n">
        <v>608.76</v>
      </c>
      <c r="R130" t="n">
        <v>52.74</v>
      </c>
      <c r="S130" t="n">
        <v>46.36</v>
      </c>
      <c r="T130" t="n">
        <v>2869.24</v>
      </c>
      <c r="U130" t="n">
        <v>0.88</v>
      </c>
      <c r="V130" t="n">
        <v>0.9</v>
      </c>
      <c r="W130" t="n">
        <v>9.199999999999999</v>
      </c>
      <c r="X130" t="n">
        <v>0.17</v>
      </c>
      <c r="Y130" t="n">
        <v>1</v>
      </c>
      <c r="Z130" t="n">
        <v>10</v>
      </c>
      <c r="AA130" t="n">
        <v>1272.346900237311</v>
      </c>
      <c r="AB130" t="n">
        <v>1740.881160888332</v>
      </c>
      <c r="AC130" t="n">
        <v>1574.733906235204</v>
      </c>
      <c r="AD130" t="n">
        <v>1272346.900237311</v>
      </c>
      <c r="AE130" t="n">
        <v>1740881.160888332</v>
      </c>
      <c r="AF130" t="n">
        <v>1.166918065227579e-06</v>
      </c>
      <c r="AG130" t="n">
        <v>35.02604166666666</v>
      </c>
      <c r="AH130" t="n">
        <v>1574733.906235204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3.717</v>
      </c>
      <c r="E131" t="n">
        <v>26.9</v>
      </c>
      <c r="F131" t="n">
        <v>23.55</v>
      </c>
      <c r="G131" t="n">
        <v>141.27</v>
      </c>
      <c r="H131" t="n">
        <v>1.79</v>
      </c>
      <c r="I131" t="n">
        <v>10</v>
      </c>
      <c r="J131" t="n">
        <v>330.44</v>
      </c>
      <c r="K131" t="n">
        <v>59.89</v>
      </c>
      <c r="L131" t="n">
        <v>33.25</v>
      </c>
      <c r="M131" t="n">
        <v>8</v>
      </c>
      <c r="N131" t="n">
        <v>102.3</v>
      </c>
      <c r="O131" t="n">
        <v>40988.53</v>
      </c>
      <c r="P131" t="n">
        <v>389.63</v>
      </c>
      <c r="Q131" t="n">
        <v>608.8</v>
      </c>
      <c r="R131" t="n">
        <v>52.62</v>
      </c>
      <c r="S131" t="n">
        <v>46.36</v>
      </c>
      <c r="T131" t="n">
        <v>2805.7</v>
      </c>
      <c r="U131" t="n">
        <v>0.88</v>
      </c>
      <c r="V131" t="n">
        <v>0.9</v>
      </c>
      <c r="W131" t="n">
        <v>9.199999999999999</v>
      </c>
      <c r="X131" t="n">
        <v>0.17</v>
      </c>
      <c r="Y131" t="n">
        <v>1</v>
      </c>
      <c r="Z131" t="n">
        <v>10</v>
      </c>
      <c r="AA131" t="n">
        <v>1272.135468957732</v>
      </c>
      <c r="AB131" t="n">
        <v>1740.591871283922</v>
      </c>
      <c r="AC131" t="n">
        <v>1574.472226024618</v>
      </c>
      <c r="AD131" t="n">
        <v>1272135.468957732</v>
      </c>
      <c r="AE131" t="n">
        <v>1740591.871283922</v>
      </c>
      <c r="AF131" t="n">
        <v>1.166949460155213e-06</v>
      </c>
      <c r="AG131" t="n">
        <v>35.02604166666666</v>
      </c>
      <c r="AH131" t="n">
        <v>1574472.226024618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3.717</v>
      </c>
      <c r="E132" t="n">
        <v>26.9</v>
      </c>
      <c r="F132" t="n">
        <v>23.54</v>
      </c>
      <c r="G132" t="n">
        <v>141.27</v>
      </c>
      <c r="H132" t="n">
        <v>1.8</v>
      </c>
      <c r="I132" t="n">
        <v>10</v>
      </c>
      <c r="J132" t="n">
        <v>331.03</v>
      </c>
      <c r="K132" t="n">
        <v>59.89</v>
      </c>
      <c r="L132" t="n">
        <v>33.5</v>
      </c>
      <c r="M132" t="n">
        <v>8</v>
      </c>
      <c r="N132" t="n">
        <v>102.64</v>
      </c>
      <c r="O132" t="n">
        <v>41061.02</v>
      </c>
      <c r="P132" t="n">
        <v>389.24</v>
      </c>
      <c r="Q132" t="n">
        <v>608.75</v>
      </c>
      <c r="R132" t="n">
        <v>52.65</v>
      </c>
      <c r="S132" t="n">
        <v>46.36</v>
      </c>
      <c r="T132" t="n">
        <v>2821.94</v>
      </c>
      <c r="U132" t="n">
        <v>0.88</v>
      </c>
      <c r="V132" t="n">
        <v>0.9</v>
      </c>
      <c r="W132" t="n">
        <v>9.199999999999999</v>
      </c>
      <c r="X132" t="n">
        <v>0.17</v>
      </c>
      <c r="Y132" t="n">
        <v>1</v>
      </c>
      <c r="Z132" t="n">
        <v>10</v>
      </c>
      <c r="AA132" t="n">
        <v>1271.473738992825</v>
      </c>
      <c r="AB132" t="n">
        <v>1739.68646315247</v>
      </c>
      <c r="AC132" t="n">
        <v>1573.653228774484</v>
      </c>
      <c r="AD132" t="n">
        <v>1271473.738992825</v>
      </c>
      <c r="AE132" t="n">
        <v>1739686.46315247</v>
      </c>
      <c r="AF132" t="n">
        <v>1.166949460155213e-06</v>
      </c>
      <c r="AG132" t="n">
        <v>35.02604166666666</v>
      </c>
      <c r="AH132" t="n">
        <v>1573653.228774484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3.7185</v>
      </c>
      <c r="E133" t="n">
        <v>26.89</v>
      </c>
      <c r="F133" t="n">
        <v>23.53</v>
      </c>
      <c r="G133" t="n">
        <v>141.2</v>
      </c>
      <c r="H133" t="n">
        <v>1.81</v>
      </c>
      <c r="I133" t="n">
        <v>10</v>
      </c>
      <c r="J133" t="n">
        <v>331.62</v>
      </c>
      <c r="K133" t="n">
        <v>59.89</v>
      </c>
      <c r="L133" t="n">
        <v>33.75</v>
      </c>
      <c r="M133" t="n">
        <v>8</v>
      </c>
      <c r="N133" t="n">
        <v>102.98</v>
      </c>
      <c r="O133" t="n">
        <v>41133.67</v>
      </c>
      <c r="P133" t="n">
        <v>388.29</v>
      </c>
      <c r="Q133" t="n">
        <v>608.8099999999999</v>
      </c>
      <c r="R133" t="n">
        <v>52.59</v>
      </c>
      <c r="S133" t="n">
        <v>46.36</v>
      </c>
      <c r="T133" t="n">
        <v>2792.13</v>
      </c>
      <c r="U133" t="n">
        <v>0.88</v>
      </c>
      <c r="V133" t="n">
        <v>0.91</v>
      </c>
      <c r="W133" t="n">
        <v>9.19</v>
      </c>
      <c r="X133" t="n">
        <v>0.16</v>
      </c>
      <c r="Y133" t="n">
        <v>1</v>
      </c>
      <c r="Z133" t="n">
        <v>10</v>
      </c>
      <c r="AA133" t="n">
        <v>1269.676678586064</v>
      </c>
      <c r="AB133" t="n">
        <v>1737.22764582323</v>
      </c>
      <c r="AC133" t="n">
        <v>1571.429077520175</v>
      </c>
      <c r="AD133" t="n">
        <v>1269676.678586064</v>
      </c>
      <c r="AE133" t="n">
        <v>1737227.64582323</v>
      </c>
      <c r="AF133" t="n">
        <v>1.167420384069723e-06</v>
      </c>
      <c r="AG133" t="n">
        <v>35.01302083333334</v>
      </c>
      <c r="AH133" t="n">
        <v>1571429.077520175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3.7169</v>
      </c>
      <c r="E134" t="n">
        <v>26.9</v>
      </c>
      <c r="F134" t="n">
        <v>23.55</v>
      </c>
      <c r="G134" t="n">
        <v>141.27</v>
      </c>
      <c r="H134" t="n">
        <v>1.82</v>
      </c>
      <c r="I134" t="n">
        <v>10</v>
      </c>
      <c r="J134" t="n">
        <v>332.21</v>
      </c>
      <c r="K134" t="n">
        <v>59.89</v>
      </c>
      <c r="L134" t="n">
        <v>34</v>
      </c>
      <c r="M134" t="n">
        <v>8</v>
      </c>
      <c r="N134" t="n">
        <v>103.32</v>
      </c>
      <c r="O134" t="n">
        <v>41206.49</v>
      </c>
      <c r="P134" t="n">
        <v>387.84</v>
      </c>
      <c r="Q134" t="n">
        <v>608.79</v>
      </c>
      <c r="R134" t="n">
        <v>52.79</v>
      </c>
      <c r="S134" t="n">
        <v>46.36</v>
      </c>
      <c r="T134" t="n">
        <v>2894.63</v>
      </c>
      <c r="U134" t="n">
        <v>0.88</v>
      </c>
      <c r="V134" t="n">
        <v>0.9</v>
      </c>
      <c r="W134" t="n">
        <v>9.19</v>
      </c>
      <c r="X134" t="n">
        <v>0.17</v>
      </c>
      <c r="Y134" t="n">
        <v>1</v>
      </c>
      <c r="Z134" t="n">
        <v>10</v>
      </c>
      <c r="AA134" t="n">
        <v>1269.535804849068</v>
      </c>
      <c r="AB134" t="n">
        <v>1737.034896161362</v>
      </c>
      <c r="AC134" t="n">
        <v>1571.254723615509</v>
      </c>
      <c r="AD134" t="n">
        <v>1269535.804849068</v>
      </c>
      <c r="AE134" t="n">
        <v>1737034.896161362</v>
      </c>
      <c r="AF134" t="n">
        <v>1.166918065227579e-06</v>
      </c>
      <c r="AG134" t="n">
        <v>35.02604166666666</v>
      </c>
      <c r="AH134" t="n">
        <v>1571254.723615509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3.7165</v>
      </c>
      <c r="E135" t="n">
        <v>26.91</v>
      </c>
      <c r="F135" t="n">
        <v>23.55</v>
      </c>
      <c r="G135" t="n">
        <v>141.29</v>
      </c>
      <c r="H135" t="n">
        <v>1.83</v>
      </c>
      <c r="I135" t="n">
        <v>10</v>
      </c>
      <c r="J135" t="n">
        <v>332.8</v>
      </c>
      <c r="K135" t="n">
        <v>59.89</v>
      </c>
      <c r="L135" t="n">
        <v>34.25</v>
      </c>
      <c r="M135" t="n">
        <v>8</v>
      </c>
      <c r="N135" t="n">
        <v>103.66</v>
      </c>
      <c r="O135" t="n">
        <v>41279.48</v>
      </c>
      <c r="P135" t="n">
        <v>387.02</v>
      </c>
      <c r="Q135" t="n">
        <v>608.8200000000001</v>
      </c>
      <c r="R135" t="n">
        <v>52.96</v>
      </c>
      <c r="S135" t="n">
        <v>46.36</v>
      </c>
      <c r="T135" t="n">
        <v>2975.7</v>
      </c>
      <c r="U135" t="n">
        <v>0.88</v>
      </c>
      <c r="V135" t="n">
        <v>0.9</v>
      </c>
      <c r="W135" t="n">
        <v>9.19</v>
      </c>
      <c r="X135" t="n">
        <v>0.18</v>
      </c>
      <c r="Y135" t="n">
        <v>1</v>
      </c>
      <c r="Z135" t="n">
        <v>10</v>
      </c>
      <c r="AA135" t="n">
        <v>1268.419219714371</v>
      </c>
      <c r="AB135" t="n">
        <v>1735.507135119809</v>
      </c>
      <c r="AC135" t="n">
        <v>1569.872769943537</v>
      </c>
      <c r="AD135" t="n">
        <v>1268419.219714371</v>
      </c>
      <c r="AE135" t="n">
        <v>1735507.135119809</v>
      </c>
      <c r="AF135" t="n">
        <v>1.166792485517043e-06</v>
      </c>
      <c r="AG135" t="n">
        <v>35.0390625</v>
      </c>
      <c r="AH135" t="n">
        <v>1569872.769943537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3.7253</v>
      </c>
      <c r="E136" t="n">
        <v>26.84</v>
      </c>
      <c r="F136" t="n">
        <v>23.54</v>
      </c>
      <c r="G136" t="n">
        <v>156.9</v>
      </c>
      <c r="H136" t="n">
        <v>1.84</v>
      </c>
      <c r="I136" t="n">
        <v>9</v>
      </c>
      <c r="J136" t="n">
        <v>333.39</v>
      </c>
      <c r="K136" t="n">
        <v>59.89</v>
      </c>
      <c r="L136" t="n">
        <v>34.5</v>
      </c>
      <c r="M136" t="n">
        <v>7</v>
      </c>
      <c r="N136" t="n">
        <v>104.01</v>
      </c>
      <c r="O136" t="n">
        <v>41352.63</v>
      </c>
      <c r="P136" t="n">
        <v>385.72</v>
      </c>
      <c r="Q136" t="n">
        <v>608.77</v>
      </c>
      <c r="R136" t="n">
        <v>52.31</v>
      </c>
      <c r="S136" t="n">
        <v>46.36</v>
      </c>
      <c r="T136" t="n">
        <v>2658.22</v>
      </c>
      <c r="U136" t="n">
        <v>0.89</v>
      </c>
      <c r="V136" t="n">
        <v>0.91</v>
      </c>
      <c r="W136" t="n">
        <v>9.199999999999999</v>
      </c>
      <c r="X136" t="n">
        <v>0.16</v>
      </c>
      <c r="Y136" t="n">
        <v>1</v>
      </c>
      <c r="Z136" t="n">
        <v>10</v>
      </c>
      <c r="AA136" t="n">
        <v>1255.629969003668</v>
      </c>
      <c r="AB136" t="n">
        <v>1718.008318075505</v>
      </c>
      <c r="AC136" t="n">
        <v>1554.044015438197</v>
      </c>
      <c r="AD136" t="n">
        <v>1255629.969003668</v>
      </c>
      <c r="AE136" t="n">
        <v>1718008.318075505</v>
      </c>
      <c r="AF136" t="n">
        <v>1.169555239148833e-06</v>
      </c>
      <c r="AG136" t="n">
        <v>34.94791666666666</v>
      </c>
      <c r="AH136" t="n">
        <v>1554044.015438197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3.7254</v>
      </c>
      <c r="E137" t="n">
        <v>26.84</v>
      </c>
      <c r="F137" t="n">
        <v>23.53</v>
      </c>
      <c r="G137" t="n">
        <v>156.9</v>
      </c>
      <c r="H137" t="n">
        <v>1.85</v>
      </c>
      <c r="I137" t="n">
        <v>9</v>
      </c>
      <c r="J137" t="n">
        <v>333.99</v>
      </c>
      <c r="K137" t="n">
        <v>59.89</v>
      </c>
      <c r="L137" t="n">
        <v>34.75</v>
      </c>
      <c r="M137" t="n">
        <v>7</v>
      </c>
      <c r="N137" t="n">
        <v>104.35</v>
      </c>
      <c r="O137" t="n">
        <v>41426.07</v>
      </c>
      <c r="P137" t="n">
        <v>386.3</v>
      </c>
      <c r="Q137" t="n">
        <v>608.76</v>
      </c>
      <c r="R137" t="n">
        <v>52.46</v>
      </c>
      <c r="S137" t="n">
        <v>46.36</v>
      </c>
      <c r="T137" t="n">
        <v>2733.85</v>
      </c>
      <c r="U137" t="n">
        <v>0.88</v>
      </c>
      <c r="V137" t="n">
        <v>0.91</v>
      </c>
      <c r="W137" t="n">
        <v>9.19</v>
      </c>
      <c r="X137" t="n">
        <v>0.16</v>
      </c>
      <c r="Y137" t="n">
        <v>1</v>
      </c>
      <c r="Z137" t="n">
        <v>10</v>
      </c>
      <c r="AA137" t="n">
        <v>1256.365833651692</v>
      </c>
      <c r="AB137" t="n">
        <v>1719.015160550988</v>
      </c>
      <c r="AC137" t="n">
        <v>1554.954766280932</v>
      </c>
      <c r="AD137" t="n">
        <v>1256365.833651692</v>
      </c>
      <c r="AE137" t="n">
        <v>1719015.160550988</v>
      </c>
      <c r="AF137" t="n">
        <v>1.169586634076467e-06</v>
      </c>
      <c r="AG137" t="n">
        <v>34.94791666666666</v>
      </c>
      <c r="AH137" t="n">
        <v>1554954.766280932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3.7262</v>
      </c>
      <c r="E138" t="n">
        <v>26.84</v>
      </c>
      <c r="F138" t="n">
        <v>23.53</v>
      </c>
      <c r="G138" t="n">
        <v>156.86</v>
      </c>
      <c r="H138" t="n">
        <v>1.86</v>
      </c>
      <c r="I138" t="n">
        <v>9</v>
      </c>
      <c r="J138" t="n">
        <v>334.58</v>
      </c>
      <c r="K138" t="n">
        <v>59.89</v>
      </c>
      <c r="L138" t="n">
        <v>35</v>
      </c>
      <c r="M138" t="n">
        <v>7</v>
      </c>
      <c r="N138" t="n">
        <v>104.7</v>
      </c>
      <c r="O138" t="n">
        <v>41499.57</v>
      </c>
      <c r="P138" t="n">
        <v>386.68</v>
      </c>
      <c r="Q138" t="n">
        <v>608.77</v>
      </c>
      <c r="R138" t="n">
        <v>52.27</v>
      </c>
      <c r="S138" t="n">
        <v>46.36</v>
      </c>
      <c r="T138" t="n">
        <v>2635.35</v>
      </c>
      <c r="U138" t="n">
        <v>0.89</v>
      </c>
      <c r="V138" t="n">
        <v>0.91</v>
      </c>
      <c r="W138" t="n">
        <v>9.19</v>
      </c>
      <c r="X138" t="n">
        <v>0.16</v>
      </c>
      <c r="Y138" t="n">
        <v>1</v>
      </c>
      <c r="Z138" t="n">
        <v>10</v>
      </c>
      <c r="AA138" t="n">
        <v>1256.753918187837</v>
      </c>
      <c r="AB138" t="n">
        <v>1719.546154934423</v>
      </c>
      <c r="AC138" t="n">
        <v>1555.435083305667</v>
      </c>
      <c r="AD138" t="n">
        <v>1256753.918187837</v>
      </c>
      <c r="AE138" t="n">
        <v>1719546.154934423</v>
      </c>
      <c r="AF138" t="n">
        <v>1.169837793497539e-06</v>
      </c>
      <c r="AG138" t="n">
        <v>34.94791666666666</v>
      </c>
      <c r="AH138" t="n">
        <v>1555435.083305667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3.7261</v>
      </c>
      <c r="E139" t="n">
        <v>26.84</v>
      </c>
      <c r="F139" t="n">
        <v>23.53</v>
      </c>
      <c r="G139" t="n">
        <v>156.86</v>
      </c>
      <c r="H139" t="n">
        <v>1.87</v>
      </c>
      <c r="I139" t="n">
        <v>9</v>
      </c>
      <c r="J139" t="n">
        <v>335.18</v>
      </c>
      <c r="K139" t="n">
        <v>59.89</v>
      </c>
      <c r="L139" t="n">
        <v>35.25</v>
      </c>
      <c r="M139" t="n">
        <v>7</v>
      </c>
      <c r="N139" t="n">
        <v>105.04</v>
      </c>
      <c r="O139" t="n">
        <v>41573.23</v>
      </c>
      <c r="P139" t="n">
        <v>387.12</v>
      </c>
      <c r="Q139" t="n">
        <v>608.79</v>
      </c>
      <c r="R139" t="n">
        <v>52.32</v>
      </c>
      <c r="S139" t="n">
        <v>46.36</v>
      </c>
      <c r="T139" t="n">
        <v>2660.65</v>
      </c>
      <c r="U139" t="n">
        <v>0.89</v>
      </c>
      <c r="V139" t="n">
        <v>0.91</v>
      </c>
      <c r="W139" t="n">
        <v>9.19</v>
      </c>
      <c r="X139" t="n">
        <v>0.16</v>
      </c>
      <c r="Y139" t="n">
        <v>1</v>
      </c>
      <c r="Z139" t="n">
        <v>10</v>
      </c>
      <c r="AA139" t="n">
        <v>1257.41740911267</v>
      </c>
      <c r="AB139" t="n">
        <v>1720.453972488934</v>
      </c>
      <c r="AC139" t="n">
        <v>1556.256260026906</v>
      </c>
      <c r="AD139" t="n">
        <v>1257417.40911267</v>
      </c>
      <c r="AE139" t="n">
        <v>1720453.972488934</v>
      </c>
      <c r="AF139" t="n">
        <v>1.169806398569905e-06</v>
      </c>
      <c r="AG139" t="n">
        <v>34.94791666666666</v>
      </c>
      <c r="AH139" t="n">
        <v>1556256.260026906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3.7252</v>
      </c>
      <c r="E140" t="n">
        <v>26.84</v>
      </c>
      <c r="F140" t="n">
        <v>23.54</v>
      </c>
      <c r="G140" t="n">
        <v>156.91</v>
      </c>
      <c r="H140" t="n">
        <v>1.88</v>
      </c>
      <c r="I140" t="n">
        <v>9</v>
      </c>
      <c r="J140" t="n">
        <v>335.78</v>
      </c>
      <c r="K140" t="n">
        <v>59.89</v>
      </c>
      <c r="L140" t="n">
        <v>35.5</v>
      </c>
      <c r="M140" t="n">
        <v>7</v>
      </c>
      <c r="N140" t="n">
        <v>105.39</v>
      </c>
      <c r="O140" t="n">
        <v>41647.07</v>
      </c>
      <c r="P140" t="n">
        <v>387.45</v>
      </c>
      <c r="Q140" t="n">
        <v>608.78</v>
      </c>
      <c r="R140" t="n">
        <v>52.54</v>
      </c>
      <c r="S140" t="n">
        <v>46.36</v>
      </c>
      <c r="T140" t="n">
        <v>2774.84</v>
      </c>
      <c r="U140" t="n">
        <v>0.88</v>
      </c>
      <c r="V140" t="n">
        <v>0.91</v>
      </c>
      <c r="W140" t="n">
        <v>9.19</v>
      </c>
      <c r="X140" t="n">
        <v>0.17</v>
      </c>
      <c r="Y140" t="n">
        <v>1</v>
      </c>
      <c r="Z140" t="n">
        <v>10</v>
      </c>
      <c r="AA140" t="n">
        <v>1258.178086605805</v>
      </c>
      <c r="AB140" t="n">
        <v>1721.494764993764</v>
      </c>
      <c r="AC140" t="n">
        <v>1557.197720755835</v>
      </c>
      <c r="AD140" t="n">
        <v>1258178.086605805</v>
      </c>
      <c r="AE140" t="n">
        <v>1721494.764993764</v>
      </c>
      <c r="AF140" t="n">
        <v>1.169523844221199e-06</v>
      </c>
      <c r="AG140" t="n">
        <v>34.94791666666666</v>
      </c>
      <c r="AH140" t="n">
        <v>1557197.720755836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3.7252</v>
      </c>
      <c r="E141" t="n">
        <v>26.84</v>
      </c>
      <c r="F141" t="n">
        <v>23.54</v>
      </c>
      <c r="G141" t="n">
        <v>156.91</v>
      </c>
      <c r="H141" t="n">
        <v>1.89</v>
      </c>
      <c r="I141" t="n">
        <v>9</v>
      </c>
      <c r="J141" t="n">
        <v>336.38</v>
      </c>
      <c r="K141" t="n">
        <v>59.89</v>
      </c>
      <c r="L141" t="n">
        <v>35.75</v>
      </c>
      <c r="M141" t="n">
        <v>7</v>
      </c>
      <c r="N141" t="n">
        <v>105.74</v>
      </c>
      <c r="O141" t="n">
        <v>41721.08</v>
      </c>
      <c r="P141" t="n">
        <v>387.67</v>
      </c>
      <c r="Q141" t="n">
        <v>608.77</v>
      </c>
      <c r="R141" t="n">
        <v>52.51</v>
      </c>
      <c r="S141" t="n">
        <v>46.36</v>
      </c>
      <c r="T141" t="n">
        <v>2755.06</v>
      </c>
      <c r="U141" t="n">
        <v>0.88</v>
      </c>
      <c r="V141" t="n">
        <v>0.91</v>
      </c>
      <c r="W141" t="n">
        <v>9.19</v>
      </c>
      <c r="X141" t="n">
        <v>0.16</v>
      </c>
      <c r="Y141" t="n">
        <v>1</v>
      </c>
      <c r="Z141" t="n">
        <v>10</v>
      </c>
      <c r="AA141" t="n">
        <v>1258.499473614484</v>
      </c>
      <c r="AB141" t="n">
        <v>1721.934500877632</v>
      </c>
      <c r="AC141" t="n">
        <v>1557.595488864121</v>
      </c>
      <c r="AD141" t="n">
        <v>1258499.473614484</v>
      </c>
      <c r="AE141" t="n">
        <v>1721934.500877632</v>
      </c>
      <c r="AF141" t="n">
        <v>1.169523844221199e-06</v>
      </c>
      <c r="AG141" t="n">
        <v>34.94791666666666</v>
      </c>
      <c r="AH141" t="n">
        <v>1557595.488864121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3.725</v>
      </c>
      <c r="E142" t="n">
        <v>26.85</v>
      </c>
      <c r="F142" t="n">
        <v>23.54</v>
      </c>
      <c r="G142" t="n">
        <v>156.92</v>
      </c>
      <c r="H142" t="n">
        <v>1.9</v>
      </c>
      <c r="I142" t="n">
        <v>9</v>
      </c>
      <c r="J142" t="n">
        <v>336.98</v>
      </c>
      <c r="K142" t="n">
        <v>59.89</v>
      </c>
      <c r="L142" t="n">
        <v>36</v>
      </c>
      <c r="M142" t="n">
        <v>7</v>
      </c>
      <c r="N142" t="n">
        <v>106.09</v>
      </c>
      <c r="O142" t="n">
        <v>41795.26</v>
      </c>
      <c r="P142" t="n">
        <v>387.95</v>
      </c>
      <c r="Q142" t="n">
        <v>608.76</v>
      </c>
      <c r="R142" t="n">
        <v>52.59</v>
      </c>
      <c r="S142" t="n">
        <v>46.36</v>
      </c>
      <c r="T142" t="n">
        <v>2798.62</v>
      </c>
      <c r="U142" t="n">
        <v>0.88</v>
      </c>
      <c r="V142" t="n">
        <v>0.91</v>
      </c>
      <c r="W142" t="n">
        <v>9.19</v>
      </c>
      <c r="X142" t="n">
        <v>0.17</v>
      </c>
      <c r="Y142" t="n">
        <v>1</v>
      </c>
      <c r="Z142" t="n">
        <v>10</v>
      </c>
      <c r="AA142" t="n">
        <v>1258.950383961049</v>
      </c>
      <c r="AB142" t="n">
        <v>1722.551456306564</v>
      </c>
      <c r="AC142" t="n">
        <v>1558.153562932818</v>
      </c>
      <c r="AD142" t="n">
        <v>1258950.383961049</v>
      </c>
      <c r="AE142" t="n">
        <v>1722551.456306564</v>
      </c>
      <c r="AF142" t="n">
        <v>1.169461054365931e-06</v>
      </c>
      <c r="AG142" t="n">
        <v>34.9609375</v>
      </c>
      <c r="AH142" t="n">
        <v>1558153.562932818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3.7254</v>
      </c>
      <c r="E143" t="n">
        <v>26.84</v>
      </c>
      <c r="F143" t="n">
        <v>23.54</v>
      </c>
      <c r="G143" t="n">
        <v>156.9</v>
      </c>
      <c r="H143" t="n">
        <v>1.91</v>
      </c>
      <c r="I143" t="n">
        <v>9</v>
      </c>
      <c r="J143" t="n">
        <v>337.58</v>
      </c>
      <c r="K143" t="n">
        <v>59.89</v>
      </c>
      <c r="L143" t="n">
        <v>36.25</v>
      </c>
      <c r="M143" t="n">
        <v>7</v>
      </c>
      <c r="N143" t="n">
        <v>106.45</v>
      </c>
      <c r="O143" t="n">
        <v>41869.62</v>
      </c>
      <c r="P143" t="n">
        <v>387.91</v>
      </c>
      <c r="Q143" t="n">
        <v>608.76</v>
      </c>
      <c r="R143" t="n">
        <v>52.53</v>
      </c>
      <c r="S143" t="n">
        <v>46.36</v>
      </c>
      <c r="T143" t="n">
        <v>2766.34</v>
      </c>
      <c r="U143" t="n">
        <v>0.88</v>
      </c>
      <c r="V143" t="n">
        <v>0.91</v>
      </c>
      <c r="W143" t="n">
        <v>9.19</v>
      </c>
      <c r="X143" t="n">
        <v>0.16</v>
      </c>
      <c r="Y143" t="n">
        <v>1</v>
      </c>
      <c r="Z143" t="n">
        <v>10</v>
      </c>
      <c r="AA143" t="n">
        <v>1258.808212921367</v>
      </c>
      <c r="AB143" t="n">
        <v>1722.356931617926</v>
      </c>
      <c r="AC143" t="n">
        <v>1557.977603407447</v>
      </c>
      <c r="AD143" t="n">
        <v>1258808.212921367</v>
      </c>
      <c r="AE143" t="n">
        <v>1722356.931617926</v>
      </c>
      <c r="AF143" t="n">
        <v>1.169586634076467e-06</v>
      </c>
      <c r="AG143" t="n">
        <v>34.94791666666666</v>
      </c>
      <c r="AH143" t="n">
        <v>1557977.603407447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3.7258</v>
      </c>
      <c r="E144" t="n">
        <v>26.84</v>
      </c>
      <c r="F144" t="n">
        <v>23.53</v>
      </c>
      <c r="G144" t="n">
        <v>156.88</v>
      </c>
      <c r="H144" t="n">
        <v>1.92</v>
      </c>
      <c r="I144" t="n">
        <v>9</v>
      </c>
      <c r="J144" t="n">
        <v>338.19</v>
      </c>
      <c r="K144" t="n">
        <v>59.89</v>
      </c>
      <c r="L144" t="n">
        <v>36.5</v>
      </c>
      <c r="M144" t="n">
        <v>7</v>
      </c>
      <c r="N144" t="n">
        <v>106.8</v>
      </c>
      <c r="O144" t="n">
        <v>41944.15</v>
      </c>
      <c r="P144" t="n">
        <v>388.02</v>
      </c>
      <c r="Q144" t="n">
        <v>608.77</v>
      </c>
      <c r="R144" t="n">
        <v>52.35</v>
      </c>
      <c r="S144" t="n">
        <v>46.36</v>
      </c>
      <c r="T144" t="n">
        <v>2677.56</v>
      </c>
      <c r="U144" t="n">
        <v>0.89</v>
      </c>
      <c r="V144" t="n">
        <v>0.91</v>
      </c>
      <c r="W144" t="n">
        <v>9.19</v>
      </c>
      <c r="X144" t="n">
        <v>0.16</v>
      </c>
      <c r="Y144" t="n">
        <v>1</v>
      </c>
      <c r="Z144" t="n">
        <v>10</v>
      </c>
      <c r="AA144" t="n">
        <v>1258.794637373506</v>
      </c>
      <c r="AB144" t="n">
        <v>1722.338356954433</v>
      </c>
      <c r="AC144" t="n">
        <v>1557.960801483768</v>
      </c>
      <c r="AD144" t="n">
        <v>1258794.637373507</v>
      </c>
      <c r="AE144" t="n">
        <v>1722338.356954433</v>
      </c>
      <c r="AF144" t="n">
        <v>1.169712213787003e-06</v>
      </c>
      <c r="AG144" t="n">
        <v>34.94791666666666</v>
      </c>
      <c r="AH144" t="n">
        <v>1557960.801483768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3.7255</v>
      </c>
      <c r="E145" t="n">
        <v>26.84</v>
      </c>
      <c r="F145" t="n">
        <v>23.53</v>
      </c>
      <c r="G145" t="n">
        <v>156.89</v>
      </c>
      <c r="H145" t="n">
        <v>1.93</v>
      </c>
      <c r="I145" t="n">
        <v>9</v>
      </c>
      <c r="J145" t="n">
        <v>338.79</v>
      </c>
      <c r="K145" t="n">
        <v>59.89</v>
      </c>
      <c r="L145" t="n">
        <v>36.75</v>
      </c>
      <c r="M145" t="n">
        <v>7</v>
      </c>
      <c r="N145" t="n">
        <v>107.16</v>
      </c>
      <c r="O145" t="n">
        <v>42018.86</v>
      </c>
      <c r="P145" t="n">
        <v>388.12</v>
      </c>
      <c r="Q145" t="n">
        <v>608.86</v>
      </c>
      <c r="R145" t="n">
        <v>52.42</v>
      </c>
      <c r="S145" t="n">
        <v>46.36</v>
      </c>
      <c r="T145" t="n">
        <v>2712.38</v>
      </c>
      <c r="U145" t="n">
        <v>0.88</v>
      </c>
      <c r="V145" t="n">
        <v>0.91</v>
      </c>
      <c r="W145" t="n">
        <v>9.19</v>
      </c>
      <c r="X145" t="n">
        <v>0.16</v>
      </c>
      <c r="Y145" t="n">
        <v>1</v>
      </c>
      <c r="Z145" t="n">
        <v>10</v>
      </c>
      <c r="AA145" t="n">
        <v>1259.003501517685</v>
      </c>
      <c r="AB145" t="n">
        <v>1722.624134090933</v>
      </c>
      <c r="AC145" t="n">
        <v>1558.219304451451</v>
      </c>
      <c r="AD145" t="n">
        <v>1259003.501517685</v>
      </c>
      <c r="AE145" t="n">
        <v>1722624.134090933</v>
      </c>
      <c r="AF145" t="n">
        <v>1.169618029004101e-06</v>
      </c>
      <c r="AG145" t="n">
        <v>34.94791666666666</v>
      </c>
      <c r="AH145" t="n">
        <v>1558219.304451451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3.7256</v>
      </c>
      <c r="E146" t="n">
        <v>26.84</v>
      </c>
      <c r="F146" t="n">
        <v>23.53</v>
      </c>
      <c r="G146" t="n">
        <v>156.89</v>
      </c>
      <c r="H146" t="n">
        <v>1.94</v>
      </c>
      <c r="I146" t="n">
        <v>9</v>
      </c>
      <c r="J146" t="n">
        <v>339.4</v>
      </c>
      <c r="K146" t="n">
        <v>59.89</v>
      </c>
      <c r="L146" t="n">
        <v>37</v>
      </c>
      <c r="M146" t="n">
        <v>7</v>
      </c>
      <c r="N146" t="n">
        <v>107.51</v>
      </c>
      <c r="O146" t="n">
        <v>42093.75</v>
      </c>
      <c r="P146" t="n">
        <v>388.4</v>
      </c>
      <c r="Q146" t="n">
        <v>608.79</v>
      </c>
      <c r="R146" t="n">
        <v>52.29</v>
      </c>
      <c r="S146" t="n">
        <v>46.36</v>
      </c>
      <c r="T146" t="n">
        <v>2647.33</v>
      </c>
      <c r="U146" t="n">
        <v>0.89</v>
      </c>
      <c r="V146" t="n">
        <v>0.91</v>
      </c>
      <c r="W146" t="n">
        <v>9.199999999999999</v>
      </c>
      <c r="X146" t="n">
        <v>0.16</v>
      </c>
      <c r="Y146" t="n">
        <v>1</v>
      </c>
      <c r="Z146" t="n">
        <v>10</v>
      </c>
      <c r="AA146" t="n">
        <v>1259.391560266572</v>
      </c>
      <c r="AB146" t="n">
        <v>1723.155093191104</v>
      </c>
      <c r="AC146" t="n">
        <v>1558.699589560307</v>
      </c>
      <c r="AD146" t="n">
        <v>1259391.560266572</v>
      </c>
      <c r="AE146" t="n">
        <v>1723155.093191104</v>
      </c>
      <c r="AF146" t="n">
        <v>1.169649423931735e-06</v>
      </c>
      <c r="AG146" t="n">
        <v>34.94791666666666</v>
      </c>
      <c r="AH146" t="n">
        <v>1558699.589560307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3.7263</v>
      </c>
      <c r="E147" t="n">
        <v>26.84</v>
      </c>
      <c r="F147" t="n">
        <v>23.53</v>
      </c>
      <c r="G147" t="n">
        <v>156.85</v>
      </c>
      <c r="H147" t="n">
        <v>1.95</v>
      </c>
      <c r="I147" t="n">
        <v>9</v>
      </c>
      <c r="J147" t="n">
        <v>340.01</v>
      </c>
      <c r="K147" t="n">
        <v>59.89</v>
      </c>
      <c r="L147" t="n">
        <v>37.25</v>
      </c>
      <c r="M147" t="n">
        <v>7</v>
      </c>
      <c r="N147" t="n">
        <v>107.87</v>
      </c>
      <c r="O147" t="n">
        <v>42168.82</v>
      </c>
      <c r="P147" t="n">
        <v>388.14</v>
      </c>
      <c r="Q147" t="n">
        <v>608.79</v>
      </c>
      <c r="R147" t="n">
        <v>52.29</v>
      </c>
      <c r="S147" t="n">
        <v>46.36</v>
      </c>
      <c r="T147" t="n">
        <v>2647.9</v>
      </c>
      <c r="U147" t="n">
        <v>0.89</v>
      </c>
      <c r="V147" t="n">
        <v>0.91</v>
      </c>
      <c r="W147" t="n">
        <v>9.19</v>
      </c>
      <c r="X147" t="n">
        <v>0.16</v>
      </c>
      <c r="Y147" t="n">
        <v>1</v>
      </c>
      <c r="Z147" t="n">
        <v>10</v>
      </c>
      <c r="AA147" t="n">
        <v>1258.865258590434</v>
      </c>
      <c r="AB147" t="n">
        <v>1722.434984019021</v>
      </c>
      <c r="AC147" t="n">
        <v>1558.048206596928</v>
      </c>
      <c r="AD147" t="n">
        <v>1258865.258590434</v>
      </c>
      <c r="AE147" t="n">
        <v>1722434.984019021</v>
      </c>
      <c r="AF147" t="n">
        <v>1.169869188425173e-06</v>
      </c>
      <c r="AG147" t="n">
        <v>34.94791666666666</v>
      </c>
      <c r="AH147" t="n">
        <v>1558048.206596928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3.7257</v>
      </c>
      <c r="E148" t="n">
        <v>26.84</v>
      </c>
      <c r="F148" t="n">
        <v>23.53</v>
      </c>
      <c r="G148" t="n">
        <v>156.88</v>
      </c>
      <c r="H148" t="n">
        <v>1.96</v>
      </c>
      <c r="I148" t="n">
        <v>9</v>
      </c>
      <c r="J148" t="n">
        <v>340.62</v>
      </c>
      <c r="K148" t="n">
        <v>59.89</v>
      </c>
      <c r="L148" t="n">
        <v>37.5</v>
      </c>
      <c r="M148" t="n">
        <v>7</v>
      </c>
      <c r="N148" t="n">
        <v>108.23</v>
      </c>
      <c r="O148" t="n">
        <v>42244.08</v>
      </c>
      <c r="P148" t="n">
        <v>388.52</v>
      </c>
      <c r="Q148" t="n">
        <v>608.78</v>
      </c>
      <c r="R148" t="n">
        <v>52.28</v>
      </c>
      <c r="S148" t="n">
        <v>46.36</v>
      </c>
      <c r="T148" t="n">
        <v>2642.49</v>
      </c>
      <c r="U148" t="n">
        <v>0.89</v>
      </c>
      <c r="V148" t="n">
        <v>0.91</v>
      </c>
      <c r="W148" t="n">
        <v>9.199999999999999</v>
      </c>
      <c r="X148" t="n">
        <v>0.16</v>
      </c>
      <c r="Y148" t="n">
        <v>1</v>
      </c>
      <c r="Z148" t="n">
        <v>10</v>
      </c>
      <c r="AA148" t="n">
        <v>1259.545893545759</v>
      </c>
      <c r="AB148" t="n">
        <v>1723.366258792392</v>
      </c>
      <c r="AC148" t="n">
        <v>1558.89060181298</v>
      </c>
      <c r="AD148" t="n">
        <v>1259545.893545759</v>
      </c>
      <c r="AE148" t="n">
        <v>1723366.258792392</v>
      </c>
      <c r="AF148" t="n">
        <v>1.169680818859369e-06</v>
      </c>
      <c r="AG148" t="n">
        <v>34.94791666666666</v>
      </c>
      <c r="AH148" t="n">
        <v>1558890.60181298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3.7259</v>
      </c>
      <c r="E149" t="n">
        <v>26.84</v>
      </c>
      <c r="F149" t="n">
        <v>23.53</v>
      </c>
      <c r="G149" t="n">
        <v>156.87</v>
      </c>
      <c r="H149" t="n">
        <v>1.97</v>
      </c>
      <c r="I149" t="n">
        <v>9</v>
      </c>
      <c r="J149" t="n">
        <v>341.23</v>
      </c>
      <c r="K149" t="n">
        <v>59.89</v>
      </c>
      <c r="L149" t="n">
        <v>37.75</v>
      </c>
      <c r="M149" t="n">
        <v>7</v>
      </c>
      <c r="N149" t="n">
        <v>108.59</v>
      </c>
      <c r="O149" t="n">
        <v>42319.51</v>
      </c>
      <c r="P149" t="n">
        <v>388.41</v>
      </c>
      <c r="Q149" t="n">
        <v>608.76</v>
      </c>
      <c r="R149" t="n">
        <v>52.27</v>
      </c>
      <c r="S149" t="n">
        <v>46.36</v>
      </c>
      <c r="T149" t="n">
        <v>2638.51</v>
      </c>
      <c r="U149" t="n">
        <v>0.89</v>
      </c>
      <c r="V149" t="n">
        <v>0.91</v>
      </c>
      <c r="W149" t="n">
        <v>9.199999999999999</v>
      </c>
      <c r="X149" t="n">
        <v>0.16</v>
      </c>
      <c r="Y149" t="n">
        <v>1</v>
      </c>
      <c r="Z149" t="n">
        <v>10</v>
      </c>
      <c r="AA149" t="n">
        <v>1259.343333796823</v>
      </c>
      <c r="AB149" t="n">
        <v>1723.089107607592</v>
      </c>
      <c r="AC149" t="n">
        <v>1558.639901548274</v>
      </c>
      <c r="AD149" t="n">
        <v>1259343.333796823</v>
      </c>
      <c r="AE149" t="n">
        <v>1723089.107607592</v>
      </c>
      <c r="AF149" t="n">
        <v>1.169743608714637e-06</v>
      </c>
      <c r="AG149" t="n">
        <v>34.94791666666666</v>
      </c>
      <c r="AH149" t="n">
        <v>1558639.901548274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3.7254</v>
      </c>
      <c r="E150" t="n">
        <v>26.84</v>
      </c>
      <c r="F150" t="n">
        <v>23.53</v>
      </c>
      <c r="G150" t="n">
        <v>156.9</v>
      </c>
      <c r="H150" t="n">
        <v>1.98</v>
      </c>
      <c r="I150" t="n">
        <v>9</v>
      </c>
      <c r="J150" t="n">
        <v>341.84</v>
      </c>
      <c r="K150" t="n">
        <v>59.89</v>
      </c>
      <c r="L150" t="n">
        <v>38</v>
      </c>
      <c r="M150" t="n">
        <v>7</v>
      </c>
      <c r="N150" t="n">
        <v>108.96</v>
      </c>
      <c r="O150" t="n">
        <v>42395.13</v>
      </c>
      <c r="P150" t="n">
        <v>388.13</v>
      </c>
      <c r="Q150" t="n">
        <v>608.78</v>
      </c>
      <c r="R150" t="n">
        <v>52.55</v>
      </c>
      <c r="S150" t="n">
        <v>46.36</v>
      </c>
      <c r="T150" t="n">
        <v>2779.34</v>
      </c>
      <c r="U150" t="n">
        <v>0.88</v>
      </c>
      <c r="V150" t="n">
        <v>0.91</v>
      </c>
      <c r="W150" t="n">
        <v>9.19</v>
      </c>
      <c r="X150" t="n">
        <v>0.16</v>
      </c>
      <c r="Y150" t="n">
        <v>1</v>
      </c>
      <c r="Z150" t="n">
        <v>10</v>
      </c>
      <c r="AA150" t="n">
        <v>1259.039045703427</v>
      </c>
      <c r="AB150" t="n">
        <v>1722.672767213964</v>
      </c>
      <c r="AC150" t="n">
        <v>1558.263296097477</v>
      </c>
      <c r="AD150" t="n">
        <v>1259039.045703427</v>
      </c>
      <c r="AE150" t="n">
        <v>1722672.767213964</v>
      </c>
      <c r="AF150" t="n">
        <v>1.169586634076467e-06</v>
      </c>
      <c r="AG150" t="n">
        <v>34.94791666666666</v>
      </c>
      <c r="AH150" t="n">
        <v>1558263.296097477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3.725</v>
      </c>
      <c r="E151" t="n">
        <v>26.85</v>
      </c>
      <c r="F151" t="n">
        <v>23.54</v>
      </c>
      <c r="G151" t="n">
        <v>156.92</v>
      </c>
      <c r="H151" t="n">
        <v>1.99</v>
      </c>
      <c r="I151" t="n">
        <v>9</v>
      </c>
      <c r="J151" t="n">
        <v>342.46</v>
      </c>
      <c r="K151" t="n">
        <v>59.89</v>
      </c>
      <c r="L151" t="n">
        <v>38.25</v>
      </c>
      <c r="M151" t="n">
        <v>7</v>
      </c>
      <c r="N151" t="n">
        <v>109.32</v>
      </c>
      <c r="O151" t="n">
        <v>42470.94</v>
      </c>
      <c r="P151" t="n">
        <v>387.93</v>
      </c>
      <c r="Q151" t="n">
        <v>608.77</v>
      </c>
      <c r="R151" t="n">
        <v>52.71</v>
      </c>
      <c r="S151" t="n">
        <v>46.36</v>
      </c>
      <c r="T151" t="n">
        <v>2859.32</v>
      </c>
      <c r="U151" t="n">
        <v>0.88</v>
      </c>
      <c r="V151" t="n">
        <v>0.91</v>
      </c>
      <c r="W151" t="n">
        <v>9.19</v>
      </c>
      <c r="X151" t="n">
        <v>0.17</v>
      </c>
      <c r="Y151" t="n">
        <v>1</v>
      </c>
      <c r="Z151" t="n">
        <v>10</v>
      </c>
      <c r="AA151" t="n">
        <v>1258.921165391562</v>
      </c>
      <c r="AB151" t="n">
        <v>1722.511478170759</v>
      </c>
      <c r="AC151" t="n">
        <v>1558.117400254184</v>
      </c>
      <c r="AD151" t="n">
        <v>1258921.165391563</v>
      </c>
      <c r="AE151" t="n">
        <v>1722511.478170759</v>
      </c>
      <c r="AF151" t="n">
        <v>1.169461054365931e-06</v>
      </c>
      <c r="AG151" t="n">
        <v>34.9609375</v>
      </c>
      <c r="AH151" t="n">
        <v>1558117.400254184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3.7255</v>
      </c>
      <c r="E152" t="n">
        <v>26.84</v>
      </c>
      <c r="F152" t="n">
        <v>23.53</v>
      </c>
      <c r="G152" t="n">
        <v>156.89</v>
      </c>
      <c r="H152" t="n">
        <v>2</v>
      </c>
      <c r="I152" t="n">
        <v>9</v>
      </c>
      <c r="J152" t="n">
        <v>343.08</v>
      </c>
      <c r="K152" t="n">
        <v>59.89</v>
      </c>
      <c r="L152" t="n">
        <v>38.5</v>
      </c>
      <c r="M152" t="n">
        <v>7</v>
      </c>
      <c r="N152" t="n">
        <v>109.69</v>
      </c>
      <c r="O152" t="n">
        <v>42546.93</v>
      </c>
      <c r="P152" t="n">
        <v>387.54</v>
      </c>
      <c r="Q152" t="n">
        <v>608.75</v>
      </c>
      <c r="R152" t="n">
        <v>52.5</v>
      </c>
      <c r="S152" t="n">
        <v>46.36</v>
      </c>
      <c r="T152" t="n">
        <v>2752.25</v>
      </c>
      <c r="U152" t="n">
        <v>0.88</v>
      </c>
      <c r="V152" t="n">
        <v>0.91</v>
      </c>
      <c r="W152" t="n">
        <v>9.19</v>
      </c>
      <c r="X152" t="n">
        <v>0.16</v>
      </c>
      <c r="Y152" t="n">
        <v>1</v>
      </c>
      <c r="Z152" t="n">
        <v>10</v>
      </c>
      <c r="AA152" t="n">
        <v>1258.15627672401</v>
      </c>
      <c r="AB152" t="n">
        <v>1721.464923751307</v>
      </c>
      <c r="AC152" t="n">
        <v>1557.170727519677</v>
      </c>
      <c r="AD152" t="n">
        <v>1258156.27672401</v>
      </c>
      <c r="AE152" t="n">
        <v>1721464.923751307</v>
      </c>
      <c r="AF152" t="n">
        <v>1.169618029004101e-06</v>
      </c>
      <c r="AG152" t="n">
        <v>34.94791666666666</v>
      </c>
      <c r="AH152" t="n">
        <v>1557170.727519677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3.7244</v>
      </c>
      <c r="E153" t="n">
        <v>26.85</v>
      </c>
      <c r="F153" t="n">
        <v>23.54</v>
      </c>
      <c r="G153" t="n">
        <v>156.94</v>
      </c>
      <c r="H153" t="n">
        <v>2.01</v>
      </c>
      <c r="I153" t="n">
        <v>9</v>
      </c>
      <c r="J153" t="n">
        <v>343.69</v>
      </c>
      <c r="K153" t="n">
        <v>59.89</v>
      </c>
      <c r="L153" t="n">
        <v>38.75</v>
      </c>
      <c r="M153" t="n">
        <v>7</v>
      </c>
      <c r="N153" t="n">
        <v>110.06</v>
      </c>
      <c r="O153" t="n">
        <v>42623.24</v>
      </c>
      <c r="P153" t="n">
        <v>387.4</v>
      </c>
      <c r="Q153" t="n">
        <v>608.76</v>
      </c>
      <c r="R153" t="n">
        <v>52.65</v>
      </c>
      <c r="S153" t="n">
        <v>46.36</v>
      </c>
      <c r="T153" t="n">
        <v>2826.8</v>
      </c>
      <c r="U153" t="n">
        <v>0.88</v>
      </c>
      <c r="V153" t="n">
        <v>0.91</v>
      </c>
      <c r="W153" t="n">
        <v>9.199999999999999</v>
      </c>
      <c r="X153" t="n">
        <v>0.17</v>
      </c>
      <c r="Y153" t="n">
        <v>1</v>
      </c>
      <c r="Z153" t="n">
        <v>10</v>
      </c>
      <c r="AA153" t="n">
        <v>1258.272387843823</v>
      </c>
      <c r="AB153" t="n">
        <v>1721.623792107897</v>
      </c>
      <c r="AC153" t="n">
        <v>1557.314433703287</v>
      </c>
      <c r="AD153" t="n">
        <v>1258272.387843823</v>
      </c>
      <c r="AE153" t="n">
        <v>1721623.792107897</v>
      </c>
      <c r="AF153" t="n">
        <v>1.169272684800127e-06</v>
      </c>
      <c r="AG153" t="n">
        <v>34.9609375</v>
      </c>
      <c r="AH153" t="n">
        <v>1557314.433703287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3.7249</v>
      </c>
      <c r="E154" t="n">
        <v>26.85</v>
      </c>
      <c r="F154" t="n">
        <v>23.54</v>
      </c>
      <c r="G154" t="n">
        <v>156.92</v>
      </c>
      <c r="H154" t="n">
        <v>2.02</v>
      </c>
      <c r="I154" t="n">
        <v>9</v>
      </c>
      <c r="J154" t="n">
        <v>344.31</v>
      </c>
      <c r="K154" t="n">
        <v>59.89</v>
      </c>
      <c r="L154" t="n">
        <v>39</v>
      </c>
      <c r="M154" t="n">
        <v>7</v>
      </c>
      <c r="N154" t="n">
        <v>110.43</v>
      </c>
      <c r="O154" t="n">
        <v>42699.62</v>
      </c>
      <c r="P154" t="n">
        <v>386.99</v>
      </c>
      <c r="Q154" t="n">
        <v>608.78</v>
      </c>
      <c r="R154" t="n">
        <v>52.59</v>
      </c>
      <c r="S154" t="n">
        <v>46.36</v>
      </c>
      <c r="T154" t="n">
        <v>2795.41</v>
      </c>
      <c r="U154" t="n">
        <v>0.88</v>
      </c>
      <c r="V154" t="n">
        <v>0.91</v>
      </c>
      <c r="W154" t="n">
        <v>9.19</v>
      </c>
      <c r="X154" t="n">
        <v>0.17</v>
      </c>
      <c r="Y154" t="n">
        <v>1</v>
      </c>
      <c r="Z154" t="n">
        <v>10</v>
      </c>
      <c r="AA154" t="n">
        <v>1257.568792827827</v>
      </c>
      <c r="AB154" t="n">
        <v>1720.661102366589</v>
      </c>
      <c r="AC154" t="n">
        <v>1556.443621719746</v>
      </c>
      <c r="AD154" t="n">
        <v>1257568.792827827</v>
      </c>
      <c r="AE154" t="n">
        <v>1720661.102366589</v>
      </c>
      <c r="AF154" t="n">
        <v>1.169429659438297e-06</v>
      </c>
      <c r="AG154" t="n">
        <v>34.9609375</v>
      </c>
      <c r="AH154" t="n">
        <v>1556443.621719746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3.7242</v>
      </c>
      <c r="E155" t="n">
        <v>26.85</v>
      </c>
      <c r="F155" t="n">
        <v>23.54</v>
      </c>
      <c r="G155" t="n">
        <v>156.96</v>
      </c>
      <c r="H155" t="n">
        <v>2.03</v>
      </c>
      <c r="I155" t="n">
        <v>9</v>
      </c>
      <c r="J155" t="n">
        <v>344.93</v>
      </c>
      <c r="K155" t="n">
        <v>59.89</v>
      </c>
      <c r="L155" t="n">
        <v>39.25</v>
      </c>
      <c r="M155" t="n">
        <v>7</v>
      </c>
      <c r="N155" t="n">
        <v>110.8</v>
      </c>
      <c r="O155" t="n">
        <v>42776.18</v>
      </c>
      <c r="P155" t="n">
        <v>386.54</v>
      </c>
      <c r="Q155" t="n">
        <v>608.8200000000001</v>
      </c>
      <c r="R155" t="n">
        <v>52.79</v>
      </c>
      <c r="S155" t="n">
        <v>46.36</v>
      </c>
      <c r="T155" t="n">
        <v>2898.91</v>
      </c>
      <c r="U155" t="n">
        <v>0.88</v>
      </c>
      <c r="V155" t="n">
        <v>0.91</v>
      </c>
      <c r="W155" t="n">
        <v>9.19</v>
      </c>
      <c r="X155" t="n">
        <v>0.17</v>
      </c>
      <c r="Y155" t="n">
        <v>1</v>
      </c>
      <c r="Z155" t="n">
        <v>10</v>
      </c>
      <c r="AA155" t="n">
        <v>1257.057566635904</v>
      </c>
      <c r="AB155" t="n">
        <v>1719.961620137093</v>
      </c>
      <c r="AC155" t="n">
        <v>1555.810897092503</v>
      </c>
      <c r="AD155" t="n">
        <v>1257057.566635904</v>
      </c>
      <c r="AE155" t="n">
        <v>1719961.620137093</v>
      </c>
      <c r="AF155" t="n">
        <v>1.16920989494486e-06</v>
      </c>
      <c r="AG155" t="n">
        <v>34.9609375</v>
      </c>
      <c r="AH155" t="n">
        <v>1555810.897092503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3.7361</v>
      </c>
      <c r="E156" t="n">
        <v>26.77</v>
      </c>
      <c r="F156" t="n">
        <v>23.51</v>
      </c>
      <c r="G156" t="n">
        <v>176.31</v>
      </c>
      <c r="H156" t="n">
        <v>2.04</v>
      </c>
      <c r="I156" t="n">
        <v>8</v>
      </c>
      <c r="J156" t="n">
        <v>345.56</v>
      </c>
      <c r="K156" t="n">
        <v>59.89</v>
      </c>
      <c r="L156" t="n">
        <v>39.5</v>
      </c>
      <c r="M156" t="n">
        <v>6</v>
      </c>
      <c r="N156" t="n">
        <v>111.17</v>
      </c>
      <c r="O156" t="n">
        <v>42852.94</v>
      </c>
      <c r="P156" t="n">
        <v>385.57</v>
      </c>
      <c r="Q156" t="n">
        <v>608.78</v>
      </c>
      <c r="R156" t="n">
        <v>51.71</v>
      </c>
      <c r="S156" t="n">
        <v>46.36</v>
      </c>
      <c r="T156" t="n">
        <v>2364.85</v>
      </c>
      <c r="U156" t="n">
        <v>0.9</v>
      </c>
      <c r="V156" t="n">
        <v>0.91</v>
      </c>
      <c r="W156" t="n">
        <v>9.19</v>
      </c>
      <c r="X156" t="n">
        <v>0.14</v>
      </c>
      <c r="Y156" t="n">
        <v>1</v>
      </c>
      <c r="Z156" t="n">
        <v>10</v>
      </c>
      <c r="AA156" t="n">
        <v>1252.895736748164</v>
      </c>
      <c r="AB156" t="n">
        <v>1714.26722087771</v>
      </c>
      <c r="AC156" t="n">
        <v>1550.659963306296</v>
      </c>
      <c r="AD156" t="n">
        <v>1252895.736748164</v>
      </c>
      <c r="AE156" t="n">
        <v>1714267.22087771</v>
      </c>
      <c r="AF156" t="n">
        <v>1.172945891333304e-06</v>
      </c>
      <c r="AG156" t="n">
        <v>34.85677083333334</v>
      </c>
      <c r="AH156" t="n">
        <v>1550659.963306296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3.7361</v>
      </c>
      <c r="E157" t="n">
        <v>26.77</v>
      </c>
      <c r="F157" t="n">
        <v>23.51</v>
      </c>
      <c r="G157" t="n">
        <v>176.31</v>
      </c>
      <c r="H157" t="n">
        <v>2.05</v>
      </c>
      <c r="I157" t="n">
        <v>8</v>
      </c>
      <c r="J157" t="n">
        <v>346.18</v>
      </c>
      <c r="K157" t="n">
        <v>59.89</v>
      </c>
      <c r="L157" t="n">
        <v>39.75</v>
      </c>
      <c r="M157" t="n">
        <v>6</v>
      </c>
      <c r="N157" t="n">
        <v>111.54</v>
      </c>
      <c r="O157" t="n">
        <v>42929.9</v>
      </c>
      <c r="P157" t="n">
        <v>386.39</v>
      </c>
      <c r="Q157" t="n">
        <v>608.76</v>
      </c>
      <c r="R157" t="n">
        <v>51.71</v>
      </c>
      <c r="S157" t="n">
        <v>46.36</v>
      </c>
      <c r="T157" t="n">
        <v>2364.8</v>
      </c>
      <c r="U157" t="n">
        <v>0.9</v>
      </c>
      <c r="V157" t="n">
        <v>0.91</v>
      </c>
      <c r="W157" t="n">
        <v>9.19</v>
      </c>
      <c r="X157" t="n">
        <v>0.14</v>
      </c>
      <c r="Y157" t="n">
        <v>1</v>
      </c>
      <c r="Z157" t="n">
        <v>10</v>
      </c>
      <c r="AA157" t="n">
        <v>1254.090138938926</v>
      </c>
      <c r="AB157" t="n">
        <v>1715.901454648416</v>
      </c>
      <c r="AC157" t="n">
        <v>1552.138228099588</v>
      </c>
      <c r="AD157" t="n">
        <v>1254090.138938926</v>
      </c>
      <c r="AE157" t="n">
        <v>1715901.454648416</v>
      </c>
      <c r="AF157" t="n">
        <v>1.172945891333304e-06</v>
      </c>
      <c r="AG157" t="n">
        <v>34.85677083333334</v>
      </c>
      <c r="AH157" t="n">
        <v>1552138.228099588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3.7366</v>
      </c>
      <c r="E158" t="n">
        <v>26.76</v>
      </c>
      <c r="F158" t="n">
        <v>23.5</v>
      </c>
      <c r="G158" t="n">
        <v>176.29</v>
      </c>
      <c r="H158" t="n">
        <v>2.06</v>
      </c>
      <c r="I158" t="n">
        <v>8</v>
      </c>
      <c r="J158" t="n">
        <v>346.81</v>
      </c>
      <c r="K158" t="n">
        <v>59.89</v>
      </c>
      <c r="L158" t="n">
        <v>40</v>
      </c>
      <c r="M158" t="n">
        <v>6</v>
      </c>
      <c r="N158" t="n">
        <v>111.92</v>
      </c>
      <c r="O158" t="n">
        <v>43007.05</v>
      </c>
      <c r="P158" t="n">
        <v>386.68</v>
      </c>
      <c r="Q158" t="n">
        <v>608.8200000000001</v>
      </c>
      <c r="R158" t="n">
        <v>51.49</v>
      </c>
      <c r="S158" t="n">
        <v>46.36</v>
      </c>
      <c r="T158" t="n">
        <v>2252.92</v>
      </c>
      <c r="U158" t="n">
        <v>0.9</v>
      </c>
      <c r="V158" t="n">
        <v>0.91</v>
      </c>
      <c r="W158" t="n">
        <v>9.19</v>
      </c>
      <c r="X158" t="n">
        <v>0.13</v>
      </c>
      <c r="Y158" t="n">
        <v>1</v>
      </c>
      <c r="Z158" t="n">
        <v>10</v>
      </c>
      <c r="AA158" t="n">
        <v>1254.318516235877</v>
      </c>
      <c r="AB158" t="n">
        <v>1716.213930541401</v>
      </c>
      <c r="AC158" t="n">
        <v>1552.420881731909</v>
      </c>
      <c r="AD158" t="n">
        <v>1254318.516235878</v>
      </c>
      <c r="AE158" t="n">
        <v>1716213.930541401</v>
      </c>
      <c r="AF158" t="n">
        <v>1.173102865971474e-06</v>
      </c>
      <c r="AG158" t="n">
        <v>34.84375</v>
      </c>
      <c r="AH158" t="n">
        <v>1552420.881731909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2.5524</v>
      </c>
      <c r="E2" t="n">
        <v>39.18</v>
      </c>
      <c r="F2" t="n">
        <v>28.61</v>
      </c>
      <c r="G2" t="n">
        <v>6.7</v>
      </c>
      <c r="H2" t="n">
        <v>0.11</v>
      </c>
      <c r="I2" t="n">
        <v>256</v>
      </c>
      <c r="J2" t="n">
        <v>159.12</v>
      </c>
      <c r="K2" t="n">
        <v>50.28</v>
      </c>
      <c r="L2" t="n">
        <v>1</v>
      </c>
      <c r="M2" t="n">
        <v>254</v>
      </c>
      <c r="N2" t="n">
        <v>27.84</v>
      </c>
      <c r="O2" t="n">
        <v>19859.16</v>
      </c>
      <c r="P2" t="n">
        <v>355.71</v>
      </c>
      <c r="Q2" t="n">
        <v>610.03</v>
      </c>
      <c r="R2" t="n">
        <v>209.72</v>
      </c>
      <c r="S2" t="n">
        <v>46.36</v>
      </c>
      <c r="T2" t="n">
        <v>80129.92999999999</v>
      </c>
      <c r="U2" t="n">
        <v>0.22</v>
      </c>
      <c r="V2" t="n">
        <v>0.75</v>
      </c>
      <c r="W2" t="n">
        <v>9.6</v>
      </c>
      <c r="X2" t="n">
        <v>5.21</v>
      </c>
      <c r="Y2" t="n">
        <v>1</v>
      </c>
      <c r="Z2" t="n">
        <v>10</v>
      </c>
      <c r="AA2" t="n">
        <v>1726.815955607386</v>
      </c>
      <c r="AB2" t="n">
        <v>2362.70577220535</v>
      </c>
      <c r="AC2" t="n">
        <v>2137.212449384448</v>
      </c>
      <c r="AD2" t="n">
        <v>1726815.955607386</v>
      </c>
      <c r="AE2" t="n">
        <v>2362705.77220535</v>
      </c>
      <c r="AF2" t="n">
        <v>9.022610143883505e-07</v>
      </c>
      <c r="AG2" t="n">
        <v>51.015625</v>
      </c>
      <c r="AH2" t="n">
        <v>2137212.449384448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2.778</v>
      </c>
      <c r="E3" t="n">
        <v>36</v>
      </c>
      <c r="F3" t="n">
        <v>27.36</v>
      </c>
      <c r="G3" t="n">
        <v>8.369999999999999</v>
      </c>
      <c r="H3" t="n">
        <v>0.14</v>
      </c>
      <c r="I3" t="n">
        <v>196</v>
      </c>
      <c r="J3" t="n">
        <v>159.48</v>
      </c>
      <c r="K3" t="n">
        <v>50.28</v>
      </c>
      <c r="L3" t="n">
        <v>1.25</v>
      </c>
      <c r="M3" t="n">
        <v>194</v>
      </c>
      <c r="N3" t="n">
        <v>27.95</v>
      </c>
      <c r="O3" t="n">
        <v>19902.91</v>
      </c>
      <c r="P3" t="n">
        <v>339.8</v>
      </c>
      <c r="Q3" t="n">
        <v>609.5599999999999</v>
      </c>
      <c r="R3" t="n">
        <v>170.84</v>
      </c>
      <c r="S3" t="n">
        <v>46.36</v>
      </c>
      <c r="T3" t="n">
        <v>60987.86</v>
      </c>
      <c r="U3" t="n">
        <v>0.27</v>
      </c>
      <c r="V3" t="n">
        <v>0.78</v>
      </c>
      <c r="W3" t="n">
        <v>9.5</v>
      </c>
      <c r="X3" t="n">
        <v>3.97</v>
      </c>
      <c r="Y3" t="n">
        <v>1</v>
      </c>
      <c r="Z3" t="n">
        <v>10</v>
      </c>
      <c r="AA3" t="n">
        <v>1545.893873543153</v>
      </c>
      <c r="AB3" t="n">
        <v>2115.160197806127</v>
      </c>
      <c r="AC3" t="n">
        <v>1913.292277173492</v>
      </c>
      <c r="AD3" t="n">
        <v>1545893.873543154</v>
      </c>
      <c r="AE3" t="n">
        <v>2115160.197806127</v>
      </c>
      <c r="AF3" t="n">
        <v>9.820095196563381e-07</v>
      </c>
      <c r="AG3" t="n">
        <v>46.875</v>
      </c>
      <c r="AH3" t="n">
        <v>1913292.277173492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2.9439</v>
      </c>
      <c r="E4" t="n">
        <v>33.97</v>
      </c>
      <c r="F4" t="n">
        <v>26.55</v>
      </c>
      <c r="G4" t="n">
        <v>10.08</v>
      </c>
      <c r="H4" t="n">
        <v>0.17</v>
      </c>
      <c r="I4" t="n">
        <v>158</v>
      </c>
      <c r="J4" t="n">
        <v>159.83</v>
      </c>
      <c r="K4" t="n">
        <v>50.28</v>
      </c>
      <c r="L4" t="n">
        <v>1.5</v>
      </c>
      <c r="M4" t="n">
        <v>156</v>
      </c>
      <c r="N4" t="n">
        <v>28.05</v>
      </c>
      <c r="O4" t="n">
        <v>19946.71</v>
      </c>
      <c r="P4" t="n">
        <v>329.28</v>
      </c>
      <c r="Q4" t="n">
        <v>609.61</v>
      </c>
      <c r="R4" t="n">
        <v>146.4</v>
      </c>
      <c r="S4" t="n">
        <v>46.36</v>
      </c>
      <c r="T4" t="n">
        <v>48955.87</v>
      </c>
      <c r="U4" t="n">
        <v>0.32</v>
      </c>
      <c r="V4" t="n">
        <v>0.8</v>
      </c>
      <c r="W4" t="n">
        <v>9.42</v>
      </c>
      <c r="X4" t="n">
        <v>3.17</v>
      </c>
      <c r="Y4" t="n">
        <v>1</v>
      </c>
      <c r="Z4" t="n">
        <v>10</v>
      </c>
      <c r="AA4" t="n">
        <v>1432.422692305144</v>
      </c>
      <c r="AB4" t="n">
        <v>1959.903921641072</v>
      </c>
      <c r="AC4" t="n">
        <v>1772.853442102078</v>
      </c>
      <c r="AD4" t="n">
        <v>1432422.692305144</v>
      </c>
      <c r="AE4" t="n">
        <v>1959903.921641072</v>
      </c>
      <c r="AF4" t="n">
        <v>1.040654364620696e-06</v>
      </c>
      <c r="AG4" t="n">
        <v>44.23177083333334</v>
      </c>
      <c r="AH4" t="n">
        <v>1772853.442102078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3.0629</v>
      </c>
      <c r="E5" t="n">
        <v>32.65</v>
      </c>
      <c r="F5" t="n">
        <v>26.04</v>
      </c>
      <c r="G5" t="n">
        <v>11.75</v>
      </c>
      <c r="H5" t="n">
        <v>0.19</v>
      </c>
      <c r="I5" t="n">
        <v>133</v>
      </c>
      <c r="J5" t="n">
        <v>160.19</v>
      </c>
      <c r="K5" t="n">
        <v>50.28</v>
      </c>
      <c r="L5" t="n">
        <v>1.75</v>
      </c>
      <c r="M5" t="n">
        <v>131</v>
      </c>
      <c r="N5" t="n">
        <v>28.16</v>
      </c>
      <c r="O5" t="n">
        <v>19990.53</v>
      </c>
      <c r="P5" t="n">
        <v>322.46</v>
      </c>
      <c r="Q5" t="n">
        <v>609.4400000000001</v>
      </c>
      <c r="R5" t="n">
        <v>130.15</v>
      </c>
      <c r="S5" t="n">
        <v>46.36</v>
      </c>
      <c r="T5" t="n">
        <v>40959.98</v>
      </c>
      <c r="U5" t="n">
        <v>0.36</v>
      </c>
      <c r="V5" t="n">
        <v>0.82</v>
      </c>
      <c r="W5" t="n">
        <v>9.390000000000001</v>
      </c>
      <c r="X5" t="n">
        <v>2.65</v>
      </c>
      <c r="Y5" t="n">
        <v>1</v>
      </c>
      <c r="Z5" t="n">
        <v>10</v>
      </c>
      <c r="AA5" t="n">
        <v>1357.287365341063</v>
      </c>
      <c r="AB5" t="n">
        <v>1857.100452552133</v>
      </c>
      <c r="AC5" t="n">
        <v>1679.861391817412</v>
      </c>
      <c r="AD5" t="n">
        <v>1357287.365341063</v>
      </c>
      <c r="AE5" t="n">
        <v>1857100.452552133</v>
      </c>
      <c r="AF5" t="n">
        <v>1.08272028716897e-06</v>
      </c>
      <c r="AG5" t="n">
        <v>42.51302083333334</v>
      </c>
      <c r="AH5" t="n">
        <v>1679861.391817412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3.1551</v>
      </c>
      <c r="E6" t="n">
        <v>31.69</v>
      </c>
      <c r="F6" t="n">
        <v>25.66</v>
      </c>
      <c r="G6" t="n">
        <v>13.39</v>
      </c>
      <c r="H6" t="n">
        <v>0.22</v>
      </c>
      <c r="I6" t="n">
        <v>115</v>
      </c>
      <c r="J6" t="n">
        <v>160.54</v>
      </c>
      <c r="K6" t="n">
        <v>50.28</v>
      </c>
      <c r="L6" t="n">
        <v>2</v>
      </c>
      <c r="M6" t="n">
        <v>113</v>
      </c>
      <c r="N6" t="n">
        <v>28.26</v>
      </c>
      <c r="O6" t="n">
        <v>20034.4</v>
      </c>
      <c r="P6" t="n">
        <v>317.32</v>
      </c>
      <c r="Q6" t="n">
        <v>609.33</v>
      </c>
      <c r="R6" t="n">
        <v>118.15</v>
      </c>
      <c r="S6" t="n">
        <v>46.36</v>
      </c>
      <c r="T6" t="n">
        <v>35046.23</v>
      </c>
      <c r="U6" t="n">
        <v>0.39</v>
      </c>
      <c r="V6" t="n">
        <v>0.83</v>
      </c>
      <c r="W6" t="n">
        <v>9.369999999999999</v>
      </c>
      <c r="X6" t="n">
        <v>2.28</v>
      </c>
      <c r="Y6" t="n">
        <v>1</v>
      </c>
      <c r="Z6" t="n">
        <v>10</v>
      </c>
      <c r="AA6" t="n">
        <v>1304.599716574807</v>
      </c>
      <c r="AB6" t="n">
        <v>1785.010887095126</v>
      </c>
      <c r="AC6" t="n">
        <v>1614.651953309281</v>
      </c>
      <c r="AD6" t="n">
        <v>1304599.716574806</v>
      </c>
      <c r="AE6" t="n">
        <v>1785010.887095126</v>
      </c>
      <c r="AF6" t="n">
        <v>1.115312539765195e-06</v>
      </c>
      <c r="AG6" t="n">
        <v>41.26302083333334</v>
      </c>
      <c r="AH6" t="n">
        <v>1614651.953309281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3.2281</v>
      </c>
      <c r="E7" t="n">
        <v>30.98</v>
      </c>
      <c r="F7" t="n">
        <v>25.4</v>
      </c>
      <c r="G7" t="n">
        <v>15.09</v>
      </c>
      <c r="H7" t="n">
        <v>0.25</v>
      </c>
      <c r="I7" t="n">
        <v>101</v>
      </c>
      <c r="J7" t="n">
        <v>160.9</v>
      </c>
      <c r="K7" t="n">
        <v>50.28</v>
      </c>
      <c r="L7" t="n">
        <v>2.25</v>
      </c>
      <c r="M7" t="n">
        <v>99</v>
      </c>
      <c r="N7" t="n">
        <v>28.37</v>
      </c>
      <c r="O7" t="n">
        <v>20078.3</v>
      </c>
      <c r="P7" t="n">
        <v>313.52</v>
      </c>
      <c r="Q7" t="n">
        <v>609.11</v>
      </c>
      <c r="R7" t="n">
        <v>110.1</v>
      </c>
      <c r="S7" t="n">
        <v>46.36</v>
      </c>
      <c r="T7" t="n">
        <v>31091.54</v>
      </c>
      <c r="U7" t="n">
        <v>0.42</v>
      </c>
      <c r="V7" t="n">
        <v>0.84</v>
      </c>
      <c r="W7" t="n">
        <v>9.35</v>
      </c>
      <c r="X7" t="n">
        <v>2.02</v>
      </c>
      <c r="Y7" t="n">
        <v>1</v>
      </c>
      <c r="Z7" t="n">
        <v>10</v>
      </c>
      <c r="AA7" t="n">
        <v>1270.006112089869</v>
      </c>
      <c r="AB7" t="n">
        <v>1737.678391276716</v>
      </c>
      <c r="AC7" t="n">
        <v>1571.836804460205</v>
      </c>
      <c r="AD7" t="n">
        <v>1270006.112089869</v>
      </c>
      <c r="AE7" t="n">
        <v>1737678.391276716</v>
      </c>
      <c r="AF7" t="n">
        <v>1.141117685530103e-06</v>
      </c>
      <c r="AG7" t="n">
        <v>40.33854166666666</v>
      </c>
      <c r="AH7" t="n">
        <v>1571836.804460205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3.2897</v>
      </c>
      <c r="E8" t="n">
        <v>30.4</v>
      </c>
      <c r="F8" t="n">
        <v>25.17</v>
      </c>
      <c r="G8" t="n">
        <v>16.78</v>
      </c>
      <c r="H8" t="n">
        <v>0.27</v>
      </c>
      <c r="I8" t="n">
        <v>90</v>
      </c>
      <c r="J8" t="n">
        <v>161.26</v>
      </c>
      <c r="K8" t="n">
        <v>50.28</v>
      </c>
      <c r="L8" t="n">
        <v>2.5</v>
      </c>
      <c r="M8" t="n">
        <v>88</v>
      </c>
      <c r="N8" t="n">
        <v>28.48</v>
      </c>
      <c r="O8" t="n">
        <v>20122.23</v>
      </c>
      <c r="P8" t="n">
        <v>310.2</v>
      </c>
      <c r="Q8" t="n">
        <v>608.99</v>
      </c>
      <c r="R8" t="n">
        <v>103.39</v>
      </c>
      <c r="S8" t="n">
        <v>46.36</v>
      </c>
      <c r="T8" t="n">
        <v>27794.15</v>
      </c>
      <c r="U8" t="n">
        <v>0.45</v>
      </c>
      <c r="V8" t="n">
        <v>0.85</v>
      </c>
      <c r="W8" t="n">
        <v>9.32</v>
      </c>
      <c r="X8" t="n">
        <v>1.79</v>
      </c>
      <c r="Y8" t="n">
        <v>1</v>
      </c>
      <c r="Z8" t="n">
        <v>10</v>
      </c>
      <c r="AA8" t="n">
        <v>1232.01973632316</v>
      </c>
      <c r="AB8" t="n">
        <v>1685.703756112082</v>
      </c>
      <c r="AC8" t="n">
        <v>1524.822555528825</v>
      </c>
      <c r="AD8" t="n">
        <v>1232019.736323161</v>
      </c>
      <c r="AE8" t="n">
        <v>1685703.756112082</v>
      </c>
      <c r="AF8" t="n">
        <v>1.162892986613915e-06</v>
      </c>
      <c r="AG8" t="n">
        <v>39.58333333333334</v>
      </c>
      <c r="AH8" t="n">
        <v>1524822.555528825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3.3404</v>
      </c>
      <c r="E9" t="n">
        <v>29.94</v>
      </c>
      <c r="F9" t="n">
        <v>25</v>
      </c>
      <c r="G9" t="n">
        <v>18.52</v>
      </c>
      <c r="H9" t="n">
        <v>0.3</v>
      </c>
      <c r="I9" t="n">
        <v>81</v>
      </c>
      <c r="J9" t="n">
        <v>161.61</v>
      </c>
      <c r="K9" t="n">
        <v>50.28</v>
      </c>
      <c r="L9" t="n">
        <v>2.75</v>
      </c>
      <c r="M9" t="n">
        <v>79</v>
      </c>
      <c r="N9" t="n">
        <v>28.58</v>
      </c>
      <c r="O9" t="n">
        <v>20166.2</v>
      </c>
      <c r="P9" t="n">
        <v>307.56</v>
      </c>
      <c r="Q9" t="n">
        <v>609.04</v>
      </c>
      <c r="R9" t="n">
        <v>97.87</v>
      </c>
      <c r="S9" t="n">
        <v>46.36</v>
      </c>
      <c r="T9" t="n">
        <v>25076.2</v>
      </c>
      <c r="U9" t="n">
        <v>0.47</v>
      </c>
      <c r="V9" t="n">
        <v>0.85</v>
      </c>
      <c r="W9" t="n">
        <v>9.31</v>
      </c>
      <c r="X9" t="n">
        <v>1.63</v>
      </c>
      <c r="Y9" t="n">
        <v>1</v>
      </c>
      <c r="Z9" t="n">
        <v>10</v>
      </c>
      <c r="AA9" t="n">
        <v>1215.027737934983</v>
      </c>
      <c r="AB9" t="n">
        <v>1662.454554283315</v>
      </c>
      <c r="AC9" t="n">
        <v>1503.792224892136</v>
      </c>
      <c r="AD9" t="n">
        <v>1215027.737934983</v>
      </c>
      <c r="AE9" t="n">
        <v>1662454.554283315</v>
      </c>
      <c r="AF9" t="n">
        <v>1.180815190590364e-06</v>
      </c>
      <c r="AG9" t="n">
        <v>38.984375</v>
      </c>
      <c r="AH9" t="n">
        <v>1503792.224892136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3.3855</v>
      </c>
      <c r="E10" t="n">
        <v>29.54</v>
      </c>
      <c r="F10" t="n">
        <v>24.83</v>
      </c>
      <c r="G10" t="n">
        <v>20.13</v>
      </c>
      <c r="H10" t="n">
        <v>0.33</v>
      </c>
      <c r="I10" t="n">
        <v>74</v>
      </c>
      <c r="J10" t="n">
        <v>161.97</v>
      </c>
      <c r="K10" t="n">
        <v>50.28</v>
      </c>
      <c r="L10" t="n">
        <v>3</v>
      </c>
      <c r="M10" t="n">
        <v>72</v>
      </c>
      <c r="N10" t="n">
        <v>28.69</v>
      </c>
      <c r="O10" t="n">
        <v>20210.21</v>
      </c>
      <c r="P10" t="n">
        <v>304.91</v>
      </c>
      <c r="Q10" t="n">
        <v>609.04</v>
      </c>
      <c r="R10" t="n">
        <v>92.89</v>
      </c>
      <c r="S10" t="n">
        <v>46.36</v>
      </c>
      <c r="T10" t="n">
        <v>22623.81</v>
      </c>
      <c r="U10" t="n">
        <v>0.5</v>
      </c>
      <c r="V10" t="n">
        <v>0.86</v>
      </c>
      <c r="W10" t="n">
        <v>9.279999999999999</v>
      </c>
      <c r="X10" t="n">
        <v>1.45</v>
      </c>
      <c r="Y10" t="n">
        <v>1</v>
      </c>
      <c r="Z10" t="n">
        <v>10</v>
      </c>
      <c r="AA10" t="n">
        <v>1191.581588237874</v>
      </c>
      <c r="AB10" t="n">
        <v>1630.374497896608</v>
      </c>
      <c r="AC10" t="n">
        <v>1474.773844062334</v>
      </c>
      <c r="AD10" t="n">
        <v>1191581.588237874</v>
      </c>
      <c r="AE10" t="n">
        <v>1630374.497896608</v>
      </c>
      <c r="AF10" t="n">
        <v>1.196757821741013e-06</v>
      </c>
      <c r="AG10" t="n">
        <v>38.46354166666666</v>
      </c>
      <c r="AH10" t="n">
        <v>1474773.844062334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3.4208</v>
      </c>
      <c r="E11" t="n">
        <v>29.23</v>
      </c>
      <c r="F11" t="n">
        <v>24.72</v>
      </c>
      <c r="G11" t="n">
        <v>21.81</v>
      </c>
      <c r="H11" t="n">
        <v>0.35</v>
      </c>
      <c r="I11" t="n">
        <v>68</v>
      </c>
      <c r="J11" t="n">
        <v>162.33</v>
      </c>
      <c r="K11" t="n">
        <v>50.28</v>
      </c>
      <c r="L11" t="n">
        <v>3.25</v>
      </c>
      <c r="M11" t="n">
        <v>66</v>
      </c>
      <c r="N11" t="n">
        <v>28.8</v>
      </c>
      <c r="O11" t="n">
        <v>20254.26</v>
      </c>
      <c r="P11" t="n">
        <v>302.88</v>
      </c>
      <c r="Q11" t="n">
        <v>609.12</v>
      </c>
      <c r="R11" t="n">
        <v>88.98</v>
      </c>
      <c r="S11" t="n">
        <v>46.36</v>
      </c>
      <c r="T11" t="n">
        <v>20697.77</v>
      </c>
      <c r="U11" t="n">
        <v>0.52</v>
      </c>
      <c r="V11" t="n">
        <v>0.86</v>
      </c>
      <c r="W11" t="n">
        <v>9.289999999999999</v>
      </c>
      <c r="X11" t="n">
        <v>1.34</v>
      </c>
      <c r="Y11" t="n">
        <v>1</v>
      </c>
      <c r="Z11" t="n">
        <v>10</v>
      </c>
      <c r="AA11" t="n">
        <v>1172.102557835168</v>
      </c>
      <c r="AB11" t="n">
        <v>1603.722429145454</v>
      </c>
      <c r="AC11" t="n">
        <v>1450.665411346377</v>
      </c>
      <c r="AD11" t="n">
        <v>1172102.557835168</v>
      </c>
      <c r="AE11" t="n">
        <v>1603722.429145453</v>
      </c>
      <c r="AF11" t="n">
        <v>1.209236200446509e-06</v>
      </c>
      <c r="AG11" t="n">
        <v>38.05989583333334</v>
      </c>
      <c r="AH11" t="n">
        <v>1450665.411346377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3.4507</v>
      </c>
      <c r="E12" t="n">
        <v>28.98</v>
      </c>
      <c r="F12" t="n">
        <v>24.63</v>
      </c>
      <c r="G12" t="n">
        <v>23.45</v>
      </c>
      <c r="H12" t="n">
        <v>0.38</v>
      </c>
      <c r="I12" t="n">
        <v>63</v>
      </c>
      <c r="J12" t="n">
        <v>162.68</v>
      </c>
      <c r="K12" t="n">
        <v>50.28</v>
      </c>
      <c r="L12" t="n">
        <v>3.5</v>
      </c>
      <c r="M12" t="n">
        <v>61</v>
      </c>
      <c r="N12" t="n">
        <v>28.9</v>
      </c>
      <c r="O12" t="n">
        <v>20298.34</v>
      </c>
      <c r="P12" t="n">
        <v>301.27</v>
      </c>
      <c r="Q12" t="n">
        <v>609.1</v>
      </c>
      <c r="R12" t="n">
        <v>86.2</v>
      </c>
      <c r="S12" t="n">
        <v>46.36</v>
      </c>
      <c r="T12" t="n">
        <v>19331.48</v>
      </c>
      <c r="U12" t="n">
        <v>0.54</v>
      </c>
      <c r="V12" t="n">
        <v>0.87</v>
      </c>
      <c r="W12" t="n">
        <v>9.279999999999999</v>
      </c>
      <c r="X12" t="n">
        <v>1.25</v>
      </c>
      <c r="Y12" t="n">
        <v>1</v>
      </c>
      <c r="Z12" t="n">
        <v>10</v>
      </c>
      <c r="AA12" t="n">
        <v>1162.795434997445</v>
      </c>
      <c r="AB12" t="n">
        <v>1590.988013077602</v>
      </c>
      <c r="AC12" t="n">
        <v>1439.146350075176</v>
      </c>
      <c r="AD12" t="n">
        <v>1162795.434997445</v>
      </c>
      <c r="AE12" t="n">
        <v>1590988.013077602</v>
      </c>
      <c r="AF12" t="n">
        <v>1.219805705355697e-06</v>
      </c>
      <c r="AG12" t="n">
        <v>37.734375</v>
      </c>
      <c r="AH12" t="n">
        <v>1439146.350075176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3.4755</v>
      </c>
      <c r="E13" t="n">
        <v>28.77</v>
      </c>
      <c r="F13" t="n">
        <v>24.55</v>
      </c>
      <c r="G13" t="n">
        <v>24.96</v>
      </c>
      <c r="H13" t="n">
        <v>0.41</v>
      </c>
      <c r="I13" t="n">
        <v>59</v>
      </c>
      <c r="J13" t="n">
        <v>163.04</v>
      </c>
      <c r="K13" t="n">
        <v>50.28</v>
      </c>
      <c r="L13" t="n">
        <v>3.75</v>
      </c>
      <c r="M13" t="n">
        <v>57</v>
      </c>
      <c r="N13" t="n">
        <v>29.01</v>
      </c>
      <c r="O13" t="n">
        <v>20342.46</v>
      </c>
      <c r="P13" t="n">
        <v>299.84</v>
      </c>
      <c r="Q13" t="n">
        <v>609</v>
      </c>
      <c r="R13" t="n">
        <v>83.73999999999999</v>
      </c>
      <c r="S13" t="n">
        <v>46.36</v>
      </c>
      <c r="T13" t="n">
        <v>18120.53</v>
      </c>
      <c r="U13" t="n">
        <v>0.55</v>
      </c>
      <c r="V13" t="n">
        <v>0.87</v>
      </c>
      <c r="W13" t="n">
        <v>9.279999999999999</v>
      </c>
      <c r="X13" t="n">
        <v>1.17</v>
      </c>
      <c r="Y13" t="n">
        <v>1</v>
      </c>
      <c r="Z13" t="n">
        <v>10</v>
      </c>
      <c r="AA13" t="n">
        <v>1146.729045897908</v>
      </c>
      <c r="AB13" t="n">
        <v>1569.005270712552</v>
      </c>
      <c r="AC13" t="n">
        <v>1419.261609788473</v>
      </c>
      <c r="AD13" t="n">
        <v>1146729.045897908</v>
      </c>
      <c r="AE13" t="n">
        <v>1569005.270712552</v>
      </c>
      <c r="AF13" t="n">
        <v>1.228572385012816e-06</v>
      </c>
      <c r="AG13" t="n">
        <v>37.4609375</v>
      </c>
      <c r="AH13" t="n">
        <v>1419261.609788473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3.5</v>
      </c>
      <c r="E14" t="n">
        <v>28.57</v>
      </c>
      <c r="F14" t="n">
        <v>24.47</v>
      </c>
      <c r="G14" t="n">
        <v>26.7</v>
      </c>
      <c r="H14" t="n">
        <v>0.43</v>
      </c>
      <c r="I14" t="n">
        <v>55</v>
      </c>
      <c r="J14" t="n">
        <v>163.4</v>
      </c>
      <c r="K14" t="n">
        <v>50.28</v>
      </c>
      <c r="L14" t="n">
        <v>4</v>
      </c>
      <c r="M14" t="n">
        <v>53</v>
      </c>
      <c r="N14" t="n">
        <v>29.12</v>
      </c>
      <c r="O14" t="n">
        <v>20386.62</v>
      </c>
      <c r="P14" t="n">
        <v>298.38</v>
      </c>
      <c r="Q14" t="n">
        <v>608.96</v>
      </c>
      <c r="R14" t="n">
        <v>81.41</v>
      </c>
      <c r="S14" t="n">
        <v>46.36</v>
      </c>
      <c r="T14" t="n">
        <v>16979.42</v>
      </c>
      <c r="U14" t="n">
        <v>0.57</v>
      </c>
      <c r="V14" t="n">
        <v>0.87</v>
      </c>
      <c r="W14" t="n">
        <v>9.27</v>
      </c>
      <c r="X14" t="n">
        <v>1.1</v>
      </c>
      <c r="Y14" t="n">
        <v>1</v>
      </c>
      <c r="Z14" t="n">
        <v>10</v>
      </c>
      <c r="AA14" t="n">
        <v>1139.197865729149</v>
      </c>
      <c r="AB14" t="n">
        <v>1558.700777753435</v>
      </c>
      <c r="AC14" t="n">
        <v>1409.940563174928</v>
      </c>
      <c r="AD14" t="n">
        <v>1139197.865729148</v>
      </c>
      <c r="AE14" t="n">
        <v>1558700.777753435</v>
      </c>
      <c r="AF14" t="n">
        <v>1.237233016125696e-06</v>
      </c>
      <c r="AG14" t="n">
        <v>37.20052083333334</v>
      </c>
      <c r="AH14" t="n">
        <v>1409940.563174928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3.5295</v>
      </c>
      <c r="E15" t="n">
        <v>28.33</v>
      </c>
      <c r="F15" t="n">
        <v>24.36</v>
      </c>
      <c r="G15" t="n">
        <v>28.66</v>
      </c>
      <c r="H15" t="n">
        <v>0.46</v>
      </c>
      <c r="I15" t="n">
        <v>51</v>
      </c>
      <c r="J15" t="n">
        <v>163.76</v>
      </c>
      <c r="K15" t="n">
        <v>50.28</v>
      </c>
      <c r="L15" t="n">
        <v>4.25</v>
      </c>
      <c r="M15" t="n">
        <v>49</v>
      </c>
      <c r="N15" t="n">
        <v>29.23</v>
      </c>
      <c r="O15" t="n">
        <v>20430.81</v>
      </c>
      <c r="P15" t="n">
        <v>296.57</v>
      </c>
      <c r="Q15" t="n">
        <v>608.91</v>
      </c>
      <c r="R15" t="n">
        <v>78.22</v>
      </c>
      <c r="S15" t="n">
        <v>46.36</v>
      </c>
      <c r="T15" t="n">
        <v>15401.54</v>
      </c>
      <c r="U15" t="n">
        <v>0.59</v>
      </c>
      <c r="V15" t="n">
        <v>0.87</v>
      </c>
      <c r="W15" t="n">
        <v>9.26</v>
      </c>
      <c r="X15" t="n">
        <v>0.99</v>
      </c>
      <c r="Y15" t="n">
        <v>1</v>
      </c>
      <c r="Z15" t="n">
        <v>10</v>
      </c>
      <c r="AA15" t="n">
        <v>1121.665072297707</v>
      </c>
      <c r="AB15" t="n">
        <v>1534.71163628828</v>
      </c>
      <c r="AC15" t="n">
        <v>1388.240911702236</v>
      </c>
      <c r="AD15" t="n">
        <v>1121665.072297707</v>
      </c>
      <c r="AE15" t="n">
        <v>1534711.636288281</v>
      </c>
      <c r="AF15" t="n">
        <v>1.247661122975898e-06</v>
      </c>
      <c r="AG15" t="n">
        <v>36.88802083333334</v>
      </c>
      <c r="AH15" t="n">
        <v>1388240.911702236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3.5493</v>
      </c>
      <c r="E16" t="n">
        <v>28.17</v>
      </c>
      <c r="F16" t="n">
        <v>24.3</v>
      </c>
      <c r="G16" t="n">
        <v>30.38</v>
      </c>
      <c r="H16" t="n">
        <v>0.49</v>
      </c>
      <c r="I16" t="n">
        <v>48</v>
      </c>
      <c r="J16" t="n">
        <v>164.12</v>
      </c>
      <c r="K16" t="n">
        <v>50.28</v>
      </c>
      <c r="L16" t="n">
        <v>4.5</v>
      </c>
      <c r="M16" t="n">
        <v>46</v>
      </c>
      <c r="N16" t="n">
        <v>29.34</v>
      </c>
      <c r="O16" t="n">
        <v>20475.04</v>
      </c>
      <c r="P16" t="n">
        <v>295.14</v>
      </c>
      <c r="Q16" t="n">
        <v>608.96</v>
      </c>
      <c r="R16" t="n">
        <v>76.33</v>
      </c>
      <c r="S16" t="n">
        <v>46.36</v>
      </c>
      <c r="T16" t="n">
        <v>14471.61</v>
      </c>
      <c r="U16" t="n">
        <v>0.61</v>
      </c>
      <c r="V16" t="n">
        <v>0.88</v>
      </c>
      <c r="W16" t="n">
        <v>9.25</v>
      </c>
      <c r="X16" t="n">
        <v>0.93</v>
      </c>
      <c r="Y16" t="n">
        <v>1</v>
      </c>
      <c r="Z16" t="n">
        <v>10</v>
      </c>
      <c r="AA16" t="n">
        <v>1115.408421076221</v>
      </c>
      <c r="AB16" t="n">
        <v>1526.151010063073</v>
      </c>
      <c r="AC16" t="n">
        <v>1380.497299629048</v>
      </c>
      <c r="AD16" t="n">
        <v>1115408.421076221</v>
      </c>
      <c r="AE16" t="n">
        <v>1526151.010063073</v>
      </c>
      <c r="AF16" t="n">
        <v>1.254660326895695e-06</v>
      </c>
      <c r="AG16" t="n">
        <v>36.6796875</v>
      </c>
      <c r="AH16" t="n">
        <v>1380497.299629048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3.5615</v>
      </c>
      <c r="E17" t="n">
        <v>28.08</v>
      </c>
      <c r="F17" t="n">
        <v>24.27</v>
      </c>
      <c r="G17" t="n">
        <v>31.66</v>
      </c>
      <c r="H17" t="n">
        <v>0.51</v>
      </c>
      <c r="I17" t="n">
        <v>46</v>
      </c>
      <c r="J17" t="n">
        <v>164.48</v>
      </c>
      <c r="K17" t="n">
        <v>50.28</v>
      </c>
      <c r="L17" t="n">
        <v>4.75</v>
      </c>
      <c r="M17" t="n">
        <v>44</v>
      </c>
      <c r="N17" t="n">
        <v>29.45</v>
      </c>
      <c r="O17" t="n">
        <v>20519.3</v>
      </c>
      <c r="P17" t="n">
        <v>294.3</v>
      </c>
      <c r="Q17" t="n">
        <v>609.04</v>
      </c>
      <c r="R17" t="n">
        <v>75.54000000000001</v>
      </c>
      <c r="S17" t="n">
        <v>46.36</v>
      </c>
      <c r="T17" t="n">
        <v>14089.5</v>
      </c>
      <c r="U17" t="n">
        <v>0.61</v>
      </c>
      <c r="V17" t="n">
        <v>0.88</v>
      </c>
      <c r="W17" t="n">
        <v>9.25</v>
      </c>
      <c r="X17" t="n">
        <v>0.9</v>
      </c>
      <c r="Y17" t="n">
        <v>1</v>
      </c>
      <c r="Z17" t="n">
        <v>10</v>
      </c>
      <c r="AA17" t="n">
        <v>1111.704214650055</v>
      </c>
      <c r="AB17" t="n">
        <v>1521.082751412739</v>
      </c>
      <c r="AC17" t="n">
        <v>1375.912748470956</v>
      </c>
      <c r="AD17" t="n">
        <v>1111704.214650055</v>
      </c>
      <c r="AE17" t="n">
        <v>1521082.751412739</v>
      </c>
      <c r="AF17" t="n">
        <v>1.258972967694762e-06</v>
      </c>
      <c r="AG17" t="n">
        <v>36.5625</v>
      </c>
      <c r="AH17" t="n">
        <v>1375912.748470956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3.5799</v>
      </c>
      <c r="E18" t="n">
        <v>27.93</v>
      </c>
      <c r="F18" t="n">
        <v>24.22</v>
      </c>
      <c r="G18" t="n">
        <v>33.8</v>
      </c>
      <c r="H18" t="n">
        <v>0.54</v>
      </c>
      <c r="I18" t="n">
        <v>43</v>
      </c>
      <c r="J18" t="n">
        <v>164.83</v>
      </c>
      <c r="K18" t="n">
        <v>50.28</v>
      </c>
      <c r="L18" t="n">
        <v>5</v>
      </c>
      <c r="M18" t="n">
        <v>41</v>
      </c>
      <c r="N18" t="n">
        <v>29.55</v>
      </c>
      <c r="O18" t="n">
        <v>20563.61</v>
      </c>
      <c r="P18" t="n">
        <v>293.22</v>
      </c>
      <c r="Q18" t="n">
        <v>608.97</v>
      </c>
      <c r="R18" t="n">
        <v>73.39</v>
      </c>
      <c r="S18" t="n">
        <v>46.36</v>
      </c>
      <c r="T18" t="n">
        <v>13027.72</v>
      </c>
      <c r="U18" t="n">
        <v>0.63</v>
      </c>
      <c r="V18" t="n">
        <v>0.88</v>
      </c>
      <c r="W18" t="n">
        <v>9.26</v>
      </c>
      <c r="X18" t="n">
        <v>0.85</v>
      </c>
      <c r="Y18" t="n">
        <v>1</v>
      </c>
      <c r="Z18" t="n">
        <v>10</v>
      </c>
      <c r="AA18" t="n">
        <v>1106.242527217181</v>
      </c>
      <c r="AB18" t="n">
        <v>1513.609829714437</v>
      </c>
      <c r="AC18" t="n">
        <v>1369.153031931228</v>
      </c>
      <c r="AD18" t="n">
        <v>1106242.527217181</v>
      </c>
      <c r="AE18" t="n">
        <v>1513609.829714437</v>
      </c>
      <c r="AF18" t="n">
        <v>1.265477278408108e-06</v>
      </c>
      <c r="AG18" t="n">
        <v>36.3671875</v>
      </c>
      <c r="AH18" t="n">
        <v>1369153.031931228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3.5937</v>
      </c>
      <c r="E19" t="n">
        <v>27.83</v>
      </c>
      <c r="F19" t="n">
        <v>24.18</v>
      </c>
      <c r="G19" t="n">
        <v>35.39</v>
      </c>
      <c r="H19" t="n">
        <v>0.5600000000000001</v>
      </c>
      <c r="I19" t="n">
        <v>41</v>
      </c>
      <c r="J19" t="n">
        <v>165.19</v>
      </c>
      <c r="K19" t="n">
        <v>50.28</v>
      </c>
      <c r="L19" t="n">
        <v>5.25</v>
      </c>
      <c r="M19" t="n">
        <v>39</v>
      </c>
      <c r="N19" t="n">
        <v>29.66</v>
      </c>
      <c r="O19" t="n">
        <v>20607.95</v>
      </c>
      <c r="P19" t="n">
        <v>292.04</v>
      </c>
      <c r="Q19" t="n">
        <v>608.98</v>
      </c>
      <c r="R19" t="n">
        <v>72.33</v>
      </c>
      <c r="S19" t="n">
        <v>46.36</v>
      </c>
      <c r="T19" t="n">
        <v>12509.14</v>
      </c>
      <c r="U19" t="n">
        <v>0.64</v>
      </c>
      <c r="V19" t="n">
        <v>0.88</v>
      </c>
      <c r="W19" t="n">
        <v>9.25</v>
      </c>
      <c r="X19" t="n">
        <v>0.8100000000000001</v>
      </c>
      <c r="Y19" t="n">
        <v>1</v>
      </c>
      <c r="Z19" t="n">
        <v>10</v>
      </c>
      <c r="AA19" t="n">
        <v>1093.483728529798</v>
      </c>
      <c r="AB19" t="n">
        <v>1496.152678471887</v>
      </c>
      <c r="AC19" t="n">
        <v>1353.361966702002</v>
      </c>
      <c r="AD19" t="n">
        <v>1093483.728529798</v>
      </c>
      <c r="AE19" t="n">
        <v>1496152.678471887</v>
      </c>
      <c r="AF19" t="n">
        <v>1.270355511443118e-06</v>
      </c>
      <c r="AG19" t="n">
        <v>36.23697916666666</v>
      </c>
      <c r="AH19" t="n">
        <v>1353361.966702002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3.6075</v>
      </c>
      <c r="E20" t="n">
        <v>27.72</v>
      </c>
      <c r="F20" t="n">
        <v>24.14</v>
      </c>
      <c r="G20" t="n">
        <v>37.14</v>
      </c>
      <c r="H20" t="n">
        <v>0.59</v>
      </c>
      <c r="I20" t="n">
        <v>39</v>
      </c>
      <c r="J20" t="n">
        <v>165.55</v>
      </c>
      <c r="K20" t="n">
        <v>50.28</v>
      </c>
      <c r="L20" t="n">
        <v>5.5</v>
      </c>
      <c r="M20" t="n">
        <v>37</v>
      </c>
      <c r="N20" t="n">
        <v>29.77</v>
      </c>
      <c r="O20" t="n">
        <v>20652.33</v>
      </c>
      <c r="P20" t="n">
        <v>290.93</v>
      </c>
      <c r="Q20" t="n">
        <v>608.89</v>
      </c>
      <c r="R20" t="n">
        <v>71.25</v>
      </c>
      <c r="S20" t="n">
        <v>46.36</v>
      </c>
      <c r="T20" t="n">
        <v>11975.67</v>
      </c>
      <c r="U20" t="n">
        <v>0.65</v>
      </c>
      <c r="V20" t="n">
        <v>0.88</v>
      </c>
      <c r="W20" t="n">
        <v>9.24</v>
      </c>
      <c r="X20" t="n">
        <v>0.77</v>
      </c>
      <c r="Y20" t="n">
        <v>1</v>
      </c>
      <c r="Z20" t="n">
        <v>10</v>
      </c>
      <c r="AA20" t="n">
        <v>1089.111788075944</v>
      </c>
      <c r="AB20" t="n">
        <v>1490.170796666524</v>
      </c>
      <c r="AC20" t="n">
        <v>1347.950987300518</v>
      </c>
      <c r="AD20" t="n">
        <v>1089111.788075944</v>
      </c>
      <c r="AE20" t="n">
        <v>1490170.796666523</v>
      </c>
      <c r="AF20" t="n">
        <v>1.275233744478128e-06</v>
      </c>
      <c r="AG20" t="n">
        <v>36.09375</v>
      </c>
      <c r="AH20" t="n">
        <v>1347950.987300518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3.6137</v>
      </c>
      <c r="E21" t="n">
        <v>27.67</v>
      </c>
      <c r="F21" t="n">
        <v>24.12</v>
      </c>
      <c r="G21" t="n">
        <v>38.09</v>
      </c>
      <c r="H21" t="n">
        <v>0.61</v>
      </c>
      <c r="I21" t="n">
        <v>38</v>
      </c>
      <c r="J21" t="n">
        <v>165.91</v>
      </c>
      <c r="K21" t="n">
        <v>50.28</v>
      </c>
      <c r="L21" t="n">
        <v>5.75</v>
      </c>
      <c r="M21" t="n">
        <v>36</v>
      </c>
      <c r="N21" t="n">
        <v>29.88</v>
      </c>
      <c r="O21" t="n">
        <v>20696.74</v>
      </c>
      <c r="P21" t="n">
        <v>290.23</v>
      </c>
      <c r="Q21" t="n">
        <v>608.9299999999999</v>
      </c>
      <c r="R21" t="n">
        <v>70.7</v>
      </c>
      <c r="S21" t="n">
        <v>46.36</v>
      </c>
      <c r="T21" t="n">
        <v>11707.1</v>
      </c>
      <c r="U21" t="n">
        <v>0.66</v>
      </c>
      <c r="V21" t="n">
        <v>0.88</v>
      </c>
      <c r="W21" t="n">
        <v>9.24</v>
      </c>
      <c r="X21" t="n">
        <v>0.75</v>
      </c>
      <c r="Y21" t="n">
        <v>1</v>
      </c>
      <c r="Z21" t="n">
        <v>10</v>
      </c>
      <c r="AA21" t="n">
        <v>1086.839970459434</v>
      </c>
      <c r="AB21" t="n">
        <v>1487.062395578094</v>
      </c>
      <c r="AC21" t="n">
        <v>1345.139247649301</v>
      </c>
      <c r="AD21" t="n">
        <v>1086839.970459434</v>
      </c>
      <c r="AE21" t="n">
        <v>1487062.395578094</v>
      </c>
      <c r="AF21" t="n">
        <v>1.277425414392408e-06</v>
      </c>
      <c r="AG21" t="n">
        <v>36.02864583333334</v>
      </c>
      <c r="AH21" t="n">
        <v>1345139.247649301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3.6288</v>
      </c>
      <c r="E22" t="n">
        <v>27.56</v>
      </c>
      <c r="F22" t="n">
        <v>24.07</v>
      </c>
      <c r="G22" t="n">
        <v>40.12</v>
      </c>
      <c r="H22" t="n">
        <v>0.64</v>
      </c>
      <c r="I22" t="n">
        <v>36</v>
      </c>
      <c r="J22" t="n">
        <v>166.27</v>
      </c>
      <c r="K22" t="n">
        <v>50.28</v>
      </c>
      <c r="L22" t="n">
        <v>6</v>
      </c>
      <c r="M22" t="n">
        <v>34</v>
      </c>
      <c r="N22" t="n">
        <v>29.99</v>
      </c>
      <c r="O22" t="n">
        <v>20741.2</v>
      </c>
      <c r="P22" t="n">
        <v>289.07</v>
      </c>
      <c r="Q22" t="n">
        <v>608.85</v>
      </c>
      <c r="R22" t="n">
        <v>69.12</v>
      </c>
      <c r="S22" t="n">
        <v>46.36</v>
      </c>
      <c r="T22" t="n">
        <v>10927.87</v>
      </c>
      <c r="U22" t="n">
        <v>0.67</v>
      </c>
      <c r="V22" t="n">
        <v>0.89</v>
      </c>
      <c r="W22" t="n">
        <v>9.24</v>
      </c>
      <c r="X22" t="n">
        <v>0.7</v>
      </c>
      <c r="Y22" t="n">
        <v>1</v>
      </c>
      <c r="Z22" t="n">
        <v>10</v>
      </c>
      <c r="AA22" t="n">
        <v>1081.976240558603</v>
      </c>
      <c r="AB22" t="n">
        <v>1480.407625755158</v>
      </c>
      <c r="AC22" t="n">
        <v>1339.119599718238</v>
      </c>
      <c r="AD22" t="n">
        <v>1081976.240558603</v>
      </c>
      <c r="AE22" t="n">
        <v>1480407.625755158</v>
      </c>
      <c r="AF22" t="n">
        <v>1.282763191119122e-06</v>
      </c>
      <c r="AG22" t="n">
        <v>35.88541666666666</v>
      </c>
      <c r="AH22" t="n">
        <v>1339119.599718238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3.6444</v>
      </c>
      <c r="E23" t="n">
        <v>27.44</v>
      </c>
      <c r="F23" t="n">
        <v>24.02</v>
      </c>
      <c r="G23" t="n">
        <v>42.39</v>
      </c>
      <c r="H23" t="n">
        <v>0.66</v>
      </c>
      <c r="I23" t="n">
        <v>34</v>
      </c>
      <c r="J23" t="n">
        <v>166.64</v>
      </c>
      <c r="K23" t="n">
        <v>50.28</v>
      </c>
      <c r="L23" t="n">
        <v>6.25</v>
      </c>
      <c r="M23" t="n">
        <v>32</v>
      </c>
      <c r="N23" t="n">
        <v>30.11</v>
      </c>
      <c r="O23" t="n">
        <v>20785.69</v>
      </c>
      <c r="P23" t="n">
        <v>287.81</v>
      </c>
      <c r="Q23" t="n">
        <v>608.9299999999999</v>
      </c>
      <c r="R23" t="n">
        <v>67.45</v>
      </c>
      <c r="S23" t="n">
        <v>46.36</v>
      </c>
      <c r="T23" t="n">
        <v>10101.79</v>
      </c>
      <c r="U23" t="n">
        <v>0.6899999999999999</v>
      </c>
      <c r="V23" t="n">
        <v>0.89</v>
      </c>
      <c r="W23" t="n">
        <v>9.23</v>
      </c>
      <c r="X23" t="n">
        <v>0.65</v>
      </c>
      <c r="Y23" t="n">
        <v>1</v>
      </c>
      <c r="Z23" t="n">
        <v>10</v>
      </c>
      <c r="AA23" t="n">
        <v>1077.088983985528</v>
      </c>
      <c r="AB23" t="n">
        <v>1473.720665701334</v>
      </c>
      <c r="AC23" t="n">
        <v>1333.070833746743</v>
      </c>
      <c r="AD23" t="n">
        <v>1077088.983985528</v>
      </c>
      <c r="AE23" t="n">
        <v>1473720.665701334</v>
      </c>
      <c r="AF23" t="n">
        <v>1.288277715419568e-06</v>
      </c>
      <c r="AG23" t="n">
        <v>35.72916666666666</v>
      </c>
      <c r="AH23" t="n">
        <v>1333070.833746743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3.6501</v>
      </c>
      <c r="E24" t="n">
        <v>27.4</v>
      </c>
      <c r="F24" t="n">
        <v>24.01</v>
      </c>
      <c r="G24" t="n">
        <v>43.65</v>
      </c>
      <c r="H24" t="n">
        <v>0.6899999999999999</v>
      </c>
      <c r="I24" t="n">
        <v>33</v>
      </c>
      <c r="J24" t="n">
        <v>167</v>
      </c>
      <c r="K24" t="n">
        <v>50.28</v>
      </c>
      <c r="L24" t="n">
        <v>6.5</v>
      </c>
      <c r="M24" t="n">
        <v>31</v>
      </c>
      <c r="N24" t="n">
        <v>30.22</v>
      </c>
      <c r="O24" t="n">
        <v>20830.22</v>
      </c>
      <c r="P24" t="n">
        <v>287.2</v>
      </c>
      <c r="Q24" t="n">
        <v>608.88</v>
      </c>
      <c r="R24" t="n">
        <v>66.95</v>
      </c>
      <c r="S24" t="n">
        <v>46.36</v>
      </c>
      <c r="T24" t="n">
        <v>9859.629999999999</v>
      </c>
      <c r="U24" t="n">
        <v>0.6899999999999999</v>
      </c>
      <c r="V24" t="n">
        <v>0.89</v>
      </c>
      <c r="W24" t="n">
        <v>9.23</v>
      </c>
      <c r="X24" t="n">
        <v>0.64</v>
      </c>
      <c r="Y24" t="n">
        <v>1</v>
      </c>
      <c r="Z24" t="n">
        <v>10</v>
      </c>
      <c r="AA24" t="n">
        <v>1075.152485896064</v>
      </c>
      <c r="AB24" t="n">
        <v>1471.071063583063</v>
      </c>
      <c r="AC24" t="n">
        <v>1330.6741059359</v>
      </c>
      <c r="AD24" t="n">
        <v>1075152.485896064</v>
      </c>
      <c r="AE24" t="n">
        <v>1471071.063583063</v>
      </c>
      <c r="AF24" t="n">
        <v>1.290292637760115e-06</v>
      </c>
      <c r="AG24" t="n">
        <v>35.67708333333334</v>
      </c>
      <c r="AH24" t="n">
        <v>1330674.1059359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3.6555</v>
      </c>
      <c r="E25" t="n">
        <v>27.36</v>
      </c>
      <c r="F25" t="n">
        <v>24</v>
      </c>
      <c r="G25" t="n">
        <v>45</v>
      </c>
      <c r="H25" t="n">
        <v>0.71</v>
      </c>
      <c r="I25" t="n">
        <v>32</v>
      </c>
      <c r="J25" t="n">
        <v>167.36</v>
      </c>
      <c r="K25" t="n">
        <v>50.28</v>
      </c>
      <c r="L25" t="n">
        <v>6.75</v>
      </c>
      <c r="M25" t="n">
        <v>30</v>
      </c>
      <c r="N25" t="n">
        <v>30.33</v>
      </c>
      <c r="O25" t="n">
        <v>20874.78</v>
      </c>
      <c r="P25" t="n">
        <v>286.66</v>
      </c>
      <c r="Q25" t="n">
        <v>608.9299999999999</v>
      </c>
      <c r="R25" t="n">
        <v>66.75</v>
      </c>
      <c r="S25" t="n">
        <v>46.36</v>
      </c>
      <c r="T25" t="n">
        <v>9762.07</v>
      </c>
      <c r="U25" t="n">
        <v>0.6899999999999999</v>
      </c>
      <c r="V25" t="n">
        <v>0.89</v>
      </c>
      <c r="W25" t="n">
        <v>9.23</v>
      </c>
      <c r="X25" t="n">
        <v>0.63</v>
      </c>
      <c r="Y25" t="n">
        <v>1</v>
      </c>
      <c r="Z25" t="n">
        <v>10</v>
      </c>
      <c r="AA25" t="n">
        <v>1065.129219501049</v>
      </c>
      <c r="AB25" t="n">
        <v>1457.356788306099</v>
      </c>
      <c r="AC25" t="n">
        <v>1318.268701843263</v>
      </c>
      <c r="AD25" t="n">
        <v>1065129.219501049</v>
      </c>
      <c r="AE25" t="n">
        <v>1457356.788306099</v>
      </c>
      <c r="AF25" t="n">
        <v>1.292201511556423e-06</v>
      </c>
      <c r="AG25" t="n">
        <v>35.625</v>
      </c>
      <c r="AH25" t="n">
        <v>1318268.701843263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3.6625</v>
      </c>
      <c r="E26" t="n">
        <v>27.3</v>
      </c>
      <c r="F26" t="n">
        <v>23.98</v>
      </c>
      <c r="G26" t="n">
        <v>46.41</v>
      </c>
      <c r="H26" t="n">
        <v>0.74</v>
      </c>
      <c r="I26" t="n">
        <v>31</v>
      </c>
      <c r="J26" t="n">
        <v>167.72</v>
      </c>
      <c r="K26" t="n">
        <v>50.28</v>
      </c>
      <c r="L26" t="n">
        <v>7</v>
      </c>
      <c r="M26" t="n">
        <v>29</v>
      </c>
      <c r="N26" t="n">
        <v>30.44</v>
      </c>
      <c r="O26" t="n">
        <v>20919.39</v>
      </c>
      <c r="P26" t="n">
        <v>285.78</v>
      </c>
      <c r="Q26" t="n">
        <v>608.89</v>
      </c>
      <c r="R26" t="n">
        <v>66.31999999999999</v>
      </c>
      <c r="S26" t="n">
        <v>46.36</v>
      </c>
      <c r="T26" t="n">
        <v>9553.23</v>
      </c>
      <c r="U26" t="n">
        <v>0.7</v>
      </c>
      <c r="V26" t="n">
        <v>0.89</v>
      </c>
      <c r="W26" t="n">
        <v>9.23</v>
      </c>
      <c r="X26" t="n">
        <v>0.61</v>
      </c>
      <c r="Y26" t="n">
        <v>1</v>
      </c>
      <c r="Z26" t="n">
        <v>10</v>
      </c>
      <c r="AA26" t="n">
        <v>1062.514185057151</v>
      </c>
      <c r="AB26" t="n">
        <v>1453.77878281278</v>
      </c>
      <c r="AC26" t="n">
        <v>1315.032176172464</v>
      </c>
      <c r="AD26" t="n">
        <v>1062514.185057151</v>
      </c>
      <c r="AE26" t="n">
        <v>1453778.78281278</v>
      </c>
      <c r="AF26" t="n">
        <v>1.294675977588675e-06</v>
      </c>
      <c r="AG26" t="n">
        <v>35.546875</v>
      </c>
      <c r="AH26" t="n">
        <v>1315032.176172464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3.6694</v>
      </c>
      <c r="E27" t="n">
        <v>27.25</v>
      </c>
      <c r="F27" t="n">
        <v>23.96</v>
      </c>
      <c r="G27" t="n">
        <v>47.92</v>
      </c>
      <c r="H27" t="n">
        <v>0.76</v>
      </c>
      <c r="I27" t="n">
        <v>30</v>
      </c>
      <c r="J27" t="n">
        <v>168.08</v>
      </c>
      <c r="K27" t="n">
        <v>50.28</v>
      </c>
      <c r="L27" t="n">
        <v>7.25</v>
      </c>
      <c r="M27" t="n">
        <v>28</v>
      </c>
      <c r="N27" t="n">
        <v>30.55</v>
      </c>
      <c r="O27" t="n">
        <v>20964.03</v>
      </c>
      <c r="P27" t="n">
        <v>284.88</v>
      </c>
      <c r="Q27" t="n">
        <v>609.01</v>
      </c>
      <c r="R27" t="n">
        <v>65.51000000000001</v>
      </c>
      <c r="S27" t="n">
        <v>46.36</v>
      </c>
      <c r="T27" t="n">
        <v>9150.76</v>
      </c>
      <c r="U27" t="n">
        <v>0.71</v>
      </c>
      <c r="V27" t="n">
        <v>0.89</v>
      </c>
      <c r="W27" t="n">
        <v>9.23</v>
      </c>
      <c r="X27" t="n">
        <v>0.59</v>
      </c>
      <c r="Y27" t="n">
        <v>1</v>
      </c>
      <c r="Z27" t="n">
        <v>10</v>
      </c>
      <c r="AA27" t="n">
        <v>1059.725248425807</v>
      </c>
      <c r="AB27" t="n">
        <v>1449.962836674576</v>
      </c>
      <c r="AC27" t="n">
        <v>1311.580418577976</v>
      </c>
      <c r="AD27" t="n">
        <v>1059725.248425807</v>
      </c>
      <c r="AE27" t="n">
        <v>1449962.836674575</v>
      </c>
      <c r="AF27" t="n">
        <v>1.29711509410618e-06</v>
      </c>
      <c r="AG27" t="n">
        <v>35.48177083333334</v>
      </c>
      <c r="AH27" t="n">
        <v>1311580.418577976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3.6772</v>
      </c>
      <c r="E28" t="n">
        <v>27.19</v>
      </c>
      <c r="F28" t="n">
        <v>23.94</v>
      </c>
      <c r="G28" t="n">
        <v>49.52</v>
      </c>
      <c r="H28" t="n">
        <v>0.79</v>
      </c>
      <c r="I28" t="n">
        <v>29</v>
      </c>
      <c r="J28" t="n">
        <v>168.44</v>
      </c>
      <c r="K28" t="n">
        <v>50.28</v>
      </c>
      <c r="L28" t="n">
        <v>7.5</v>
      </c>
      <c r="M28" t="n">
        <v>27</v>
      </c>
      <c r="N28" t="n">
        <v>30.66</v>
      </c>
      <c r="O28" t="n">
        <v>21008.71</v>
      </c>
      <c r="P28" t="n">
        <v>284.22</v>
      </c>
      <c r="Q28" t="n">
        <v>608.83</v>
      </c>
      <c r="R28" t="n">
        <v>64.73</v>
      </c>
      <c r="S28" t="n">
        <v>46.36</v>
      </c>
      <c r="T28" t="n">
        <v>8765.790000000001</v>
      </c>
      <c r="U28" t="n">
        <v>0.72</v>
      </c>
      <c r="V28" t="n">
        <v>0.89</v>
      </c>
      <c r="W28" t="n">
        <v>9.23</v>
      </c>
      <c r="X28" t="n">
        <v>0.5600000000000001</v>
      </c>
      <c r="Y28" t="n">
        <v>1</v>
      </c>
      <c r="Z28" t="n">
        <v>10</v>
      </c>
      <c r="AA28" t="n">
        <v>1057.325498438633</v>
      </c>
      <c r="AB28" t="n">
        <v>1446.679392872626</v>
      </c>
      <c r="AC28" t="n">
        <v>1308.610342044142</v>
      </c>
      <c r="AD28" t="n">
        <v>1057325.498438633</v>
      </c>
      <c r="AE28" t="n">
        <v>1446679.392872626</v>
      </c>
      <c r="AF28" t="n">
        <v>1.299872356256403e-06</v>
      </c>
      <c r="AG28" t="n">
        <v>35.40364583333334</v>
      </c>
      <c r="AH28" t="n">
        <v>1308610.342044142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3.6851</v>
      </c>
      <c r="E29" t="n">
        <v>27.14</v>
      </c>
      <c r="F29" t="n">
        <v>23.91</v>
      </c>
      <c r="G29" t="n">
        <v>51.24</v>
      </c>
      <c r="H29" t="n">
        <v>0.8100000000000001</v>
      </c>
      <c r="I29" t="n">
        <v>28</v>
      </c>
      <c r="J29" t="n">
        <v>168.81</v>
      </c>
      <c r="K29" t="n">
        <v>50.28</v>
      </c>
      <c r="L29" t="n">
        <v>7.75</v>
      </c>
      <c r="M29" t="n">
        <v>26</v>
      </c>
      <c r="N29" t="n">
        <v>30.78</v>
      </c>
      <c r="O29" t="n">
        <v>21053.43</v>
      </c>
      <c r="P29" t="n">
        <v>283.11</v>
      </c>
      <c r="Q29" t="n">
        <v>608.83</v>
      </c>
      <c r="R29" t="n">
        <v>64.18000000000001</v>
      </c>
      <c r="S29" t="n">
        <v>46.36</v>
      </c>
      <c r="T29" t="n">
        <v>8499.559999999999</v>
      </c>
      <c r="U29" t="n">
        <v>0.72</v>
      </c>
      <c r="V29" t="n">
        <v>0.89</v>
      </c>
      <c r="W29" t="n">
        <v>9.220000000000001</v>
      </c>
      <c r="X29" t="n">
        <v>0.54</v>
      </c>
      <c r="Y29" t="n">
        <v>1</v>
      </c>
      <c r="Z29" t="n">
        <v>10</v>
      </c>
      <c r="AA29" t="n">
        <v>1054.181085621465</v>
      </c>
      <c r="AB29" t="n">
        <v>1442.377068534474</v>
      </c>
      <c r="AC29" t="n">
        <v>1304.718625502474</v>
      </c>
      <c r="AD29" t="n">
        <v>1054181.085621465</v>
      </c>
      <c r="AE29" t="n">
        <v>1442377.068534474</v>
      </c>
      <c r="AF29" t="n">
        <v>1.302664967921372e-06</v>
      </c>
      <c r="AG29" t="n">
        <v>35.33854166666666</v>
      </c>
      <c r="AH29" t="n">
        <v>1304718.625502473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3.6936</v>
      </c>
      <c r="E30" t="n">
        <v>27.07</v>
      </c>
      <c r="F30" t="n">
        <v>23.88</v>
      </c>
      <c r="G30" t="n">
        <v>53.07</v>
      </c>
      <c r="H30" t="n">
        <v>0.84</v>
      </c>
      <c r="I30" t="n">
        <v>27</v>
      </c>
      <c r="J30" t="n">
        <v>169.17</v>
      </c>
      <c r="K30" t="n">
        <v>50.28</v>
      </c>
      <c r="L30" t="n">
        <v>8</v>
      </c>
      <c r="M30" t="n">
        <v>25</v>
      </c>
      <c r="N30" t="n">
        <v>30.89</v>
      </c>
      <c r="O30" t="n">
        <v>21098.19</v>
      </c>
      <c r="P30" t="n">
        <v>282.56</v>
      </c>
      <c r="Q30" t="n">
        <v>608.87</v>
      </c>
      <c r="R30" t="n">
        <v>63.04</v>
      </c>
      <c r="S30" t="n">
        <v>46.36</v>
      </c>
      <c r="T30" t="n">
        <v>7934.88</v>
      </c>
      <c r="U30" t="n">
        <v>0.74</v>
      </c>
      <c r="V30" t="n">
        <v>0.89</v>
      </c>
      <c r="W30" t="n">
        <v>9.220000000000001</v>
      </c>
      <c r="X30" t="n">
        <v>0.51</v>
      </c>
      <c r="Y30" t="n">
        <v>1</v>
      </c>
      <c r="Z30" t="n">
        <v>10</v>
      </c>
      <c r="AA30" t="n">
        <v>1051.779009687338</v>
      </c>
      <c r="AB30" t="n">
        <v>1439.090442269289</v>
      </c>
      <c r="AC30" t="n">
        <v>1301.745670235229</v>
      </c>
      <c r="AD30" t="n">
        <v>1051779.009687338</v>
      </c>
      <c r="AE30" t="n">
        <v>1439090.442269289</v>
      </c>
      <c r="AF30" t="n">
        <v>1.30566967667482e-06</v>
      </c>
      <c r="AG30" t="n">
        <v>35.24739583333334</v>
      </c>
      <c r="AH30" t="n">
        <v>1301745.670235229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3.6971</v>
      </c>
      <c r="E31" t="n">
        <v>27.05</v>
      </c>
      <c r="F31" t="n">
        <v>23.89</v>
      </c>
      <c r="G31" t="n">
        <v>55.12</v>
      </c>
      <c r="H31" t="n">
        <v>0.86</v>
      </c>
      <c r="I31" t="n">
        <v>26</v>
      </c>
      <c r="J31" t="n">
        <v>169.53</v>
      </c>
      <c r="K31" t="n">
        <v>50.28</v>
      </c>
      <c r="L31" t="n">
        <v>8.25</v>
      </c>
      <c r="M31" t="n">
        <v>24</v>
      </c>
      <c r="N31" t="n">
        <v>31</v>
      </c>
      <c r="O31" t="n">
        <v>21142.98</v>
      </c>
      <c r="P31" t="n">
        <v>281.79</v>
      </c>
      <c r="Q31" t="n">
        <v>608.88</v>
      </c>
      <c r="R31" t="n">
        <v>63.06</v>
      </c>
      <c r="S31" t="n">
        <v>46.36</v>
      </c>
      <c r="T31" t="n">
        <v>7949.51</v>
      </c>
      <c r="U31" t="n">
        <v>0.74</v>
      </c>
      <c r="V31" t="n">
        <v>0.89</v>
      </c>
      <c r="W31" t="n">
        <v>9.23</v>
      </c>
      <c r="X31" t="n">
        <v>0.51</v>
      </c>
      <c r="Y31" t="n">
        <v>1</v>
      </c>
      <c r="Z31" t="n">
        <v>10</v>
      </c>
      <c r="AA31" t="n">
        <v>1050.158203786327</v>
      </c>
      <c r="AB31" t="n">
        <v>1436.872784130618</v>
      </c>
      <c r="AC31" t="n">
        <v>1299.739662276809</v>
      </c>
      <c r="AD31" t="n">
        <v>1050158.203786328</v>
      </c>
      <c r="AE31" t="n">
        <v>1436872.784130618</v>
      </c>
      <c r="AF31" t="n">
        <v>1.306906909690946e-06</v>
      </c>
      <c r="AG31" t="n">
        <v>35.22135416666666</v>
      </c>
      <c r="AH31" t="n">
        <v>1299739.662276809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3.7072</v>
      </c>
      <c r="E32" t="n">
        <v>26.97</v>
      </c>
      <c r="F32" t="n">
        <v>23.84</v>
      </c>
      <c r="G32" t="n">
        <v>57.23</v>
      </c>
      <c r="H32" t="n">
        <v>0.89</v>
      </c>
      <c r="I32" t="n">
        <v>25</v>
      </c>
      <c r="J32" t="n">
        <v>169.9</v>
      </c>
      <c r="K32" t="n">
        <v>50.28</v>
      </c>
      <c r="L32" t="n">
        <v>8.5</v>
      </c>
      <c r="M32" t="n">
        <v>23</v>
      </c>
      <c r="N32" t="n">
        <v>31.12</v>
      </c>
      <c r="O32" t="n">
        <v>21187.82</v>
      </c>
      <c r="P32" t="n">
        <v>281.21</v>
      </c>
      <c r="Q32" t="n">
        <v>608.8</v>
      </c>
      <c r="R32" t="n">
        <v>62.22</v>
      </c>
      <c r="S32" t="n">
        <v>46.36</v>
      </c>
      <c r="T32" t="n">
        <v>7530.96</v>
      </c>
      <c r="U32" t="n">
        <v>0.75</v>
      </c>
      <c r="V32" t="n">
        <v>0.89</v>
      </c>
      <c r="W32" t="n">
        <v>9.210000000000001</v>
      </c>
      <c r="X32" t="n">
        <v>0.47</v>
      </c>
      <c r="Y32" t="n">
        <v>1</v>
      </c>
      <c r="Z32" t="n">
        <v>10</v>
      </c>
      <c r="AA32" t="n">
        <v>1047.327602326377</v>
      </c>
      <c r="AB32" t="n">
        <v>1432.999830335791</v>
      </c>
      <c r="AC32" t="n">
        <v>1296.236337756436</v>
      </c>
      <c r="AD32" t="n">
        <v>1047327.602326377</v>
      </c>
      <c r="AE32" t="n">
        <v>1432999.830335791</v>
      </c>
      <c r="AF32" t="n">
        <v>1.310477210680337e-06</v>
      </c>
      <c r="AG32" t="n">
        <v>35.1171875</v>
      </c>
      <c r="AH32" t="n">
        <v>1296236.337756436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3.7145</v>
      </c>
      <c r="E33" t="n">
        <v>26.92</v>
      </c>
      <c r="F33" t="n">
        <v>23.82</v>
      </c>
      <c r="G33" t="n">
        <v>59.56</v>
      </c>
      <c r="H33" t="n">
        <v>0.91</v>
      </c>
      <c r="I33" t="n">
        <v>24</v>
      </c>
      <c r="J33" t="n">
        <v>170.26</v>
      </c>
      <c r="K33" t="n">
        <v>50.28</v>
      </c>
      <c r="L33" t="n">
        <v>8.75</v>
      </c>
      <c r="M33" t="n">
        <v>22</v>
      </c>
      <c r="N33" t="n">
        <v>31.23</v>
      </c>
      <c r="O33" t="n">
        <v>21232.69</v>
      </c>
      <c r="P33" t="n">
        <v>279.83</v>
      </c>
      <c r="Q33" t="n">
        <v>608.8</v>
      </c>
      <c r="R33" t="n">
        <v>61.36</v>
      </c>
      <c r="S33" t="n">
        <v>46.36</v>
      </c>
      <c r="T33" t="n">
        <v>7109.73</v>
      </c>
      <c r="U33" t="n">
        <v>0.76</v>
      </c>
      <c r="V33" t="n">
        <v>0.89</v>
      </c>
      <c r="W33" t="n">
        <v>9.220000000000001</v>
      </c>
      <c r="X33" t="n">
        <v>0.45</v>
      </c>
      <c r="Y33" t="n">
        <v>1</v>
      </c>
      <c r="Z33" t="n">
        <v>10</v>
      </c>
      <c r="AA33" t="n">
        <v>1044.002348714128</v>
      </c>
      <c r="AB33" t="n">
        <v>1428.450071643676</v>
      </c>
      <c r="AC33" t="n">
        <v>1292.12080164827</v>
      </c>
      <c r="AD33" t="n">
        <v>1044002.348714128</v>
      </c>
      <c r="AE33" t="n">
        <v>1428450.071643676</v>
      </c>
      <c r="AF33" t="n">
        <v>1.313057725256828e-06</v>
      </c>
      <c r="AG33" t="n">
        <v>35.05208333333334</v>
      </c>
      <c r="AH33" t="n">
        <v>1292120.80164827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3.7122</v>
      </c>
      <c r="E34" t="n">
        <v>26.94</v>
      </c>
      <c r="F34" t="n">
        <v>23.84</v>
      </c>
      <c r="G34" t="n">
        <v>59.6</v>
      </c>
      <c r="H34" t="n">
        <v>0.9399999999999999</v>
      </c>
      <c r="I34" t="n">
        <v>24</v>
      </c>
      <c r="J34" t="n">
        <v>170.62</v>
      </c>
      <c r="K34" t="n">
        <v>50.28</v>
      </c>
      <c r="L34" t="n">
        <v>9</v>
      </c>
      <c r="M34" t="n">
        <v>22</v>
      </c>
      <c r="N34" t="n">
        <v>31.34</v>
      </c>
      <c r="O34" t="n">
        <v>21277.6</v>
      </c>
      <c r="P34" t="n">
        <v>279.68</v>
      </c>
      <c r="Q34" t="n">
        <v>608.8</v>
      </c>
      <c r="R34" t="n">
        <v>61.79</v>
      </c>
      <c r="S34" t="n">
        <v>46.36</v>
      </c>
      <c r="T34" t="n">
        <v>7320.65</v>
      </c>
      <c r="U34" t="n">
        <v>0.75</v>
      </c>
      <c r="V34" t="n">
        <v>0.89</v>
      </c>
      <c r="W34" t="n">
        <v>9.220000000000001</v>
      </c>
      <c r="X34" t="n">
        <v>0.47</v>
      </c>
      <c r="Y34" t="n">
        <v>1</v>
      </c>
      <c r="Z34" t="n">
        <v>10</v>
      </c>
      <c r="AA34" t="n">
        <v>1044.292113129897</v>
      </c>
      <c r="AB34" t="n">
        <v>1428.846540100834</v>
      </c>
      <c r="AC34" t="n">
        <v>1292.479431712324</v>
      </c>
      <c r="AD34" t="n">
        <v>1044292.113129897</v>
      </c>
      <c r="AE34" t="n">
        <v>1428846.540100834</v>
      </c>
      <c r="AF34" t="n">
        <v>1.31224468641766e-06</v>
      </c>
      <c r="AG34" t="n">
        <v>35.078125</v>
      </c>
      <c r="AH34" t="n">
        <v>1292479.431712324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3.7194</v>
      </c>
      <c r="E35" t="n">
        <v>26.89</v>
      </c>
      <c r="F35" t="n">
        <v>23.82</v>
      </c>
      <c r="G35" t="n">
        <v>62.14</v>
      </c>
      <c r="H35" t="n">
        <v>0.96</v>
      </c>
      <c r="I35" t="n">
        <v>23</v>
      </c>
      <c r="J35" t="n">
        <v>170.99</v>
      </c>
      <c r="K35" t="n">
        <v>50.28</v>
      </c>
      <c r="L35" t="n">
        <v>9.25</v>
      </c>
      <c r="M35" t="n">
        <v>21</v>
      </c>
      <c r="N35" t="n">
        <v>31.46</v>
      </c>
      <c r="O35" t="n">
        <v>21322.55</v>
      </c>
      <c r="P35" t="n">
        <v>278.97</v>
      </c>
      <c r="Q35" t="n">
        <v>608.8099999999999</v>
      </c>
      <c r="R35" t="n">
        <v>61.38</v>
      </c>
      <c r="S35" t="n">
        <v>46.36</v>
      </c>
      <c r="T35" t="n">
        <v>7120.4</v>
      </c>
      <c r="U35" t="n">
        <v>0.76</v>
      </c>
      <c r="V35" t="n">
        <v>0.89</v>
      </c>
      <c r="W35" t="n">
        <v>9.220000000000001</v>
      </c>
      <c r="X35" t="n">
        <v>0.45</v>
      </c>
      <c r="Y35" t="n">
        <v>1</v>
      </c>
      <c r="Z35" t="n">
        <v>10</v>
      </c>
      <c r="AA35" t="n">
        <v>1041.973232704863</v>
      </c>
      <c r="AB35" t="n">
        <v>1425.673745601519</v>
      </c>
      <c r="AC35" t="n">
        <v>1289.609444266979</v>
      </c>
      <c r="AD35" t="n">
        <v>1041973.232704863</v>
      </c>
      <c r="AE35" t="n">
        <v>1425673.745601519</v>
      </c>
      <c r="AF35" t="n">
        <v>1.314789851479404e-06</v>
      </c>
      <c r="AG35" t="n">
        <v>35.01302083333334</v>
      </c>
      <c r="AH35" t="n">
        <v>1289609.444266979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3.7277</v>
      </c>
      <c r="E36" t="n">
        <v>26.83</v>
      </c>
      <c r="F36" t="n">
        <v>23.79</v>
      </c>
      <c r="G36" t="n">
        <v>64.89</v>
      </c>
      <c r="H36" t="n">
        <v>0.98</v>
      </c>
      <c r="I36" t="n">
        <v>22</v>
      </c>
      <c r="J36" t="n">
        <v>171.35</v>
      </c>
      <c r="K36" t="n">
        <v>50.28</v>
      </c>
      <c r="L36" t="n">
        <v>9.5</v>
      </c>
      <c r="M36" t="n">
        <v>20</v>
      </c>
      <c r="N36" t="n">
        <v>31.57</v>
      </c>
      <c r="O36" t="n">
        <v>21367.54</v>
      </c>
      <c r="P36" t="n">
        <v>277.74</v>
      </c>
      <c r="Q36" t="n">
        <v>608.89</v>
      </c>
      <c r="R36" t="n">
        <v>60.39</v>
      </c>
      <c r="S36" t="n">
        <v>46.36</v>
      </c>
      <c r="T36" t="n">
        <v>6630.21</v>
      </c>
      <c r="U36" t="n">
        <v>0.77</v>
      </c>
      <c r="V36" t="n">
        <v>0.9</v>
      </c>
      <c r="W36" t="n">
        <v>9.210000000000001</v>
      </c>
      <c r="X36" t="n">
        <v>0.42</v>
      </c>
      <c r="Y36" t="n">
        <v>1</v>
      </c>
      <c r="Z36" t="n">
        <v>10</v>
      </c>
      <c r="AA36" t="n">
        <v>1030.24220448655</v>
      </c>
      <c r="AB36" t="n">
        <v>1409.622835256783</v>
      </c>
      <c r="AC36" t="n">
        <v>1275.09041027795</v>
      </c>
      <c r="AD36" t="n">
        <v>1030242.204486549</v>
      </c>
      <c r="AE36" t="n">
        <v>1409622.835256783</v>
      </c>
      <c r="AF36" t="n">
        <v>1.317723861203359e-06</v>
      </c>
      <c r="AG36" t="n">
        <v>34.93489583333334</v>
      </c>
      <c r="AH36" t="n">
        <v>1275090.41027795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3.7277</v>
      </c>
      <c r="E37" t="n">
        <v>26.83</v>
      </c>
      <c r="F37" t="n">
        <v>23.79</v>
      </c>
      <c r="G37" t="n">
        <v>64.89</v>
      </c>
      <c r="H37" t="n">
        <v>1.01</v>
      </c>
      <c r="I37" t="n">
        <v>22</v>
      </c>
      <c r="J37" t="n">
        <v>171.72</v>
      </c>
      <c r="K37" t="n">
        <v>50.28</v>
      </c>
      <c r="L37" t="n">
        <v>9.75</v>
      </c>
      <c r="M37" t="n">
        <v>20</v>
      </c>
      <c r="N37" t="n">
        <v>31.69</v>
      </c>
      <c r="O37" t="n">
        <v>21412.57</v>
      </c>
      <c r="P37" t="n">
        <v>277.44</v>
      </c>
      <c r="Q37" t="n">
        <v>608.89</v>
      </c>
      <c r="R37" t="n">
        <v>60.6</v>
      </c>
      <c r="S37" t="n">
        <v>46.36</v>
      </c>
      <c r="T37" t="n">
        <v>6736.72</v>
      </c>
      <c r="U37" t="n">
        <v>0.76</v>
      </c>
      <c r="V37" t="n">
        <v>0.9</v>
      </c>
      <c r="W37" t="n">
        <v>9.210000000000001</v>
      </c>
      <c r="X37" t="n">
        <v>0.42</v>
      </c>
      <c r="Y37" t="n">
        <v>1</v>
      </c>
      <c r="Z37" t="n">
        <v>10</v>
      </c>
      <c r="AA37" t="n">
        <v>1029.804243392554</v>
      </c>
      <c r="AB37" t="n">
        <v>1409.023597566498</v>
      </c>
      <c r="AC37" t="n">
        <v>1274.548362991791</v>
      </c>
      <c r="AD37" t="n">
        <v>1029804.243392554</v>
      </c>
      <c r="AE37" t="n">
        <v>1409023.597566498</v>
      </c>
      <c r="AF37" t="n">
        <v>1.317723861203359e-06</v>
      </c>
      <c r="AG37" t="n">
        <v>34.93489583333334</v>
      </c>
      <c r="AH37" t="n">
        <v>1274548.362991791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3.7355</v>
      </c>
      <c r="E38" t="n">
        <v>26.77</v>
      </c>
      <c r="F38" t="n">
        <v>23.77</v>
      </c>
      <c r="G38" t="n">
        <v>67.91</v>
      </c>
      <c r="H38" t="n">
        <v>1.03</v>
      </c>
      <c r="I38" t="n">
        <v>21</v>
      </c>
      <c r="J38" t="n">
        <v>172.08</v>
      </c>
      <c r="K38" t="n">
        <v>50.28</v>
      </c>
      <c r="L38" t="n">
        <v>10</v>
      </c>
      <c r="M38" t="n">
        <v>19</v>
      </c>
      <c r="N38" t="n">
        <v>31.8</v>
      </c>
      <c r="O38" t="n">
        <v>21457.64</v>
      </c>
      <c r="P38" t="n">
        <v>276.42</v>
      </c>
      <c r="Q38" t="n">
        <v>608.8099999999999</v>
      </c>
      <c r="R38" t="n">
        <v>60.05</v>
      </c>
      <c r="S38" t="n">
        <v>46.36</v>
      </c>
      <c r="T38" t="n">
        <v>6468.68</v>
      </c>
      <c r="U38" t="n">
        <v>0.77</v>
      </c>
      <c r="V38" t="n">
        <v>0.9</v>
      </c>
      <c r="W38" t="n">
        <v>9.199999999999999</v>
      </c>
      <c r="X38" t="n">
        <v>0.4</v>
      </c>
      <c r="Y38" t="n">
        <v>1</v>
      </c>
      <c r="Z38" t="n">
        <v>10</v>
      </c>
      <c r="AA38" t="n">
        <v>1026.962391671701</v>
      </c>
      <c r="AB38" t="n">
        <v>1405.135250668378</v>
      </c>
      <c r="AC38" t="n">
        <v>1271.031114464297</v>
      </c>
      <c r="AD38" t="n">
        <v>1026962.391671701</v>
      </c>
      <c r="AE38" t="n">
        <v>1405135.250668378</v>
      </c>
      <c r="AF38" t="n">
        <v>1.320481123353582e-06</v>
      </c>
      <c r="AG38" t="n">
        <v>34.85677083333334</v>
      </c>
      <c r="AH38" t="n">
        <v>1271031.114464297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3.736</v>
      </c>
      <c r="E39" t="n">
        <v>26.77</v>
      </c>
      <c r="F39" t="n">
        <v>23.77</v>
      </c>
      <c r="G39" t="n">
        <v>67.90000000000001</v>
      </c>
      <c r="H39" t="n">
        <v>1.05</v>
      </c>
      <c r="I39" t="n">
        <v>21</v>
      </c>
      <c r="J39" t="n">
        <v>172.45</v>
      </c>
      <c r="K39" t="n">
        <v>50.28</v>
      </c>
      <c r="L39" t="n">
        <v>10.25</v>
      </c>
      <c r="M39" t="n">
        <v>19</v>
      </c>
      <c r="N39" t="n">
        <v>31.92</v>
      </c>
      <c r="O39" t="n">
        <v>21502.75</v>
      </c>
      <c r="P39" t="n">
        <v>275.95</v>
      </c>
      <c r="Q39" t="n">
        <v>608.83</v>
      </c>
      <c r="R39" t="n">
        <v>59.42</v>
      </c>
      <c r="S39" t="n">
        <v>46.36</v>
      </c>
      <c r="T39" t="n">
        <v>6152.97</v>
      </c>
      <c r="U39" t="n">
        <v>0.78</v>
      </c>
      <c r="V39" t="n">
        <v>0.9</v>
      </c>
      <c r="W39" t="n">
        <v>9.210000000000001</v>
      </c>
      <c r="X39" t="n">
        <v>0.39</v>
      </c>
      <c r="Y39" t="n">
        <v>1</v>
      </c>
      <c r="Z39" t="n">
        <v>10</v>
      </c>
      <c r="AA39" t="n">
        <v>1026.200624748002</v>
      </c>
      <c r="AB39" t="n">
        <v>1404.092967556588</v>
      </c>
      <c r="AC39" t="n">
        <v>1270.088305389844</v>
      </c>
      <c r="AD39" t="n">
        <v>1026200.624748002</v>
      </c>
      <c r="AE39" t="n">
        <v>1404092.967556588</v>
      </c>
      <c r="AF39" t="n">
        <v>1.320657870927314e-06</v>
      </c>
      <c r="AG39" t="n">
        <v>34.85677083333334</v>
      </c>
      <c r="AH39" t="n">
        <v>1270088.305389843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3.743</v>
      </c>
      <c r="E40" t="n">
        <v>26.72</v>
      </c>
      <c r="F40" t="n">
        <v>23.75</v>
      </c>
      <c r="G40" t="n">
        <v>71.23999999999999</v>
      </c>
      <c r="H40" t="n">
        <v>1.08</v>
      </c>
      <c r="I40" t="n">
        <v>20</v>
      </c>
      <c r="J40" t="n">
        <v>172.82</v>
      </c>
      <c r="K40" t="n">
        <v>50.28</v>
      </c>
      <c r="L40" t="n">
        <v>10.5</v>
      </c>
      <c r="M40" t="n">
        <v>18</v>
      </c>
      <c r="N40" t="n">
        <v>32.04</v>
      </c>
      <c r="O40" t="n">
        <v>21547.89</v>
      </c>
      <c r="P40" t="n">
        <v>274.99</v>
      </c>
      <c r="Q40" t="n">
        <v>608.85</v>
      </c>
      <c r="R40" t="n">
        <v>59.08</v>
      </c>
      <c r="S40" t="n">
        <v>46.36</v>
      </c>
      <c r="T40" t="n">
        <v>5988.64</v>
      </c>
      <c r="U40" t="n">
        <v>0.78</v>
      </c>
      <c r="V40" t="n">
        <v>0.9</v>
      </c>
      <c r="W40" t="n">
        <v>9.210000000000001</v>
      </c>
      <c r="X40" t="n">
        <v>0.38</v>
      </c>
      <c r="Y40" t="n">
        <v>1</v>
      </c>
      <c r="Z40" t="n">
        <v>10</v>
      </c>
      <c r="AA40" t="n">
        <v>1023.582260960508</v>
      </c>
      <c r="AB40" t="n">
        <v>1400.510406708481</v>
      </c>
      <c r="AC40" t="n">
        <v>1266.847659120924</v>
      </c>
      <c r="AD40" t="n">
        <v>1023582.260960508</v>
      </c>
      <c r="AE40" t="n">
        <v>1400510.406708481</v>
      </c>
      <c r="AF40" t="n">
        <v>1.323132336959566e-06</v>
      </c>
      <c r="AG40" t="n">
        <v>34.79166666666666</v>
      </c>
      <c r="AH40" t="n">
        <v>1266847.659120924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3.7424</v>
      </c>
      <c r="E41" t="n">
        <v>26.72</v>
      </c>
      <c r="F41" t="n">
        <v>23.75</v>
      </c>
      <c r="G41" t="n">
        <v>71.26000000000001</v>
      </c>
      <c r="H41" t="n">
        <v>1.1</v>
      </c>
      <c r="I41" t="n">
        <v>20</v>
      </c>
      <c r="J41" t="n">
        <v>173.18</v>
      </c>
      <c r="K41" t="n">
        <v>50.28</v>
      </c>
      <c r="L41" t="n">
        <v>10.75</v>
      </c>
      <c r="M41" t="n">
        <v>18</v>
      </c>
      <c r="N41" t="n">
        <v>32.15</v>
      </c>
      <c r="O41" t="n">
        <v>21593.08</v>
      </c>
      <c r="P41" t="n">
        <v>274.61</v>
      </c>
      <c r="Q41" t="n">
        <v>608.84</v>
      </c>
      <c r="R41" t="n">
        <v>58.97</v>
      </c>
      <c r="S41" t="n">
        <v>46.36</v>
      </c>
      <c r="T41" t="n">
        <v>5934.92</v>
      </c>
      <c r="U41" t="n">
        <v>0.79</v>
      </c>
      <c r="V41" t="n">
        <v>0.9</v>
      </c>
      <c r="W41" t="n">
        <v>9.220000000000001</v>
      </c>
      <c r="X41" t="n">
        <v>0.38</v>
      </c>
      <c r="Y41" t="n">
        <v>1</v>
      </c>
      <c r="Z41" t="n">
        <v>10</v>
      </c>
      <c r="AA41" t="n">
        <v>1023.121571698722</v>
      </c>
      <c r="AB41" t="n">
        <v>1399.880071336329</v>
      </c>
      <c r="AC41" t="n">
        <v>1266.277482072009</v>
      </c>
      <c r="AD41" t="n">
        <v>1023121.571698722</v>
      </c>
      <c r="AE41" t="n">
        <v>1399880.071336329</v>
      </c>
      <c r="AF41" t="n">
        <v>1.322920239871087e-06</v>
      </c>
      <c r="AG41" t="n">
        <v>34.79166666666666</v>
      </c>
      <c r="AH41" t="n">
        <v>1266277.482072009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3.7506</v>
      </c>
      <c r="E42" t="n">
        <v>26.66</v>
      </c>
      <c r="F42" t="n">
        <v>23.73</v>
      </c>
      <c r="G42" t="n">
        <v>74.92</v>
      </c>
      <c r="H42" t="n">
        <v>1.12</v>
      </c>
      <c r="I42" t="n">
        <v>19</v>
      </c>
      <c r="J42" t="n">
        <v>173.55</v>
      </c>
      <c r="K42" t="n">
        <v>50.28</v>
      </c>
      <c r="L42" t="n">
        <v>11</v>
      </c>
      <c r="M42" t="n">
        <v>17</v>
      </c>
      <c r="N42" t="n">
        <v>32.27</v>
      </c>
      <c r="O42" t="n">
        <v>21638.31</v>
      </c>
      <c r="P42" t="n">
        <v>274.11</v>
      </c>
      <c r="Q42" t="n">
        <v>608.9</v>
      </c>
      <c r="R42" t="n">
        <v>58.28</v>
      </c>
      <c r="S42" t="n">
        <v>46.36</v>
      </c>
      <c r="T42" t="n">
        <v>5591.2</v>
      </c>
      <c r="U42" t="n">
        <v>0.8</v>
      </c>
      <c r="V42" t="n">
        <v>0.9</v>
      </c>
      <c r="W42" t="n">
        <v>9.210000000000001</v>
      </c>
      <c r="X42" t="n">
        <v>0.35</v>
      </c>
      <c r="Y42" t="n">
        <v>1</v>
      </c>
      <c r="Z42" t="n">
        <v>10</v>
      </c>
      <c r="AA42" t="n">
        <v>1020.998484714878</v>
      </c>
      <c r="AB42" t="n">
        <v>1396.975170061048</v>
      </c>
      <c r="AC42" t="n">
        <v>1263.649820497386</v>
      </c>
      <c r="AD42" t="n">
        <v>1020998.484714878</v>
      </c>
      <c r="AE42" t="n">
        <v>1396975.170061048</v>
      </c>
      <c r="AF42" t="n">
        <v>1.325818900080296e-06</v>
      </c>
      <c r="AG42" t="n">
        <v>34.71354166666666</v>
      </c>
      <c r="AH42" t="n">
        <v>1263649.820497386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3.7497</v>
      </c>
      <c r="E43" t="n">
        <v>26.67</v>
      </c>
      <c r="F43" t="n">
        <v>23.73</v>
      </c>
      <c r="G43" t="n">
        <v>74.94</v>
      </c>
      <c r="H43" t="n">
        <v>1.15</v>
      </c>
      <c r="I43" t="n">
        <v>19</v>
      </c>
      <c r="J43" t="n">
        <v>173.92</v>
      </c>
      <c r="K43" t="n">
        <v>50.28</v>
      </c>
      <c r="L43" t="n">
        <v>11.25</v>
      </c>
      <c r="M43" t="n">
        <v>17</v>
      </c>
      <c r="N43" t="n">
        <v>32.39</v>
      </c>
      <c r="O43" t="n">
        <v>21683.57</v>
      </c>
      <c r="P43" t="n">
        <v>273.46</v>
      </c>
      <c r="Q43" t="n">
        <v>608.86</v>
      </c>
      <c r="R43" t="n">
        <v>58.63</v>
      </c>
      <c r="S43" t="n">
        <v>46.36</v>
      </c>
      <c r="T43" t="n">
        <v>5769.42</v>
      </c>
      <c r="U43" t="n">
        <v>0.79</v>
      </c>
      <c r="V43" t="n">
        <v>0.9</v>
      </c>
      <c r="W43" t="n">
        <v>9.210000000000001</v>
      </c>
      <c r="X43" t="n">
        <v>0.36</v>
      </c>
      <c r="Y43" t="n">
        <v>1</v>
      </c>
      <c r="Z43" t="n">
        <v>10</v>
      </c>
      <c r="AA43" t="n">
        <v>1020.19207158211</v>
      </c>
      <c r="AB43" t="n">
        <v>1395.871800036358</v>
      </c>
      <c r="AC43" t="n">
        <v>1262.651754559263</v>
      </c>
      <c r="AD43" t="n">
        <v>1020192.07158211</v>
      </c>
      <c r="AE43" t="n">
        <v>1395871.800036358</v>
      </c>
      <c r="AF43" t="n">
        <v>1.325500754447578e-06</v>
      </c>
      <c r="AG43" t="n">
        <v>34.7265625</v>
      </c>
      <c r="AH43" t="n">
        <v>1262651.754559263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3.757</v>
      </c>
      <c r="E44" t="n">
        <v>26.62</v>
      </c>
      <c r="F44" t="n">
        <v>23.71</v>
      </c>
      <c r="G44" t="n">
        <v>79.04000000000001</v>
      </c>
      <c r="H44" t="n">
        <v>1.17</v>
      </c>
      <c r="I44" t="n">
        <v>18</v>
      </c>
      <c r="J44" t="n">
        <v>174.28</v>
      </c>
      <c r="K44" t="n">
        <v>50.28</v>
      </c>
      <c r="L44" t="n">
        <v>11.5</v>
      </c>
      <c r="M44" t="n">
        <v>16</v>
      </c>
      <c r="N44" t="n">
        <v>32.5</v>
      </c>
      <c r="O44" t="n">
        <v>21728.87</v>
      </c>
      <c r="P44" t="n">
        <v>272.13</v>
      </c>
      <c r="Q44" t="n">
        <v>608.85</v>
      </c>
      <c r="R44" t="n">
        <v>58.01</v>
      </c>
      <c r="S44" t="n">
        <v>46.36</v>
      </c>
      <c r="T44" t="n">
        <v>5461.94</v>
      </c>
      <c r="U44" t="n">
        <v>0.8</v>
      </c>
      <c r="V44" t="n">
        <v>0.9</v>
      </c>
      <c r="W44" t="n">
        <v>9.210000000000001</v>
      </c>
      <c r="X44" t="n">
        <v>0.34</v>
      </c>
      <c r="Y44" t="n">
        <v>1</v>
      </c>
      <c r="Z44" t="n">
        <v>10</v>
      </c>
      <c r="AA44" t="n">
        <v>1017.0132284151</v>
      </c>
      <c r="AB44" t="n">
        <v>1391.522366574591</v>
      </c>
      <c r="AC44" t="n">
        <v>1258.717424922619</v>
      </c>
      <c r="AD44" t="n">
        <v>1017013.2284151</v>
      </c>
      <c r="AE44" t="n">
        <v>1391522.366574591</v>
      </c>
      <c r="AF44" t="n">
        <v>1.328081269024068e-06</v>
      </c>
      <c r="AG44" t="n">
        <v>34.66145833333334</v>
      </c>
      <c r="AH44" t="n">
        <v>1258717.424922619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3.7598</v>
      </c>
      <c r="E45" t="n">
        <v>26.6</v>
      </c>
      <c r="F45" t="n">
        <v>23.69</v>
      </c>
      <c r="G45" t="n">
        <v>78.97</v>
      </c>
      <c r="H45" t="n">
        <v>1.19</v>
      </c>
      <c r="I45" t="n">
        <v>18</v>
      </c>
      <c r="J45" t="n">
        <v>174.65</v>
      </c>
      <c r="K45" t="n">
        <v>50.28</v>
      </c>
      <c r="L45" t="n">
        <v>11.75</v>
      </c>
      <c r="M45" t="n">
        <v>16</v>
      </c>
      <c r="N45" t="n">
        <v>32.62</v>
      </c>
      <c r="O45" t="n">
        <v>21774.22</v>
      </c>
      <c r="P45" t="n">
        <v>272.14</v>
      </c>
      <c r="Q45" t="n">
        <v>608.83</v>
      </c>
      <c r="R45" t="n">
        <v>57.28</v>
      </c>
      <c r="S45" t="n">
        <v>46.36</v>
      </c>
      <c r="T45" t="n">
        <v>5095.31</v>
      </c>
      <c r="U45" t="n">
        <v>0.8100000000000001</v>
      </c>
      <c r="V45" t="n">
        <v>0.9</v>
      </c>
      <c r="W45" t="n">
        <v>9.210000000000001</v>
      </c>
      <c r="X45" t="n">
        <v>0.32</v>
      </c>
      <c r="Y45" t="n">
        <v>1</v>
      </c>
      <c r="Z45" t="n">
        <v>10</v>
      </c>
      <c r="AA45" t="n">
        <v>1016.460515857504</v>
      </c>
      <c r="AB45" t="n">
        <v>1390.766120869331</v>
      </c>
      <c r="AC45" t="n">
        <v>1258.033354246071</v>
      </c>
      <c r="AD45" t="n">
        <v>1016460.515857504</v>
      </c>
      <c r="AE45" t="n">
        <v>1390766.120869331</v>
      </c>
      <c r="AF45" t="n">
        <v>1.329071055436969e-06</v>
      </c>
      <c r="AG45" t="n">
        <v>34.63541666666666</v>
      </c>
      <c r="AH45" t="n">
        <v>1258033.354246072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3.7583</v>
      </c>
      <c r="E46" t="n">
        <v>26.61</v>
      </c>
      <c r="F46" t="n">
        <v>23.7</v>
      </c>
      <c r="G46" t="n">
        <v>79.01000000000001</v>
      </c>
      <c r="H46" t="n">
        <v>1.22</v>
      </c>
      <c r="I46" t="n">
        <v>18</v>
      </c>
      <c r="J46" t="n">
        <v>175.02</v>
      </c>
      <c r="K46" t="n">
        <v>50.28</v>
      </c>
      <c r="L46" t="n">
        <v>12</v>
      </c>
      <c r="M46" t="n">
        <v>16</v>
      </c>
      <c r="N46" t="n">
        <v>32.74</v>
      </c>
      <c r="O46" t="n">
        <v>21819.6</v>
      </c>
      <c r="P46" t="n">
        <v>270.78</v>
      </c>
      <c r="Q46" t="n">
        <v>608.78</v>
      </c>
      <c r="R46" t="n">
        <v>57.81</v>
      </c>
      <c r="S46" t="n">
        <v>46.36</v>
      </c>
      <c r="T46" t="n">
        <v>5361.01</v>
      </c>
      <c r="U46" t="n">
        <v>0.8</v>
      </c>
      <c r="V46" t="n">
        <v>0.9</v>
      </c>
      <c r="W46" t="n">
        <v>9.199999999999999</v>
      </c>
      <c r="X46" t="n">
        <v>0.33</v>
      </c>
      <c r="Y46" t="n">
        <v>1</v>
      </c>
      <c r="Z46" t="n">
        <v>10</v>
      </c>
      <c r="AA46" t="n">
        <v>1014.789817572036</v>
      </c>
      <c r="AB46" t="n">
        <v>1388.480197769148</v>
      </c>
      <c r="AC46" t="n">
        <v>1255.965596438257</v>
      </c>
      <c r="AD46" t="n">
        <v>1014789.817572036</v>
      </c>
      <c r="AE46" t="n">
        <v>1388480.197769148</v>
      </c>
      <c r="AF46" t="n">
        <v>1.328540812715773e-06</v>
      </c>
      <c r="AG46" t="n">
        <v>34.6484375</v>
      </c>
      <c r="AH46" t="n">
        <v>1255965.596438257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3.7653</v>
      </c>
      <c r="E47" t="n">
        <v>26.56</v>
      </c>
      <c r="F47" t="n">
        <v>23.69</v>
      </c>
      <c r="G47" t="n">
        <v>83.59999999999999</v>
      </c>
      <c r="H47" t="n">
        <v>1.24</v>
      </c>
      <c r="I47" t="n">
        <v>17</v>
      </c>
      <c r="J47" t="n">
        <v>175.39</v>
      </c>
      <c r="K47" t="n">
        <v>50.28</v>
      </c>
      <c r="L47" t="n">
        <v>12.25</v>
      </c>
      <c r="M47" t="n">
        <v>15</v>
      </c>
      <c r="N47" t="n">
        <v>32.86</v>
      </c>
      <c r="O47" t="n">
        <v>21865.03</v>
      </c>
      <c r="P47" t="n">
        <v>270.27</v>
      </c>
      <c r="Q47" t="n">
        <v>608.83</v>
      </c>
      <c r="R47" t="n">
        <v>57.1</v>
      </c>
      <c r="S47" t="n">
        <v>46.36</v>
      </c>
      <c r="T47" t="n">
        <v>5012.9</v>
      </c>
      <c r="U47" t="n">
        <v>0.8100000000000001</v>
      </c>
      <c r="V47" t="n">
        <v>0.9</v>
      </c>
      <c r="W47" t="n">
        <v>9.210000000000001</v>
      </c>
      <c r="X47" t="n">
        <v>0.31</v>
      </c>
      <c r="Y47" t="n">
        <v>1</v>
      </c>
      <c r="Z47" t="n">
        <v>10</v>
      </c>
      <c r="AA47" t="n">
        <v>1012.93108927572</v>
      </c>
      <c r="AB47" t="n">
        <v>1385.937003712823</v>
      </c>
      <c r="AC47" t="n">
        <v>1253.665121253272</v>
      </c>
      <c r="AD47" t="n">
        <v>1012931.08927572</v>
      </c>
      <c r="AE47" t="n">
        <v>1385937.003712823</v>
      </c>
      <c r="AF47" t="n">
        <v>1.331015278748024e-06</v>
      </c>
      <c r="AG47" t="n">
        <v>34.58333333333334</v>
      </c>
      <c r="AH47" t="n">
        <v>1253665.121253272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3.7632</v>
      </c>
      <c r="E48" t="n">
        <v>26.57</v>
      </c>
      <c r="F48" t="n">
        <v>23.7</v>
      </c>
      <c r="G48" t="n">
        <v>83.65000000000001</v>
      </c>
      <c r="H48" t="n">
        <v>1.26</v>
      </c>
      <c r="I48" t="n">
        <v>17</v>
      </c>
      <c r="J48" t="n">
        <v>175.76</v>
      </c>
      <c r="K48" t="n">
        <v>50.28</v>
      </c>
      <c r="L48" t="n">
        <v>12.5</v>
      </c>
      <c r="M48" t="n">
        <v>15</v>
      </c>
      <c r="N48" t="n">
        <v>32.98</v>
      </c>
      <c r="O48" t="n">
        <v>21910.49</v>
      </c>
      <c r="P48" t="n">
        <v>270.19</v>
      </c>
      <c r="Q48" t="n">
        <v>608.86</v>
      </c>
      <c r="R48" t="n">
        <v>57.54</v>
      </c>
      <c r="S48" t="n">
        <v>46.36</v>
      </c>
      <c r="T48" t="n">
        <v>5234.62</v>
      </c>
      <c r="U48" t="n">
        <v>0.8100000000000001</v>
      </c>
      <c r="V48" t="n">
        <v>0.9</v>
      </c>
      <c r="W48" t="n">
        <v>9.210000000000001</v>
      </c>
      <c r="X48" t="n">
        <v>0.33</v>
      </c>
      <c r="Y48" t="n">
        <v>1</v>
      </c>
      <c r="Z48" t="n">
        <v>10</v>
      </c>
      <c r="AA48" t="n">
        <v>1013.201842230303</v>
      </c>
      <c r="AB48" t="n">
        <v>1386.307459850061</v>
      </c>
      <c r="AC48" t="n">
        <v>1254.000221576711</v>
      </c>
      <c r="AD48" t="n">
        <v>1013201.842230303</v>
      </c>
      <c r="AE48" t="n">
        <v>1386307.459850061</v>
      </c>
      <c r="AF48" t="n">
        <v>1.330272938938348e-06</v>
      </c>
      <c r="AG48" t="n">
        <v>34.59635416666666</v>
      </c>
      <c r="AH48" t="n">
        <v>1254000.221576711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3.7627</v>
      </c>
      <c r="E49" t="n">
        <v>26.58</v>
      </c>
      <c r="F49" t="n">
        <v>23.7</v>
      </c>
      <c r="G49" t="n">
        <v>83.66</v>
      </c>
      <c r="H49" t="n">
        <v>1.28</v>
      </c>
      <c r="I49" t="n">
        <v>17</v>
      </c>
      <c r="J49" t="n">
        <v>176.12</v>
      </c>
      <c r="K49" t="n">
        <v>50.28</v>
      </c>
      <c r="L49" t="n">
        <v>12.75</v>
      </c>
      <c r="M49" t="n">
        <v>15</v>
      </c>
      <c r="N49" t="n">
        <v>33.09</v>
      </c>
      <c r="O49" t="n">
        <v>21956</v>
      </c>
      <c r="P49" t="n">
        <v>269.14</v>
      </c>
      <c r="Q49" t="n">
        <v>608.8200000000001</v>
      </c>
      <c r="R49" t="n">
        <v>57.65</v>
      </c>
      <c r="S49" t="n">
        <v>46.36</v>
      </c>
      <c r="T49" t="n">
        <v>5288.77</v>
      </c>
      <c r="U49" t="n">
        <v>0.8</v>
      </c>
      <c r="V49" t="n">
        <v>0.9</v>
      </c>
      <c r="W49" t="n">
        <v>9.210000000000001</v>
      </c>
      <c r="X49" t="n">
        <v>0.33</v>
      </c>
      <c r="Y49" t="n">
        <v>1</v>
      </c>
      <c r="Z49" t="n">
        <v>10</v>
      </c>
      <c r="AA49" t="n">
        <v>1011.758013046589</v>
      </c>
      <c r="AB49" t="n">
        <v>1384.331949063656</v>
      </c>
      <c r="AC49" t="n">
        <v>1252.213250767113</v>
      </c>
      <c r="AD49" t="n">
        <v>1011758.013046589</v>
      </c>
      <c r="AE49" t="n">
        <v>1384331.949063656</v>
      </c>
      <c r="AF49" t="n">
        <v>1.330096191364616e-06</v>
      </c>
      <c r="AG49" t="n">
        <v>34.609375</v>
      </c>
      <c r="AH49" t="n">
        <v>1252213.250767113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3.772</v>
      </c>
      <c r="E50" t="n">
        <v>26.51</v>
      </c>
      <c r="F50" t="n">
        <v>23.67</v>
      </c>
      <c r="G50" t="n">
        <v>88.77</v>
      </c>
      <c r="H50" t="n">
        <v>1.31</v>
      </c>
      <c r="I50" t="n">
        <v>16</v>
      </c>
      <c r="J50" t="n">
        <v>176.49</v>
      </c>
      <c r="K50" t="n">
        <v>50.28</v>
      </c>
      <c r="L50" t="n">
        <v>13</v>
      </c>
      <c r="M50" t="n">
        <v>14</v>
      </c>
      <c r="N50" t="n">
        <v>33.21</v>
      </c>
      <c r="O50" t="n">
        <v>22001.54</v>
      </c>
      <c r="P50" t="n">
        <v>268.71</v>
      </c>
      <c r="Q50" t="n">
        <v>608.84</v>
      </c>
      <c r="R50" t="n">
        <v>56.65</v>
      </c>
      <c r="S50" t="n">
        <v>46.36</v>
      </c>
      <c r="T50" t="n">
        <v>4794.9</v>
      </c>
      <c r="U50" t="n">
        <v>0.82</v>
      </c>
      <c r="V50" t="n">
        <v>0.9</v>
      </c>
      <c r="W50" t="n">
        <v>9.199999999999999</v>
      </c>
      <c r="X50" t="n">
        <v>0.3</v>
      </c>
      <c r="Y50" t="n">
        <v>1</v>
      </c>
      <c r="Z50" t="n">
        <v>10</v>
      </c>
      <c r="AA50" t="n">
        <v>1009.536579991813</v>
      </c>
      <c r="AB50" t="n">
        <v>1381.292486355401</v>
      </c>
      <c r="AC50" t="n">
        <v>1249.463870113822</v>
      </c>
      <c r="AD50" t="n">
        <v>1009536.579991813</v>
      </c>
      <c r="AE50" t="n">
        <v>1381292.486355401</v>
      </c>
      <c r="AF50" t="n">
        <v>1.333383696236036e-06</v>
      </c>
      <c r="AG50" t="n">
        <v>34.51822916666666</v>
      </c>
      <c r="AH50" t="n">
        <v>1249463.870113822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3.7696</v>
      </c>
      <c r="E51" t="n">
        <v>26.53</v>
      </c>
      <c r="F51" t="n">
        <v>23.69</v>
      </c>
      <c r="G51" t="n">
        <v>88.83</v>
      </c>
      <c r="H51" t="n">
        <v>1.33</v>
      </c>
      <c r="I51" t="n">
        <v>16</v>
      </c>
      <c r="J51" t="n">
        <v>176.86</v>
      </c>
      <c r="K51" t="n">
        <v>50.28</v>
      </c>
      <c r="L51" t="n">
        <v>13.25</v>
      </c>
      <c r="M51" t="n">
        <v>14</v>
      </c>
      <c r="N51" t="n">
        <v>33.33</v>
      </c>
      <c r="O51" t="n">
        <v>22047.13</v>
      </c>
      <c r="P51" t="n">
        <v>268.22</v>
      </c>
      <c r="Q51" t="n">
        <v>608.8</v>
      </c>
      <c r="R51" t="n">
        <v>57.35</v>
      </c>
      <c r="S51" t="n">
        <v>46.36</v>
      </c>
      <c r="T51" t="n">
        <v>5142.92</v>
      </c>
      <c r="U51" t="n">
        <v>0.8100000000000001</v>
      </c>
      <c r="V51" t="n">
        <v>0.9</v>
      </c>
      <c r="W51" t="n">
        <v>9.199999999999999</v>
      </c>
      <c r="X51" t="n">
        <v>0.32</v>
      </c>
      <c r="Y51" t="n">
        <v>1</v>
      </c>
      <c r="Z51" t="n">
        <v>10</v>
      </c>
      <c r="AA51" t="n">
        <v>1009.330030679053</v>
      </c>
      <c r="AB51" t="n">
        <v>1381.009876473371</v>
      </c>
      <c r="AC51" t="n">
        <v>1249.208232122287</v>
      </c>
      <c r="AD51" t="n">
        <v>1009330.030679054</v>
      </c>
      <c r="AE51" t="n">
        <v>1381009.876473371</v>
      </c>
      <c r="AF51" t="n">
        <v>1.332535307882121e-06</v>
      </c>
      <c r="AG51" t="n">
        <v>34.54427083333334</v>
      </c>
      <c r="AH51" t="n">
        <v>1249208.232122287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3.769</v>
      </c>
      <c r="E52" t="n">
        <v>26.53</v>
      </c>
      <c r="F52" t="n">
        <v>23.69</v>
      </c>
      <c r="G52" t="n">
        <v>88.84</v>
      </c>
      <c r="H52" t="n">
        <v>1.35</v>
      </c>
      <c r="I52" t="n">
        <v>16</v>
      </c>
      <c r="J52" t="n">
        <v>177.23</v>
      </c>
      <c r="K52" t="n">
        <v>50.28</v>
      </c>
      <c r="L52" t="n">
        <v>13.5</v>
      </c>
      <c r="M52" t="n">
        <v>14</v>
      </c>
      <c r="N52" t="n">
        <v>33.45</v>
      </c>
      <c r="O52" t="n">
        <v>22092.76</v>
      </c>
      <c r="P52" t="n">
        <v>267.03</v>
      </c>
      <c r="Q52" t="n">
        <v>608.91</v>
      </c>
      <c r="R52" t="n">
        <v>57.42</v>
      </c>
      <c r="S52" t="n">
        <v>46.36</v>
      </c>
      <c r="T52" t="n">
        <v>5176.06</v>
      </c>
      <c r="U52" t="n">
        <v>0.8100000000000001</v>
      </c>
      <c r="V52" t="n">
        <v>0.9</v>
      </c>
      <c r="W52" t="n">
        <v>9.199999999999999</v>
      </c>
      <c r="X52" t="n">
        <v>0.32</v>
      </c>
      <c r="Y52" t="n">
        <v>1</v>
      </c>
      <c r="Z52" t="n">
        <v>10</v>
      </c>
      <c r="AA52" t="n">
        <v>1007.70078651065</v>
      </c>
      <c r="AB52" t="n">
        <v>1378.780672724981</v>
      </c>
      <c r="AC52" t="n">
        <v>1247.191780450936</v>
      </c>
      <c r="AD52" t="n">
        <v>1007700.78651065</v>
      </c>
      <c r="AE52" t="n">
        <v>1378780.672724981</v>
      </c>
      <c r="AF52" t="n">
        <v>1.332323210793642e-06</v>
      </c>
      <c r="AG52" t="n">
        <v>34.54427083333334</v>
      </c>
      <c r="AH52" t="n">
        <v>1247191.780450936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3.7791</v>
      </c>
      <c r="E53" t="n">
        <v>26.46</v>
      </c>
      <c r="F53" t="n">
        <v>23.65</v>
      </c>
      <c r="G53" t="n">
        <v>94.61</v>
      </c>
      <c r="H53" t="n">
        <v>1.37</v>
      </c>
      <c r="I53" t="n">
        <v>15</v>
      </c>
      <c r="J53" t="n">
        <v>177.6</v>
      </c>
      <c r="K53" t="n">
        <v>50.28</v>
      </c>
      <c r="L53" t="n">
        <v>13.75</v>
      </c>
      <c r="M53" t="n">
        <v>13</v>
      </c>
      <c r="N53" t="n">
        <v>33.57</v>
      </c>
      <c r="O53" t="n">
        <v>22138.42</v>
      </c>
      <c r="P53" t="n">
        <v>266.52</v>
      </c>
      <c r="Q53" t="n">
        <v>608.83</v>
      </c>
      <c r="R53" t="n">
        <v>56.18</v>
      </c>
      <c r="S53" t="n">
        <v>46.36</v>
      </c>
      <c r="T53" t="n">
        <v>4562.88</v>
      </c>
      <c r="U53" t="n">
        <v>0.83</v>
      </c>
      <c r="V53" t="n">
        <v>0.9</v>
      </c>
      <c r="W53" t="n">
        <v>9.199999999999999</v>
      </c>
      <c r="X53" t="n">
        <v>0.28</v>
      </c>
      <c r="Y53" t="n">
        <v>1</v>
      </c>
      <c r="Z53" t="n">
        <v>10</v>
      </c>
      <c r="AA53" t="n">
        <v>1005.017491604408</v>
      </c>
      <c r="AB53" t="n">
        <v>1375.109270255645</v>
      </c>
      <c r="AC53" t="n">
        <v>1243.870771480428</v>
      </c>
      <c r="AD53" t="n">
        <v>1005017.491604408</v>
      </c>
      <c r="AE53" t="n">
        <v>1375109.270255645</v>
      </c>
      <c r="AF53" t="n">
        <v>1.335893511783034e-06</v>
      </c>
      <c r="AG53" t="n">
        <v>34.453125</v>
      </c>
      <c r="AH53" t="n">
        <v>1243870.771480428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3.7811</v>
      </c>
      <c r="E54" t="n">
        <v>26.45</v>
      </c>
      <c r="F54" t="n">
        <v>23.64</v>
      </c>
      <c r="G54" t="n">
        <v>94.56</v>
      </c>
      <c r="H54" t="n">
        <v>1.4</v>
      </c>
      <c r="I54" t="n">
        <v>15</v>
      </c>
      <c r="J54" t="n">
        <v>177.97</v>
      </c>
      <c r="K54" t="n">
        <v>50.28</v>
      </c>
      <c r="L54" t="n">
        <v>14</v>
      </c>
      <c r="M54" t="n">
        <v>13</v>
      </c>
      <c r="N54" t="n">
        <v>33.69</v>
      </c>
      <c r="O54" t="n">
        <v>22184.13</v>
      </c>
      <c r="P54" t="n">
        <v>266.19</v>
      </c>
      <c r="Q54" t="n">
        <v>608.79</v>
      </c>
      <c r="R54" t="n">
        <v>55.81</v>
      </c>
      <c r="S54" t="n">
        <v>46.36</v>
      </c>
      <c r="T54" t="n">
        <v>4375.74</v>
      </c>
      <c r="U54" t="n">
        <v>0.83</v>
      </c>
      <c r="V54" t="n">
        <v>0.9</v>
      </c>
      <c r="W54" t="n">
        <v>9.199999999999999</v>
      </c>
      <c r="X54" t="n">
        <v>0.27</v>
      </c>
      <c r="Y54" t="n">
        <v>1</v>
      </c>
      <c r="Z54" t="n">
        <v>10</v>
      </c>
      <c r="AA54" t="n">
        <v>1004.176897726874</v>
      </c>
      <c r="AB54" t="n">
        <v>1373.959132628019</v>
      </c>
      <c r="AC54" t="n">
        <v>1242.830401373754</v>
      </c>
      <c r="AD54" t="n">
        <v>1004176.897726874</v>
      </c>
      <c r="AE54" t="n">
        <v>1373959.132628019</v>
      </c>
      <c r="AF54" t="n">
        <v>1.336600502077963e-06</v>
      </c>
      <c r="AG54" t="n">
        <v>34.44010416666666</v>
      </c>
      <c r="AH54" t="n">
        <v>1242830.401373754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3.7777</v>
      </c>
      <c r="E55" t="n">
        <v>26.47</v>
      </c>
      <c r="F55" t="n">
        <v>23.66</v>
      </c>
      <c r="G55" t="n">
        <v>94.65000000000001</v>
      </c>
      <c r="H55" t="n">
        <v>1.42</v>
      </c>
      <c r="I55" t="n">
        <v>15</v>
      </c>
      <c r="J55" t="n">
        <v>178.34</v>
      </c>
      <c r="K55" t="n">
        <v>50.28</v>
      </c>
      <c r="L55" t="n">
        <v>14.25</v>
      </c>
      <c r="M55" t="n">
        <v>13</v>
      </c>
      <c r="N55" t="n">
        <v>33.82</v>
      </c>
      <c r="O55" t="n">
        <v>22229.88</v>
      </c>
      <c r="P55" t="n">
        <v>265.56</v>
      </c>
      <c r="Q55" t="n">
        <v>608.84</v>
      </c>
      <c r="R55" t="n">
        <v>56.41</v>
      </c>
      <c r="S55" t="n">
        <v>46.36</v>
      </c>
      <c r="T55" t="n">
        <v>4675.24</v>
      </c>
      <c r="U55" t="n">
        <v>0.82</v>
      </c>
      <c r="V55" t="n">
        <v>0.9</v>
      </c>
      <c r="W55" t="n">
        <v>9.210000000000001</v>
      </c>
      <c r="X55" t="n">
        <v>0.29</v>
      </c>
      <c r="Y55" t="n">
        <v>1</v>
      </c>
      <c r="Z55" t="n">
        <v>10</v>
      </c>
      <c r="AA55" t="n">
        <v>1003.912432627551</v>
      </c>
      <c r="AB55" t="n">
        <v>1373.597279811748</v>
      </c>
      <c r="AC55" t="n">
        <v>1242.503083282404</v>
      </c>
      <c r="AD55" t="n">
        <v>1003912.432627551</v>
      </c>
      <c r="AE55" t="n">
        <v>1373597.279811748</v>
      </c>
      <c r="AF55" t="n">
        <v>1.335398618576583e-06</v>
      </c>
      <c r="AG55" t="n">
        <v>34.46614583333334</v>
      </c>
      <c r="AH55" t="n">
        <v>1242503.083282404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3.7792</v>
      </c>
      <c r="E56" t="n">
        <v>26.46</v>
      </c>
      <c r="F56" t="n">
        <v>23.65</v>
      </c>
      <c r="G56" t="n">
        <v>94.61</v>
      </c>
      <c r="H56" t="n">
        <v>1.44</v>
      </c>
      <c r="I56" t="n">
        <v>15</v>
      </c>
      <c r="J56" t="n">
        <v>178.72</v>
      </c>
      <c r="K56" t="n">
        <v>50.28</v>
      </c>
      <c r="L56" t="n">
        <v>14.5</v>
      </c>
      <c r="M56" t="n">
        <v>13</v>
      </c>
      <c r="N56" t="n">
        <v>33.94</v>
      </c>
      <c r="O56" t="n">
        <v>22275.67</v>
      </c>
      <c r="P56" t="n">
        <v>263.97</v>
      </c>
      <c r="Q56" t="n">
        <v>608.76</v>
      </c>
      <c r="R56" t="n">
        <v>56.14</v>
      </c>
      <c r="S56" t="n">
        <v>46.36</v>
      </c>
      <c r="T56" t="n">
        <v>4543.1</v>
      </c>
      <c r="U56" t="n">
        <v>0.83</v>
      </c>
      <c r="V56" t="n">
        <v>0.9</v>
      </c>
      <c r="W56" t="n">
        <v>9.199999999999999</v>
      </c>
      <c r="X56" t="n">
        <v>0.28</v>
      </c>
      <c r="Y56" t="n">
        <v>1</v>
      </c>
      <c r="Z56" t="n">
        <v>10</v>
      </c>
      <c r="AA56" t="n">
        <v>1001.330874051738</v>
      </c>
      <c r="AB56" t="n">
        <v>1370.065077477994</v>
      </c>
      <c r="AC56" t="n">
        <v>1239.307989381907</v>
      </c>
      <c r="AD56" t="n">
        <v>1001330.874051738</v>
      </c>
      <c r="AE56" t="n">
        <v>1370065.077477994</v>
      </c>
      <c r="AF56" t="n">
        <v>1.33592886129778e-06</v>
      </c>
      <c r="AG56" t="n">
        <v>34.453125</v>
      </c>
      <c r="AH56" t="n">
        <v>1239307.989381907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3.7872</v>
      </c>
      <c r="E57" t="n">
        <v>26.4</v>
      </c>
      <c r="F57" t="n">
        <v>23.63</v>
      </c>
      <c r="G57" t="n">
        <v>101.27</v>
      </c>
      <c r="H57" t="n">
        <v>1.46</v>
      </c>
      <c r="I57" t="n">
        <v>14</v>
      </c>
      <c r="J57" t="n">
        <v>179.09</v>
      </c>
      <c r="K57" t="n">
        <v>50.28</v>
      </c>
      <c r="L57" t="n">
        <v>14.75</v>
      </c>
      <c r="M57" t="n">
        <v>12</v>
      </c>
      <c r="N57" t="n">
        <v>34.06</v>
      </c>
      <c r="O57" t="n">
        <v>22321.5</v>
      </c>
      <c r="P57" t="n">
        <v>264.01</v>
      </c>
      <c r="Q57" t="n">
        <v>608.8200000000001</v>
      </c>
      <c r="R57" t="n">
        <v>55.15</v>
      </c>
      <c r="S57" t="n">
        <v>46.36</v>
      </c>
      <c r="T57" t="n">
        <v>4053.06</v>
      </c>
      <c r="U57" t="n">
        <v>0.84</v>
      </c>
      <c r="V57" t="n">
        <v>0.9</v>
      </c>
      <c r="W57" t="n">
        <v>9.210000000000001</v>
      </c>
      <c r="X57" t="n">
        <v>0.26</v>
      </c>
      <c r="Y57" t="n">
        <v>1</v>
      </c>
      <c r="Z57" t="n">
        <v>10</v>
      </c>
      <c r="AA57" t="n">
        <v>1000.080160211518</v>
      </c>
      <c r="AB57" t="n">
        <v>1368.353795624205</v>
      </c>
      <c r="AC57" t="n">
        <v>1237.760029866444</v>
      </c>
      <c r="AD57" t="n">
        <v>1000080.160211518</v>
      </c>
      <c r="AE57" t="n">
        <v>1368353.795624205</v>
      </c>
      <c r="AF57" t="n">
        <v>1.338756822477496e-06</v>
      </c>
      <c r="AG57" t="n">
        <v>34.375</v>
      </c>
      <c r="AH57" t="n">
        <v>1237760.029866444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3.7888</v>
      </c>
      <c r="E58" t="n">
        <v>26.39</v>
      </c>
      <c r="F58" t="n">
        <v>23.62</v>
      </c>
      <c r="G58" t="n">
        <v>101.22</v>
      </c>
      <c r="H58" t="n">
        <v>1.48</v>
      </c>
      <c r="I58" t="n">
        <v>14</v>
      </c>
      <c r="J58" t="n">
        <v>179.46</v>
      </c>
      <c r="K58" t="n">
        <v>50.28</v>
      </c>
      <c r="L58" t="n">
        <v>15</v>
      </c>
      <c r="M58" t="n">
        <v>12</v>
      </c>
      <c r="N58" t="n">
        <v>34.18</v>
      </c>
      <c r="O58" t="n">
        <v>22367.38</v>
      </c>
      <c r="P58" t="n">
        <v>263.58</v>
      </c>
      <c r="Q58" t="n">
        <v>608.8099999999999</v>
      </c>
      <c r="R58" t="n">
        <v>54.85</v>
      </c>
      <c r="S58" t="n">
        <v>46.36</v>
      </c>
      <c r="T58" t="n">
        <v>3905.02</v>
      </c>
      <c r="U58" t="n">
        <v>0.85</v>
      </c>
      <c r="V58" t="n">
        <v>0.9</v>
      </c>
      <c r="W58" t="n">
        <v>9.199999999999999</v>
      </c>
      <c r="X58" t="n">
        <v>0.25</v>
      </c>
      <c r="Y58" t="n">
        <v>1</v>
      </c>
      <c r="Z58" t="n">
        <v>10</v>
      </c>
      <c r="AA58" t="n">
        <v>999.158289751324</v>
      </c>
      <c r="AB58" t="n">
        <v>1367.092451790513</v>
      </c>
      <c r="AC58" t="n">
        <v>1236.619066917933</v>
      </c>
      <c r="AD58" t="n">
        <v>999158.289751324</v>
      </c>
      <c r="AE58" t="n">
        <v>1367092.451790513</v>
      </c>
      <c r="AF58" t="n">
        <v>1.339322414713439e-06</v>
      </c>
      <c r="AG58" t="n">
        <v>34.36197916666666</v>
      </c>
      <c r="AH58" t="n">
        <v>1236619.066917933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3.7882</v>
      </c>
      <c r="E59" t="n">
        <v>26.4</v>
      </c>
      <c r="F59" t="n">
        <v>23.62</v>
      </c>
      <c r="G59" t="n">
        <v>101.24</v>
      </c>
      <c r="H59" t="n">
        <v>1.5</v>
      </c>
      <c r="I59" t="n">
        <v>14</v>
      </c>
      <c r="J59" t="n">
        <v>179.83</v>
      </c>
      <c r="K59" t="n">
        <v>50.28</v>
      </c>
      <c r="L59" t="n">
        <v>15.25</v>
      </c>
      <c r="M59" t="n">
        <v>12</v>
      </c>
      <c r="N59" t="n">
        <v>34.3</v>
      </c>
      <c r="O59" t="n">
        <v>22413.29</v>
      </c>
      <c r="P59" t="n">
        <v>262.64</v>
      </c>
      <c r="Q59" t="n">
        <v>608.84</v>
      </c>
      <c r="R59" t="n">
        <v>55.25</v>
      </c>
      <c r="S59" t="n">
        <v>46.36</v>
      </c>
      <c r="T59" t="n">
        <v>4102.83</v>
      </c>
      <c r="U59" t="n">
        <v>0.84</v>
      </c>
      <c r="V59" t="n">
        <v>0.9</v>
      </c>
      <c r="W59" t="n">
        <v>9.199999999999999</v>
      </c>
      <c r="X59" t="n">
        <v>0.25</v>
      </c>
      <c r="Y59" t="n">
        <v>1</v>
      </c>
      <c r="Z59" t="n">
        <v>10</v>
      </c>
      <c r="AA59" t="n">
        <v>997.8948579583326</v>
      </c>
      <c r="AB59" t="n">
        <v>1365.363768672665</v>
      </c>
      <c r="AC59" t="n">
        <v>1235.05536689063</v>
      </c>
      <c r="AD59" t="n">
        <v>997894.8579583326</v>
      </c>
      <c r="AE59" t="n">
        <v>1365363.768672665</v>
      </c>
      <c r="AF59" t="n">
        <v>1.33911031762496e-06</v>
      </c>
      <c r="AG59" t="n">
        <v>34.375</v>
      </c>
      <c r="AH59" t="n">
        <v>1235055.36689063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3.786</v>
      </c>
      <c r="E60" t="n">
        <v>26.41</v>
      </c>
      <c r="F60" t="n">
        <v>23.64</v>
      </c>
      <c r="G60" t="n">
        <v>101.3</v>
      </c>
      <c r="H60" t="n">
        <v>1.53</v>
      </c>
      <c r="I60" t="n">
        <v>14</v>
      </c>
      <c r="J60" t="n">
        <v>180.2</v>
      </c>
      <c r="K60" t="n">
        <v>50.28</v>
      </c>
      <c r="L60" t="n">
        <v>15.5</v>
      </c>
      <c r="M60" t="n">
        <v>12</v>
      </c>
      <c r="N60" t="n">
        <v>34.43</v>
      </c>
      <c r="O60" t="n">
        <v>22459.24</v>
      </c>
      <c r="P60" t="n">
        <v>261.6</v>
      </c>
      <c r="Q60" t="n">
        <v>608.75</v>
      </c>
      <c r="R60" t="n">
        <v>55.67</v>
      </c>
      <c r="S60" t="n">
        <v>46.36</v>
      </c>
      <c r="T60" t="n">
        <v>4312.01</v>
      </c>
      <c r="U60" t="n">
        <v>0.83</v>
      </c>
      <c r="V60" t="n">
        <v>0.9</v>
      </c>
      <c r="W60" t="n">
        <v>9.199999999999999</v>
      </c>
      <c r="X60" t="n">
        <v>0.27</v>
      </c>
      <c r="Y60" t="n">
        <v>1</v>
      </c>
      <c r="Z60" t="n">
        <v>10</v>
      </c>
      <c r="AA60" t="n">
        <v>996.862440339556</v>
      </c>
      <c r="AB60" t="n">
        <v>1363.951169339604</v>
      </c>
      <c r="AC60" t="n">
        <v>1233.777584055321</v>
      </c>
      <c r="AD60" t="n">
        <v>996862.440339556</v>
      </c>
      <c r="AE60" t="n">
        <v>1363951.169339604</v>
      </c>
      <c r="AF60" t="n">
        <v>1.338332628300538e-06</v>
      </c>
      <c r="AG60" t="n">
        <v>34.38802083333334</v>
      </c>
      <c r="AH60" t="n">
        <v>1233777.584055321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3.7947</v>
      </c>
      <c r="E61" t="n">
        <v>26.35</v>
      </c>
      <c r="F61" t="n">
        <v>23.61</v>
      </c>
      <c r="G61" t="n">
        <v>108.97</v>
      </c>
      <c r="H61" t="n">
        <v>1.55</v>
      </c>
      <c r="I61" t="n">
        <v>13</v>
      </c>
      <c r="J61" t="n">
        <v>180.58</v>
      </c>
      <c r="K61" t="n">
        <v>50.28</v>
      </c>
      <c r="L61" t="n">
        <v>15.75</v>
      </c>
      <c r="M61" t="n">
        <v>11</v>
      </c>
      <c r="N61" t="n">
        <v>34.55</v>
      </c>
      <c r="O61" t="n">
        <v>22505.24</v>
      </c>
      <c r="P61" t="n">
        <v>261.38</v>
      </c>
      <c r="Q61" t="n">
        <v>608.87</v>
      </c>
      <c r="R61" t="n">
        <v>54.91</v>
      </c>
      <c r="S61" t="n">
        <v>46.36</v>
      </c>
      <c r="T61" t="n">
        <v>3936.67</v>
      </c>
      <c r="U61" t="n">
        <v>0.84</v>
      </c>
      <c r="V61" t="n">
        <v>0.9</v>
      </c>
      <c r="W61" t="n">
        <v>9.19</v>
      </c>
      <c r="X61" t="n">
        <v>0.24</v>
      </c>
      <c r="Y61" t="n">
        <v>1</v>
      </c>
      <c r="Z61" t="n">
        <v>10</v>
      </c>
      <c r="AA61" t="n">
        <v>986.8312199737173</v>
      </c>
      <c r="AB61" t="n">
        <v>1350.226011088855</v>
      </c>
      <c r="AC61" t="n">
        <v>1221.362335644643</v>
      </c>
      <c r="AD61" t="n">
        <v>986831.2199737174</v>
      </c>
      <c r="AE61" t="n">
        <v>1350226.011088855</v>
      </c>
      <c r="AF61" t="n">
        <v>1.34140803608348e-06</v>
      </c>
      <c r="AG61" t="n">
        <v>34.30989583333334</v>
      </c>
      <c r="AH61" t="n">
        <v>1221362.335644643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3.7937</v>
      </c>
      <c r="E62" t="n">
        <v>26.36</v>
      </c>
      <c r="F62" t="n">
        <v>23.62</v>
      </c>
      <c r="G62" t="n">
        <v>109</v>
      </c>
      <c r="H62" t="n">
        <v>1.57</v>
      </c>
      <c r="I62" t="n">
        <v>13</v>
      </c>
      <c r="J62" t="n">
        <v>180.95</v>
      </c>
      <c r="K62" t="n">
        <v>50.28</v>
      </c>
      <c r="L62" t="n">
        <v>16</v>
      </c>
      <c r="M62" t="n">
        <v>11</v>
      </c>
      <c r="N62" t="n">
        <v>34.67</v>
      </c>
      <c r="O62" t="n">
        <v>22551.28</v>
      </c>
      <c r="P62" t="n">
        <v>260.96</v>
      </c>
      <c r="Q62" t="n">
        <v>608.85</v>
      </c>
      <c r="R62" t="n">
        <v>54.88</v>
      </c>
      <c r="S62" t="n">
        <v>46.36</v>
      </c>
      <c r="T62" t="n">
        <v>3924.16</v>
      </c>
      <c r="U62" t="n">
        <v>0.84</v>
      </c>
      <c r="V62" t="n">
        <v>0.9</v>
      </c>
      <c r="W62" t="n">
        <v>9.199999999999999</v>
      </c>
      <c r="X62" t="n">
        <v>0.24</v>
      </c>
      <c r="Y62" t="n">
        <v>1</v>
      </c>
      <c r="Z62" t="n">
        <v>10</v>
      </c>
      <c r="AA62" t="n">
        <v>994.6910714387537</v>
      </c>
      <c r="AB62" t="n">
        <v>1360.980206615492</v>
      </c>
      <c r="AC62" t="n">
        <v>1231.090165843825</v>
      </c>
      <c r="AD62" t="n">
        <v>994691.0714387537</v>
      </c>
      <c r="AE62" t="n">
        <v>1360980.206615492</v>
      </c>
      <c r="AF62" t="n">
        <v>1.341054540936015e-06</v>
      </c>
      <c r="AG62" t="n">
        <v>34.32291666666666</v>
      </c>
      <c r="AH62" t="n">
        <v>1231090.165843825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3.7956</v>
      </c>
      <c r="E63" t="n">
        <v>26.35</v>
      </c>
      <c r="F63" t="n">
        <v>23.6</v>
      </c>
      <c r="G63" t="n">
        <v>108.94</v>
      </c>
      <c r="H63" t="n">
        <v>1.59</v>
      </c>
      <c r="I63" t="n">
        <v>13</v>
      </c>
      <c r="J63" t="n">
        <v>181.32</v>
      </c>
      <c r="K63" t="n">
        <v>50.28</v>
      </c>
      <c r="L63" t="n">
        <v>16.25</v>
      </c>
      <c r="M63" t="n">
        <v>11</v>
      </c>
      <c r="N63" t="n">
        <v>34.79</v>
      </c>
      <c r="O63" t="n">
        <v>22597.36</v>
      </c>
      <c r="P63" t="n">
        <v>260.36</v>
      </c>
      <c r="Q63" t="n">
        <v>608.76</v>
      </c>
      <c r="R63" t="n">
        <v>54.69</v>
      </c>
      <c r="S63" t="n">
        <v>46.36</v>
      </c>
      <c r="T63" t="n">
        <v>3825.68</v>
      </c>
      <c r="U63" t="n">
        <v>0.85</v>
      </c>
      <c r="V63" t="n">
        <v>0.9</v>
      </c>
      <c r="W63" t="n">
        <v>9.199999999999999</v>
      </c>
      <c r="X63" t="n">
        <v>0.23</v>
      </c>
      <c r="Y63" t="n">
        <v>1</v>
      </c>
      <c r="Z63" t="n">
        <v>10</v>
      </c>
      <c r="AA63" t="n">
        <v>985.1676628174412</v>
      </c>
      <c r="AB63" t="n">
        <v>1347.949858796676</v>
      </c>
      <c r="AC63" t="n">
        <v>1219.303416132629</v>
      </c>
      <c r="AD63" t="n">
        <v>985167.6628174412</v>
      </c>
      <c r="AE63" t="n">
        <v>1347949.858796676</v>
      </c>
      <c r="AF63" t="n">
        <v>1.341726181716197e-06</v>
      </c>
      <c r="AG63" t="n">
        <v>34.30989583333334</v>
      </c>
      <c r="AH63" t="n">
        <v>1219303.416132629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3.7942</v>
      </c>
      <c r="E64" t="n">
        <v>26.36</v>
      </c>
      <c r="F64" t="n">
        <v>23.61</v>
      </c>
      <c r="G64" t="n">
        <v>108.98</v>
      </c>
      <c r="H64" t="n">
        <v>1.61</v>
      </c>
      <c r="I64" t="n">
        <v>13</v>
      </c>
      <c r="J64" t="n">
        <v>181.7</v>
      </c>
      <c r="K64" t="n">
        <v>50.28</v>
      </c>
      <c r="L64" t="n">
        <v>16.5</v>
      </c>
      <c r="M64" t="n">
        <v>11</v>
      </c>
      <c r="N64" t="n">
        <v>34.92</v>
      </c>
      <c r="O64" t="n">
        <v>22643.61</v>
      </c>
      <c r="P64" t="n">
        <v>259.21</v>
      </c>
      <c r="Q64" t="n">
        <v>608.79</v>
      </c>
      <c r="R64" t="n">
        <v>54.9</v>
      </c>
      <c r="S64" t="n">
        <v>46.36</v>
      </c>
      <c r="T64" t="n">
        <v>3931.35</v>
      </c>
      <c r="U64" t="n">
        <v>0.84</v>
      </c>
      <c r="V64" t="n">
        <v>0.9</v>
      </c>
      <c r="W64" t="n">
        <v>9.199999999999999</v>
      </c>
      <c r="X64" t="n">
        <v>0.24</v>
      </c>
      <c r="Y64" t="n">
        <v>1</v>
      </c>
      <c r="Z64" t="n">
        <v>10</v>
      </c>
      <c r="AA64" t="n">
        <v>992.0373560769549</v>
      </c>
      <c r="AB64" t="n">
        <v>1357.349276183819</v>
      </c>
      <c r="AC64" t="n">
        <v>1227.805766316509</v>
      </c>
      <c r="AD64" t="n">
        <v>992037.3560769549</v>
      </c>
      <c r="AE64" t="n">
        <v>1357349.276183819</v>
      </c>
      <c r="AF64" t="n">
        <v>1.341231288509748e-06</v>
      </c>
      <c r="AG64" t="n">
        <v>34.32291666666666</v>
      </c>
      <c r="AH64" t="n">
        <v>1227805.766316509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3.8026</v>
      </c>
      <c r="E65" t="n">
        <v>26.3</v>
      </c>
      <c r="F65" t="n">
        <v>23.59</v>
      </c>
      <c r="G65" t="n">
        <v>117.93</v>
      </c>
      <c r="H65" t="n">
        <v>1.63</v>
      </c>
      <c r="I65" t="n">
        <v>12</v>
      </c>
      <c r="J65" t="n">
        <v>182.07</v>
      </c>
      <c r="K65" t="n">
        <v>50.28</v>
      </c>
      <c r="L65" t="n">
        <v>16.75</v>
      </c>
      <c r="M65" t="n">
        <v>10</v>
      </c>
      <c r="N65" t="n">
        <v>35.04</v>
      </c>
      <c r="O65" t="n">
        <v>22689.77</v>
      </c>
      <c r="P65" t="n">
        <v>257.43</v>
      </c>
      <c r="Q65" t="n">
        <v>608.76</v>
      </c>
      <c r="R65" t="n">
        <v>53.96</v>
      </c>
      <c r="S65" t="n">
        <v>46.36</v>
      </c>
      <c r="T65" t="n">
        <v>3469.07</v>
      </c>
      <c r="U65" t="n">
        <v>0.86</v>
      </c>
      <c r="V65" t="n">
        <v>0.9</v>
      </c>
      <c r="W65" t="n">
        <v>9.199999999999999</v>
      </c>
      <c r="X65" t="n">
        <v>0.21</v>
      </c>
      <c r="Y65" t="n">
        <v>1</v>
      </c>
      <c r="Z65" t="n">
        <v>10</v>
      </c>
      <c r="AA65" t="n">
        <v>979.9029030106767</v>
      </c>
      <c r="AB65" t="n">
        <v>1340.74638216425</v>
      </c>
      <c r="AC65" t="n">
        <v>1212.787429199859</v>
      </c>
      <c r="AD65" t="n">
        <v>979902.9030106767</v>
      </c>
      <c r="AE65" t="n">
        <v>1340746.38216425</v>
      </c>
      <c r="AF65" t="n">
        <v>1.344200647748449e-06</v>
      </c>
      <c r="AG65" t="n">
        <v>34.24479166666666</v>
      </c>
      <c r="AH65" t="n">
        <v>1212787.429199859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3.8022</v>
      </c>
      <c r="E66" t="n">
        <v>26.3</v>
      </c>
      <c r="F66" t="n">
        <v>23.59</v>
      </c>
      <c r="G66" t="n">
        <v>117.95</v>
      </c>
      <c r="H66" t="n">
        <v>1.65</v>
      </c>
      <c r="I66" t="n">
        <v>12</v>
      </c>
      <c r="J66" t="n">
        <v>182.45</v>
      </c>
      <c r="K66" t="n">
        <v>50.28</v>
      </c>
      <c r="L66" t="n">
        <v>17</v>
      </c>
      <c r="M66" t="n">
        <v>10</v>
      </c>
      <c r="N66" t="n">
        <v>35.17</v>
      </c>
      <c r="O66" t="n">
        <v>22735.98</v>
      </c>
      <c r="P66" t="n">
        <v>257.79</v>
      </c>
      <c r="Q66" t="n">
        <v>608.77</v>
      </c>
      <c r="R66" t="n">
        <v>54.18</v>
      </c>
      <c r="S66" t="n">
        <v>46.36</v>
      </c>
      <c r="T66" t="n">
        <v>3575.05</v>
      </c>
      <c r="U66" t="n">
        <v>0.86</v>
      </c>
      <c r="V66" t="n">
        <v>0.9</v>
      </c>
      <c r="W66" t="n">
        <v>9.199999999999999</v>
      </c>
      <c r="X66" t="n">
        <v>0.22</v>
      </c>
      <c r="Y66" t="n">
        <v>1</v>
      </c>
      <c r="Z66" t="n">
        <v>10</v>
      </c>
      <c r="AA66" t="n">
        <v>980.4747405738334</v>
      </c>
      <c r="AB66" t="n">
        <v>1341.528795545854</v>
      </c>
      <c r="AC66" t="n">
        <v>1213.495170146447</v>
      </c>
      <c r="AD66" t="n">
        <v>980474.7405738333</v>
      </c>
      <c r="AE66" t="n">
        <v>1341528.795545854</v>
      </c>
      <c r="AF66" t="n">
        <v>1.344059249689463e-06</v>
      </c>
      <c r="AG66" t="n">
        <v>34.24479166666666</v>
      </c>
      <c r="AH66" t="n">
        <v>1213495.170146447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3.8022</v>
      </c>
      <c r="E67" t="n">
        <v>26.3</v>
      </c>
      <c r="F67" t="n">
        <v>23.59</v>
      </c>
      <c r="G67" t="n">
        <v>117.95</v>
      </c>
      <c r="H67" t="n">
        <v>1.67</v>
      </c>
      <c r="I67" t="n">
        <v>12</v>
      </c>
      <c r="J67" t="n">
        <v>182.82</v>
      </c>
      <c r="K67" t="n">
        <v>50.28</v>
      </c>
      <c r="L67" t="n">
        <v>17.25</v>
      </c>
      <c r="M67" t="n">
        <v>10</v>
      </c>
      <c r="N67" t="n">
        <v>35.29</v>
      </c>
      <c r="O67" t="n">
        <v>22782.23</v>
      </c>
      <c r="P67" t="n">
        <v>257.36</v>
      </c>
      <c r="Q67" t="n">
        <v>608.79</v>
      </c>
      <c r="R67" t="n">
        <v>54.21</v>
      </c>
      <c r="S67" t="n">
        <v>46.36</v>
      </c>
      <c r="T67" t="n">
        <v>3594.55</v>
      </c>
      <c r="U67" t="n">
        <v>0.86</v>
      </c>
      <c r="V67" t="n">
        <v>0.9</v>
      </c>
      <c r="W67" t="n">
        <v>9.199999999999999</v>
      </c>
      <c r="X67" t="n">
        <v>0.22</v>
      </c>
      <c r="Y67" t="n">
        <v>1</v>
      </c>
      <c r="Z67" t="n">
        <v>10</v>
      </c>
      <c r="AA67" t="n">
        <v>979.8592963089887</v>
      </c>
      <c r="AB67" t="n">
        <v>1340.686717551209</v>
      </c>
      <c r="AC67" t="n">
        <v>1212.733458893747</v>
      </c>
      <c r="AD67" t="n">
        <v>979859.2963089887</v>
      </c>
      <c r="AE67" t="n">
        <v>1340686.717551209</v>
      </c>
      <c r="AF67" t="n">
        <v>1.344059249689463e-06</v>
      </c>
      <c r="AG67" t="n">
        <v>34.24479166666666</v>
      </c>
      <c r="AH67" t="n">
        <v>1212733.458893747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3.8017</v>
      </c>
      <c r="E68" t="n">
        <v>26.3</v>
      </c>
      <c r="F68" t="n">
        <v>23.59</v>
      </c>
      <c r="G68" t="n">
        <v>117.97</v>
      </c>
      <c r="H68" t="n">
        <v>1.69</v>
      </c>
      <c r="I68" t="n">
        <v>12</v>
      </c>
      <c r="J68" t="n">
        <v>183.2</v>
      </c>
      <c r="K68" t="n">
        <v>50.28</v>
      </c>
      <c r="L68" t="n">
        <v>17.5</v>
      </c>
      <c r="M68" t="n">
        <v>10</v>
      </c>
      <c r="N68" t="n">
        <v>35.42</v>
      </c>
      <c r="O68" t="n">
        <v>22828.53</v>
      </c>
      <c r="P68" t="n">
        <v>257.08</v>
      </c>
      <c r="Q68" t="n">
        <v>608.8</v>
      </c>
      <c r="R68" t="n">
        <v>54.25</v>
      </c>
      <c r="S68" t="n">
        <v>46.36</v>
      </c>
      <c r="T68" t="n">
        <v>3614.94</v>
      </c>
      <c r="U68" t="n">
        <v>0.85</v>
      </c>
      <c r="V68" t="n">
        <v>0.9</v>
      </c>
      <c r="W68" t="n">
        <v>9.199999999999999</v>
      </c>
      <c r="X68" t="n">
        <v>0.22</v>
      </c>
      <c r="Y68" t="n">
        <v>1</v>
      </c>
      <c r="Z68" t="n">
        <v>10</v>
      </c>
      <c r="AA68" t="n">
        <v>979.5292201380813</v>
      </c>
      <c r="AB68" t="n">
        <v>1340.23509277224</v>
      </c>
      <c r="AC68" t="n">
        <v>1212.324936549824</v>
      </c>
      <c r="AD68" t="n">
        <v>979529.2201380813</v>
      </c>
      <c r="AE68" t="n">
        <v>1340235.092772241</v>
      </c>
      <c r="AF68" t="n">
        <v>1.343882502115731e-06</v>
      </c>
      <c r="AG68" t="n">
        <v>34.24479166666666</v>
      </c>
      <c r="AH68" t="n">
        <v>1212324.936549824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3.8014</v>
      </c>
      <c r="E69" t="n">
        <v>26.31</v>
      </c>
      <c r="F69" t="n">
        <v>23.6</v>
      </c>
      <c r="G69" t="n">
        <v>117.98</v>
      </c>
      <c r="H69" t="n">
        <v>1.72</v>
      </c>
      <c r="I69" t="n">
        <v>12</v>
      </c>
      <c r="J69" t="n">
        <v>183.57</v>
      </c>
      <c r="K69" t="n">
        <v>50.28</v>
      </c>
      <c r="L69" t="n">
        <v>17.75</v>
      </c>
      <c r="M69" t="n">
        <v>10</v>
      </c>
      <c r="N69" t="n">
        <v>35.54</v>
      </c>
      <c r="O69" t="n">
        <v>22874.86</v>
      </c>
      <c r="P69" t="n">
        <v>256.23</v>
      </c>
      <c r="Q69" t="n">
        <v>608.77</v>
      </c>
      <c r="R69" t="n">
        <v>54.41</v>
      </c>
      <c r="S69" t="n">
        <v>46.36</v>
      </c>
      <c r="T69" t="n">
        <v>3694.75</v>
      </c>
      <c r="U69" t="n">
        <v>0.85</v>
      </c>
      <c r="V69" t="n">
        <v>0.9</v>
      </c>
      <c r="W69" t="n">
        <v>9.199999999999999</v>
      </c>
      <c r="X69" t="n">
        <v>0.22</v>
      </c>
      <c r="Y69" t="n">
        <v>1</v>
      </c>
      <c r="Z69" t="n">
        <v>10</v>
      </c>
      <c r="AA69" t="n">
        <v>978.42664842351</v>
      </c>
      <c r="AB69" t="n">
        <v>1338.726505510333</v>
      </c>
      <c r="AC69" t="n">
        <v>1210.960326738877</v>
      </c>
      <c r="AD69" t="n">
        <v>978426.6484235099</v>
      </c>
      <c r="AE69" t="n">
        <v>1338726.505510333</v>
      </c>
      <c r="AF69" t="n">
        <v>1.343776453571492e-06</v>
      </c>
      <c r="AG69" t="n">
        <v>34.2578125</v>
      </c>
      <c r="AH69" t="n">
        <v>1210960.326738877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3.7999</v>
      </c>
      <c r="E70" t="n">
        <v>26.32</v>
      </c>
      <c r="F70" t="n">
        <v>23.61</v>
      </c>
      <c r="G70" t="n">
        <v>118.03</v>
      </c>
      <c r="H70" t="n">
        <v>1.74</v>
      </c>
      <c r="I70" t="n">
        <v>12</v>
      </c>
      <c r="J70" t="n">
        <v>183.95</v>
      </c>
      <c r="K70" t="n">
        <v>50.28</v>
      </c>
      <c r="L70" t="n">
        <v>18</v>
      </c>
      <c r="M70" t="n">
        <v>10</v>
      </c>
      <c r="N70" t="n">
        <v>35.67</v>
      </c>
      <c r="O70" t="n">
        <v>22921.24</v>
      </c>
      <c r="P70" t="n">
        <v>254.98</v>
      </c>
      <c r="Q70" t="n">
        <v>608.79</v>
      </c>
      <c r="R70" t="n">
        <v>54.65</v>
      </c>
      <c r="S70" t="n">
        <v>46.36</v>
      </c>
      <c r="T70" t="n">
        <v>3811.98</v>
      </c>
      <c r="U70" t="n">
        <v>0.85</v>
      </c>
      <c r="V70" t="n">
        <v>0.9</v>
      </c>
      <c r="W70" t="n">
        <v>9.199999999999999</v>
      </c>
      <c r="X70" t="n">
        <v>0.23</v>
      </c>
      <c r="Y70" t="n">
        <v>1</v>
      </c>
      <c r="Z70" t="n">
        <v>10</v>
      </c>
      <c r="AA70" t="n">
        <v>976.9200838497086</v>
      </c>
      <c r="AB70" t="n">
        <v>1336.665157395519</v>
      </c>
      <c r="AC70" t="n">
        <v>1209.095710795021</v>
      </c>
      <c r="AD70" t="n">
        <v>976920.0838497085</v>
      </c>
      <c r="AE70" t="n">
        <v>1336665.157395519</v>
      </c>
      <c r="AF70" t="n">
        <v>1.343246210850295e-06</v>
      </c>
      <c r="AG70" t="n">
        <v>34.27083333333334</v>
      </c>
      <c r="AH70" t="n">
        <v>1209095.710795021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3.8095</v>
      </c>
      <c r="E71" t="n">
        <v>26.25</v>
      </c>
      <c r="F71" t="n">
        <v>23.57</v>
      </c>
      <c r="G71" t="n">
        <v>128.57</v>
      </c>
      <c r="H71" t="n">
        <v>1.76</v>
      </c>
      <c r="I71" t="n">
        <v>11</v>
      </c>
      <c r="J71" t="n">
        <v>184.33</v>
      </c>
      <c r="K71" t="n">
        <v>50.28</v>
      </c>
      <c r="L71" t="n">
        <v>18.25</v>
      </c>
      <c r="M71" t="n">
        <v>9</v>
      </c>
      <c r="N71" t="n">
        <v>35.8</v>
      </c>
      <c r="O71" t="n">
        <v>22967.66</v>
      </c>
      <c r="P71" t="n">
        <v>254.02</v>
      </c>
      <c r="Q71" t="n">
        <v>608.79</v>
      </c>
      <c r="R71" t="n">
        <v>53.47</v>
      </c>
      <c r="S71" t="n">
        <v>46.36</v>
      </c>
      <c r="T71" t="n">
        <v>3229.11</v>
      </c>
      <c r="U71" t="n">
        <v>0.87</v>
      </c>
      <c r="V71" t="n">
        <v>0.9</v>
      </c>
      <c r="W71" t="n">
        <v>9.199999999999999</v>
      </c>
      <c r="X71" t="n">
        <v>0.2</v>
      </c>
      <c r="Y71" t="n">
        <v>1</v>
      </c>
      <c r="Z71" t="n">
        <v>10</v>
      </c>
      <c r="AA71" t="n">
        <v>973.914088859956</v>
      </c>
      <c r="AB71" t="n">
        <v>1332.552222435401</v>
      </c>
      <c r="AC71" t="n">
        <v>1205.375308574956</v>
      </c>
      <c r="AD71" t="n">
        <v>973914.088859956</v>
      </c>
      <c r="AE71" t="n">
        <v>1332552.222435401</v>
      </c>
      <c r="AF71" t="n">
        <v>1.346639764265954e-06</v>
      </c>
      <c r="AG71" t="n">
        <v>34.1796875</v>
      </c>
      <c r="AH71" t="n">
        <v>1205375.308574956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3.8098</v>
      </c>
      <c r="E72" t="n">
        <v>26.25</v>
      </c>
      <c r="F72" t="n">
        <v>23.57</v>
      </c>
      <c r="G72" t="n">
        <v>128.56</v>
      </c>
      <c r="H72" t="n">
        <v>1.78</v>
      </c>
      <c r="I72" t="n">
        <v>11</v>
      </c>
      <c r="J72" t="n">
        <v>184.7</v>
      </c>
      <c r="K72" t="n">
        <v>50.28</v>
      </c>
      <c r="L72" t="n">
        <v>18.5</v>
      </c>
      <c r="M72" t="n">
        <v>9</v>
      </c>
      <c r="N72" t="n">
        <v>35.92</v>
      </c>
      <c r="O72" t="n">
        <v>23014.13</v>
      </c>
      <c r="P72" t="n">
        <v>253.82</v>
      </c>
      <c r="Q72" t="n">
        <v>608.76</v>
      </c>
      <c r="R72" t="n">
        <v>53.71</v>
      </c>
      <c r="S72" t="n">
        <v>46.36</v>
      </c>
      <c r="T72" t="n">
        <v>3348.27</v>
      </c>
      <c r="U72" t="n">
        <v>0.86</v>
      </c>
      <c r="V72" t="n">
        <v>0.9</v>
      </c>
      <c r="W72" t="n">
        <v>9.19</v>
      </c>
      <c r="X72" t="n">
        <v>0.2</v>
      </c>
      <c r="Y72" t="n">
        <v>1</v>
      </c>
      <c r="Z72" t="n">
        <v>10</v>
      </c>
      <c r="AA72" t="n">
        <v>973.5865265619235</v>
      </c>
      <c r="AB72" t="n">
        <v>1332.104037248204</v>
      </c>
      <c r="AC72" t="n">
        <v>1204.969897552993</v>
      </c>
      <c r="AD72" t="n">
        <v>973586.5265619236</v>
      </c>
      <c r="AE72" t="n">
        <v>1332104.037248204</v>
      </c>
      <c r="AF72" t="n">
        <v>1.346745812810193e-06</v>
      </c>
      <c r="AG72" t="n">
        <v>34.1796875</v>
      </c>
      <c r="AH72" t="n">
        <v>1204969.897552993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3.8104</v>
      </c>
      <c r="E73" t="n">
        <v>26.24</v>
      </c>
      <c r="F73" t="n">
        <v>23.57</v>
      </c>
      <c r="G73" t="n">
        <v>128.54</v>
      </c>
      <c r="H73" t="n">
        <v>1.8</v>
      </c>
      <c r="I73" t="n">
        <v>11</v>
      </c>
      <c r="J73" t="n">
        <v>185.08</v>
      </c>
      <c r="K73" t="n">
        <v>50.28</v>
      </c>
      <c r="L73" t="n">
        <v>18.75</v>
      </c>
      <c r="M73" t="n">
        <v>9</v>
      </c>
      <c r="N73" t="n">
        <v>36.05</v>
      </c>
      <c r="O73" t="n">
        <v>23060.64</v>
      </c>
      <c r="P73" t="n">
        <v>253.67</v>
      </c>
      <c r="Q73" t="n">
        <v>608.78</v>
      </c>
      <c r="R73" t="n">
        <v>53.44</v>
      </c>
      <c r="S73" t="n">
        <v>46.36</v>
      </c>
      <c r="T73" t="n">
        <v>3214.38</v>
      </c>
      <c r="U73" t="n">
        <v>0.87</v>
      </c>
      <c r="V73" t="n">
        <v>0.9</v>
      </c>
      <c r="W73" t="n">
        <v>9.19</v>
      </c>
      <c r="X73" t="n">
        <v>0.19</v>
      </c>
      <c r="Y73" t="n">
        <v>1</v>
      </c>
      <c r="Z73" t="n">
        <v>10</v>
      </c>
      <c r="AA73" t="n">
        <v>973.2886031137376</v>
      </c>
      <c r="AB73" t="n">
        <v>1331.696405242941</v>
      </c>
      <c r="AC73" t="n">
        <v>1204.601169374198</v>
      </c>
      <c r="AD73" t="n">
        <v>973288.6031137377</v>
      </c>
      <c r="AE73" t="n">
        <v>1331696.405242941</v>
      </c>
      <c r="AF73" t="n">
        <v>1.346957909898672e-06</v>
      </c>
      <c r="AG73" t="n">
        <v>34.16666666666666</v>
      </c>
      <c r="AH73" t="n">
        <v>1204601.169374198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3.8099</v>
      </c>
      <c r="E74" t="n">
        <v>26.25</v>
      </c>
      <c r="F74" t="n">
        <v>23.57</v>
      </c>
      <c r="G74" t="n">
        <v>128.55</v>
      </c>
      <c r="H74" t="n">
        <v>1.82</v>
      </c>
      <c r="I74" t="n">
        <v>11</v>
      </c>
      <c r="J74" t="n">
        <v>185.46</v>
      </c>
      <c r="K74" t="n">
        <v>50.28</v>
      </c>
      <c r="L74" t="n">
        <v>19</v>
      </c>
      <c r="M74" t="n">
        <v>9</v>
      </c>
      <c r="N74" t="n">
        <v>36.18</v>
      </c>
      <c r="O74" t="n">
        <v>23107.19</v>
      </c>
      <c r="P74" t="n">
        <v>252.84</v>
      </c>
      <c r="Q74" t="n">
        <v>608.8099999999999</v>
      </c>
      <c r="R74" t="n">
        <v>53.48</v>
      </c>
      <c r="S74" t="n">
        <v>46.36</v>
      </c>
      <c r="T74" t="n">
        <v>3231.83</v>
      </c>
      <c r="U74" t="n">
        <v>0.87</v>
      </c>
      <c r="V74" t="n">
        <v>0.9</v>
      </c>
      <c r="W74" t="n">
        <v>9.199999999999999</v>
      </c>
      <c r="X74" t="n">
        <v>0.2</v>
      </c>
      <c r="Y74" t="n">
        <v>1</v>
      </c>
      <c r="Z74" t="n">
        <v>10</v>
      </c>
      <c r="AA74" t="n">
        <v>972.1727698537143</v>
      </c>
      <c r="AB74" t="n">
        <v>1330.169672949488</v>
      </c>
      <c r="AC74" t="n">
        <v>1203.22014626805</v>
      </c>
      <c r="AD74" t="n">
        <v>972172.7698537143</v>
      </c>
      <c r="AE74" t="n">
        <v>1330169.672949488</v>
      </c>
      <c r="AF74" t="n">
        <v>1.34678116232494e-06</v>
      </c>
      <c r="AG74" t="n">
        <v>34.1796875</v>
      </c>
      <c r="AH74" t="n">
        <v>1203220.146268049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3.8096</v>
      </c>
      <c r="E75" t="n">
        <v>26.25</v>
      </c>
      <c r="F75" t="n">
        <v>23.57</v>
      </c>
      <c r="G75" t="n">
        <v>128.57</v>
      </c>
      <c r="H75" t="n">
        <v>1.84</v>
      </c>
      <c r="I75" t="n">
        <v>11</v>
      </c>
      <c r="J75" t="n">
        <v>185.84</v>
      </c>
      <c r="K75" t="n">
        <v>50.28</v>
      </c>
      <c r="L75" t="n">
        <v>19.25</v>
      </c>
      <c r="M75" t="n">
        <v>9</v>
      </c>
      <c r="N75" t="n">
        <v>36.31</v>
      </c>
      <c r="O75" t="n">
        <v>23153.78</v>
      </c>
      <c r="P75" t="n">
        <v>251.67</v>
      </c>
      <c r="Q75" t="n">
        <v>608.78</v>
      </c>
      <c r="R75" t="n">
        <v>53.5</v>
      </c>
      <c r="S75" t="n">
        <v>46.36</v>
      </c>
      <c r="T75" t="n">
        <v>3244.04</v>
      </c>
      <c r="U75" t="n">
        <v>0.87</v>
      </c>
      <c r="V75" t="n">
        <v>0.9</v>
      </c>
      <c r="W75" t="n">
        <v>9.199999999999999</v>
      </c>
      <c r="X75" t="n">
        <v>0.2</v>
      </c>
      <c r="Y75" t="n">
        <v>1</v>
      </c>
      <c r="Z75" t="n">
        <v>10</v>
      </c>
      <c r="AA75" t="n">
        <v>970.5431870131558</v>
      </c>
      <c r="AB75" t="n">
        <v>1327.940005814915</v>
      </c>
      <c r="AC75" t="n">
        <v>1201.203275435442</v>
      </c>
      <c r="AD75" t="n">
        <v>970543.1870131558</v>
      </c>
      <c r="AE75" t="n">
        <v>1327940.005814915</v>
      </c>
      <c r="AF75" t="n">
        <v>1.346675113780701e-06</v>
      </c>
      <c r="AG75" t="n">
        <v>34.1796875</v>
      </c>
      <c r="AH75" t="n">
        <v>1201203.275435443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3.8111</v>
      </c>
      <c r="E76" t="n">
        <v>26.24</v>
      </c>
      <c r="F76" t="n">
        <v>23.56</v>
      </c>
      <c r="G76" t="n">
        <v>128.51</v>
      </c>
      <c r="H76" t="n">
        <v>1.86</v>
      </c>
      <c r="I76" t="n">
        <v>11</v>
      </c>
      <c r="J76" t="n">
        <v>186.21</v>
      </c>
      <c r="K76" t="n">
        <v>50.28</v>
      </c>
      <c r="L76" t="n">
        <v>19.5</v>
      </c>
      <c r="M76" t="n">
        <v>9</v>
      </c>
      <c r="N76" t="n">
        <v>36.43</v>
      </c>
      <c r="O76" t="n">
        <v>23200.42</v>
      </c>
      <c r="P76" t="n">
        <v>250.2</v>
      </c>
      <c r="Q76" t="n">
        <v>608.8099999999999</v>
      </c>
      <c r="R76" t="n">
        <v>53.31</v>
      </c>
      <c r="S76" t="n">
        <v>46.36</v>
      </c>
      <c r="T76" t="n">
        <v>3149.17</v>
      </c>
      <c r="U76" t="n">
        <v>0.87</v>
      </c>
      <c r="V76" t="n">
        <v>0.9</v>
      </c>
      <c r="W76" t="n">
        <v>9.19</v>
      </c>
      <c r="X76" t="n">
        <v>0.19</v>
      </c>
      <c r="Y76" t="n">
        <v>1</v>
      </c>
      <c r="Z76" t="n">
        <v>10</v>
      </c>
      <c r="AA76" t="n">
        <v>968.1644755162065</v>
      </c>
      <c r="AB76" t="n">
        <v>1324.685347803444</v>
      </c>
      <c r="AC76" t="n">
        <v>1198.259237416645</v>
      </c>
      <c r="AD76" t="n">
        <v>968164.4755162065</v>
      </c>
      <c r="AE76" t="n">
        <v>1324685.347803444</v>
      </c>
      <c r="AF76" t="n">
        <v>1.347205356501897e-06</v>
      </c>
      <c r="AG76" t="n">
        <v>34.16666666666666</v>
      </c>
      <c r="AH76" t="n">
        <v>1198259.237416645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3.8091</v>
      </c>
      <c r="E77" t="n">
        <v>26.25</v>
      </c>
      <c r="F77" t="n">
        <v>23.57</v>
      </c>
      <c r="G77" t="n">
        <v>128.59</v>
      </c>
      <c r="H77" t="n">
        <v>1.88</v>
      </c>
      <c r="I77" t="n">
        <v>11</v>
      </c>
      <c r="J77" t="n">
        <v>186.59</v>
      </c>
      <c r="K77" t="n">
        <v>50.28</v>
      </c>
      <c r="L77" t="n">
        <v>19.75</v>
      </c>
      <c r="M77" t="n">
        <v>9</v>
      </c>
      <c r="N77" t="n">
        <v>36.56</v>
      </c>
      <c r="O77" t="n">
        <v>23247.1</v>
      </c>
      <c r="P77" t="n">
        <v>249.12</v>
      </c>
      <c r="Q77" t="n">
        <v>608.8099999999999</v>
      </c>
      <c r="R77" t="n">
        <v>53.71</v>
      </c>
      <c r="S77" t="n">
        <v>46.36</v>
      </c>
      <c r="T77" t="n">
        <v>3345.44</v>
      </c>
      <c r="U77" t="n">
        <v>0.86</v>
      </c>
      <c r="V77" t="n">
        <v>0.9</v>
      </c>
      <c r="W77" t="n">
        <v>9.199999999999999</v>
      </c>
      <c r="X77" t="n">
        <v>0.2</v>
      </c>
      <c r="Y77" t="n">
        <v>1</v>
      </c>
      <c r="Z77" t="n">
        <v>10</v>
      </c>
      <c r="AA77" t="n">
        <v>966.9694413565489</v>
      </c>
      <c r="AB77" t="n">
        <v>1323.050249345014</v>
      </c>
      <c r="AC77" t="n">
        <v>1196.780190460213</v>
      </c>
      <c r="AD77" t="n">
        <v>966969.4413565489</v>
      </c>
      <c r="AE77" t="n">
        <v>1323050.249345014</v>
      </c>
      <c r="AF77" t="n">
        <v>1.346498366206968e-06</v>
      </c>
      <c r="AG77" t="n">
        <v>34.1796875</v>
      </c>
      <c r="AH77" t="n">
        <v>1196780.190460213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3.8172</v>
      </c>
      <c r="E78" t="n">
        <v>26.2</v>
      </c>
      <c r="F78" t="n">
        <v>23.55</v>
      </c>
      <c r="G78" t="n">
        <v>141.3</v>
      </c>
      <c r="H78" t="n">
        <v>1.9</v>
      </c>
      <c r="I78" t="n">
        <v>10</v>
      </c>
      <c r="J78" t="n">
        <v>186.97</v>
      </c>
      <c r="K78" t="n">
        <v>50.28</v>
      </c>
      <c r="L78" t="n">
        <v>20</v>
      </c>
      <c r="M78" t="n">
        <v>8</v>
      </c>
      <c r="N78" t="n">
        <v>36.69</v>
      </c>
      <c r="O78" t="n">
        <v>23293.82</v>
      </c>
      <c r="P78" t="n">
        <v>249.48</v>
      </c>
      <c r="Q78" t="n">
        <v>608.8</v>
      </c>
      <c r="R78" t="n">
        <v>52.97</v>
      </c>
      <c r="S78" t="n">
        <v>46.36</v>
      </c>
      <c r="T78" t="n">
        <v>2981.06</v>
      </c>
      <c r="U78" t="n">
        <v>0.88</v>
      </c>
      <c r="V78" t="n">
        <v>0.9</v>
      </c>
      <c r="W78" t="n">
        <v>9.19</v>
      </c>
      <c r="X78" t="n">
        <v>0.18</v>
      </c>
      <c r="Y78" t="n">
        <v>1</v>
      </c>
      <c r="Z78" t="n">
        <v>10</v>
      </c>
      <c r="AA78" t="n">
        <v>966.225741847504</v>
      </c>
      <c r="AB78" t="n">
        <v>1322.032686867032</v>
      </c>
      <c r="AC78" t="n">
        <v>1195.859742716972</v>
      </c>
      <c r="AD78" t="n">
        <v>966225.7418475039</v>
      </c>
      <c r="AE78" t="n">
        <v>1322032.686867032</v>
      </c>
      <c r="AF78" t="n">
        <v>1.349361676901431e-06</v>
      </c>
      <c r="AG78" t="n">
        <v>34.11458333333334</v>
      </c>
      <c r="AH78" t="n">
        <v>1195859.742716972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3.8172</v>
      </c>
      <c r="E79" t="n">
        <v>26.2</v>
      </c>
      <c r="F79" t="n">
        <v>23.55</v>
      </c>
      <c r="G79" t="n">
        <v>141.3</v>
      </c>
      <c r="H79" t="n">
        <v>1.92</v>
      </c>
      <c r="I79" t="n">
        <v>10</v>
      </c>
      <c r="J79" t="n">
        <v>187.35</v>
      </c>
      <c r="K79" t="n">
        <v>50.28</v>
      </c>
      <c r="L79" t="n">
        <v>20.25</v>
      </c>
      <c r="M79" t="n">
        <v>8</v>
      </c>
      <c r="N79" t="n">
        <v>36.82</v>
      </c>
      <c r="O79" t="n">
        <v>23340.59</v>
      </c>
      <c r="P79" t="n">
        <v>249.47</v>
      </c>
      <c r="Q79" t="n">
        <v>608.77</v>
      </c>
      <c r="R79" t="n">
        <v>52.96</v>
      </c>
      <c r="S79" t="n">
        <v>46.36</v>
      </c>
      <c r="T79" t="n">
        <v>2979.15</v>
      </c>
      <c r="U79" t="n">
        <v>0.88</v>
      </c>
      <c r="V79" t="n">
        <v>0.9</v>
      </c>
      <c r="W79" t="n">
        <v>9.19</v>
      </c>
      <c r="X79" t="n">
        <v>0.18</v>
      </c>
      <c r="Y79" t="n">
        <v>1</v>
      </c>
      <c r="Z79" t="n">
        <v>10</v>
      </c>
      <c r="AA79" t="n">
        <v>966.2114854329411</v>
      </c>
      <c r="AB79" t="n">
        <v>1322.013180611679</v>
      </c>
      <c r="AC79" t="n">
        <v>1195.842098111252</v>
      </c>
      <c r="AD79" t="n">
        <v>966211.4854329411</v>
      </c>
      <c r="AE79" t="n">
        <v>1322013.180611679</v>
      </c>
      <c r="AF79" t="n">
        <v>1.349361676901431e-06</v>
      </c>
      <c r="AG79" t="n">
        <v>34.11458333333334</v>
      </c>
      <c r="AH79" t="n">
        <v>1195842.098111252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3.8174</v>
      </c>
      <c r="E80" t="n">
        <v>26.2</v>
      </c>
      <c r="F80" t="n">
        <v>23.55</v>
      </c>
      <c r="G80" t="n">
        <v>141.3</v>
      </c>
      <c r="H80" t="n">
        <v>1.94</v>
      </c>
      <c r="I80" t="n">
        <v>10</v>
      </c>
      <c r="J80" t="n">
        <v>187.73</v>
      </c>
      <c r="K80" t="n">
        <v>50.28</v>
      </c>
      <c r="L80" t="n">
        <v>20.5</v>
      </c>
      <c r="M80" t="n">
        <v>8</v>
      </c>
      <c r="N80" t="n">
        <v>36.95</v>
      </c>
      <c r="O80" t="n">
        <v>23387.4</v>
      </c>
      <c r="P80" t="n">
        <v>249.31</v>
      </c>
      <c r="Q80" t="n">
        <v>608.78</v>
      </c>
      <c r="R80" t="n">
        <v>52.98</v>
      </c>
      <c r="S80" t="n">
        <v>46.36</v>
      </c>
      <c r="T80" t="n">
        <v>2989.62</v>
      </c>
      <c r="U80" t="n">
        <v>0.87</v>
      </c>
      <c r="V80" t="n">
        <v>0.9</v>
      </c>
      <c r="W80" t="n">
        <v>9.19</v>
      </c>
      <c r="X80" t="n">
        <v>0.18</v>
      </c>
      <c r="Y80" t="n">
        <v>1</v>
      </c>
      <c r="Z80" t="n">
        <v>10</v>
      </c>
      <c r="AA80" t="n">
        <v>965.9559337651928</v>
      </c>
      <c r="AB80" t="n">
        <v>1321.663523545722</v>
      </c>
      <c r="AC80" t="n">
        <v>1195.525811824923</v>
      </c>
      <c r="AD80" t="n">
        <v>965955.9337651927</v>
      </c>
      <c r="AE80" t="n">
        <v>1321663.523545722</v>
      </c>
      <c r="AF80" t="n">
        <v>1.349432375930923e-06</v>
      </c>
      <c r="AG80" t="n">
        <v>34.11458333333334</v>
      </c>
      <c r="AH80" t="n">
        <v>1195525.811824923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3.8183</v>
      </c>
      <c r="E81" t="n">
        <v>26.19</v>
      </c>
      <c r="F81" t="n">
        <v>23.54</v>
      </c>
      <c r="G81" t="n">
        <v>141.26</v>
      </c>
      <c r="H81" t="n">
        <v>1.96</v>
      </c>
      <c r="I81" t="n">
        <v>10</v>
      </c>
      <c r="J81" t="n">
        <v>188.11</v>
      </c>
      <c r="K81" t="n">
        <v>50.28</v>
      </c>
      <c r="L81" t="n">
        <v>20.75</v>
      </c>
      <c r="M81" t="n">
        <v>8</v>
      </c>
      <c r="N81" t="n">
        <v>37.08</v>
      </c>
      <c r="O81" t="n">
        <v>23434.26</v>
      </c>
      <c r="P81" t="n">
        <v>249.26</v>
      </c>
      <c r="Q81" t="n">
        <v>608.79</v>
      </c>
      <c r="R81" t="n">
        <v>52.71</v>
      </c>
      <c r="S81" t="n">
        <v>46.36</v>
      </c>
      <c r="T81" t="n">
        <v>2851.14</v>
      </c>
      <c r="U81" t="n">
        <v>0.88</v>
      </c>
      <c r="V81" t="n">
        <v>0.91</v>
      </c>
      <c r="W81" t="n">
        <v>9.19</v>
      </c>
      <c r="X81" t="n">
        <v>0.17</v>
      </c>
      <c r="Y81" t="n">
        <v>1</v>
      </c>
      <c r="Z81" t="n">
        <v>10</v>
      </c>
      <c r="AA81" t="n">
        <v>965.6896608230917</v>
      </c>
      <c r="AB81" t="n">
        <v>1321.299197159206</v>
      </c>
      <c r="AC81" t="n">
        <v>1195.196256237401</v>
      </c>
      <c r="AD81" t="n">
        <v>965689.6608230916</v>
      </c>
      <c r="AE81" t="n">
        <v>1321299.197159206</v>
      </c>
      <c r="AF81" t="n">
        <v>1.349750521563642e-06</v>
      </c>
      <c r="AG81" t="n">
        <v>34.1015625</v>
      </c>
      <c r="AH81" t="n">
        <v>1195196.256237401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3.8183</v>
      </c>
      <c r="E82" t="n">
        <v>26.19</v>
      </c>
      <c r="F82" t="n">
        <v>23.54</v>
      </c>
      <c r="G82" t="n">
        <v>141.26</v>
      </c>
      <c r="H82" t="n">
        <v>1.98</v>
      </c>
      <c r="I82" t="n">
        <v>10</v>
      </c>
      <c r="J82" t="n">
        <v>188.49</v>
      </c>
      <c r="K82" t="n">
        <v>50.28</v>
      </c>
      <c r="L82" t="n">
        <v>21</v>
      </c>
      <c r="M82" t="n">
        <v>8</v>
      </c>
      <c r="N82" t="n">
        <v>37.21</v>
      </c>
      <c r="O82" t="n">
        <v>23481.16</v>
      </c>
      <c r="P82" t="n">
        <v>249.39</v>
      </c>
      <c r="Q82" t="n">
        <v>608.8200000000001</v>
      </c>
      <c r="R82" t="n">
        <v>52.7</v>
      </c>
      <c r="S82" t="n">
        <v>46.36</v>
      </c>
      <c r="T82" t="n">
        <v>2845.2</v>
      </c>
      <c r="U82" t="n">
        <v>0.88</v>
      </c>
      <c r="V82" t="n">
        <v>0.91</v>
      </c>
      <c r="W82" t="n">
        <v>9.19</v>
      </c>
      <c r="X82" t="n">
        <v>0.17</v>
      </c>
      <c r="Y82" t="n">
        <v>1</v>
      </c>
      <c r="Z82" t="n">
        <v>10</v>
      </c>
      <c r="AA82" t="n">
        <v>965.8749408203954</v>
      </c>
      <c r="AB82" t="n">
        <v>1321.552705425493</v>
      </c>
      <c r="AC82" t="n">
        <v>1195.425570030555</v>
      </c>
      <c r="AD82" t="n">
        <v>965874.9408203954</v>
      </c>
      <c r="AE82" t="n">
        <v>1321552.705425493</v>
      </c>
      <c r="AF82" t="n">
        <v>1.349750521563642e-06</v>
      </c>
      <c r="AG82" t="n">
        <v>34.1015625</v>
      </c>
      <c r="AH82" t="n">
        <v>1195425.570030555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3.8185</v>
      </c>
      <c r="E83" t="n">
        <v>26.19</v>
      </c>
      <c r="F83" t="n">
        <v>23.54</v>
      </c>
      <c r="G83" t="n">
        <v>141.25</v>
      </c>
      <c r="H83" t="n">
        <v>2</v>
      </c>
      <c r="I83" t="n">
        <v>10</v>
      </c>
      <c r="J83" t="n">
        <v>188.87</v>
      </c>
      <c r="K83" t="n">
        <v>50.28</v>
      </c>
      <c r="L83" t="n">
        <v>21.25</v>
      </c>
      <c r="M83" t="n">
        <v>8</v>
      </c>
      <c r="N83" t="n">
        <v>37.34</v>
      </c>
      <c r="O83" t="n">
        <v>23528.1</v>
      </c>
      <c r="P83" t="n">
        <v>248.27</v>
      </c>
      <c r="Q83" t="n">
        <v>608.77</v>
      </c>
      <c r="R83" t="n">
        <v>52.6</v>
      </c>
      <c r="S83" t="n">
        <v>46.36</v>
      </c>
      <c r="T83" t="n">
        <v>2799.71</v>
      </c>
      <c r="U83" t="n">
        <v>0.88</v>
      </c>
      <c r="V83" t="n">
        <v>0.91</v>
      </c>
      <c r="W83" t="n">
        <v>9.199999999999999</v>
      </c>
      <c r="X83" t="n">
        <v>0.17</v>
      </c>
      <c r="Y83" t="n">
        <v>1</v>
      </c>
      <c r="Z83" t="n">
        <v>10</v>
      </c>
      <c r="AA83" t="n">
        <v>964.2513305410134</v>
      </c>
      <c r="AB83" t="n">
        <v>1319.331210212613</v>
      </c>
      <c r="AC83" t="n">
        <v>1193.416091202903</v>
      </c>
      <c r="AD83" t="n">
        <v>964251.3305410134</v>
      </c>
      <c r="AE83" t="n">
        <v>1319331.210212613</v>
      </c>
      <c r="AF83" t="n">
        <v>1.349821220593134e-06</v>
      </c>
      <c r="AG83" t="n">
        <v>34.1015625</v>
      </c>
      <c r="AH83" t="n">
        <v>1193416.091202903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3.8171</v>
      </c>
      <c r="E84" t="n">
        <v>26.2</v>
      </c>
      <c r="F84" t="n">
        <v>23.55</v>
      </c>
      <c r="G84" t="n">
        <v>141.31</v>
      </c>
      <c r="H84" t="n">
        <v>2.02</v>
      </c>
      <c r="I84" t="n">
        <v>10</v>
      </c>
      <c r="J84" t="n">
        <v>189.25</v>
      </c>
      <c r="K84" t="n">
        <v>50.28</v>
      </c>
      <c r="L84" t="n">
        <v>21.5</v>
      </c>
      <c r="M84" t="n">
        <v>8</v>
      </c>
      <c r="N84" t="n">
        <v>37.47</v>
      </c>
      <c r="O84" t="n">
        <v>23575.09</v>
      </c>
      <c r="P84" t="n">
        <v>246.07</v>
      </c>
      <c r="Q84" t="n">
        <v>608.78</v>
      </c>
      <c r="R84" t="n">
        <v>52.95</v>
      </c>
      <c r="S84" t="n">
        <v>46.36</v>
      </c>
      <c r="T84" t="n">
        <v>2970.09</v>
      </c>
      <c r="U84" t="n">
        <v>0.88</v>
      </c>
      <c r="V84" t="n">
        <v>0.9</v>
      </c>
      <c r="W84" t="n">
        <v>9.19</v>
      </c>
      <c r="X84" t="n">
        <v>0.18</v>
      </c>
      <c r="Y84" t="n">
        <v>1</v>
      </c>
      <c r="Z84" t="n">
        <v>10</v>
      </c>
      <c r="AA84" t="n">
        <v>961.377909067432</v>
      </c>
      <c r="AB84" t="n">
        <v>1315.39966818605</v>
      </c>
      <c r="AC84" t="n">
        <v>1189.859770029402</v>
      </c>
      <c r="AD84" t="n">
        <v>961377.909067432</v>
      </c>
      <c r="AE84" t="n">
        <v>1315399.66818605</v>
      </c>
      <c r="AF84" t="n">
        <v>1.349326327386684e-06</v>
      </c>
      <c r="AG84" t="n">
        <v>34.11458333333334</v>
      </c>
      <c r="AH84" t="n">
        <v>1189859.770029402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3.8242</v>
      </c>
      <c r="E85" t="n">
        <v>26.15</v>
      </c>
      <c r="F85" t="n">
        <v>23.53</v>
      </c>
      <c r="G85" t="n">
        <v>156.9</v>
      </c>
      <c r="H85" t="n">
        <v>2.04</v>
      </c>
      <c r="I85" t="n">
        <v>9</v>
      </c>
      <c r="J85" t="n">
        <v>189.63</v>
      </c>
      <c r="K85" t="n">
        <v>50.28</v>
      </c>
      <c r="L85" t="n">
        <v>21.75</v>
      </c>
      <c r="M85" t="n">
        <v>6</v>
      </c>
      <c r="N85" t="n">
        <v>37.6</v>
      </c>
      <c r="O85" t="n">
        <v>23622.13</v>
      </c>
      <c r="P85" t="n">
        <v>242.97</v>
      </c>
      <c r="Q85" t="n">
        <v>608.8</v>
      </c>
      <c r="R85" t="n">
        <v>52.34</v>
      </c>
      <c r="S85" t="n">
        <v>46.36</v>
      </c>
      <c r="T85" t="n">
        <v>2671.08</v>
      </c>
      <c r="U85" t="n">
        <v>0.89</v>
      </c>
      <c r="V85" t="n">
        <v>0.91</v>
      </c>
      <c r="W85" t="n">
        <v>9.199999999999999</v>
      </c>
      <c r="X85" t="n">
        <v>0.16</v>
      </c>
      <c r="Y85" t="n">
        <v>1</v>
      </c>
      <c r="Z85" t="n">
        <v>10</v>
      </c>
      <c r="AA85" t="n">
        <v>955.8595207133501</v>
      </c>
      <c r="AB85" t="n">
        <v>1307.849165785883</v>
      </c>
      <c r="AC85" t="n">
        <v>1183.02987698111</v>
      </c>
      <c r="AD85" t="n">
        <v>955859.52071335</v>
      </c>
      <c r="AE85" t="n">
        <v>1307849.165785883</v>
      </c>
      <c r="AF85" t="n">
        <v>1.351836142933682e-06</v>
      </c>
      <c r="AG85" t="n">
        <v>34.04947916666666</v>
      </c>
      <c r="AH85" t="n">
        <v>1183029.87698111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3.8252</v>
      </c>
      <c r="E86" t="n">
        <v>26.14</v>
      </c>
      <c r="F86" t="n">
        <v>23.53</v>
      </c>
      <c r="G86" t="n">
        <v>156.85</v>
      </c>
      <c r="H86" t="n">
        <v>2.05</v>
      </c>
      <c r="I86" t="n">
        <v>9</v>
      </c>
      <c r="J86" t="n">
        <v>190.01</v>
      </c>
      <c r="K86" t="n">
        <v>50.28</v>
      </c>
      <c r="L86" t="n">
        <v>22</v>
      </c>
      <c r="M86" t="n">
        <v>6</v>
      </c>
      <c r="N86" t="n">
        <v>37.74</v>
      </c>
      <c r="O86" t="n">
        <v>23669.2</v>
      </c>
      <c r="P86" t="n">
        <v>243.52</v>
      </c>
      <c r="Q86" t="n">
        <v>608.8</v>
      </c>
      <c r="R86" t="n">
        <v>52.2</v>
      </c>
      <c r="S86" t="n">
        <v>46.36</v>
      </c>
      <c r="T86" t="n">
        <v>2600.91</v>
      </c>
      <c r="U86" t="n">
        <v>0.89</v>
      </c>
      <c r="V86" t="n">
        <v>0.91</v>
      </c>
      <c r="W86" t="n">
        <v>9.19</v>
      </c>
      <c r="X86" t="n">
        <v>0.16</v>
      </c>
      <c r="Y86" t="n">
        <v>1</v>
      </c>
      <c r="Z86" t="n">
        <v>10</v>
      </c>
      <c r="AA86" t="n">
        <v>956.5076649535994</v>
      </c>
      <c r="AB86" t="n">
        <v>1308.735985329498</v>
      </c>
      <c r="AC86" t="n">
        <v>1183.832059712141</v>
      </c>
      <c r="AD86" t="n">
        <v>956507.6649535993</v>
      </c>
      <c r="AE86" t="n">
        <v>1308735.985329498</v>
      </c>
      <c r="AF86" t="n">
        <v>1.352189638081146e-06</v>
      </c>
      <c r="AG86" t="n">
        <v>34.03645833333334</v>
      </c>
      <c r="AH86" t="n">
        <v>1183832.059712142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3.8243</v>
      </c>
      <c r="E87" t="n">
        <v>26.15</v>
      </c>
      <c r="F87" t="n">
        <v>23.53</v>
      </c>
      <c r="G87" t="n">
        <v>156.89</v>
      </c>
      <c r="H87" t="n">
        <v>2.07</v>
      </c>
      <c r="I87" t="n">
        <v>9</v>
      </c>
      <c r="J87" t="n">
        <v>190.4</v>
      </c>
      <c r="K87" t="n">
        <v>50.28</v>
      </c>
      <c r="L87" t="n">
        <v>22.25</v>
      </c>
      <c r="M87" t="n">
        <v>5</v>
      </c>
      <c r="N87" t="n">
        <v>37.87</v>
      </c>
      <c r="O87" t="n">
        <v>23716.33</v>
      </c>
      <c r="P87" t="n">
        <v>243.66</v>
      </c>
      <c r="Q87" t="n">
        <v>608.76</v>
      </c>
      <c r="R87" t="n">
        <v>52.41</v>
      </c>
      <c r="S87" t="n">
        <v>46.36</v>
      </c>
      <c r="T87" t="n">
        <v>2705.28</v>
      </c>
      <c r="U87" t="n">
        <v>0.88</v>
      </c>
      <c r="V87" t="n">
        <v>0.91</v>
      </c>
      <c r="W87" t="n">
        <v>9.199999999999999</v>
      </c>
      <c r="X87" t="n">
        <v>0.16</v>
      </c>
      <c r="Y87" t="n">
        <v>1</v>
      </c>
      <c r="Z87" t="n">
        <v>10</v>
      </c>
      <c r="AA87" t="n">
        <v>956.8279520144506</v>
      </c>
      <c r="AB87" t="n">
        <v>1309.174216216222</v>
      </c>
      <c r="AC87" t="n">
        <v>1184.228466458098</v>
      </c>
      <c r="AD87" t="n">
        <v>956827.9520144506</v>
      </c>
      <c r="AE87" t="n">
        <v>1309174.216216222</v>
      </c>
      <c r="AF87" t="n">
        <v>1.351871492448428e-06</v>
      </c>
      <c r="AG87" t="n">
        <v>34.04947916666666</v>
      </c>
      <c r="AH87" t="n">
        <v>1184228.466458098</v>
      </c>
    </row>
    <row r="88">
      <c r="A88" t="n">
        <v>86</v>
      </c>
      <c r="B88" t="n">
        <v>80</v>
      </c>
      <c r="C88" t="inlineStr">
        <is>
          <t xml:space="preserve">CONCLUIDO	</t>
        </is>
      </c>
      <c r="D88" t="n">
        <v>3.8237</v>
      </c>
      <c r="E88" t="n">
        <v>26.15</v>
      </c>
      <c r="F88" t="n">
        <v>23.54</v>
      </c>
      <c r="G88" t="n">
        <v>156.92</v>
      </c>
      <c r="H88" t="n">
        <v>2.09</v>
      </c>
      <c r="I88" t="n">
        <v>9</v>
      </c>
      <c r="J88" t="n">
        <v>190.78</v>
      </c>
      <c r="K88" t="n">
        <v>50.28</v>
      </c>
      <c r="L88" t="n">
        <v>22.5</v>
      </c>
      <c r="M88" t="n">
        <v>4</v>
      </c>
      <c r="N88" t="n">
        <v>38</v>
      </c>
      <c r="O88" t="n">
        <v>23763.49</v>
      </c>
      <c r="P88" t="n">
        <v>243.83</v>
      </c>
      <c r="Q88" t="n">
        <v>608.76</v>
      </c>
      <c r="R88" t="n">
        <v>52.59</v>
      </c>
      <c r="S88" t="n">
        <v>46.36</v>
      </c>
      <c r="T88" t="n">
        <v>2795.47</v>
      </c>
      <c r="U88" t="n">
        <v>0.88</v>
      </c>
      <c r="V88" t="n">
        <v>0.91</v>
      </c>
      <c r="W88" t="n">
        <v>9.19</v>
      </c>
      <c r="X88" t="n">
        <v>0.17</v>
      </c>
      <c r="Y88" t="n">
        <v>1</v>
      </c>
      <c r="Z88" t="n">
        <v>10</v>
      </c>
      <c r="AA88" t="n">
        <v>957.2220991836023</v>
      </c>
      <c r="AB88" t="n">
        <v>1309.713505761601</v>
      </c>
      <c r="AC88" t="n">
        <v>1184.716286966164</v>
      </c>
      <c r="AD88" t="n">
        <v>957222.0991836023</v>
      </c>
      <c r="AE88" t="n">
        <v>1309713.505761601</v>
      </c>
      <c r="AF88" t="n">
        <v>1.35165939535995e-06</v>
      </c>
      <c r="AG88" t="n">
        <v>34.04947916666666</v>
      </c>
      <c r="AH88" t="n">
        <v>1184716.286966164</v>
      </c>
    </row>
    <row r="89">
      <c r="A89" t="n">
        <v>87</v>
      </c>
      <c r="B89" t="n">
        <v>80</v>
      </c>
      <c r="C89" t="inlineStr">
        <is>
          <t xml:space="preserve">CONCLUIDO	</t>
        </is>
      </c>
      <c r="D89" t="n">
        <v>3.8228</v>
      </c>
      <c r="E89" t="n">
        <v>26.16</v>
      </c>
      <c r="F89" t="n">
        <v>23.54</v>
      </c>
      <c r="G89" t="n">
        <v>156.96</v>
      </c>
      <c r="H89" t="n">
        <v>2.11</v>
      </c>
      <c r="I89" t="n">
        <v>9</v>
      </c>
      <c r="J89" t="n">
        <v>191.16</v>
      </c>
      <c r="K89" t="n">
        <v>50.28</v>
      </c>
      <c r="L89" t="n">
        <v>22.75</v>
      </c>
      <c r="M89" t="n">
        <v>3</v>
      </c>
      <c r="N89" t="n">
        <v>38.13</v>
      </c>
      <c r="O89" t="n">
        <v>23810.71</v>
      </c>
      <c r="P89" t="n">
        <v>243.89</v>
      </c>
      <c r="Q89" t="n">
        <v>608.76</v>
      </c>
      <c r="R89" t="n">
        <v>52.62</v>
      </c>
      <c r="S89" t="n">
        <v>46.36</v>
      </c>
      <c r="T89" t="n">
        <v>2812.85</v>
      </c>
      <c r="U89" t="n">
        <v>0.88</v>
      </c>
      <c r="V89" t="n">
        <v>0.9</v>
      </c>
      <c r="W89" t="n">
        <v>9.199999999999999</v>
      </c>
      <c r="X89" t="n">
        <v>0.17</v>
      </c>
      <c r="Y89" t="n">
        <v>1</v>
      </c>
      <c r="Z89" t="n">
        <v>10</v>
      </c>
      <c r="AA89" t="n">
        <v>957.4287958751017</v>
      </c>
      <c r="AB89" t="n">
        <v>1309.996317293725</v>
      </c>
      <c r="AC89" t="n">
        <v>1184.97210736259</v>
      </c>
      <c r="AD89" t="n">
        <v>957428.7958751017</v>
      </c>
      <c r="AE89" t="n">
        <v>1309996.317293725</v>
      </c>
      <c r="AF89" t="n">
        <v>1.351341249727231e-06</v>
      </c>
      <c r="AG89" t="n">
        <v>34.0625</v>
      </c>
      <c r="AH89" t="n">
        <v>1184972.10736259</v>
      </c>
    </row>
    <row r="90">
      <c r="A90" t="n">
        <v>88</v>
      </c>
      <c r="B90" t="n">
        <v>80</v>
      </c>
      <c r="C90" t="inlineStr">
        <is>
          <t xml:space="preserve">CONCLUIDO	</t>
        </is>
      </c>
      <c r="D90" t="n">
        <v>3.8236</v>
      </c>
      <c r="E90" t="n">
        <v>26.15</v>
      </c>
      <c r="F90" t="n">
        <v>23.54</v>
      </c>
      <c r="G90" t="n">
        <v>156.93</v>
      </c>
      <c r="H90" t="n">
        <v>2.13</v>
      </c>
      <c r="I90" t="n">
        <v>9</v>
      </c>
      <c r="J90" t="n">
        <v>191.55</v>
      </c>
      <c r="K90" t="n">
        <v>50.28</v>
      </c>
      <c r="L90" t="n">
        <v>23</v>
      </c>
      <c r="M90" t="n">
        <v>3</v>
      </c>
      <c r="N90" t="n">
        <v>38.27</v>
      </c>
      <c r="O90" t="n">
        <v>23857.96</v>
      </c>
      <c r="P90" t="n">
        <v>243.99</v>
      </c>
      <c r="Q90" t="n">
        <v>608.83</v>
      </c>
      <c r="R90" t="n">
        <v>52.51</v>
      </c>
      <c r="S90" t="n">
        <v>46.36</v>
      </c>
      <c r="T90" t="n">
        <v>2758.63</v>
      </c>
      <c r="U90" t="n">
        <v>0.88</v>
      </c>
      <c r="V90" t="n">
        <v>0.91</v>
      </c>
      <c r="W90" t="n">
        <v>9.199999999999999</v>
      </c>
      <c r="X90" t="n">
        <v>0.17</v>
      </c>
      <c r="Y90" t="n">
        <v>1</v>
      </c>
      <c r="Z90" t="n">
        <v>10</v>
      </c>
      <c r="AA90" t="n">
        <v>957.463293140858</v>
      </c>
      <c r="AB90" t="n">
        <v>1310.043517974645</v>
      </c>
      <c r="AC90" t="n">
        <v>1185.01480327677</v>
      </c>
      <c r="AD90" t="n">
        <v>957463.2931408581</v>
      </c>
      <c r="AE90" t="n">
        <v>1310043.517974645</v>
      </c>
      <c r="AF90" t="n">
        <v>1.351624045845203e-06</v>
      </c>
      <c r="AG90" t="n">
        <v>34.04947916666666</v>
      </c>
      <c r="AH90" t="n">
        <v>1185014.80327677</v>
      </c>
    </row>
    <row r="91">
      <c r="A91" t="n">
        <v>89</v>
      </c>
      <c r="B91" t="n">
        <v>80</v>
      </c>
      <c r="C91" t="inlineStr">
        <is>
          <t xml:space="preserve">CONCLUIDO	</t>
        </is>
      </c>
      <c r="D91" t="n">
        <v>3.823</v>
      </c>
      <c r="E91" t="n">
        <v>26.16</v>
      </c>
      <c r="F91" t="n">
        <v>23.54</v>
      </c>
      <c r="G91" t="n">
        <v>156.95</v>
      </c>
      <c r="H91" t="n">
        <v>2.15</v>
      </c>
      <c r="I91" t="n">
        <v>9</v>
      </c>
      <c r="J91" t="n">
        <v>191.93</v>
      </c>
      <c r="K91" t="n">
        <v>50.28</v>
      </c>
      <c r="L91" t="n">
        <v>23.25</v>
      </c>
      <c r="M91" t="n">
        <v>1</v>
      </c>
      <c r="N91" t="n">
        <v>38.4</v>
      </c>
      <c r="O91" t="n">
        <v>23905.27</v>
      </c>
      <c r="P91" t="n">
        <v>244.2</v>
      </c>
      <c r="Q91" t="n">
        <v>608.76</v>
      </c>
      <c r="R91" t="n">
        <v>52.51</v>
      </c>
      <c r="S91" t="n">
        <v>46.36</v>
      </c>
      <c r="T91" t="n">
        <v>2756.72</v>
      </c>
      <c r="U91" t="n">
        <v>0.88</v>
      </c>
      <c r="V91" t="n">
        <v>0.91</v>
      </c>
      <c r="W91" t="n">
        <v>9.199999999999999</v>
      </c>
      <c r="X91" t="n">
        <v>0.17</v>
      </c>
      <c r="Y91" t="n">
        <v>1</v>
      </c>
      <c r="Z91" t="n">
        <v>10</v>
      </c>
      <c r="AA91" t="n">
        <v>957.8431129370738</v>
      </c>
      <c r="AB91" t="n">
        <v>1310.563204176294</v>
      </c>
      <c r="AC91" t="n">
        <v>1185.484891356718</v>
      </c>
      <c r="AD91" t="n">
        <v>957843.1129370738</v>
      </c>
      <c r="AE91" t="n">
        <v>1310563.204176294</v>
      </c>
      <c r="AF91" t="n">
        <v>1.351411948756724e-06</v>
      </c>
      <c r="AG91" t="n">
        <v>34.0625</v>
      </c>
      <c r="AH91" t="n">
        <v>1185484.891356718</v>
      </c>
    </row>
    <row r="92">
      <c r="A92" t="n">
        <v>90</v>
      </c>
      <c r="B92" t="n">
        <v>80</v>
      </c>
      <c r="C92" t="inlineStr">
        <is>
          <t xml:space="preserve">CONCLUIDO	</t>
        </is>
      </c>
      <c r="D92" t="n">
        <v>3.8228</v>
      </c>
      <c r="E92" t="n">
        <v>26.16</v>
      </c>
      <c r="F92" t="n">
        <v>23.54</v>
      </c>
      <c r="G92" t="n">
        <v>156.96</v>
      </c>
      <c r="H92" t="n">
        <v>2.17</v>
      </c>
      <c r="I92" t="n">
        <v>9</v>
      </c>
      <c r="J92" t="n">
        <v>192.31</v>
      </c>
      <c r="K92" t="n">
        <v>50.28</v>
      </c>
      <c r="L92" t="n">
        <v>23.5</v>
      </c>
      <c r="M92" t="n">
        <v>0</v>
      </c>
      <c r="N92" t="n">
        <v>38.53</v>
      </c>
      <c r="O92" t="n">
        <v>23952.62</v>
      </c>
      <c r="P92" t="n">
        <v>244.64</v>
      </c>
      <c r="Q92" t="n">
        <v>608.76</v>
      </c>
      <c r="R92" t="n">
        <v>52.51</v>
      </c>
      <c r="S92" t="n">
        <v>46.36</v>
      </c>
      <c r="T92" t="n">
        <v>2758.94</v>
      </c>
      <c r="U92" t="n">
        <v>0.88</v>
      </c>
      <c r="V92" t="n">
        <v>0.9</v>
      </c>
      <c r="W92" t="n">
        <v>9.199999999999999</v>
      </c>
      <c r="X92" t="n">
        <v>0.17</v>
      </c>
      <c r="Y92" t="n">
        <v>1</v>
      </c>
      <c r="Z92" t="n">
        <v>10</v>
      </c>
      <c r="AA92" t="n">
        <v>958.4964606562095</v>
      </c>
      <c r="AB92" t="n">
        <v>1311.457143349283</v>
      </c>
      <c r="AC92" t="n">
        <v>1186.293514229688</v>
      </c>
      <c r="AD92" t="n">
        <v>958496.4606562095</v>
      </c>
      <c r="AE92" t="n">
        <v>1311457.143349283</v>
      </c>
      <c r="AF92" t="n">
        <v>1.351341249727231e-06</v>
      </c>
      <c r="AG92" t="n">
        <v>34.0625</v>
      </c>
      <c r="AH92" t="n">
        <v>1186293.514229688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2.0986</v>
      </c>
      <c r="E2" t="n">
        <v>47.65</v>
      </c>
      <c r="F2" t="n">
        <v>30.29</v>
      </c>
      <c r="G2" t="n">
        <v>5.42</v>
      </c>
      <c r="H2" t="n">
        <v>0.08</v>
      </c>
      <c r="I2" t="n">
        <v>335</v>
      </c>
      <c r="J2" t="n">
        <v>222.93</v>
      </c>
      <c r="K2" t="n">
        <v>56.94</v>
      </c>
      <c r="L2" t="n">
        <v>1</v>
      </c>
      <c r="M2" t="n">
        <v>333</v>
      </c>
      <c r="N2" t="n">
        <v>49.99</v>
      </c>
      <c r="O2" t="n">
        <v>27728.69</v>
      </c>
      <c r="P2" t="n">
        <v>466.66</v>
      </c>
      <c r="Q2" t="n">
        <v>610.41</v>
      </c>
      <c r="R2" t="n">
        <v>262.31</v>
      </c>
      <c r="S2" t="n">
        <v>46.36</v>
      </c>
      <c r="T2" t="n">
        <v>106025.39</v>
      </c>
      <c r="U2" t="n">
        <v>0.18</v>
      </c>
      <c r="V2" t="n">
        <v>0.7</v>
      </c>
      <c r="W2" t="n">
        <v>9.73</v>
      </c>
      <c r="X2" t="n">
        <v>6.88</v>
      </c>
      <c r="Y2" t="n">
        <v>1</v>
      </c>
      <c r="Z2" t="n">
        <v>10</v>
      </c>
      <c r="AA2" t="n">
        <v>2507.007499274271</v>
      </c>
      <c r="AB2" t="n">
        <v>3430.198261872268</v>
      </c>
      <c r="AC2" t="n">
        <v>3102.824954072548</v>
      </c>
      <c r="AD2" t="n">
        <v>2507007.499274271</v>
      </c>
      <c r="AE2" t="n">
        <v>3430198.261872268</v>
      </c>
      <c r="AF2" t="n">
        <v>6.84042250884834e-07</v>
      </c>
      <c r="AG2" t="n">
        <v>62.04427083333334</v>
      </c>
      <c r="AH2" t="n">
        <v>3102824.954072548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2.3625</v>
      </c>
      <c r="E3" t="n">
        <v>42.33</v>
      </c>
      <c r="F3" t="n">
        <v>28.56</v>
      </c>
      <c r="G3" t="n">
        <v>6.77</v>
      </c>
      <c r="H3" t="n">
        <v>0.1</v>
      </c>
      <c r="I3" t="n">
        <v>253</v>
      </c>
      <c r="J3" t="n">
        <v>223.35</v>
      </c>
      <c r="K3" t="n">
        <v>56.94</v>
      </c>
      <c r="L3" t="n">
        <v>1.25</v>
      </c>
      <c r="M3" t="n">
        <v>251</v>
      </c>
      <c r="N3" t="n">
        <v>50.15</v>
      </c>
      <c r="O3" t="n">
        <v>27780.03</v>
      </c>
      <c r="P3" t="n">
        <v>440.01</v>
      </c>
      <c r="Q3" t="n">
        <v>609.9299999999999</v>
      </c>
      <c r="R3" t="n">
        <v>207.95</v>
      </c>
      <c r="S3" t="n">
        <v>46.36</v>
      </c>
      <c r="T3" t="n">
        <v>79258.87</v>
      </c>
      <c r="U3" t="n">
        <v>0.22</v>
      </c>
      <c r="V3" t="n">
        <v>0.75</v>
      </c>
      <c r="W3" t="n">
        <v>9.609999999999999</v>
      </c>
      <c r="X3" t="n">
        <v>5.17</v>
      </c>
      <c r="Y3" t="n">
        <v>1</v>
      </c>
      <c r="Z3" t="n">
        <v>10</v>
      </c>
      <c r="AA3" t="n">
        <v>2139.241875065906</v>
      </c>
      <c r="AB3" t="n">
        <v>2927.005110155928</v>
      </c>
      <c r="AC3" t="n">
        <v>2647.655850520119</v>
      </c>
      <c r="AD3" t="n">
        <v>2139241.875065906</v>
      </c>
      <c r="AE3" t="n">
        <v>2927005.110155928</v>
      </c>
      <c r="AF3" t="n">
        <v>7.700609061828936e-07</v>
      </c>
      <c r="AG3" t="n">
        <v>55.1171875</v>
      </c>
      <c r="AH3" t="n">
        <v>2647655.850520119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2.5547</v>
      </c>
      <c r="E4" t="n">
        <v>39.14</v>
      </c>
      <c r="F4" t="n">
        <v>27.53</v>
      </c>
      <c r="G4" t="n">
        <v>8.1</v>
      </c>
      <c r="H4" t="n">
        <v>0.12</v>
      </c>
      <c r="I4" t="n">
        <v>204</v>
      </c>
      <c r="J4" t="n">
        <v>223.76</v>
      </c>
      <c r="K4" t="n">
        <v>56.94</v>
      </c>
      <c r="L4" t="n">
        <v>1.5</v>
      </c>
      <c r="M4" t="n">
        <v>202</v>
      </c>
      <c r="N4" t="n">
        <v>50.32</v>
      </c>
      <c r="O4" t="n">
        <v>27831.42</v>
      </c>
      <c r="P4" t="n">
        <v>423.91</v>
      </c>
      <c r="Q4" t="n">
        <v>609.63</v>
      </c>
      <c r="R4" t="n">
        <v>176.39</v>
      </c>
      <c r="S4" t="n">
        <v>46.36</v>
      </c>
      <c r="T4" t="n">
        <v>63722.31</v>
      </c>
      <c r="U4" t="n">
        <v>0.26</v>
      </c>
      <c r="V4" t="n">
        <v>0.77</v>
      </c>
      <c r="W4" t="n">
        <v>9.51</v>
      </c>
      <c r="X4" t="n">
        <v>4.14</v>
      </c>
      <c r="Y4" t="n">
        <v>1</v>
      </c>
      <c r="Z4" t="n">
        <v>10</v>
      </c>
      <c r="AA4" t="n">
        <v>1934.006461536623</v>
      </c>
      <c r="AB4" t="n">
        <v>2646.192963017741</v>
      </c>
      <c r="AC4" t="n">
        <v>2393.644020582477</v>
      </c>
      <c r="AD4" t="n">
        <v>1934006.461536623</v>
      </c>
      <c r="AE4" t="n">
        <v>2646192.963017741</v>
      </c>
      <c r="AF4" t="n">
        <v>8.327088241377516e-07</v>
      </c>
      <c r="AG4" t="n">
        <v>50.96354166666666</v>
      </c>
      <c r="AH4" t="n">
        <v>2393644.020582477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2.7083</v>
      </c>
      <c r="E5" t="n">
        <v>36.92</v>
      </c>
      <c r="F5" t="n">
        <v>26.8</v>
      </c>
      <c r="G5" t="n">
        <v>9.460000000000001</v>
      </c>
      <c r="H5" t="n">
        <v>0.14</v>
      </c>
      <c r="I5" t="n">
        <v>170</v>
      </c>
      <c r="J5" t="n">
        <v>224.18</v>
      </c>
      <c r="K5" t="n">
        <v>56.94</v>
      </c>
      <c r="L5" t="n">
        <v>1.75</v>
      </c>
      <c r="M5" t="n">
        <v>168</v>
      </c>
      <c r="N5" t="n">
        <v>50.49</v>
      </c>
      <c r="O5" t="n">
        <v>27882.87</v>
      </c>
      <c r="P5" t="n">
        <v>412.51</v>
      </c>
      <c r="Q5" t="n">
        <v>609.35</v>
      </c>
      <c r="R5" t="n">
        <v>153.85</v>
      </c>
      <c r="S5" t="n">
        <v>46.36</v>
      </c>
      <c r="T5" t="n">
        <v>52621.94</v>
      </c>
      <c r="U5" t="n">
        <v>0.3</v>
      </c>
      <c r="V5" t="n">
        <v>0.8</v>
      </c>
      <c r="W5" t="n">
        <v>9.449999999999999</v>
      </c>
      <c r="X5" t="n">
        <v>3.42</v>
      </c>
      <c r="Y5" t="n">
        <v>1</v>
      </c>
      <c r="Z5" t="n">
        <v>10</v>
      </c>
      <c r="AA5" t="n">
        <v>1788.147759111123</v>
      </c>
      <c r="AB5" t="n">
        <v>2446.622651527368</v>
      </c>
      <c r="AC5" t="n">
        <v>2213.120419522054</v>
      </c>
      <c r="AD5" t="n">
        <v>1788147.759111123</v>
      </c>
      <c r="AE5" t="n">
        <v>2446622.651527368</v>
      </c>
      <c r="AF5" t="n">
        <v>8.827750062286267e-07</v>
      </c>
      <c r="AG5" t="n">
        <v>48.07291666666666</v>
      </c>
      <c r="AH5" t="n">
        <v>2213120.419522054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2.8259</v>
      </c>
      <c r="E6" t="n">
        <v>35.39</v>
      </c>
      <c r="F6" t="n">
        <v>26.32</v>
      </c>
      <c r="G6" t="n">
        <v>10.82</v>
      </c>
      <c r="H6" t="n">
        <v>0.16</v>
      </c>
      <c r="I6" t="n">
        <v>146</v>
      </c>
      <c r="J6" t="n">
        <v>224.6</v>
      </c>
      <c r="K6" t="n">
        <v>56.94</v>
      </c>
      <c r="L6" t="n">
        <v>2</v>
      </c>
      <c r="M6" t="n">
        <v>144</v>
      </c>
      <c r="N6" t="n">
        <v>50.65</v>
      </c>
      <c r="O6" t="n">
        <v>27934.37</v>
      </c>
      <c r="P6" t="n">
        <v>404.83</v>
      </c>
      <c r="Q6" t="n">
        <v>609.42</v>
      </c>
      <c r="R6" t="n">
        <v>138.46</v>
      </c>
      <c r="S6" t="n">
        <v>46.36</v>
      </c>
      <c r="T6" t="n">
        <v>45048.76</v>
      </c>
      <c r="U6" t="n">
        <v>0.33</v>
      </c>
      <c r="V6" t="n">
        <v>0.8100000000000001</v>
      </c>
      <c r="W6" t="n">
        <v>9.42</v>
      </c>
      <c r="X6" t="n">
        <v>2.93</v>
      </c>
      <c r="Y6" t="n">
        <v>1</v>
      </c>
      <c r="Z6" t="n">
        <v>10</v>
      </c>
      <c r="AA6" t="n">
        <v>1693.967271999525</v>
      </c>
      <c r="AB6" t="n">
        <v>2317.760754111432</v>
      </c>
      <c r="AC6" t="n">
        <v>2096.556920736685</v>
      </c>
      <c r="AD6" t="n">
        <v>1693967.271999525</v>
      </c>
      <c r="AE6" t="n">
        <v>2317760.754111432</v>
      </c>
      <c r="AF6" t="n">
        <v>9.21106926891953e-07</v>
      </c>
      <c r="AG6" t="n">
        <v>46.08072916666666</v>
      </c>
      <c r="AH6" t="n">
        <v>2096556.920736685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2.9225</v>
      </c>
      <c r="E7" t="n">
        <v>34.22</v>
      </c>
      <c r="F7" t="n">
        <v>25.94</v>
      </c>
      <c r="G7" t="n">
        <v>12.16</v>
      </c>
      <c r="H7" t="n">
        <v>0.18</v>
      </c>
      <c r="I7" t="n">
        <v>128</v>
      </c>
      <c r="J7" t="n">
        <v>225.01</v>
      </c>
      <c r="K7" t="n">
        <v>56.94</v>
      </c>
      <c r="L7" t="n">
        <v>2.25</v>
      </c>
      <c r="M7" t="n">
        <v>126</v>
      </c>
      <c r="N7" t="n">
        <v>50.82</v>
      </c>
      <c r="O7" t="n">
        <v>27985.94</v>
      </c>
      <c r="P7" t="n">
        <v>398.7</v>
      </c>
      <c r="Q7" t="n">
        <v>609.23</v>
      </c>
      <c r="R7" t="n">
        <v>127.05</v>
      </c>
      <c r="S7" t="n">
        <v>46.36</v>
      </c>
      <c r="T7" t="n">
        <v>39430.06</v>
      </c>
      <c r="U7" t="n">
        <v>0.36</v>
      </c>
      <c r="V7" t="n">
        <v>0.82</v>
      </c>
      <c r="W7" t="n">
        <v>9.390000000000001</v>
      </c>
      <c r="X7" t="n">
        <v>2.56</v>
      </c>
      <c r="Y7" t="n">
        <v>1</v>
      </c>
      <c r="Z7" t="n">
        <v>10</v>
      </c>
      <c r="AA7" t="n">
        <v>1625.211494887113</v>
      </c>
      <c r="AB7" t="n">
        <v>2223.686066575423</v>
      </c>
      <c r="AC7" t="n">
        <v>2011.460589344459</v>
      </c>
      <c r="AD7" t="n">
        <v>1625211.494887113</v>
      </c>
      <c r="AE7" t="n">
        <v>2223686.066575422</v>
      </c>
      <c r="AF7" t="n">
        <v>9.525938617225425e-07</v>
      </c>
      <c r="AG7" t="n">
        <v>44.55729166666666</v>
      </c>
      <c r="AH7" t="n">
        <v>2011460.589344459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3.0013</v>
      </c>
      <c r="E8" t="n">
        <v>33.32</v>
      </c>
      <c r="F8" t="n">
        <v>25.65</v>
      </c>
      <c r="G8" t="n">
        <v>13.5</v>
      </c>
      <c r="H8" t="n">
        <v>0.2</v>
      </c>
      <c r="I8" t="n">
        <v>114</v>
      </c>
      <c r="J8" t="n">
        <v>225.43</v>
      </c>
      <c r="K8" t="n">
        <v>56.94</v>
      </c>
      <c r="L8" t="n">
        <v>2.5</v>
      </c>
      <c r="M8" t="n">
        <v>112</v>
      </c>
      <c r="N8" t="n">
        <v>50.99</v>
      </c>
      <c r="O8" t="n">
        <v>28037.57</v>
      </c>
      <c r="P8" t="n">
        <v>394.09</v>
      </c>
      <c r="Q8" t="n">
        <v>609.4</v>
      </c>
      <c r="R8" t="n">
        <v>118.14</v>
      </c>
      <c r="S8" t="n">
        <v>46.36</v>
      </c>
      <c r="T8" t="n">
        <v>35049.04</v>
      </c>
      <c r="U8" t="n">
        <v>0.39</v>
      </c>
      <c r="V8" t="n">
        <v>0.83</v>
      </c>
      <c r="W8" t="n">
        <v>9.359999999999999</v>
      </c>
      <c r="X8" t="n">
        <v>2.27</v>
      </c>
      <c r="Y8" t="n">
        <v>1</v>
      </c>
      <c r="Z8" t="n">
        <v>10</v>
      </c>
      <c r="AA8" t="n">
        <v>1569.209388805728</v>
      </c>
      <c r="AB8" t="n">
        <v>2147.061514396319</v>
      </c>
      <c r="AC8" t="n">
        <v>1942.148976882095</v>
      </c>
      <c r="AD8" t="n">
        <v>1569209.388805728</v>
      </c>
      <c r="AE8" t="n">
        <v>2147061.514396319</v>
      </c>
      <c r="AF8" t="n">
        <v>9.782788561806217e-07</v>
      </c>
      <c r="AG8" t="n">
        <v>43.38541666666666</v>
      </c>
      <c r="AH8" t="n">
        <v>1942148.976882095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3.0657</v>
      </c>
      <c r="E9" t="n">
        <v>32.62</v>
      </c>
      <c r="F9" t="n">
        <v>25.44</v>
      </c>
      <c r="G9" t="n">
        <v>14.82</v>
      </c>
      <c r="H9" t="n">
        <v>0.22</v>
      </c>
      <c r="I9" t="n">
        <v>103</v>
      </c>
      <c r="J9" t="n">
        <v>225.85</v>
      </c>
      <c r="K9" t="n">
        <v>56.94</v>
      </c>
      <c r="L9" t="n">
        <v>2.75</v>
      </c>
      <c r="M9" t="n">
        <v>101</v>
      </c>
      <c r="N9" t="n">
        <v>51.16</v>
      </c>
      <c r="O9" t="n">
        <v>28089.25</v>
      </c>
      <c r="P9" t="n">
        <v>390.5</v>
      </c>
      <c r="Q9" t="n">
        <v>609.16</v>
      </c>
      <c r="R9" t="n">
        <v>111.32</v>
      </c>
      <c r="S9" t="n">
        <v>46.36</v>
      </c>
      <c r="T9" t="n">
        <v>31692.83</v>
      </c>
      <c r="U9" t="n">
        <v>0.42</v>
      </c>
      <c r="V9" t="n">
        <v>0.84</v>
      </c>
      <c r="W9" t="n">
        <v>9.35</v>
      </c>
      <c r="X9" t="n">
        <v>2.06</v>
      </c>
      <c r="Y9" t="n">
        <v>1</v>
      </c>
      <c r="Z9" t="n">
        <v>10</v>
      </c>
      <c r="AA9" t="n">
        <v>1531.035066427666</v>
      </c>
      <c r="AB9" t="n">
        <v>2094.829722386412</v>
      </c>
      <c r="AC9" t="n">
        <v>1894.902113793834</v>
      </c>
      <c r="AD9" t="n">
        <v>1531035.066427666</v>
      </c>
      <c r="AE9" t="n">
        <v>2094829.722386412</v>
      </c>
      <c r="AF9" t="n">
        <v>9.992701460676811e-07</v>
      </c>
      <c r="AG9" t="n">
        <v>42.47395833333333</v>
      </c>
      <c r="AH9" t="n">
        <v>1894902.113793834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3.1206</v>
      </c>
      <c r="E10" t="n">
        <v>32.05</v>
      </c>
      <c r="F10" t="n">
        <v>25.26</v>
      </c>
      <c r="G10" t="n">
        <v>16.12</v>
      </c>
      <c r="H10" t="n">
        <v>0.24</v>
      </c>
      <c r="I10" t="n">
        <v>94</v>
      </c>
      <c r="J10" t="n">
        <v>226.27</v>
      </c>
      <c r="K10" t="n">
        <v>56.94</v>
      </c>
      <c r="L10" t="n">
        <v>3</v>
      </c>
      <c r="M10" t="n">
        <v>92</v>
      </c>
      <c r="N10" t="n">
        <v>51.33</v>
      </c>
      <c r="O10" t="n">
        <v>28140.99</v>
      </c>
      <c r="P10" t="n">
        <v>387.49</v>
      </c>
      <c r="Q10" t="n">
        <v>609.1900000000001</v>
      </c>
      <c r="R10" t="n">
        <v>105.23</v>
      </c>
      <c r="S10" t="n">
        <v>46.36</v>
      </c>
      <c r="T10" t="n">
        <v>28692.11</v>
      </c>
      <c r="U10" t="n">
        <v>0.44</v>
      </c>
      <c r="V10" t="n">
        <v>0.84</v>
      </c>
      <c r="W10" t="n">
        <v>9.35</v>
      </c>
      <c r="X10" t="n">
        <v>1.88</v>
      </c>
      <c r="Y10" t="n">
        <v>1</v>
      </c>
      <c r="Z10" t="n">
        <v>10</v>
      </c>
      <c r="AA10" t="n">
        <v>1498.372936581722</v>
      </c>
      <c r="AB10" t="n">
        <v>2050.13995537972</v>
      </c>
      <c r="AC10" t="n">
        <v>1854.477475427778</v>
      </c>
      <c r="AD10" t="n">
        <v>1498372.936581722</v>
      </c>
      <c r="AE10" t="n">
        <v>2050139.95537972</v>
      </c>
      <c r="AF10" t="n">
        <v>1.017164894744693e-06</v>
      </c>
      <c r="AG10" t="n">
        <v>41.73177083333333</v>
      </c>
      <c r="AH10" t="n">
        <v>1854477.475427778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3.1723</v>
      </c>
      <c r="E11" t="n">
        <v>31.52</v>
      </c>
      <c r="F11" t="n">
        <v>25.09</v>
      </c>
      <c r="G11" t="n">
        <v>17.5</v>
      </c>
      <c r="H11" t="n">
        <v>0.25</v>
      </c>
      <c r="I11" t="n">
        <v>86</v>
      </c>
      <c r="J11" t="n">
        <v>226.69</v>
      </c>
      <c r="K11" t="n">
        <v>56.94</v>
      </c>
      <c r="L11" t="n">
        <v>3.25</v>
      </c>
      <c r="M11" t="n">
        <v>84</v>
      </c>
      <c r="N11" t="n">
        <v>51.5</v>
      </c>
      <c r="O11" t="n">
        <v>28192.8</v>
      </c>
      <c r="P11" t="n">
        <v>384.53</v>
      </c>
      <c r="Q11" t="n">
        <v>609.17</v>
      </c>
      <c r="R11" t="n">
        <v>100.64</v>
      </c>
      <c r="S11" t="n">
        <v>46.36</v>
      </c>
      <c r="T11" t="n">
        <v>26435.53</v>
      </c>
      <c r="U11" t="n">
        <v>0.46</v>
      </c>
      <c r="V11" t="n">
        <v>0.85</v>
      </c>
      <c r="W11" t="n">
        <v>9.31</v>
      </c>
      <c r="X11" t="n">
        <v>1.71</v>
      </c>
      <c r="Y11" t="n">
        <v>1</v>
      </c>
      <c r="Z11" t="n">
        <v>10</v>
      </c>
      <c r="AA11" t="n">
        <v>1467.638597297201</v>
      </c>
      <c r="AB11" t="n">
        <v>2008.087876467284</v>
      </c>
      <c r="AC11" t="n">
        <v>1816.438787906281</v>
      </c>
      <c r="AD11" t="n">
        <v>1467638.597297201</v>
      </c>
      <c r="AE11" t="n">
        <v>2008087.876467284</v>
      </c>
      <c r="AF11" t="n">
        <v>1.034016597961479e-06</v>
      </c>
      <c r="AG11" t="n">
        <v>41.04166666666666</v>
      </c>
      <c r="AH11" t="n">
        <v>1816438.787906281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3.2106</v>
      </c>
      <c r="E12" t="n">
        <v>31.15</v>
      </c>
      <c r="F12" t="n">
        <v>24.97</v>
      </c>
      <c r="G12" t="n">
        <v>18.73</v>
      </c>
      <c r="H12" t="n">
        <v>0.27</v>
      </c>
      <c r="I12" t="n">
        <v>80</v>
      </c>
      <c r="J12" t="n">
        <v>227.11</v>
      </c>
      <c r="K12" t="n">
        <v>56.94</v>
      </c>
      <c r="L12" t="n">
        <v>3.5</v>
      </c>
      <c r="M12" t="n">
        <v>78</v>
      </c>
      <c r="N12" t="n">
        <v>51.67</v>
      </c>
      <c r="O12" t="n">
        <v>28244.66</v>
      </c>
      <c r="P12" t="n">
        <v>382.54</v>
      </c>
      <c r="Q12" t="n">
        <v>609.1</v>
      </c>
      <c r="R12" t="n">
        <v>96.78</v>
      </c>
      <c r="S12" t="n">
        <v>46.36</v>
      </c>
      <c r="T12" t="n">
        <v>24538.94</v>
      </c>
      <c r="U12" t="n">
        <v>0.48</v>
      </c>
      <c r="V12" t="n">
        <v>0.85</v>
      </c>
      <c r="W12" t="n">
        <v>9.31</v>
      </c>
      <c r="X12" t="n">
        <v>1.6</v>
      </c>
      <c r="Y12" t="n">
        <v>1</v>
      </c>
      <c r="Z12" t="n">
        <v>10</v>
      </c>
      <c r="AA12" t="n">
        <v>1443.453039376089</v>
      </c>
      <c r="AB12" t="n">
        <v>1974.996129128107</v>
      </c>
      <c r="AC12" t="n">
        <v>1786.505270488597</v>
      </c>
      <c r="AD12" t="n">
        <v>1443453.039376089</v>
      </c>
      <c r="AE12" t="n">
        <v>1974996.129128107</v>
      </c>
      <c r="AF12" t="n">
        <v>1.046500548313565e-06</v>
      </c>
      <c r="AG12" t="n">
        <v>40.55989583333334</v>
      </c>
      <c r="AH12" t="n">
        <v>1786505.270488597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3.2515</v>
      </c>
      <c r="E13" t="n">
        <v>30.75</v>
      </c>
      <c r="F13" t="n">
        <v>24.85</v>
      </c>
      <c r="G13" t="n">
        <v>20.15</v>
      </c>
      <c r="H13" t="n">
        <v>0.29</v>
      </c>
      <c r="I13" t="n">
        <v>74</v>
      </c>
      <c r="J13" t="n">
        <v>227.53</v>
      </c>
      <c r="K13" t="n">
        <v>56.94</v>
      </c>
      <c r="L13" t="n">
        <v>3.75</v>
      </c>
      <c r="M13" t="n">
        <v>72</v>
      </c>
      <c r="N13" t="n">
        <v>51.84</v>
      </c>
      <c r="O13" t="n">
        <v>28296.58</v>
      </c>
      <c r="P13" t="n">
        <v>380.32</v>
      </c>
      <c r="Q13" t="n">
        <v>609.11</v>
      </c>
      <c r="R13" t="n">
        <v>92.98999999999999</v>
      </c>
      <c r="S13" t="n">
        <v>46.36</v>
      </c>
      <c r="T13" t="n">
        <v>22672.05</v>
      </c>
      <c r="U13" t="n">
        <v>0.5</v>
      </c>
      <c r="V13" t="n">
        <v>0.86</v>
      </c>
      <c r="W13" t="n">
        <v>9.300000000000001</v>
      </c>
      <c r="X13" t="n">
        <v>1.47</v>
      </c>
      <c r="Y13" t="n">
        <v>1</v>
      </c>
      <c r="Z13" t="n">
        <v>10</v>
      </c>
      <c r="AA13" t="n">
        <v>1418.542708174604</v>
      </c>
      <c r="AB13" t="n">
        <v>1940.912715011985</v>
      </c>
      <c r="AC13" t="n">
        <v>1755.674729579345</v>
      </c>
      <c r="AD13" t="n">
        <v>1418542.708174604</v>
      </c>
      <c r="AE13" t="n">
        <v>1940912.715011985</v>
      </c>
      <c r="AF13" t="n">
        <v>1.059831973102086e-06</v>
      </c>
      <c r="AG13" t="n">
        <v>40.0390625</v>
      </c>
      <c r="AH13" t="n">
        <v>1755674.729579345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3.286</v>
      </c>
      <c r="E14" t="n">
        <v>30.43</v>
      </c>
      <c r="F14" t="n">
        <v>24.74</v>
      </c>
      <c r="G14" t="n">
        <v>21.52</v>
      </c>
      <c r="H14" t="n">
        <v>0.31</v>
      </c>
      <c r="I14" t="n">
        <v>69</v>
      </c>
      <c r="J14" t="n">
        <v>227.95</v>
      </c>
      <c r="K14" t="n">
        <v>56.94</v>
      </c>
      <c r="L14" t="n">
        <v>4</v>
      </c>
      <c r="M14" t="n">
        <v>67</v>
      </c>
      <c r="N14" t="n">
        <v>52.01</v>
      </c>
      <c r="O14" t="n">
        <v>28348.56</v>
      </c>
      <c r="P14" t="n">
        <v>378.41</v>
      </c>
      <c r="Q14" t="n">
        <v>609.03</v>
      </c>
      <c r="R14" t="n">
        <v>89.75</v>
      </c>
      <c r="S14" t="n">
        <v>46.36</v>
      </c>
      <c r="T14" t="n">
        <v>21077.98</v>
      </c>
      <c r="U14" t="n">
        <v>0.52</v>
      </c>
      <c r="V14" t="n">
        <v>0.86</v>
      </c>
      <c r="W14" t="n">
        <v>9.289999999999999</v>
      </c>
      <c r="X14" t="n">
        <v>1.37</v>
      </c>
      <c r="Y14" t="n">
        <v>1</v>
      </c>
      <c r="Z14" t="n">
        <v>10</v>
      </c>
      <c r="AA14" t="n">
        <v>1404.930677153646</v>
      </c>
      <c r="AB14" t="n">
        <v>1922.288133648683</v>
      </c>
      <c r="AC14" t="n">
        <v>1738.827652121593</v>
      </c>
      <c r="AD14" t="n">
        <v>1404930.677153646</v>
      </c>
      <c r="AE14" t="n">
        <v>1922288.133648683</v>
      </c>
      <c r="AF14" t="n">
        <v>1.071077306970154e-06</v>
      </c>
      <c r="AG14" t="n">
        <v>39.62239583333334</v>
      </c>
      <c r="AH14" t="n">
        <v>1738827.652121593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3.3153</v>
      </c>
      <c r="E15" t="n">
        <v>30.16</v>
      </c>
      <c r="F15" t="n">
        <v>24.65</v>
      </c>
      <c r="G15" t="n">
        <v>22.75</v>
      </c>
      <c r="H15" t="n">
        <v>0.33</v>
      </c>
      <c r="I15" t="n">
        <v>65</v>
      </c>
      <c r="J15" t="n">
        <v>228.38</v>
      </c>
      <c r="K15" t="n">
        <v>56.94</v>
      </c>
      <c r="L15" t="n">
        <v>4.25</v>
      </c>
      <c r="M15" t="n">
        <v>63</v>
      </c>
      <c r="N15" t="n">
        <v>52.18</v>
      </c>
      <c r="O15" t="n">
        <v>28400.61</v>
      </c>
      <c r="P15" t="n">
        <v>376.67</v>
      </c>
      <c r="Q15" t="n">
        <v>609</v>
      </c>
      <c r="R15" t="n">
        <v>87.12</v>
      </c>
      <c r="S15" t="n">
        <v>46.36</v>
      </c>
      <c r="T15" t="n">
        <v>19780.51</v>
      </c>
      <c r="U15" t="n">
        <v>0.53</v>
      </c>
      <c r="V15" t="n">
        <v>0.86</v>
      </c>
      <c r="W15" t="n">
        <v>9.279999999999999</v>
      </c>
      <c r="X15" t="n">
        <v>1.27</v>
      </c>
      <c r="Y15" t="n">
        <v>1</v>
      </c>
      <c r="Z15" t="n">
        <v>10</v>
      </c>
      <c r="AA15" t="n">
        <v>1384.795217737693</v>
      </c>
      <c r="AB15" t="n">
        <v>1894.737909762002</v>
      </c>
      <c r="AC15" t="n">
        <v>1713.906782935674</v>
      </c>
      <c r="AD15" t="n">
        <v>1384795.217737693</v>
      </c>
      <c r="AE15" t="n">
        <v>1894737.909762002</v>
      </c>
      <c r="AF15" t="n">
        <v>1.080627691965353e-06</v>
      </c>
      <c r="AG15" t="n">
        <v>39.27083333333334</v>
      </c>
      <c r="AH15" t="n">
        <v>1713906.782935674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3.3432</v>
      </c>
      <c r="E16" t="n">
        <v>29.91</v>
      </c>
      <c r="F16" t="n">
        <v>24.57</v>
      </c>
      <c r="G16" t="n">
        <v>24.17</v>
      </c>
      <c r="H16" t="n">
        <v>0.35</v>
      </c>
      <c r="I16" t="n">
        <v>61</v>
      </c>
      <c r="J16" t="n">
        <v>228.8</v>
      </c>
      <c r="K16" t="n">
        <v>56.94</v>
      </c>
      <c r="L16" t="n">
        <v>4.5</v>
      </c>
      <c r="M16" t="n">
        <v>59</v>
      </c>
      <c r="N16" t="n">
        <v>52.36</v>
      </c>
      <c r="O16" t="n">
        <v>28452.71</v>
      </c>
      <c r="P16" t="n">
        <v>375.25</v>
      </c>
      <c r="Q16" t="n">
        <v>608.98</v>
      </c>
      <c r="R16" t="n">
        <v>84.59</v>
      </c>
      <c r="S16" t="n">
        <v>46.36</v>
      </c>
      <c r="T16" t="n">
        <v>18536.88</v>
      </c>
      <c r="U16" t="n">
        <v>0.55</v>
      </c>
      <c r="V16" t="n">
        <v>0.87</v>
      </c>
      <c r="W16" t="n">
        <v>9.279999999999999</v>
      </c>
      <c r="X16" t="n">
        <v>1.2</v>
      </c>
      <c r="Y16" t="n">
        <v>1</v>
      </c>
      <c r="Z16" t="n">
        <v>10</v>
      </c>
      <c r="AA16" t="n">
        <v>1374.435054344048</v>
      </c>
      <c r="AB16" t="n">
        <v>1880.562677148665</v>
      </c>
      <c r="AC16" t="n">
        <v>1701.084414627891</v>
      </c>
      <c r="AD16" t="n">
        <v>1374435.054344048</v>
      </c>
      <c r="AE16" t="n">
        <v>1880562.677148665</v>
      </c>
      <c r="AF16" t="n">
        <v>1.089721744571704e-06</v>
      </c>
      <c r="AG16" t="n">
        <v>38.9453125</v>
      </c>
      <c r="AH16" t="n">
        <v>1701084.414627891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3.3647</v>
      </c>
      <c r="E17" t="n">
        <v>29.72</v>
      </c>
      <c r="F17" t="n">
        <v>24.51</v>
      </c>
      <c r="G17" t="n">
        <v>25.36</v>
      </c>
      <c r="H17" t="n">
        <v>0.37</v>
      </c>
      <c r="I17" t="n">
        <v>58</v>
      </c>
      <c r="J17" t="n">
        <v>229.22</v>
      </c>
      <c r="K17" t="n">
        <v>56.94</v>
      </c>
      <c r="L17" t="n">
        <v>4.75</v>
      </c>
      <c r="M17" t="n">
        <v>56</v>
      </c>
      <c r="N17" t="n">
        <v>52.53</v>
      </c>
      <c r="O17" t="n">
        <v>28504.87</v>
      </c>
      <c r="P17" t="n">
        <v>374.02</v>
      </c>
      <c r="Q17" t="n">
        <v>609</v>
      </c>
      <c r="R17" t="n">
        <v>82.34999999999999</v>
      </c>
      <c r="S17" t="n">
        <v>46.36</v>
      </c>
      <c r="T17" t="n">
        <v>17430.74</v>
      </c>
      <c r="U17" t="n">
        <v>0.5600000000000001</v>
      </c>
      <c r="V17" t="n">
        <v>0.87</v>
      </c>
      <c r="W17" t="n">
        <v>9.279999999999999</v>
      </c>
      <c r="X17" t="n">
        <v>1.14</v>
      </c>
      <c r="Y17" t="n">
        <v>1</v>
      </c>
      <c r="Z17" t="n">
        <v>10</v>
      </c>
      <c r="AA17" t="n">
        <v>1357.885939785555</v>
      </c>
      <c r="AB17" t="n">
        <v>1857.919448514329</v>
      </c>
      <c r="AC17" t="n">
        <v>1680.602223954443</v>
      </c>
      <c r="AD17" t="n">
        <v>1357885.939785555</v>
      </c>
      <c r="AE17" t="n">
        <v>1857919.448514329</v>
      </c>
      <c r="AF17" t="n">
        <v>1.096729706257601e-06</v>
      </c>
      <c r="AG17" t="n">
        <v>38.69791666666666</v>
      </c>
      <c r="AH17" t="n">
        <v>1680602.223954443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3.3848</v>
      </c>
      <c r="E18" t="n">
        <v>29.54</v>
      </c>
      <c r="F18" t="n">
        <v>24.47</v>
      </c>
      <c r="G18" t="n">
        <v>26.69</v>
      </c>
      <c r="H18" t="n">
        <v>0.39</v>
      </c>
      <c r="I18" t="n">
        <v>55</v>
      </c>
      <c r="J18" t="n">
        <v>229.65</v>
      </c>
      <c r="K18" t="n">
        <v>56.94</v>
      </c>
      <c r="L18" t="n">
        <v>5</v>
      </c>
      <c r="M18" t="n">
        <v>53</v>
      </c>
      <c r="N18" t="n">
        <v>52.7</v>
      </c>
      <c r="O18" t="n">
        <v>28557.1</v>
      </c>
      <c r="P18" t="n">
        <v>373.03</v>
      </c>
      <c r="Q18" t="n">
        <v>608.97</v>
      </c>
      <c r="R18" t="n">
        <v>81.31</v>
      </c>
      <c r="S18" t="n">
        <v>46.36</v>
      </c>
      <c r="T18" t="n">
        <v>16928.85</v>
      </c>
      <c r="U18" t="n">
        <v>0.57</v>
      </c>
      <c r="V18" t="n">
        <v>0.87</v>
      </c>
      <c r="W18" t="n">
        <v>9.27</v>
      </c>
      <c r="X18" t="n">
        <v>1.09</v>
      </c>
      <c r="Y18" t="n">
        <v>1</v>
      </c>
      <c r="Z18" t="n">
        <v>10</v>
      </c>
      <c r="AA18" t="n">
        <v>1350.790149692804</v>
      </c>
      <c r="AB18" t="n">
        <v>1848.210675465261</v>
      </c>
      <c r="AC18" t="n">
        <v>1671.820042578831</v>
      </c>
      <c r="AD18" t="n">
        <v>1350790.149692804</v>
      </c>
      <c r="AE18" t="n">
        <v>1848210.675465261</v>
      </c>
      <c r="AF18" t="n">
        <v>1.103281335554649e-06</v>
      </c>
      <c r="AG18" t="n">
        <v>38.46354166666666</v>
      </c>
      <c r="AH18" t="n">
        <v>1671820.042578831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3.4086</v>
      </c>
      <c r="E19" t="n">
        <v>29.34</v>
      </c>
      <c r="F19" t="n">
        <v>24.39</v>
      </c>
      <c r="G19" t="n">
        <v>28.15</v>
      </c>
      <c r="H19" t="n">
        <v>0.41</v>
      </c>
      <c r="I19" t="n">
        <v>52</v>
      </c>
      <c r="J19" t="n">
        <v>230.07</v>
      </c>
      <c r="K19" t="n">
        <v>56.94</v>
      </c>
      <c r="L19" t="n">
        <v>5.25</v>
      </c>
      <c r="M19" t="n">
        <v>50</v>
      </c>
      <c r="N19" t="n">
        <v>52.88</v>
      </c>
      <c r="O19" t="n">
        <v>28609.38</v>
      </c>
      <c r="P19" t="n">
        <v>371.63</v>
      </c>
      <c r="Q19" t="n">
        <v>608.98</v>
      </c>
      <c r="R19" t="n">
        <v>79.12</v>
      </c>
      <c r="S19" t="n">
        <v>46.36</v>
      </c>
      <c r="T19" t="n">
        <v>15845.45</v>
      </c>
      <c r="U19" t="n">
        <v>0.59</v>
      </c>
      <c r="V19" t="n">
        <v>0.87</v>
      </c>
      <c r="W19" t="n">
        <v>9.26</v>
      </c>
      <c r="X19" t="n">
        <v>1.02</v>
      </c>
      <c r="Y19" t="n">
        <v>1</v>
      </c>
      <c r="Z19" t="n">
        <v>10</v>
      </c>
      <c r="AA19" t="n">
        <v>1333.421243760585</v>
      </c>
      <c r="AB19" t="n">
        <v>1824.445772106749</v>
      </c>
      <c r="AC19" t="n">
        <v>1650.323228242604</v>
      </c>
      <c r="AD19" t="n">
        <v>1333421.243760585</v>
      </c>
      <c r="AE19" t="n">
        <v>1824445.772106749</v>
      </c>
      <c r="AF19" t="n">
        <v>1.111038986165084e-06</v>
      </c>
      <c r="AG19" t="n">
        <v>38.203125</v>
      </c>
      <c r="AH19" t="n">
        <v>1650323.228242604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3.4202</v>
      </c>
      <c r="E20" t="n">
        <v>29.24</v>
      </c>
      <c r="F20" t="n">
        <v>24.38</v>
      </c>
      <c r="G20" t="n">
        <v>29.26</v>
      </c>
      <c r="H20" t="n">
        <v>0.42</v>
      </c>
      <c r="I20" t="n">
        <v>50</v>
      </c>
      <c r="J20" t="n">
        <v>230.49</v>
      </c>
      <c r="K20" t="n">
        <v>56.94</v>
      </c>
      <c r="L20" t="n">
        <v>5.5</v>
      </c>
      <c r="M20" t="n">
        <v>48</v>
      </c>
      <c r="N20" t="n">
        <v>53.05</v>
      </c>
      <c r="O20" t="n">
        <v>28661.73</v>
      </c>
      <c r="P20" t="n">
        <v>371.12</v>
      </c>
      <c r="Q20" t="n">
        <v>608.87</v>
      </c>
      <c r="R20" t="n">
        <v>78.61</v>
      </c>
      <c r="S20" t="n">
        <v>46.36</v>
      </c>
      <c r="T20" t="n">
        <v>15604.81</v>
      </c>
      <c r="U20" t="n">
        <v>0.59</v>
      </c>
      <c r="V20" t="n">
        <v>0.87</v>
      </c>
      <c r="W20" t="n">
        <v>9.27</v>
      </c>
      <c r="X20" t="n">
        <v>1.01</v>
      </c>
      <c r="Y20" t="n">
        <v>1</v>
      </c>
      <c r="Z20" t="n">
        <v>10</v>
      </c>
      <c r="AA20" t="n">
        <v>1329.737737099462</v>
      </c>
      <c r="AB20" t="n">
        <v>1819.405835788155</v>
      </c>
      <c r="AC20" t="n">
        <v>1645.764296372661</v>
      </c>
      <c r="AD20" t="n">
        <v>1329737.737099462</v>
      </c>
      <c r="AE20" t="n">
        <v>1819405.835788155</v>
      </c>
      <c r="AF20" t="n">
        <v>1.114820025958406e-06</v>
      </c>
      <c r="AG20" t="n">
        <v>38.07291666666666</v>
      </c>
      <c r="AH20" t="n">
        <v>1645764.296372661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3.4468</v>
      </c>
      <c r="E21" t="n">
        <v>29.01</v>
      </c>
      <c r="F21" t="n">
        <v>24.29</v>
      </c>
      <c r="G21" t="n">
        <v>31.01</v>
      </c>
      <c r="H21" t="n">
        <v>0.44</v>
      </c>
      <c r="I21" t="n">
        <v>47</v>
      </c>
      <c r="J21" t="n">
        <v>230.92</v>
      </c>
      <c r="K21" t="n">
        <v>56.94</v>
      </c>
      <c r="L21" t="n">
        <v>5.75</v>
      </c>
      <c r="M21" t="n">
        <v>45</v>
      </c>
      <c r="N21" t="n">
        <v>53.23</v>
      </c>
      <c r="O21" t="n">
        <v>28714.14</v>
      </c>
      <c r="P21" t="n">
        <v>369.47</v>
      </c>
      <c r="Q21" t="n">
        <v>608.91</v>
      </c>
      <c r="R21" t="n">
        <v>75.29000000000001</v>
      </c>
      <c r="S21" t="n">
        <v>46.36</v>
      </c>
      <c r="T21" t="n">
        <v>13955.91</v>
      </c>
      <c r="U21" t="n">
        <v>0.62</v>
      </c>
      <c r="V21" t="n">
        <v>0.88</v>
      </c>
      <c r="W21" t="n">
        <v>9.27</v>
      </c>
      <c r="X21" t="n">
        <v>0.91</v>
      </c>
      <c r="Y21" t="n">
        <v>1</v>
      </c>
      <c r="Z21" t="n">
        <v>10</v>
      </c>
      <c r="AA21" t="n">
        <v>1319.840234799903</v>
      </c>
      <c r="AB21" t="n">
        <v>1805.863636494914</v>
      </c>
      <c r="AC21" t="n">
        <v>1633.514545573371</v>
      </c>
      <c r="AD21" t="n">
        <v>1319840.234799903</v>
      </c>
      <c r="AE21" t="n">
        <v>1805863.636494914</v>
      </c>
      <c r="AF21" t="n">
        <v>1.123490341346539e-06</v>
      </c>
      <c r="AG21" t="n">
        <v>37.7734375</v>
      </c>
      <c r="AH21" t="n">
        <v>1633514.545573371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3.4599</v>
      </c>
      <c r="E22" t="n">
        <v>28.9</v>
      </c>
      <c r="F22" t="n">
        <v>24.27</v>
      </c>
      <c r="G22" t="n">
        <v>32.36</v>
      </c>
      <c r="H22" t="n">
        <v>0.46</v>
      </c>
      <c r="I22" t="n">
        <v>45</v>
      </c>
      <c r="J22" t="n">
        <v>231.34</v>
      </c>
      <c r="K22" t="n">
        <v>56.94</v>
      </c>
      <c r="L22" t="n">
        <v>6</v>
      </c>
      <c r="M22" t="n">
        <v>43</v>
      </c>
      <c r="N22" t="n">
        <v>53.4</v>
      </c>
      <c r="O22" t="n">
        <v>28766.61</v>
      </c>
      <c r="P22" t="n">
        <v>368.65</v>
      </c>
      <c r="Q22" t="n">
        <v>608.9400000000001</v>
      </c>
      <c r="R22" t="n">
        <v>75.12</v>
      </c>
      <c r="S22" t="n">
        <v>46.36</v>
      </c>
      <c r="T22" t="n">
        <v>13885.02</v>
      </c>
      <c r="U22" t="n">
        <v>0.62</v>
      </c>
      <c r="V22" t="n">
        <v>0.88</v>
      </c>
      <c r="W22" t="n">
        <v>9.25</v>
      </c>
      <c r="X22" t="n">
        <v>0.89</v>
      </c>
      <c r="Y22" t="n">
        <v>1</v>
      </c>
      <c r="Z22" t="n">
        <v>10</v>
      </c>
      <c r="AA22" t="n">
        <v>1315.315495385895</v>
      </c>
      <c r="AB22" t="n">
        <v>1799.672688411255</v>
      </c>
      <c r="AC22" t="n">
        <v>1627.914452885766</v>
      </c>
      <c r="AD22" t="n">
        <v>1315315.495385895</v>
      </c>
      <c r="AE22" t="n">
        <v>1799672.688411254</v>
      </c>
      <c r="AF22" t="n">
        <v>1.127760308699341e-06</v>
      </c>
      <c r="AG22" t="n">
        <v>37.63020833333334</v>
      </c>
      <c r="AH22" t="n">
        <v>1627914.452885766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3.4683</v>
      </c>
      <c r="E23" t="n">
        <v>28.83</v>
      </c>
      <c r="F23" t="n">
        <v>24.24</v>
      </c>
      <c r="G23" t="n">
        <v>33.06</v>
      </c>
      <c r="H23" t="n">
        <v>0.48</v>
      </c>
      <c r="I23" t="n">
        <v>44</v>
      </c>
      <c r="J23" t="n">
        <v>231.77</v>
      </c>
      <c r="K23" t="n">
        <v>56.94</v>
      </c>
      <c r="L23" t="n">
        <v>6.25</v>
      </c>
      <c r="M23" t="n">
        <v>42</v>
      </c>
      <c r="N23" t="n">
        <v>53.58</v>
      </c>
      <c r="O23" t="n">
        <v>28819.14</v>
      </c>
      <c r="P23" t="n">
        <v>368.11</v>
      </c>
      <c r="Q23" t="n">
        <v>609.0700000000001</v>
      </c>
      <c r="R23" t="n">
        <v>74.19</v>
      </c>
      <c r="S23" t="n">
        <v>46.36</v>
      </c>
      <c r="T23" t="n">
        <v>13422.79</v>
      </c>
      <c r="U23" t="n">
        <v>0.62</v>
      </c>
      <c r="V23" t="n">
        <v>0.88</v>
      </c>
      <c r="W23" t="n">
        <v>9.25</v>
      </c>
      <c r="X23" t="n">
        <v>0.86</v>
      </c>
      <c r="Y23" t="n">
        <v>1</v>
      </c>
      <c r="Z23" t="n">
        <v>10</v>
      </c>
      <c r="AA23" t="n">
        <v>1303.645094775955</v>
      </c>
      <c r="AB23" t="n">
        <v>1783.704731434996</v>
      </c>
      <c r="AC23" t="n">
        <v>1613.470455312153</v>
      </c>
      <c r="AD23" t="n">
        <v>1303645.094775955</v>
      </c>
      <c r="AE23" t="n">
        <v>1783704.731434996</v>
      </c>
      <c r="AF23" t="n">
        <v>1.130498303032436e-06</v>
      </c>
      <c r="AG23" t="n">
        <v>37.5390625</v>
      </c>
      <c r="AH23" t="n">
        <v>1613470.455312153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3.4836</v>
      </c>
      <c r="E24" t="n">
        <v>28.71</v>
      </c>
      <c r="F24" t="n">
        <v>24.2</v>
      </c>
      <c r="G24" t="n">
        <v>34.57</v>
      </c>
      <c r="H24" t="n">
        <v>0.5</v>
      </c>
      <c r="I24" t="n">
        <v>42</v>
      </c>
      <c r="J24" t="n">
        <v>232.2</v>
      </c>
      <c r="K24" t="n">
        <v>56.94</v>
      </c>
      <c r="L24" t="n">
        <v>6.5</v>
      </c>
      <c r="M24" t="n">
        <v>40</v>
      </c>
      <c r="N24" t="n">
        <v>53.75</v>
      </c>
      <c r="O24" t="n">
        <v>28871.74</v>
      </c>
      <c r="P24" t="n">
        <v>367.28</v>
      </c>
      <c r="Q24" t="n">
        <v>608.95</v>
      </c>
      <c r="R24" t="n">
        <v>73.08</v>
      </c>
      <c r="S24" t="n">
        <v>46.36</v>
      </c>
      <c r="T24" t="n">
        <v>12877.1</v>
      </c>
      <c r="U24" t="n">
        <v>0.63</v>
      </c>
      <c r="V24" t="n">
        <v>0.88</v>
      </c>
      <c r="W24" t="n">
        <v>9.25</v>
      </c>
      <c r="X24" t="n">
        <v>0.83</v>
      </c>
      <c r="Y24" t="n">
        <v>1</v>
      </c>
      <c r="Z24" t="n">
        <v>10</v>
      </c>
      <c r="AA24" t="n">
        <v>1298.307630857679</v>
      </c>
      <c r="AB24" t="n">
        <v>1776.401777829721</v>
      </c>
      <c r="AC24" t="n">
        <v>1606.864485349206</v>
      </c>
      <c r="AD24" t="n">
        <v>1298307.630857679</v>
      </c>
      <c r="AE24" t="n">
        <v>1776401.777829721</v>
      </c>
      <c r="AF24" t="n">
        <v>1.135485364139144e-06</v>
      </c>
      <c r="AG24" t="n">
        <v>37.3828125</v>
      </c>
      <c r="AH24" t="n">
        <v>1606864.485349206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3.4997</v>
      </c>
      <c r="E25" t="n">
        <v>28.57</v>
      </c>
      <c r="F25" t="n">
        <v>24.16</v>
      </c>
      <c r="G25" t="n">
        <v>36.24</v>
      </c>
      <c r="H25" t="n">
        <v>0.52</v>
      </c>
      <c r="I25" t="n">
        <v>40</v>
      </c>
      <c r="J25" t="n">
        <v>232.62</v>
      </c>
      <c r="K25" t="n">
        <v>56.94</v>
      </c>
      <c r="L25" t="n">
        <v>6.75</v>
      </c>
      <c r="M25" t="n">
        <v>38</v>
      </c>
      <c r="N25" t="n">
        <v>53.93</v>
      </c>
      <c r="O25" t="n">
        <v>28924.39</v>
      </c>
      <c r="P25" t="n">
        <v>366.32</v>
      </c>
      <c r="Q25" t="n">
        <v>608.9299999999999</v>
      </c>
      <c r="R25" t="n">
        <v>71.81999999999999</v>
      </c>
      <c r="S25" t="n">
        <v>46.36</v>
      </c>
      <c r="T25" t="n">
        <v>12255.36</v>
      </c>
      <c r="U25" t="n">
        <v>0.65</v>
      </c>
      <c r="V25" t="n">
        <v>0.88</v>
      </c>
      <c r="W25" t="n">
        <v>9.24</v>
      </c>
      <c r="X25" t="n">
        <v>0.78</v>
      </c>
      <c r="Y25" t="n">
        <v>1</v>
      </c>
      <c r="Z25" t="n">
        <v>10</v>
      </c>
      <c r="AA25" t="n">
        <v>1292.803609486526</v>
      </c>
      <c r="AB25" t="n">
        <v>1768.870932969425</v>
      </c>
      <c r="AC25" t="n">
        <v>1600.05237375277</v>
      </c>
      <c r="AD25" t="n">
        <v>1292803.609486526</v>
      </c>
      <c r="AE25" t="n">
        <v>1768870.932969425</v>
      </c>
      <c r="AF25" t="n">
        <v>1.140733186610909e-06</v>
      </c>
      <c r="AG25" t="n">
        <v>37.20052083333334</v>
      </c>
      <c r="AH25" t="n">
        <v>1600052.37375277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3.5087</v>
      </c>
      <c r="E26" t="n">
        <v>28.5</v>
      </c>
      <c r="F26" t="n">
        <v>24.13</v>
      </c>
      <c r="G26" t="n">
        <v>37.12</v>
      </c>
      <c r="H26" t="n">
        <v>0.53</v>
      </c>
      <c r="I26" t="n">
        <v>39</v>
      </c>
      <c r="J26" t="n">
        <v>233.05</v>
      </c>
      <c r="K26" t="n">
        <v>56.94</v>
      </c>
      <c r="L26" t="n">
        <v>7</v>
      </c>
      <c r="M26" t="n">
        <v>37</v>
      </c>
      <c r="N26" t="n">
        <v>54.11</v>
      </c>
      <c r="O26" t="n">
        <v>28977.11</v>
      </c>
      <c r="P26" t="n">
        <v>365.54</v>
      </c>
      <c r="Q26" t="n">
        <v>608.91</v>
      </c>
      <c r="R26" t="n">
        <v>70.93000000000001</v>
      </c>
      <c r="S26" t="n">
        <v>46.36</v>
      </c>
      <c r="T26" t="n">
        <v>11815.21</v>
      </c>
      <c r="U26" t="n">
        <v>0.65</v>
      </c>
      <c r="V26" t="n">
        <v>0.88</v>
      </c>
      <c r="W26" t="n">
        <v>9.24</v>
      </c>
      <c r="X26" t="n">
        <v>0.75</v>
      </c>
      <c r="Y26" t="n">
        <v>1</v>
      </c>
      <c r="Z26" t="n">
        <v>10</v>
      </c>
      <c r="AA26" t="n">
        <v>1289.302557556162</v>
      </c>
      <c r="AB26" t="n">
        <v>1764.08063926279</v>
      </c>
      <c r="AC26" t="n">
        <v>1595.719258954276</v>
      </c>
      <c r="AD26" t="n">
        <v>1289302.557556162</v>
      </c>
      <c r="AE26" t="n">
        <v>1764080.63926279</v>
      </c>
      <c r="AF26" t="n">
        <v>1.143666751967796e-06</v>
      </c>
      <c r="AG26" t="n">
        <v>37.109375</v>
      </c>
      <c r="AH26" t="n">
        <v>1595719.258954276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3.5233</v>
      </c>
      <c r="E27" t="n">
        <v>28.38</v>
      </c>
      <c r="F27" t="n">
        <v>24.1</v>
      </c>
      <c r="G27" t="n">
        <v>39.08</v>
      </c>
      <c r="H27" t="n">
        <v>0.55</v>
      </c>
      <c r="I27" t="n">
        <v>37</v>
      </c>
      <c r="J27" t="n">
        <v>233.48</v>
      </c>
      <c r="K27" t="n">
        <v>56.94</v>
      </c>
      <c r="L27" t="n">
        <v>7.25</v>
      </c>
      <c r="M27" t="n">
        <v>35</v>
      </c>
      <c r="N27" t="n">
        <v>54.29</v>
      </c>
      <c r="O27" t="n">
        <v>29029.89</v>
      </c>
      <c r="P27" t="n">
        <v>364.69</v>
      </c>
      <c r="Q27" t="n">
        <v>608.85</v>
      </c>
      <c r="R27" t="n">
        <v>69.86</v>
      </c>
      <c r="S27" t="n">
        <v>46.36</v>
      </c>
      <c r="T27" t="n">
        <v>11291.99</v>
      </c>
      <c r="U27" t="n">
        <v>0.66</v>
      </c>
      <c r="V27" t="n">
        <v>0.88</v>
      </c>
      <c r="W27" t="n">
        <v>9.24</v>
      </c>
      <c r="X27" t="n">
        <v>0.72</v>
      </c>
      <c r="Y27" t="n">
        <v>1</v>
      </c>
      <c r="Z27" t="n">
        <v>10</v>
      </c>
      <c r="AA27" t="n">
        <v>1275.691357265437</v>
      </c>
      <c r="AB27" t="n">
        <v>1745.457194541244</v>
      </c>
      <c r="AC27" t="n">
        <v>1578.873209658785</v>
      </c>
      <c r="AD27" t="n">
        <v>1275691.357265437</v>
      </c>
      <c r="AE27" t="n">
        <v>1745457.194541244</v>
      </c>
      <c r="AF27" t="n">
        <v>1.14842564688008e-06</v>
      </c>
      <c r="AG27" t="n">
        <v>36.953125</v>
      </c>
      <c r="AH27" t="n">
        <v>1578873.209658785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3.5306</v>
      </c>
      <c r="E28" t="n">
        <v>28.32</v>
      </c>
      <c r="F28" t="n">
        <v>24.08</v>
      </c>
      <c r="G28" t="n">
        <v>40.14</v>
      </c>
      <c r="H28" t="n">
        <v>0.57</v>
      </c>
      <c r="I28" t="n">
        <v>36</v>
      </c>
      <c r="J28" t="n">
        <v>233.91</v>
      </c>
      <c r="K28" t="n">
        <v>56.94</v>
      </c>
      <c r="L28" t="n">
        <v>7.5</v>
      </c>
      <c r="M28" t="n">
        <v>34</v>
      </c>
      <c r="N28" t="n">
        <v>54.46</v>
      </c>
      <c r="O28" t="n">
        <v>29082.74</v>
      </c>
      <c r="P28" t="n">
        <v>364.28</v>
      </c>
      <c r="Q28" t="n">
        <v>608.91</v>
      </c>
      <c r="R28" t="n">
        <v>69.38</v>
      </c>
      <c r="S28" t="n">
        <v>46.36</v>
      </c>
      <c r="T28" t="n">
        <v>11057.44</v>
      </c>
      <c r="U28" t="n">
        <v>0.67</v>
      </c>
      <c r="V28" t="n">
        <v>0.88</v>
      </c>
      <c r="W28" t="n">
        <v>9.24</v>
      </c>
      <c r="X28" t="n">
        <v>0.71</v>
      </c>
      <c r="Y28" t="n">
        <v>1</v>
      </c>
      <c r="Z28" t="n">
        <v>10</v>
      </c>
      <c r="AA28" t="n">
        <v>1273.268476629915</v>
      </c>
      <c r="AB28" t="n">
        <v>1742.142102365773</v>
      </c>
      <c r="AC28" t="n">
        <v>1575.87450522778</v>
      </c>
      <c r="AD28" t="n">
        <v>1273268.476629915</v>
      </c>
      <c r="AE28" t="n">
        <v>1742142.102365773</v>
      </c>
      <c r="AF28" t="n">
        <v>1.150805094336222e-06</v>
      </c>
      <c r="AG28" t="n">
        <v>36.875</v>
      </c>
      <c r="AH28" t="n">
        <v>1575874.50522778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3.5385</v>
      </c>
      <c r="E29" t="n">
        <v>28.26</v>
      </c>
      <c r="F29" t="n">
        <v>24.06</v>
      </c>
      <c r="G29" t="n">
        <v>41.25</v>
      </c>
      <c r="H29" t="n">
        <v>0.59</v>
      </c>
      <c r="I29" t="n">
        <v>35</v>
      </c>
      <c r="J29" t="n">
        <v>234.34</v>
      </c>
      <c r="K29" t="n">
        <v>56.94</v>
      </c>
      <c r="L29" t="n">
        <v>7.75</v>
      </c>
      <c r="M29" t="n">
        <v>33</v>
      </c>
      <c r="N29" t="n">
        <v>54.64</v>
      </c>
      <c r="O29" t="n">
        <v>29135.65</v>
      </c>
      <c r="P29" t="n">
        <v>363.87</v>
      </c>
      <c r="Q29" t="n">
        <v>608.86</v>
      </c>
      <c r="R29" t="n">
        <v>68.76000000000001</v>
      </c>
      <c r="S29" t="n">
        <v>46.36</v>
      </c>
      <c r="T29" t="n">
        <v>10752.5</v>
      </c>
      <c r="U29" t="n">
        <v>0.67</v>
      </c>
      <c r="V29" t="n">
        <v>0.89</v>
      </c>
      <c r="W29" t="n">
        <v>9.24</v>
      </c>
      <c r="X29" t="n">
        <v>0.6899999999999999</v>
      </c>
      <c r="Y29" t="n">
        <v>1</v>
      </c>
      <c r="Z29" t="n">
        <v>10</v>
      </c>
      <c r="AA29" t="n">
        <v>1270.724231903582</v>
      </c>
      <c r="AB29" t="n">
        <v>1738.660954487048</v>
      </c>
      <c r="AC29" t="n">
        <v>1572.72559321678</v>
      </c>
      <c r="AD29" t="n">
        <v>1270724.231903582</v>
      </c>
      <c r="AE29" t="n">
        <v>1738660.954487049</v>
      </c>
      <c r="AF29" t="n">
        <v>1.153380112816156e-06</v>
      </c>
      <c r="AG29" t="n">
        <v>36.796875</v>
      </c>
      <c r="AH29" t="n">
        <v>1572725.59321678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3.5472</v>
      </c>
      <c r="E30" t="n">
        <v>28.19</v>
      </c>
      <c r="F30" t="n">
        <v>24.04</v>
      </c>
      <c r="G30" t="n">
        <v>42.42</v>
      </c>
      <c r="H30" t="n">
        <v>0.61</v>
      </c>
      <c r="I30" t="n">
        <v>34</v>
      </c>
      <c r="J30" t="n">
        <v>234.77</v>
      </c>
      <c r="K30" t="n">
        <v>56.94</v>
      </c>
      <c r="L30" t="n">
        <v>8</v>
      </c>
      <c r="M30" t="n">
        <v>32</v>
      </c>
      <c r="N30" t="n">
        <v>54.82</v>
      </c>
      <c r="O30" t="n">
        <v>29188.62</v>
      </c>
      <c r="P30" t="n">
        <v>363.08</v>
      </c>
      <c r="Q30" t="n">
        <v>608.85</v>
      </c>
      <c r="R30" t="n">
        <v>67.98</v>
      </c>
      <c r="S30" t="n">
        <v>46.36</v>
      </c>
      <c r="T30" t="n">
        <v>10365.59</v>
      </c>
      <c r="U30" t="n">
        <v>0.68</v>
      </c>
      <c r="V30" t="n">
        <v>0.89</v>
      </c>
      <c r="W30" t="n">
        <v>9.24</v>
      </c>
      <c r="X30" t="n">
        <v>0.67</v>
      </c>
      <c r="Y30" t="n">
        <v>1</v>
      </c>
      <c r="Z30" t="n">
        <v>10</v>
      </c>
      <c r="AA30" t="n">
        <v>1267.434223224873</v>
      </c>
      <c r="AB30" t="n">
        <v>1734.1594194679</v>
      </c>
      <c r="AC30" t="n">
        <v>1568.653678381915</v>
      </c>
      <c r="AD30" t="n">
        <v>1267434.223224873</v>
      </c>
      <c r="AE30" t="n">
        <v>1734159.4194679</v>
      </c>
      <c r="AF30" t="n">
        <v>1.156215892661147e-06</v>
      </c>
      <c r="AG30" t="n">
        <v>36.70572916666666</v>
      </c>
      <c r="AH30" t="n">
        <v>1568653.678381915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3.556</v>
      </c>
      <c r="E31" t="n">
        <v>28.12</v>
      </c>
      <c r="F31" t="n">
        <v>24.01</v>
      </c>
      <c r="G31" t="n">
        <v>43.66</v>
      </c>
      <c r="H31" t="n">
        <v>0.62</v>
      </c>
      <c r="I31" t="n">
        <v>33</v>
      </c>
      <c r="J31" t="n">
        <v>235.2</v>
      </c>
      <c r="K31" t="n">
        <v>56.94</v>
      </c>
      <c r="L31" t="n">
        <v>8.25</v>
      </c>
      <c r="M31" t="n">
        <v>31</v>
      </c>
      <c r="N31" t="n">
        <v>55</v>
      </c>
      <c r="O31" t="n">
        <v>29241.66</v>
      </c>
      <c r="P31" t="n">
        <v>362.41</v>
      </c>
      <c r="Q31" t="n">
        <v>608.87</v>
      </c>
      <c r="R31" t="n">
        <v>67.16</v>
      </c>
      <c r="S31" t="n">
        <v>46.36</v>
      </c>
      <c r="T31" t="n">
        <v>9960.18</v>
      </c>
      <c r="U31" t="n">
        <v>0.6899999999999999</v>
      </c>
      <c r="V31" t="n">
        <v>0.89</v>
      </c>
      <c r="W31" t="n">
        <v>9.23</v>
      </c>
      <c r="X31" t="n">
        <v>0.64</v>
      </c>
      <c r="Y31" t="n">
        <v>1</v>
      </c>
      <c r="Z31" t="n">
        <v>10</v>
      </c>
      <c r="AA31" t="n">
        <v>1264.233449345791</v>
      </c>
      <c r="AB31" t="n">
        <v>1729.779979438362</v>
      </c>
      <c r="AC31" t="n">
        <v>1564.692205962213</v>
      </c>
      <c r="AD31" t="n">
        <v>1264233.449345791</v>
      </c>
      <c r="AE31" t="n">
        <v>1729779.979438362</v>
      </c>
      <c r="AF31" t="n">
        <v>1.15908426767677e-06</v>
      </c>
      <c r="AG31" t="n">
        <v>36.61458333333334</v>
      </c>
      <c r="AH31" t="n">
        <v>1564692.205962213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3.5633</v>
      </c>
      <c r="E32" t="n">
        <v>28.06</v>
      </c>
      <c r="F32" t="n">
        <v>24</v>
      </c>
      <c r="G32" t="n">
        <v>45</v>
      </c>
      <c r="H32" t="n">
        <v>0.64</v>
      </c>
      <c r="I32" t="n">
        <v>32</v>
      </c>
      <c r="J32" t="n">
        <v>235.63</v>
      </c>
      <c r="K32" t="n">
        <v>56.94</v>
      </c>
      <c r="L32" t="n">
        <v>8.5</v>
      </c>
      <c r="M32" t="n">
        <v>30</v>
      </c>
      <c r="N32" t="n">
        <v>55.18</v>
      </c>
      <c r="O32" t="n">
        <v>29294.76</v>
      </c>
      <c r="P32" t="n">
        <v>361.89</v>
      </c>
      <c r="Q32" t="n">
        <v>608.9</v>
      </c>
      <c r="R32" t="n">
        <v>66.88</v>
      </c>
      <c r="S32" t="n">
        <v>46.36</v>
      </c>
      <c r="T32" t="n">
        <v>9829.74</v>
      </c>
      <c r="U32" t="n">
        <v>0.6899999999999999</v>
      </c>
      <c r="V32" t="n">
        <v>0.89</v>
      </c>
      <c r="W32" t="n">
        <v>9.23</v>
      </c>
      <c r="X32" t="n">
        <v>0.62</v>
      </c>
      <c r="Y32" t="n">
        <v>1</v>
      </c>
      <c r="Z32" t="n">
        <v>10</v>
      </c>
      <c r="AA32" t="n">
        <v>1261.777009285909</v>
      </c>
      <c r="AB32" t="n">
        <v>1726.418969777945</v>
      </c>
      <c r="AC32" t="n">
        <v>1561.651966346579</v>
      </c>
      <c r="AD32" t="n">
        <v>1261777.009285909</v>
      </c>
      <c r="AE32" t="n">
        <v>1726418.969777945</v>
      </c>
      <c r="AF32" t="n">
        <v>1.161463715132912e-06</v>
      </c>
      <c r="AG32" t="n">
        <v>36.53645833333334</v>
      </c>
      <c r="AH32" t="n">
        <v>1561651.966346579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3.5729</v>
      </c>
      <c r="E33" t="n">
        <v>27.99</v>
      </c>
      <c r="F33" t="n">
        <v>23.97</v>
      </c>
      <c r="G33" t="n">
        <v>46.39</v>
      </c>
      <c r="H33" t="n">
        <v>0.66</v>
      </c>
      <c r="I33" t="n">
        <v>31</v>
      </c>
      <c r="J33" t="n">
        <v>236.06</v>
      </c>
      <c r="K33" t="n">
        <v>56.94</v>
      </c>
      <c r="L33" t="n">
        <v>8.75</v>
      </c>
      <c r="M33" t="n">
        <v>29</v>
      </c>
      <c r="N33" t="n">
        <v>55.36</v>
      </c>
      <c r="O33" t="n">
        <v>29347.92</v>
      </c>
      <c r="P33" t="n">
        <v>361.34</v>
      </c>
      <c r="Q33" t="n">
        <v>608.89</v>
      </c>
      <c r="R33" t="n">
        <v>65.84999999999999</v>
      </c>
      <c r="S33" t="n">
        <v>46.36</v>
      </c>
      <c r="T33" t="n">
        <v>9317.23</v>
      </c>
      <c r="U33" t="n">
        <v>0.7</v>
      </c>
      <c r="V33" t="n">
        <v>0.89</v>
      </c>
      <c r="W33" t="n">
        <v>9.23</v>
      </c>
      <c r="X33" t="n">
        <v>0.59</v>
      </c>
      <c r="Y33" t="n">
        <v>1</v>
      </c>
      <c r="Z33" t="n">
        <v>10</v>
      </c>
      <c r="AA33" t="n">
        <v>1258.446060029674</v>
      </c>
      <c r="AB33" t="n">
        <v>1721.861418054455</v>
      </c>
      <c r="AC33" t="n">
        <v>1557.529380963015</v>
      </c>
      <c r="AD33" t="n">
        <v>1258446.060029674</v>
      </c>
      <c r="AE33" t="n">
        <v>1721861.418054454</v>
      </c>
      <c r="AF33" t="n">
        <v>1.164592851513592e-06</v>
      </c>
      <c r="AG33" t="n">
        <v>36.4453125</v>
      </c>
      <c r="AH33" t="n">
        <v>1557529.380963015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3.5793</v>
      </c>
      <c r="E34" t="n">
        <v>27.94</v>
      </c>
      <c r="F34" t="n">
        <v>23.96</v>
      </c>
      <c r="G34" t="n">
        <v>47.92</v>
      </c>
      <c r="H34" t="n">
        <v>0.68</v>
      </c>
      <c r="I34" t="n">
        <v>30</v>
      </c>
      <c r="J34" t="n">
        <v>236.49</v>
      </c>
      <c r="K34" t="n">
        <v>56.94</v>
      </c>
      <c r="L34" t="n">
        <v>9</v>
      </c>
      <c r="M34" t="n">
        <v>28</v>
      </c>
      <c r="N34" t="n">
        <v>55.55</v>
      </c>
      <c r="O34" t="n">
        <v>29401.15</v>
      </c>
      <c r="P34" t="n">
        <v>360.64</v>
      </c>
      <c r="Q34" t="n">
        <v>608.9</v>
      </c>
      <c r="R34" t="n">
        <v>65.56999999999999</v>
      </c>
      <c r="S34" t="n">
        <v>46.36</v>
      </c>
      <c r="T34" t="n">
        <v>9180.309999999999</v>
      </c>
      <c r="U34" t="n">
        <v>0.71</v>
      </c>
      <c r="V34" t="n">
        <v>0.89</v>
      </c>
      <c r="W34" t="n">
        <v>9.23</v>
      </c>
      <c r="X34" t="n">
        <v>0.59</v>
      </c>
      <c r="Y34" t="n">
        <v>1</v>
      </c>
      <c r="Z34" t="n">
        <v>10</v>
      </c>
      <c r="AA34" t="n">
        <v>1255.930105094645</v>
      </c>
      <c r="AB34" t="n">
        <v>1718.418977516249</v>
      </c>
      <c r="AC34" t="n">
        <v>1554.41548211828</v>
      </c>
      <c r="AD34" t="n">
        <v>1255930.105094645</v>
      </c>
      <c r="AE34" t="n">
        <v>1718418.977516249</v>
      </c>
      <c r="AF34" t="n">
        <v>1.166678942434045e-06</v>
      </c>
      <c r="AG34" t="n">
        <v>36.38020833333334</v>
      </c>
      <c r="AH34" t="n">
        <v>1554415.48211828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3.5885</v>
      </c>
      <c r="E35" t="n">
        <v>27.87</v>
      </c>
      <c r="F35" t="n">
        <v>23.93</v>
      </c>
      <c r="G35" t="n">
        <v>49.52</v>
      </c>
      <c r="H35" t="n">
        <v>0.6899999999999999</v>
      </c>
      <c r="I35" t="n">
        <v>29</v>
      </c>
      <c r="J35" t="n">
        <v>236.92</v>
      </c>
      <c r="K35" t="n">
        <v>56.94</v>
      </c>
      <c r="L35" t="n">
        <v>9.25</v>
      </c>
      <c r="M35" t="n">
        <v>27</v>
      </c>
      <c r="N35" t="n">
        <v>55.73</v>
      </c>
      <c r="O35" t="n">
        <v>29454.44</v>
      </c>
      <c r="P35" t="n">
        <v>360.21</v>
      </c>
      <c r="Q35" t="n">
        <v>608.89</v>
      </c>
      <c r="R35" t="n">
        <v>64.63</v>
      </c>
      <c r="S35" t="n">
        <v>46.36</v>
      </c>
      <c r="T35" t="n">
        <v>8717.92</v>
      </c>
      <c r="U35" t="n">
        <v>0.72</v>
      </c>
      <c r="V35" t="n">
        <v>0.89</v>
      </c>
      <c r="W35" t="n">
        <v>9.23</v>
      </c>
      <c r="X35" t="n">
        <v>0.5600000000000001</v>
      </c>
      <c r="Y35" t="n">
        <v>1</v>
      </c>
      <c r="Z35" t="n">
        <v>10</v>
      </c>
      <c r="AA35" t="n">
        <v>1244.457182554167</v>
      </c>
      <c r="AB35" t="n">
        <v>1702.721218746747</v>
      </c>
      <c r="AC35" t="n">
        <v>1540.215895413796</v>
      </c>
      <c r="AD35" t="n">
        <v>1244457.182554167</v>
      </c>
      <c r="AE35" t="n">
        <v>1702721.218746747</v>
      </c>
      <c r="AF35" t="n">
        <v>1.169677698132196e-06</v>
      </c>
      <c r="AG35" t="n">
        <v>36.2890625</v>
      </c>
      <c r="AH35" t="n">
        <v>1540215.895413796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3.5881</v>
      </c>
      <c r="E36" t="n">
        <v>27.87</v>
      </c>
      <c r="F36" t="n">
        <v>23.94</v>
      </c>
      <c r="G36" t="n">
        <v>49.52</v>
      </c>
      <c r="H36" t="n">
        <v>0.71</v>
      </c>
      <c r="I36" t="n">
        <v>29</v>
      </c>
      <c r="J36" t="n">
        <v>237.35</v>
      </c>
      <c r="K36" t="n">
        <v>56.94</v>
      </c>
      <c r="L36" t="n">
        <v>9.5</v>
      </c>
      <c r="M36" t="n">
        <v>27</v>
      </c>
      <c r="N36" t="n">
        <v>55.91</v>
      </c>
      <c r="O36" t="n">
        <v>29507.8</v>
      </c>
      <c r="P36" t="n">
        <v>359.89</v>
      </c>
      <c r="Q36" t="n">
        <v>608.86</v>
      </c>
      <c r="R36" t="n">
        <v>64.70999999999999</v>
      </c>
      <c r="S36" t="n">
        <v>46.36</v>
      </c>
      <c r="T36" t="n">
        <v>8758.049999999999</v>
      </c>
      <c r="U36" t="n">
        <v>0.72</v>
      </c>
      <c r="V36" t="n">
        <v>0.89</v>
      </c>
      <c r="W36" t="n">
        <v>9.23</v>
      </c>
      <c r="X36" t="n">
        <v>0.5600000000000001</v>
      </c>
      <c r="Y36" t="n">
        <v>1</v>
      </c>
      <c r="Z36" t="n">
        <v>10</v>
      </c>
      <c r="AA36" t="n">
        <v>1244.144363016809</v>
      </c>
      <c r="AB36" t="n">
        <v>1702.29320525511</v>
      </c>
      <c r="AC36" t="n">
        <v>1539.82873092908</v>
      </c>
      <c r="AD36" t="n">
        <v>1244144.363016809</v>
      </c>
      <c r="AE36" t="n">
        <v>1702293.20525511</v>
      </c>
      <c r="AF36" t="n">
        <v>1.169547317449668e-06</v>
      </c>
      <c r="AG36" t="n">
        <v>36.2890625</v>
      </c>
      <c r="AH36" t="n">
        <v>1539828.73092908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3.5969</v>
      </c>
      <c r="E37" t="n">
        <v>27.8</v>
      </c>
      <c r="F37" t="n">
        <v>23.91</v>
      </c>
      <c r="G37" t="n">
        <v>51.24</v>
      </c>
      <c r="H37" t="n">
        <v>0.73</v>
      </c>
      <c r="I37" t="n">
        <v>28</v>
      </c>
      <c r="J37" t="n">
        <v>237.79</v>
      </c>
      <c r="K37" t="n">
        <v>56.94</v>
      </c>
      <c r="L37" t="n">
        <v>9.75</v>
      </c>
      <c r="M37" t="n">
        <v>26</v>
      </c>
      <c r="N37" t="n">
        <v>56.09</v>
      </c>
      <c r="O37" t="n">
        <v>29561.22</v>
      </c>
      <c r="P37" t="n">
        <v>359.17</v>
      </c>
      <c r="Q37" t="n">
        <v>608.85</v>
      </c>
      <c r="R37" t="n">
        <v>64</v>
      </c>
      <c r="S37" t="n">
        <v>46.36</v>
      </c>
      <c r="T37" t="n">
        <v>8406.18</v>
      </c>
      <c r="U37" t="n">
        <v>0.72</v>
      </c>
      <c r="V37" t="n">
        <v>0.89</v>
      </c>
      <c r="W37" t="n">
        <v>9.23</v>
      </c>
      <c r="X37" t="n">
        <v>0.54</v>
      </c>
      <c r="Y37" t="n">
        <v>1</v>
      </c>
      <c r="Z37" t="n">
        <v>10</v>
      </c>
      <c r="AA37" t="n">
        <v>1240.939839047337</v>
      </c>
      <c r="AB37" t="n">
        <v>1697.908634186459</v>
      </c>
      <c r="AC37" t="n">
        <v>1535.862617169438</v>
      </c>
      <c r="AD37" t="n">
        <v>1240939.839047337</v>
      </c>
      <c r="AE37" t="n">
        <v>1697908.634186459</v>
      </c>
      <c r="AF37" t="n">
        <v>1.172415692465291e-06</v>
      </c>
      <c r="AG37" t="n">
        <v>36.19791666666666</v>
      </c>
      <c r="AH37" t="n">
        <v>1535862.617169438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3.6065</v>
      </c>
      <c r="E38" t="n">
        <v>27.73</v>
      </c>
      <c r="F38" t="n">
        <v>23.88</v>
      </c>
      <c r="G38" t="n">
        <v>53.07</v>
      </c>
      <c r="H38" t="n">
        <v>0.75</v>
      </c>
      <c r="I38" t="n">
        <v>27</v>
      </c>
      <c r="J38" t="n">
        <v>238.22</v>
      </c>
      <c r="K38" t="n">
        <v>56.94</v>
      </c>
      <c r="L38" t="n">
        <v>10</v>
      </c>
      <c r="M38" t="n">
        <v>25</v>
      </c>
      <c r="N38" t="n">
        <v>56.28</v>
      </c>
      <c r="O38" t="n">
        <v>29614.71</v>
      </c>
      <c r="P38" t="n">
        <v>358.59</v>
      </c>
      <c r="Q38" t="n">
        <v>608.85</v>
      </c>
      <c r="R38" t="n">
        <v>63.12</v>
      </c>
      <c r="S38" t="n">
        <v>46.36</v>
      </c>
      <c r="T38" t="n">
        <v>7974.55</v>
      </c>
      <c r="U38" t="n">
        <v>0.73</v>
      </c>
      <c r="V38" t="n">
        <v>0.89</v>
      </c>
      <c r="W38" t="n">
        <v>9.220000000000001</v>
      </c>
      <c r="X38" t="n">
        <v>0.51</v>
      </c>
      <c r="Y38" t="n">
        <v>1</v>
      </c>
      <c r="Z38" t="n">
        <v>10</v>
      </c>
      <c r="AA38" t="n">
        <v>1237.795755349111</v>
      </c>
      <c r="AB38" t="n">
        <v>1693.606760163363</v>
      </c>
      <c r="AC38" t="n">
        <v>1531.971307965388</v>
      </c>
      <c r="AD38" t="n">
        <v>1237795.755349111</v>
      </c>
      <c r="AE38" t="n">
        <v>1693606.760163363</v>
      </c>
      <c r="AF38" t="n">
        <v>1.175544828845971e-06</v>
      </c>
      <c r="AG38" t="n">
        <v>36.10677083333334</v>
      </c>
      <c r="AH38" t="n">
        <v>1531971.307965388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3.6167</v>
      </c>
      <c r="E39" t="n">
        <v>27.65</v>
      </c>
      <c r="F39" t="n">
        <v>23.85</v>
      </c>
      <c r="G39" t="n">
        <v>55.03</v>
      </c>
      <c r="H39" t="n">
        <v>0.76</v>
      </c>
      <c r="I39" t="n">
        <v>26</v>
      </c>
      <c r="J39" t="n">
        <v>238.66</v>
      </c>
      <c r="K39" t="n">
        <v>56.94</v>
      </c>
      <c r="L39" t="n">
        <v>10.25</v>
      </c>
      <c r="M39" t="n">
        <v>24</v>
      </c>
      <c r="N39" t="n">
        <v>56.46</v>
      </c>
      <c r="O39" t="n">
        <v>29668.27</v>
      </c>
      <c r="P39" t="n">
        <v>357.77</v>
      </c>
      <c r="Q39" t="n">
        <v>608.92</v>
      </c>
      <c r="R39" t="n">
        <v>62.09</v>
      </c>
      <c r="S39" t="n">
        <v>46.36</v>
      </c>
      <c r="T39" t="n">
        <v>7460.27</v>
      </c>
      <c r="U39" t="n">
        <v>0.75</v>
      </c>
      <c r="V39" t="n">
        <v>0.89</v>
      </c>
      <c r="W39" t="n">
        <v>9.220000000000001</v>
      </c>
      <c r="X39" t="n">
        <v>0.47</v>
      </c>
      <c r="Y39" t="n">
        <v>1</v>
      </c>
      <c r="Z39" t="n">
        <v>10</v>
      </c>
      <c r="AA39" t="n">
        <v>1234.183268009375</v>
      </c>
      <c r="AB39" t="n">
        <v>1688.663995613443</v>
      </c>
      <c r="AC39" t="n">
        <v>1527.500273926898</v>
      </c>
      <c r="AD39" t="n">
        <v>1234183.268009375</v>
      </c>
      <c r="AE39" t="n">
        <v>1688663.995613443</v>
      </c>
      <c r="AF39" t="n">
        <v>1.178869536250443e-06</v>
      </c>
      <c r="AG39" t="n">
        <v>36.00260416666666</v>
      </c>
      <c r="AH39" t="n">
        <v>1527500.273926898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3.6129</v>
      </c>
      <c r="E40" t="n">
        <v>27.68</v>
      </c>
      <c r="F40" t="n">
        <v>23.88</v>
      </c>
      <c r="G40" t="n">
        <v>55.1</v>
      </c>
      <c r="H40" t="n">
        <v>0.78</v>
      </c>
      <c r="I40" t="n">
        <v>26</v>
      </c>
      <c r="J40" t="n">
        <v>239.09</v>
      </c>
      <c r="K40" t="n">
        <v>56.94</v>
      </c>
      <c r="L40" t="n">
        <v>10.5</v>
      </c>
      <c r="M40" t="n">
        <v>24</v>
      </c>
      <c r="N40" t="n">
        <v>56.65</v>
      </c>
      <c r="O40" t="n">
        <v>29721.89</v>
      </c>
      <c r="P40" t="n">
        <v>357.73</v>
      </c>
      <c r="Q40" t="n">
        <v>608.86</v>
      </c>
      <c r="R40" t="n">
        <v>63.18</v>
      </c>
      <c r="S40" t="n">
        <v>46.36</v>
      </c>
      <c r="T40" t="n">
        <v>8008.21</v>
      </c>
      <c r="U40" t="n">
        <v>0.73</v>
      </c>
      <c r="V40" t="n">
        <v>0.89</v>
      </c>
      <c r="W40" t="n">
        <v>9.220000000000001</v>
      </c>
      <c r="X40" t="n">
        <v>0.5</v>
      </c>
      <c r="Y40" t="n">
        <v>1</v>
      </c>
      <c r="Z40" t="n">
        <v>10</v>
      </c>
      <c r="AA40" t="n">
        <v>1235.171038625917</v>
      </c>
      <c r="AB40" t="n">
        <v>1690.015506948358</v>
      </c>
      <c r="AC40" t="n">
        <v>1528.722798916868</v>
      </c>
      <c r="AD40" t="n">
        <v>1235171.038625917</v>
      </c>
      <c r="AE40" t="n">
        <v>1690015.506948358</v>
      </c>
      <c r="AF40" t="n">
        <v>1.177630919766424e-06</v>
      </c>
      <c r="AG40" t="n">
        <v>36.04166666666666</v>
      </c>
      <c r="AH40" t="n">
        <v>1528722.798916868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3.6201</v>
      </c>
      <c r="E41" t="n">
        <v>27.62</v>
      </c>
      <c r="F41" t="n">
        <v>23.87</v>
      </c>
      <c r="G41" t="n">
        <v>57.28</v>
      </c>
      <c r="H41" t="n">
        <v>0.8</v>
      </c>
      <c r="I41" t="n">
        <v>25</v>
      </c>
      <c r="J41" t="n">
        <v>239.53</v>
      </c>
      <c r="K41" t="n">
        <v>56.94</v>
      </c>
      <c r="L41" t="n">
        <v>10.75</v>
      </c>
      <c r="M41" t="n">
        <v>23</v>
      </c>
      <c r="N41" t="n">
        <v>56.83</v>
      </c>
      <c r="O41" t="n">
        <v>29775.57</v>
      </c>
      <c r="P41" t="n">
        <v>357.5</v>
      </c>
      <c r="Q41" t="n">
        <v>608.9</v>
      </c>
      <c r="R41" t="n">
        <v>62.41</v>
      </c>
      <c r="S41" t="n">
        <v>46.36</v>
      </c>
      <c r="T41" t="n">
        <v>7629.76</v>
      </c>
      <c r="U41" t="n">
        <v>0.74</v>
      </c>
      <c r="V41" t="n">
        <v>0.89</v>
      </c>
      <c r="W41" t="n">
        <v>9.23</v>
      </c>
      <c r="X41" t="n">
        <v>0.49</v>
      </c>
      <c r="Y41" t="n">
        <v>1</v>
      </c>
      <c r="Z41" t="n">
        <v>10</v>
      </c>
      <c r="AA41" t="n">
        <v>1233.080053688165</v>
      </c>
      <c r="AB41" t="n">
        <v>1687.154529108781</v>
      </c>
      <c r="AC41" t="n">
        <v>1526.134868786892</v>
      </c>
      <c r="AD41" t="n">
        <v>1233080.053688165</v>
      </c>
      <c r="AE41" t="n">
        <v>1687154.529108781</v>
      </c>
      <c r="AF41" t="n">
        <v>1.179977772051933e-06</v>
      </c>
      <c r="AG41" t="n">
        <v>35.96354166666666</v>
      </c>
      <c r="AH41" t="n">
        <v>1526134.868786892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3.6211</v>
      </c>
      <c r="E42" t="n">
        <v>27.62</v>
      </c>
      <c r="F42" t="n">
        <v>23.86</v>
      </c>
      <c r="G42" t="n">
        <v>57.26</v>
      </c>
      <c r="H42" t="n">
        <v>0.82</v>
      </c>
      <c r="I42" t="n">
        <v>25</v>
      </c>
      <c r="J42" t="n">
        <v>239.96</v>
      </c>
      <c r="K42" t="n">
        <v>56.94</v>
      </c>
      <c r="L42" t="n">
        <v>11</v>
      </c>
      <c r="M42" t="n">
        <v>23</v>
      </c>
      <c r="N42" t="n">
        <v>57.02</v>
      </c>
      <c r="O42" t="n">
        <v>29829.32</v>
      </c>
      <c r="P42" t="n">
        <v>357.04</v>
      </c>
      <c r="Q42" t="n">
        <v>608.96</v>
      </c>
      <c r="R42" t="n">
        <v>62.46</v>
      </c>
      <c r="S42" t="n">
        <v>46.36</v>
      </c>
      <c r="T42" t="n">
        <v>7653.85</v>
      </c>
      <c r="U42" t="n">
        <v>0.74</v>
      </c>
      <c r="V42" t="n">
        <v>0.89</v>
      </c>
      <c r="W42" t="n">
        <v>9.220000000000001</v>
      </c>
      <c r="X42" t="n">
        <v>0.48</v>
      </c>
      <c r="Y42" t="n">
        <v>1</v>
      </c>
      <c r="Z42" t="n">
        <v>10</v>
      </c>
      <c r="AA42" t="n">
        <v>1232.095449984512</v>
      </c>
      <c r="AB42" t="n">
        <v>1685.807350883794</v>
      </c>
      <c r="AC42" t="n">
        <v>1524.916263360921</v>
      </c>
      <c r="AD42" t="n">
        <v>1232095.449984512</v>
      </c>
      <c r="AE42" t="n">
        <v>1685807.350883794</v>
      </c>
      <c r="AF42" t="n">
        <v>1.180303723758254e-06</v>
      </c>
      <c r="AG42" t="n">
        <v>35.96354166666666</v>
      </c>
      <c r="AH42" t="n">
        <v>1524916.263360921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3.6308</v>
      </c>
      <c r="E43" t="n">
        <v>27.54</v>
      </c>
      <c r="F43" t="n">
        <v>23.83</v>
      </c>
      <c r="G43" t="n">
        <v>59.57</v>
      </c>
      <c r="H43" t="n">
        <v>0.83</v>
      </c>
      <c r="I43" t="n">
        <v>24</v>
      </c>
      <c r="J43" t="n">
        <v>240.4</v>
      </c>
      <c r="K43" t="n">
        <v>56.94</v>
      </c>
      <c r="L43" t="n">
        <v>11.25</v>
      </c>
      <c r="M43" t="n">
        <v>22</v>
      </c>
      <c r="N43" t="n">
        <v>57.21</v>
      </c>
      <c r="O43" t="n">
        <v>29883.27</v>
      </c>
      <c r="P43" t="n">
        <v>356.26</v>
      </c>
      <c r="Q43" t="n">
        <v>608.84</v>
      </c>
      <c r="R43" t="n">
        <v>61.41</v>
      </c>
      <c r="S43" t="n">
        <v>46.36</v>
      </c>
      <c r="T43" t="n">
        <v>7130.84</v>
      </c>
      <c r="U43" t="n">
        <v>0.75</v>
      </c>
      <c r="V43" t="n">
        <v>0.89</v>
      </c>
      <c r="W43" t="n">
        <v>9.220000000000001</v>
      </c>
      <c r="X43" t="n">
        <v>0.46</v>
      </c>
      <c r="Y43" t="n">
        <v>1</v>
      </c>
      <c r="Z43" t="n">
        <v>10</v>
      </c>
      <c r="AA43" t="n">
        <v>1228.675060210427</v>
      </c>
      <c r="AB43" t="n">
        <v>1681.127422697943</v>
      </c>
      <c r="AC43" t="n">
        <v>1520.682980952808</v>
      </c>
      <c r="AD43" t="n">
        <v>1228675.060210427</v>
      </c>
      <c r="AE43" t="n">
        <v>1681127.422697943</v>
      </c>
      <c r="AF43" t="n">
        <v>1.183465455309566e-06</v>
      </c>
      <c r="AG43" t="n">
        <v>35.859375</v>
      </c>
      <c r="AH43" t="n">
        <v>1520682.980952808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3.6295</v>
      </c>
      <c r="E44" t="n">
        <v>27.55</v>
      </c>
      <c r="F44" t="n">
        <v>23.84</v>
      </c>
      <c r="G44" t="n">
        <v>59.59</v>
      </c>
      <c r="H44" t="n">
        <v>0.85</v>
      </c>
      <c r="I44" t="n">
        <v>24</v>
      </c>
      <c r="J44" t="n">
        <v>240.84</v>
      </c>
      <c r="K44" t="n">
        <v>56.94</v>
      </c>
      <c r="L44" t="n">
        <v>11.5</v>
      </c>
      <c r="M44" t="n">
        <v>22</v>
      </c>
      <c r="N44" t="n">
        <v>57.39</v>
      </c>
      <c r="O44" t="n">
        <v>29937.16</v>
      </c>
      <c r="P44" t="n">
        <v>356.08</v>
      </c>
      <c r="Q44" t="n">
        <v>608.86</v>
      </c>
      <c r="R44" t="n">
        <v>61.95</v>
      </c>
      <c r="S44" t="n">
        <v>46.36</v>
      </c>
      <c r="T44" t="n">
        <v>7403.45</v>
      </c>
      <c r="U44" t="n">
        <v>0.75</v>
      </c>
      <c r="V44" t="n">
        <v>0.89</v>
      </c>
      <c r="W44" t="n">
        <v>9.210000000000001</v>
      </c>
      <c r="X44" t="n">
        <v>0.47</v>
      </c>
      <c r="Y44" t="n">
        <v>1</v>
      </c>
      <c r="Z44" t="n">
        <v>10</v>
      </c>
      <c r="AA44" t="n">
        <v>1228.757863376093</v>
      </c>
      <c r="AB44" t="n">
        <v>1681.240717642225</v>
      </c>
      <c r="AC44" t="n">
        <v>1520.785463186618</v>
      </c>
      <c r="AD44" t="n">
        <v>1228757.863376093</v>
      </c>
      <c r="AE44" t="n">
        <v>1681240.717642225</v>
      </c>
      <c r="AF44" t="n">
        <v>1.183041718091349e-06</v>
      </c>
      <c r="AG44" t="n">
        <v>35.87239583333334</v>
      </c>
      <c r="AH44" t="n">
        <v>1520785.463186618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3.6377</v>
      </c>
      <c r="E45" t="n">
        <v>27.49</v>
      </c>
      <c r="F45" t="n">
        <v>23.82</v>
      </c>
      <c r="G45" t="n">
        <v>62.14</v>
      </c>
      <c r="H45" t="n">
        <v>0.87</v>
      </c>
      <c r="I45" t="n">
        <v>23</v>
      </c>
      <c r="J45" t="n">
        <v>241.27</v>
      </c>
      <c r="K45" t="n">
        <v>56.94</v>
      </c>
      <c r="L45" t="n">
        <v>11.75</v>
      </c>
      <c r="M45" t="n">
        <v>21</v>
      </c>
      <c r="N45" t="n">
        <v>57.58</v>
      </c>
      <c r="O45" t="n">
        <v>29991.11</v>
      </c>
      <c r="P45" t="n">
        <v>355.6</v>
      </c>
      <c r="Q45" t="n">
        <v>608.9400000000001</v>
      </c>
      <c r="R45" t="n">
        <v>61.09</v>
      </c>
      <c r="S45" t="n">
        <v>46.36</v>
      </c>
      <c r="T45" t="n">
        <v>6979.56</v>
      </c>
      <c r="U45" t="n">
        <v>0.76</v>
      </c>
      <c r="V45" t="n">
        <v>0.89</v>
      </c>
      <c r="W45" t="n">
        <v>9.220000000000001</v>
      </c>
      <c r="X45" t="n">
        <v>0.45</v>
      </c>
      <c r="Y45" t="n">
        <v>1</v>
      </c>
      <c r="Z45" t="n">
        <v>10</v>
      </c>
      <c r="AA45" t="n">
        <v>1226.194352879966</v>
      </c>
      <c r="AB45" t="n">
        <v>1677.733209487323</v>
      </c>
      <c r="AC45" t="n">
        <v>1517.612706687201</v>
      </c>
      <c r="AD45" t="n">
        <v>1226194.352879966</v>
      </c>
      <c r="AE45" t="n">
        <v>1677733.209487323</v>
      </c>
      <c r="AF45" t="n">
        <v>1.18571452208318e-06</v>
      </c>
      <c r="AG45" t="n">
        <v>35.79427083333334</v>
      </c>
      <c r="AH45" t="n">
        <v>1517612.706687201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3.6378</v>
      </c>
      <c r="E46" t="n">
        <v>27.49</v>
      </c>
      <c r="F46" t="n">
        <v>23.82</v>
      </c>
      <c r="G46" t="n">
        <v>62.14</v>
      </c>
      <c r="H46" t="n">
        <v>0.88</v>
      </c>
      <c r="I46" t="n">
        <v>23</v>
      </c>
      <c r="J46" t="n">
        <v>241.71</v>
      </c>
      <c r="K46" t="n">
        <v>56.94</v>
      </c>
      <c r="L46" t="n">
        <v>12</v>
      </c>
      <c r="M46" t="n">
        <v>21</v>
      </c>
      <c r="N46" t="n">
        <v>57.77</v>
      </c>
      <c r="O46" t="n">
        <v>30045.13</v>
      </c>
      <c r="P46" t="n">
        <v>355.2</v>
      </c>
      <c r="Q46" t="n">
        <v>608.85</v>
      </c>
      <c r="R46" t="n">
        <v>61.4</v>
      </c>
      <c r="S46" t="n">
        <v>46.36</v>
      </c>
      <c r="T46" t="n">
        <v>7132.76</v>
      </c>
      <c r="U46" t="n">
        <v>0.75</v>
      </c>
      <c r="V46" t="n">
        <v>0.89</v>
      </c>
      <c r="W46" t="n">
        <v>9.210000000000001</v>
      </c>
      <c r="X46" t="n">
        <v>0.45</v>
      </c>
      <c r="Y46" t="n">
        <v>1</v>
      </c>
      <c r="Z46" t="n">
        <v>10</v>
      </c>
      <c r="AA46" t="n">
        <v>1225.575659332311</v>
      </c>
      <c r="AB46" t="n">
        <v>1676.886685680589</v>
      </c>
      <c r="AC46" t="n">
        <v>1516.846973924479</v>
      </c>
      <c r="AD46" t="n">
        <v>1225575.659332311</v>
      </c>
      <c r="AE46" t="n">
        <v>1676886.685680589</v>
      </c>
      <c r="AF46" t="n">
        <v>1.185747117253812e-06</v>
      </c>
      <c r="AG46" t="n">
        <v>35.79427083333334</v>
      </c>
      <c r="AH46" t="n">
        <v>1516846.973924479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3.6472</v>
      </c>
      <c r="E47" t="n">
        <v>27.42</v>
      </c>
      <c r="F47" t="n">
        <v>23.79</v>
      </c>
      <c r="G47" t="n">
        <v>64.89</v>
      </c>
      <c r="H47" t="n">
        <v>0.9</v>
      </c>
      <c r="I47" t="n">
        <v>22</v>
      </c>
      <c r="J47" t="n">
        <v>242.15</v>
      </c>
      <c r="K47" t="n">
        <v>56.94</v>
      </c>
      <c r="L47" t="n">
        <v>12.25</v>
      </c>
      <c r="M47" t="n">
        <v>20</v>
      </c>
      <c r="N47" t="n">
        <v>57.96</v>
      </c>
      <c r="O47" t="n">
        <v>30099.23</v>
      </c>
      <c r="P47" t="n">
        <v>354.58</v>
      </c>
      <c r="Q47" t="n">
        <v>608.78</v>
      </c>
      <c r="R47" t="n">
        <v>60.53</v>
      </c>
      <c r="S47" t="n">
        <v>46.36</v>
      </c>
      <c r="T47" t="n">
        <v>6700.3</v>
      </c>
      <c r="U47" t="n">
        <v>0.77</v>
      </c>
      <c r="V47" t="n">
        <v>0.9</v>
      </c>
      <c r="W47" t="n">
        <v>9.210000000000001</v>
      </c>
      <c r="X47" t="n">
        <v>0.42</v>
      </c>
      <c r="Y47" t="n">
        <v>1</v>
      </c>
      <c r="Z47" t="n">
        <v>10</v>
      </c>
      <c r="AA47" t="n">
        <v>1222.487459733399</v>
      </c>
      <c r="AB47" t="n">
        <v>1672.661274747607</v>
      </c>
      <c r="AC47" t="n">
        <v>1513.024830280538</v>
      </c>
      <c r="AD47" t="n">
        <v>1222487.459733399</v>
      </c>
      <c r="AE47" t="n">
        <v>1672661.274747607</v>
      </c>
      <c r="AF47" t="n">
        <v>1.188811063293227e-06</v>
      </c>
      <c r="AG47" t="n">
        <v>35.703125</v>
      </c>
      <c r="AH47" t="n">
        <v>1513024.830280538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3.6459</v>
      </c>
      <c r="E48" t="n">
        <v>27.43</v>
      </c>
      <c r="F48" t="n">
        <v>23.8</v>
      </c>
      <c r="G48" t="n">
        <v>64.91</v>
      </c>
      <c r="H48" t="n">
        <v>0.92</v>
      </c>
      <c r="I48" t="n">
        <v>22</v>
      </c>
      <c r="J48" t="n">
        <v>242.59</v>
      </c>
      <c r="K48" t="n">
        <v>56.94</v>
      </c>
      <c r="L48" t="n">
        <v>12.5</v>
      </c>
      <c r="M48" t="n">
        <v>20</v>
      </c>
      <c r="N48" t="n">
        <v>58.15</v>
      </c>
      <c r="O48" t="n">
        <v>30153.38</v>
      </c>
      <c r="P48" t="n">
        <v>354.47</v>
      </c>
      <c r="Q48" t="n">
        <v>608.79</v>
      </c>
      <c r="R48" t="n">
        <v>60.74</v>
      </c>
      <c r="S48" t="n">
        <v>46.36</v>
      </c>
      <c r="T48" t="n">
        <v>6808.75</v>
      </c>
      <c r="U48" t="n">
        <v>0.76</v>
      </c>
      <c r="V48" t="n">
        <v>0.9</v>
      </c>
      <c r="W48" t="n">
        <v>9.210000000000001</v>
      </c>
      <c r="X48" t="n">
        <v>0.43</v>
      </c>
      <c r="Y48" t="n">
        <v>1</v>
      </c>
      <c r="Z48" t="n">
        <v>10</v>
      </c>
      <c r="AA48" t="n">
        <v>1222.672167846308</v>
      </c>
      <c r="AB48" t="n">
        <v>1672.914000536435</v>
      </c>
      <c r="AC48" t="n">
        <v>1513.253436274783</v>
      </c>
      <c r="AD48" t="n">
        <v>1222672.167846307</v>
      </c>
      <c r="AE48" t="n">
        <v>1672914.000536435</v>
      </c>
      <c r="AF48" t="n">
        <v>1.18838732607501e-06</v>
      </c>
      <c r="AG48" t="n">
        <v>35.71614583333334</v>
      </c>
      <c r="AH48" t="n">
        <v>1513253.436274783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3.6545</v>
      </c>
      <c r="E49" t="n">
        <v>27.36</v>
      </c>
      <c r="F49" t="n">
        <v>23.78</v>
      </c>
      <c r="G49" t="n">
        <v>67.95</v>
      </c>
      <c r="H49" t="n">
        <v>0.93</v>
      </c>
      <c r="I49" t="n">
        <v>21</v>
      </c>
      <c r="J49" t="n">
        <v>243.03</v>
      </c>
      <c r="K49" t="n">
        <v>56.94</v>
      </c>
      <c r="L49" t="n">
        <v>12.75</v>
      </c>
      <c r="M49" t="n">
        <v>19</v>
      </c>
      <c r="N49" t="n">
        <v>58.34</v>
      </c>
      <c r="O49" t="n">
        <v>30207.61</v>
      </c>
      <c r="P49" t="n">
        <v>353.77</v>
      </c>
      <c r="Q49" t="n">
        <v>608.84</v>
      </c>
      <c r="R49" t="n">
        <v>60.08</v>
      </c>
      <c r="S49" t="n">
        <v>46.36</v>
      </c>
      <c r="T49" t="n">
        <v>6484.87</v>
      </c>
      <c r="U49" t="n">
        <v>0.77</v>
      </c>
      <c r="V49" t="n">
        <v>0.9</v>
      </c>
      <c r="W49" t="n">
        <v>9.210000000000001</v>
      </c>
      <c r="X49" t="n">
        <v>0.41</v>
      </c>
      <c r="Y49" t="n">
        <v>1</v>
      </c>
      <c r="Z49" t="n">
        <v>10</v>
      </c>
      <c r="AA49" t="n">
        <v>1211.117811787209</v>
      </c>
      <c r="AB49" t="n">
        <v>1657.104820834163</v>
      </c>
      <c r="AC49" t="n">
        <v>1498.953062494973</v>
      </c>
      <c r="AD49" t="n">
        <v>1211117.811787209</v>
      </c>
      <c r="AE49" t="n">
        <v>1657104.820834163</v>
      </c>
      <c r="AF49" t="n">
        <v>1.191190510749369e-06</v>
      </c>
      <c r="AG49" t="n">
        <v>35.625</v>
      </c>
      <c r="AH49" t="n">
        <v>1498953.062494973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3.6566</v>
      </c>
      <c r="E50" t="n">
        <v>27.35</v>
      </c>
      <c r="F50" t="n">
        <v>23.77</v>
      </c>
      <c r="G50" t="n">
        <v>67.90000000000001</v>
      </c>
      <c r="H50" t="n">
        <v>0.95</v>
      </c>
      <c r="I50" t="n">
        <v>21</v>
      </c>
      <c r="J50" t="n">
        <v>243.47</v>
      </c>
      <c r="K50" t="n">
        <v>56.94</v>
      </c>
      <c r="L50" t="n">
        <v>13</v>
      </c>
      <c r="M50" t="n">
        <v>19</v>
      </c>
      <c r="N50" t="n">
        <v>58.53</v>
      </c>
      <c r="O50" t="n">
        <v>30261.91</v>
      </c>
      <c r="P50" t="n">
        <v>353.56</v>
      </c>
      <c r="Q50" t="n">
        <v>608.8</v>
      </c>
      <c r="R50" t="n">
        <v>59.74</v>
      </c>
      <c r="S50" t="n">
        <v>46.36</v>
      </c>
      <c r="T50" t="n">
        <v>6313.5</v>
      </c>
      <c r="U50" t="n">
        <v>0.78</v>
      </c>
      <c r="V50" t="n">
        <v>0.9</v>
      </c>
      <c r="W50" t="n">
        <v>9.210000000000001</v>
      </c>
      <c r="X50" t="n">
        <v>0.39</v>
      </c>
      <c r="Y50" t="n">
        <v>1</v>
      </c>
      <c r="Z50" t="n">
        <v>10</v>
      </c>
      <c r="AA50" t="n">
        <v>1210.298118864942</v>
      </c>
      <c r="AB50" t="n">
        <v>1655.983280815617</v>
      </c>
      <c r="AC50" t="n">
        <v>1497.938560681706</v>
      </c>
      <c r="AD50" t="n">
        <v>1210298.118864942</v>
      </c>
      <c r="AE50" t="n">
        <v>1655983.280815617</v>
      </c>
      <c r="AF50" t="n">
        <v>1.191875009332643e-06</v>
      </c>
      <c r="AG50" t="n">
        <v>35.61197916666666</v>
      </c>
      <c r="AH50" t="n">
        <v>1497938.560681706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3.6565</v>
      </c>
      <c r="E51" t="n">
        <v>27.35</v>
      </c>
      <c r="F51" t="n">
        <v>23.77</v>
      </c>
      <c r="G51" t="n">
        <v>67.90000000000001</v>
      </c>
      <c r="H51" t="n">
        <v>0.97</v>
      </c>
      <c r="I51" t="n">
        <v>21</v>
      </c>
      <c r="J51" t="n">
        <v>243.91</v>
      </c>
      <c r="K51" t="n">
        <v>56.94</v>
      </c>
      <c r="L51" t="n">
        <v>13.25</v>
      </c>
      <c r="M51" t="n">
        <v>19</v>
      </c>
      <c r="N51" t="n">
        <v>58.72</v>
      </c>
      <c r="O51" t="n">
        <v>30316.27</v>
      </c>
      <c r="P51" t="n">
        <v>352.94</v>
      </c>
      <c r="Q51" t="n">
        <v>608.79</v>
      </c>
      <c r="R51" t="n">
        <v>59.56</v>
      </c>
      <c r="S51" t="n">
        <v>46.36</v>
      </c>
      <c r="T51" t="n">
        <v>6220.56</v>
      </c>
      <c r="U51" t="n">
        <v>0.78</v>
      </c>
      <c r="V51" t="n">
        <v>0.9</v>
      </c>
      <c r="W51" t="n">
        <v>9.210000000000001</v>
      </c>
      <c r="X51" t="n">
        <v>0.39</v>
      </c>
      <c r="Y51" t="n">
        <v>1</v>
      </c>
      <c r="Z51" t="n">
        <v>10</v>
      </c>
      <c r="AA51" t="n">
        <v>1209.395385880923</v>
      </c>
      <c r="AB51" t="n">
        <v>1654.748121721113</v>
      </c>
      <c r="AC51" t="n">
        <v>1496.821283437625</v>
      </c>
      <c r="AD51" t="n">
        <v>1209395.385880922</v>
      </c>
      <c r="AE51" t="n">
        <v>1654748.121721113</v>
      </c>
      <c r="AF51" t="n">
        <v>1.191842414162011e-06</v>
      </c>
      <c r="AG51" t="n">
        <v>35.61197916666666</v>
      </c>
      <c r="AH51" t="n">
        <v>1496821.283437625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3.6654</v>
      </c>
      <c r="E52" t="n">
        <v>27.28</v>
      </c>
      <c r="F52" t="n">
        <v>23.74</v>
      </c>
      <c r="G52" t="n">
        <v>71.23</v>
      </c>
      <c r="H52" t="n">
        <v>0.98</v>
      </c>
      <c r="I52" t="n">
        <v>20</v>
      </c>
      <c r="J52" t="n">
        <v>244.35</v>
      </c>
      <c r="K52" t="n">
        <v>56.94</v>
      </c>
      <c r="L52" t="n">
        <v>13.5</v>
      </c>
      <c r="M52" t="n">
        <v>18</v>
      </c>
      <c r="N52" t="n">
        <v>58.91</v>
      </c>
      <c r="O52" t="n">
        <v>30370.7</v>
      </c>
      <c r="P52" t="n">
        <v>352.49</v>
      </c>
      <c r="Q52" t="n">
        <v>608.8200000000001</v>
      </c>
      <c r="R52" t="n">
        <v>59.07</v>
      </c>
      <c r="S52" t="n">
        <v>46.36</v>
      </c>
      <c r="T52" t="n">
        <v>5984.87</v>
      </c>
      <c r="U52" t="n">
        <v>0.78</v>
      </c>
      <c r="V52" t="n">
        <v>0.9</v>
      </c>
      <c r="W52" t="n">
        <v>9.199999999999999</v>
      </c>
      <c r="X52" t="n">
        <v>0.37</v>
      </c>
      <c r="Y52" t="n">
        <v>1</v>
      </c>
      <c r="Z52" t="n">
        <v>10</v>
      </c>
      <c r="AA52" t="n">
        <v>1206.694025448411</v>
      </c>
      <c r="AB52" t="n">
        <v>1651.05200120174</v>
      </c>
      <c r="AC52" t="n">
        <v>1493.477915473083</v>
      </c>
      <c r="AD52" t="n">
        <v>1206694.025448411</v>
      </c>
      <c r="AE52" t="n">
        <v>1651052.00120174</v>
      </c>
      <c r="AF52" t="n">
        <v>1.194743384348266e-06</v>
      </c>
      <c r="AG52" t="n">
        <v>35.52083333333334</v>
      </c>
      <c r="AH52" t="n">
        <v>1493477.915473083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3.6644</v>
      </c>
      <c r="E53" t="n">
        <v>27.29</v>
      </c>
      <c r="F53" t="n">
        <v>23.75</v>
      </c>
      <c r="G53" t="n">
        <v>71.25</v>
      </c>
      <c r="H53" t="n">
        <v>1</v>
      </c>
      <c r="I53" t="n">
        <v>20</v>
      </c>
      <c r="J53" t="n">
        <v>244.79</v>
      </c>
      <c r="K53" t="n">
        <v>56.94</v>
      </c>
      <c r="L53" t="n">
        <v>13.75</v>
      </c>
      <c r="M53" t="n">
        <v>18</v>
      </c>
      <c r="N53" t="n">
        <v>59.1</v>
      </c>
      <c r="O53" t="n">
        <v>30425.2</v>
      </c>
      <c r="P53" t="n">
        <v>352.29</v>
      </c>
      <c r="Q53" t="n">
        <v>608.84</v>
      </c>
      <c r="R53" t="n">
        <v>59.01</v>
      </c>
      <c r="S53" t="n">
        <v>46.36</v>
      </c>
      <c r="T53" t="n">
        <v>5954.41</v>
      </c>
      <c r="U53" t="n">
        <v>0.79</v>
      </c>
      <c r="V53" t="n">
        <v>0.9</v>
      </c>
      <c r="W53" t="n">
        <v>9.210000000000001</v>
      </c>
      <c r="X53" t="n">
        <v>0.38</v>
      </c>
      <c r="Y53" t="n">
        <v>1</v>
      </c>
      <c r="Z53" t="n">
        <v>10</v>
      </c>
      <c r="AA53" t="n">
        <v>1206.68198472377</v>
      </c>
      <c r="AB53" t="n">
        <v>1651.035526551086</v>
      </c>
      <c r="AC53" t="n">
        <v>1493.463013139965</v>
      </c>
      <c r="AD53" t="n">
        <v>1206681.98472377</v>
      </c>
      <c r="AE53" t="n">
        <v>1651035.526551086</v>
      </c>
      <c r="AF53" t="n">
        <v>1.194417432641945e-06</v>
      </c>
      <c r="AG53" t="n">
        <v>35.53385416666666</v>
      </c>
      <c r="AH53" t="n">
        <v>1493463.013139965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3.6741</v>
      </c>
      <c r="E54" t="n">
        <v>27.22</v>
      </c>
      <c r="F54" t="n">
        <v>23.72</v>
      </c>
      <c r="G54" t="n">
        <v>74.91</v>
      </c>
      <c r="H54" t="n">
        <v>1.02</v>
      </c>
      <c r="I54" t="n">
        <v>19</v>
      </c>
      <c r="J54" t="n">
        <v>245.23</v>
      </c>
      <c r="K54" t="n">
        <v>56.94</v>
      </c>
      <c r="L54" t="n">
        <v>14</v>
      </c>
      <c r="M54" t="n">
        <v>17</v>
      </c>
      <c r="N54" t="n">
        <v>59.29</v>
      </c>
      <c r="O54" t="n">
        <v>30479.78</v>
      </c>
      <c r="P54" t="n">
        <v>351.66</v>
      </c>
      <c r="Q54" t="n">
        <v>608.83</v>
      </c>
      <c r="R54" t="n">
        <v>58.34</v>
      </c>
      <c r="S54" t="n">
        <v>46.36</v>
      </c>
      <c r="T54" t="n">
        <v>5622.2</v>
      </c>
      <c r="U54" t="n">
        <v>0.79</v>
      </c>
      <c r="V54" t="n">
        <v>0.9</v>
      </c>
      <c r="W54" t="n">
        <v>9.210000000000001</v>
      </c>
      <c r="X54" t="n">
        <v>0.35</v>
      </c>
      <c r="Y54" t="n">
        <v>1</v>
      </c>
      <c r="Z54" t="n">
        <v>10</v>
      </c>
      <c r="AA54" t="n">
        <v>1203.397855565186</v>
      </c>
      <c r="AB54" t="n">
        <v>1646.542036150759</v>
      </c>
      <c r="AC54" t="n">
        <v>1489.398375156792</v>
      </c>
      <c r="AD54" t="n">
        <v>1203397.855565186</v>
      </c>
      <c r="AE54" t="n">
        <v>1646542.03615076</v>
      </c>
      <c r="AF54" t="n">
        <v>1.197579164193257e-06</v>
      </c>
      <c r="AG54" t="n">
        <v>35.44270833333334</v>
      </c>
      <c r="AH54" t="n">
        <v>1489398.375156792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3.6732</v>
      </c>
      <c r="E55" t="n">
        <v>27.22</v>
      </c>
      <c r="F55" t="n">
        <v>23.73</v>
      </c>
      <c r="G55" t="n">
        <v>74.93000000000001</v>
      </c>
      <c r="H55" t="n">
        <v>1.03</v>
      </c>
      <c r="I55" t="n">
        <v>19</v>
      </c>
      <c r="J55" t="n">
        <v>245.68</v>
      </c>
      <c r="K55" t="n">
        <v>56.94</v>
      </c>
      <c r="L55" t="n">
        <v>14.25</v>
      </c>
      <c r="M55" t="n">
        <v>17</v>
      </c>
      <c r="N55" t="n">
        <v>59.48</v>
      </c>
      <c r="O55" t="n">
        <v>30534.42</v>
      </c>
      <c r="P55" t="n">
        <v>352.02</v>
      </c>
      <c r="Q55" t="n">
        <v>608.88</v>
      </c>
      <c r="R55" t="n">
        <v>58.52</v>
      </c>
      <c r="S55" t="n">
        <v>46.36</v>
      </c>
      <c r="T55" t="n">
        <v>5713.44</v>
      </c>
      <c r="U55" t="n">
        <v>0.79</v>
      </c>
      <c r="V55" t="n">
        <v>0.9</v>
      </c>
      <c r="W55" t="n">
        <v>9.210000000000001</v>
      </c>
      <c r="X55" t="n">
        <v>0.36</v>
      </c>
      <c r="Y55" t="n">
        <v>1</v>
      </c>
      <c r="Z55" t="n">
        <v>10</v>
      </c>
      <c r="AA55" t="n">
        <v>1204.194912899418</v>
      </c>
      <c r="AB55" t="n">
        <v>1647.632605159143</v>
      </c>
      <c r="AC55" t="n">
        <v>1490.384861789639</v>
      </c>
      <c r="AD55" t="n">
        <v>1204194.912899418</v>
      </c>
      <c r="AE55" t="n">
        <v>1647632.605159143</v>
      </c>
      <c r="AF55" t="n">
        <v>1.197285807657568e-06</v>
      </c>
      <c r="AG55" t="n">
        <v>35.44270833333334</v>
      </c>
      <c r="AH55" t="n">
        <v>1490384.861789639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3.672</v>
      </c>
      <c r="E56" t="n">
        <v>27.23</v>
      </c>
      <c r="F56" t="n">
        <v>23.74</v>
      </c>
      <c r="G56" t="n">
        <v>74.95999999999999</v>
      </c>
      <c r="H56" t="n">
        <v>1.05</v>
      </c>
      <c r="I56" t="n">
        <v>19</v>
      </c>
      <c r="J56" t="n">
        <v>246.12</v>
      </c>
      <c r="K56" t="n">
        <v>56.94</v>
      </c>
      <c r="L56" t="n">
        <v>14.5</v>
      </c>
      <c r="M56" t="n">
        <v>17</v>
      </c>
      <c r="N56" t="n">
        <v>59.68</v>
      </c>
      <c r="O56" t="n">
        <v>30589.13</v>
      </c>
      <c r="P56" t="n">
        <v>351.48</v>
      </c>
      <c r="Q56" t="n">
        <v>608.83</v>
      </c>
      <c r="R56" t="n">
        <v>58.7</v>
      </c>
      <c r="S56" t="n">
        <v>46.36</v>
      </c>
      <c r="T56" t="n">
        <v>5801.87</v>
      </c>
      <c r="U56" t="n">
        <v>0.79</v>
      </c>
      <c r="V56" t="n">
        <v>0.9</v>
      </c>
      <c r="W56" t="n">
        <v>9.210000000000001</v>
      </c>
      <c r="X56" t="n">
        <v>0.37</v>
      </c>
      <c r="Y56" t="n">
        <v>1</v>
      </c>
      <c r="Z56" t="n">
        <v>10</v>
      </c>
      <c r="AA56" t="n">
        <v>1203.717908357929</v>
      </c>
      <c r="AB56" t="n">
        <v>1646.979946501523</v>
      </c>
      <c r="AC56" t="n">
        <v>1489.79449195829</v>
      </c>
      <c r="AD56" t="n">
        <v>1203717.908357929</v>
      </c>
      <c r="AE56" t="n">
        <v>1646979.946501523</v>
      </c>
      <c r="AF56" t="n">
        <v>1.196894665609983e-06</v>
      </c>
      <c r="AG56" t="n">
        <v>35.45572916666666</v>
      </c>
      <c r="AH56" t="n">
        <v>1489794.49195829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3.682</v>
      </c>
      <c r="E57" t="n">
        <v>27.16</v>
      </c>
      <c r="F57" t="n">
        <v>23.71</v>
      </c>
      <c r="G57" t="n">
        <v>79.03</v>
      </c>
      <c r="H57" t="n">
        <v>1.06</v>
      </c>
      <c r="I57" t="n">
        <v>18</v>
      </c>
      <c r="J57" t="n">
        <v>246.57</v>
      </c>
      <c r="K57" t="n">
        <v>56.94</v>
      </c>
      <c r="L57" t="n">
        <v>14.75</v>
      </c>
      <c r="M57" t="n">
        <v>16</v>
      </c>
      <c r="N57" t="n">
        <v>59.87</v>
      </c>
      <c r="O57" t="n">
        <v>30643.91</v>
      </c>
      <c r="P57" t="n">
        <v>350.27</v>
      </c>
      <c r="Q57" t="n">
        <v>608.78</v>
      </c>
      <c r="R57" t="n">
        <v>57.9</v>
      </c>
      <c r="S57" t="n">
        <v>46.36</v>
      </c>
      <c r="T57" t="n">
        <v>5407.67</v>
      </c>
      <c r="U57" t="n">
        <v>0.8</v>
      </c>
      <c r="V57" t="n">
        <v>0.9</v>
      </c>
      <c r="W57" t="n">
        <v>9.199999999999999</v>
      </c>
      <c r="X57" t="n">
        <v>0.34</v>
      </c>
      <c r="Y57" t="n">
        <v>1</v>
      </c>
      <c r="Z57" t="n">
        <v>10</v>
      </c>
      <c r="AA57" t="n">
        <v>1199.702081119841</v>
      </c>
      <c r="AB57" t="n">
        <v>1641.485314508577</v>
      </c>
      <c r="AC57" t="n">
        <v>1484.824259930986</v>
      </c>
      <c r="AD57" t="n">
        <v>1199702.081119841</v>
      </c>
      <c r="AE57" t="n">
        <v>1641485.314508577</v>
      </c>
      <c r="AF57" t="n">
        <v>1.200154182673191e-06</v>
      </c>
      <c r="AG57" t="n">
        <v>35.36458333333334</v>
      </c>
      <c r="AH57" t="n">
        <v>1484824.259930986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3.6817</v>
      </c>
      <c r="E58" t="n">
        <v>27.16</v>
      </c>
      <c r="F58" t="n">
        <v>23.71</v>
      </c>
      <c r="G58" t="n">
        <v>79.03</v>
      </c>
      <c r="H58" t="n">
        <v>1.08</v>
      </c>
      <c r="I58" t="n">
        <v>18</v>
      </c>
      <c r="J58" t="n">
        <v>247.01</v>
      </c>
      <c r="K58" t="n">
        <v>56.94</v>
      </c>
      <c r="L58" t="n">
        <v>15</v>
      </c>
      <c r="M58" t="n">
        <v>16</v>
      </c>
      <c r="N58" t="n">
        <v>60.07</v>
      </c>
      <c r="O58" t="n">
        <v>30698.76</v>
      </c>
      <c r="P58" t="n">
        <v>350.81</v>
      </c>
      <c r="Q58" t="n">
        <v>608.85</v>
      </c>
      <c r="R58" t="n">
        <v>57.77</v>
      </c>
      <c r="S58" t="n">
        <v>46.36</v>
      </c>
      <c r="T58" t="n">
        <v>5344.32</v>
      </c>
      <c r="U58" t="n">
        <v>0.8</v>
      </c>
      <c r="V58" t="n">
        <v>0.9</v>
      </c>
      <c r="W58" t="n">
        <v>9.210000000000001</v>
      </c>
      <c r="X58" t="n">
        <v>0.34</v>
      </c>
      <c r="Y58" t="n">
        <v>1</v>
      </c>
      <c r="Z58" t="n">
        <v>10</v>
      </c>
      <c r="AA58" t="n">
        <v>1200.559034010853</v>
      </c>
      <c r="AB58" t="n">
        <v>1642.657835260153</v>
      </c>
      <c r="AC58" t="n">
        <v>1485.884876947675</v>
      </c>
      <c r="AD58" t="n">
        <v>1200559.034010853</v>
      </c>
      <c r="AE58" t="n">
        <v>1642657.835260153</v>
      </c>
      <c r="AF58" t="n">
        <v>1.200056397161295e-06</v>
      </c>
      <c r="AG58" t="n">
        <v>35.36458333333334</v>
      </c>
      <c r="AH58" t="n">
        <v>1485884.876947675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3.6851</v>
      </c>
      <c r="E59" t="n">
        <v>27.14</v>
      </c>
      <c r="F59" t="n">
        <v>23.69</v>
      </c>
      <c r="G59" t="n">
        <v>78.95</v>
      </c>
      <c r="H59" t="n">
        <v>1.1</v>
      </c>
      <c r="I59" t="n">
        <v>18</v>
      </c>
      <c r="J59" t="n">
        <v>247.46</v>
      </c>
      <c r="K59" t="n">
        <v>56.94</v>
      </c>
      <c r="L59" t="n">
        <v>15.25</v>
      </c>
      <c r="M59" t="n">
        <v>16</v>
      </c>
      <c r="N59" t="n">
        <v>60.26</v>
      </c>
      <c r="O59" t="n">
        <v>30753.68</v>
      </c>
      <c r="P59" t="n">
        <v>350.07</v>
      </c>
      <c r="Q59" t="n">
        <v>608.79</v>
      </c>
      <c r="R59" t="n">
        <v>57.15</v>
      </c>
      <c r="S59" t="n">
        <v>46.36</v>
      </c>
      <c r="T59" t="n">
        <v>5034.13</v>
      </c>
      <c r="U59" t="n">
        <v>0.8100000000000001</v>
      </c>
      <c r="V59" t="n">
        <v>0.9</v>
      </c>
      <c r="W59" t="n">
        <v>9.199999999999999</v>
      </c>
      <c r="X59" t="n">
        <v>0.31</v>
      </c>
      <c r="Y59" t="n">
        <v>1</v>
      </c>
      <c r="Z59" t="n">
        <v>10</v>
      </c>
      <c r="AA59" t="n">
        <v>1198.628378074333</v>
      </c>
      <c r="AB59" t="n">
        <v>1640.016226633278</v>
      </c>
      <c r="AC59" t="n">
        <v>1483.495379740628</v>
      </c>
      <c r="AD59" t="n">
        <v>1198628.378074333</v>
      </c>
      <c r="AE59" t="n">
        <v>1640016.226633278</v>
      </c>
      <c r="AF59" t="n">
        <v>1.201164632962786e-06</v>
      </c>
      <c r="AG59" t="n">
        <v>35.33854166666666</v>
      </c>
      <c r="AH59" t="n">
        <v>1483495.379740628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3.6827</v>
      </c>
      <c r="E60" t="n">
        <v>27.15</v>
      </c>
      <c r="F60" t="n">
        <v>23.7</v>
      </c>
      <c r="G60" t="n">
        <v>79.01000000000001</v>
      </c>
      <c r="H60" t="n">
        <v>1.11</v>
      </c>
      <c r="I60" t="n">
        <v>18</v>
      </c>
      <c r="J60" t="n">
        <v>247.9</v>
      </c>
      <c r="K60" t="n">
        <v>56.94</v>
      </c>
      <c r="L60" t="n">
        <v>15.5</v>
      </c>
      <c r="M60" t="n">
        <v>16</v>
      </c>
      <c r="N60" t="n">
        <v>60.46</v>
      </c>
      <c r="O60" t="n">
        <v>30808.68</v>
      </c>
      <c r="P60" t="n">
        <v>349.36</v>
      </c>
      <c r="Q60" t="n">
        <v>608.83</v>
      </c>
      <c r="R60" t="n">
        <v>57.75</v>
      </c>
      <c r="S60" t="n">
        <v>46.36</v>
      </c>
      <c r="T60" t="n">
        <v>5334.15</v>
      </c>
      <c r="U60" t="n">
        <v>0.8</v>
      </c>
      <c r="V60" t="n">
        <v>0.9</v>
      </c>
      <c r="W60" t="n">
        <v>9.199999999999999</v>
      </c>
      <c r="X60" t="n">
        <v>0.33</v>
      </c>
      <c r="Y60" t="n">
        <v>1</v>
      </c>
      <c r="Z60" t="n">
        <v>10</v>
      </c>
      <c r="AA60" t="n">
        <v>1198.134414789937</v>
      </c>
      <c r="AB60" t="n">
        <v>1639.340364275444</v>
      </c>
      <c r="AC60" t="n">
        <v>1482.884020737647</v>
      </c>
      <c r="AD60" t="n">
        <v>1198134.414789937</v>
      </c>
      <c r="AE60" t="n">
        <v>1639340.364275444</v>
      </c>
      <c r="AF60" t="n">
        <v>1.200382348867616e-06</v>
      </c>
      <c r="AG60" t="n">
        <v>35.3515625</v>
      </c>
      <c r="AH60" t="n">
        <v>1482884.020737648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3.6915</v>
      </c>
      <c r="E61" t="n">
        <v>27.09</v>
      </c>
      <c r="F61" t="n">
        <v>23.68</v>
      </c>
      <c r="G61" t="n">
        <v>83.58</v>
      </c>
      <c r="H61" t="n">
        <v>1.13</v>
      </c>
      <c r="I61" t="n">
        <v>17</v>
      </c>
      <c r="J61" t="n">
        <v>248.35</v>
      </c>
      <c r="K61" t="n">
        <v>56.94</v>
      </c>
      <c r="L61" t="n">
        <v>15.75</v>
      </c>
      <c r="M61" t="n">
        <v>15</v>
      </c>
      <c r="N61" t="n">
        <v>60.66</v>
      </c>
      <c r="O61" t="n">
        <v>30863.74</v>
      </c>
      <c r="P61" t="n">
        <v>348.73</v>
      </c>
      <c r="Q61" t="n">
        <v>608.8200000000001</v>
      </c>
      <c r="R61" t="n">
        <v>56.95</v>
      </c>
      <c r="S61" t="n">
        <v>46.36</v>
      </c>
      <c r="T61" t="n">
        <v>4936.4</v>
      </c>
      <c r="U61" t="n">
        <v>0.8100000000000001</v>
      </c>
      <c r="V61" t="n">
        <v>0.9</v>
      </c>
      <c r="W61" t="n">
        <v>9.210000000000001</v>
      </c>
      <c r="X61" t="n">
        <v>0.31</v>
      </c>
      <c r="Y61" t="n">
        <v>1</v>
      </c>
      <c r="Z61" t="n">
        <v>10</v>
      </c>
      <c r="AA61" t="n">
        <v>1195.318681176488</v>
      </c>
      <c r="AB61" t="n">
        <v>1635.487753324124</v>
      </c>
      <c r="AC61" t="n">
        <v>1479.399097568347</v>
      </c>
      <c r="AD61" t="n">
        <v>1195318.681176488</v>
      </c>
      <c r="AE61" t="n">
        <v>1635487.753324124</v>
      </c>
      <c r="AF61" t="n">
        <v>1.203250723883239e-06</v>
      </c>
      <c r="AG61" t="n">
        <v>35.2734375</v>
      </c>
      <c r="AH61" t="n">
        <v>1479399.097568347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3.6911</v>
      </c>
      <c r="E62" t="n">
        <v>27.09</v>
      </c>
      <c r="F62" t="n">
        <v>23.68</v>
      </c>
      <c r="G62" t="n">
        <v>83.59</v>
      </c>
      <c r="H62" t="n">
        <v>1.14</v>
      </c>
      <c r="I62" t="n">
        <v>17</v>
      </c>
      <c r="J62" t="n">
        <v>248.79</v>
      </c>
      <c r="K62" t="n">
        <v>56.94</v>
      </c>
      <c r="L62" t="n">
        <v>16</v>
      </c>
      <c r="M62" t="n">
        <v>15</v>
      </c>
      <c r="N62" t="n">
        <v>60.85</v>
      </c>
      <c r="O62" t="n">
        <v>30918.88</v>
      </c>
      <c r="P62" t="n">
        <v>349.1</v>
      </c>
      <c r="Q62" t="n">
        <v>608.84</v>
      </c>
      <c r="R62" t="n">
        <v>57.1</v>
      </c>
      <c r="S62" t="n">
        <v>46.36</v>
      </c>
      <c r="T62" t="n">
        <v>5012.36</v>
      </c>
      <c r="U62" t="n">
        <v>0.8100000000000001</v>
      </c>
      <c r="V62" t="n">
        <v>0.9</v>
      </c>
      <c r="W62" t="n">
        <v>9.199999999999999</v>
      </c>
      <c r="X62" t="n">
        <v>0.31</v>
      </c>
      <c r="Y62" t="n">
        <v>1</v>
      </c>
      <c r="Z62" t="n">
        <v>10</v>
      </c>
      <c r="AA62" t="n">
        <v>1195.941879072338</v>
      </c>
      <c r="AB62" t="n">
        <v>1636.340440178777</v>
      </c>
      <c r="AC62" t="n">
        <v>1480.170405186346</v>
      </c>
      <c r="AD62" t="n">
        <v>1195941.879072338</v>
      </c>
      <c r="AE62" t="n">
        <v>1636340.440178777</v>
      </c>
      <c r="AF62" t="n">
        <v>1.20312034320071e-06</v>
      </c>
      <c r="AG62" t="n">
        <v>35.2734375</v>
      </c>
      <c r="AH62" t="n">
        <v>1480170.405186346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3.6897</v>
      </c>
      <c r="E63" t="n">
        <v>27.1</v>
      </c>
      <c r="F63" t="n">
        <v>23.7</v>
      </c>
      <c r="G63" t="n">
        <v>83.63</v>
      </c>
      <c r="H63" t="n">
        <v>1.16</v>
      </c>
      <c r="I63" t="n">
        <v>17</v>
      </c>
      <c r="J63" t="n">
        <v>249.24</v>
      </c>
      <c r="K63" t="n">
        <v>56.94</v>
      </c>
      <c r="L63" t="n">
        <v>16.25</v>
      </c>
      <c r="M63" t="n">
        <v>15</v>
      </c>
      <c r="N63" t="n">
        <v>61.05</v>
      </c>
      <c r="O63" t="n">
        <v>30974.09</v>
      </c>
      <c r="P63" t="n">
        <v>348.99</v>
      </c>
      <c r="Q63" t="n">
        <v>608.78</v>
      </c>
      <c r="R63" t="n">
        <v>57.54</v>
      </c>
      <c r="S63" t="n">
        <v>46.36</v>
      </c>
      <c r="T63" t="n">
        <v>5230.1</v>
      </c>
      <c r="U63" t="n">
        <v>0.8100000000000001</v>
      </c>
      <c r="V63" t="n">
        <v>0.9</v>
      </c>
      <c r="W63" t="n">
        <v>9.199999999999999</v>
      </c>
      <c r="X63" t="n">
        <v>0.32</v>
      </c>
      <c r="Y63" t="n">
        <v>1</v>
      </c>
      <c r="Z63" t="n">
        <v>10</v>
      </c>
      <c r="AA63" t="n">
        <v>1196.223269231207</v>
      </c>
      <c r="AB63" t="n">
        <v>1636.725450608199</v>
      </c>
      <c r="AC63" t="n">
        <v>1480.51867076075</v>
      </c>
      <c r="AD63" t="n">
        <v>1196223.269231207</v>
      </c>
      <c r="AE63" t="n">
        <v>1636725.450608199</v>
      </c>
      <c r="AF63" t="n">
        <v>1.202664010811861e-06</v>
      </c>
      <c r="AG63" t="n">
        <v>35.28645833333334</v>
      </c>
      <c r="AH63" t="n">
        <v>1480518.67076075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3.6895</v>
      </c>
      <c r="E64" t="n">
        <v>27.1</v>
      </c>
      <c r="F64" t="n">
        <v>23.7</v>
      </c>
      <c r="G64" t="n">
        <v>83.64</v>
      </c>
      <c r="H64" t="n">
        <v>1.18</v>
      </c>
      <c r="I64" t="n">
        <v>17</v>
      </c>
      <c r="J64" t="n">
        <v>249.69</v>
      </c>
      <c r="K64" t="n">
        <v>56.94</v>
      </c>
      <c r="L64" t="n">
        <v>16.5</v>
      </c>
      <c r="M64" t="n">
        <v>15</v>
      </c>
      <c r="N64" t="n">
        <v>61.25</v>
      </c>
      <c r="O64" t="n">
        <v>31029.37</v>
      </c>
      <c r="P64" t="n">
        <v>348.41</v>
      </c>
      <c r="Q64" t="n">
        <v>608.86</v>
      </c>
      <c r="R64" t="n">
        <v>57.6</v>
      </c>
      <c r="S64" t="n">
        <v>46.36</v>
      </c>
      <c r="T64" t="n">
        <v>5261.37</v>
      </c>
      <c r="U64" t="n">
        <v>0.8</v>
      </c>
      <c r="V64" t="n">
        <v>0.9</v>
      </c>
      <c r="W64" t="n">
        <v>9.199999999999999</v>
      </c>
      <c r="X64" t="n">
        <v>0.33</v>
      </c>
      <c r="Y64" t="n">
        <v>1</v>
      </c>
      <c r="Z64" t="n">
        <v>10</v>
      </c>
      <c r="AA64" t="n">
        <v>1195.406688526661</v>
      </c>
      <c r="AB64" t="n">
        <v>1635.608168863241</v>
      </c>
      <c r="AC64" t="n">
        <v>1479.508020817415</v>
      </c>
      <c r="AD64" t="n">
        <v>1195406.688526661</v>
      </c>
      <c r="AE64" t="n">
        <v>1635608.168863241</v>
      </c>
      <c r="AF64" t="n">
        <v>1.202598820470597e-06</v>
      </c>
      <c r="AG64" t="n">
        <v>35.28645833333334</v>
      </c>
      <c r="AH64" t="n">
        <v>1479508.020817415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3.6994</v>
      </c>
      <c r="E65" t="n">
        <v>27.03</v>
      </c>
      <c r="F65" t="n">
        <v>23.67</v>
      </c>
      <c r="G65" t="n">
        <v>88.76000000000001</v>
      </c>
      <c r="H65" t="n">
        <v>1.19</v>
      </c>
      <c r="I65" t="n">
        <v>16</v>
      </c>
      <c r="J65" t="n">
        <v>250.14</v>
      </c>
      <c r="K65" t="n">
        <v>56.94</v>
      </c>
      <c r="L65" t="n">
        <v>16.75</v>
      </c>
      <c r="M65" t="n">
        <v>14</v>
      </c>
      <c r="N65" t="n">
        <v>61.45</v>
      </c>
      <c r="O65" t="n">
        <v>31084.72</v>
      </c>
      <c r="P65" t="n">
        <v>347.9</v>
      </c>
      <c r="Q65" t="n">
        <v>608.75</v>
      </c>
      <c r="R65" t="n">
        <v>56.49</v>
      </c>
      <c r="S65" t="n">
        <v>46.36</v>
      </c>
      <c r="T65" t="n">
        <v>4714.29</v>
      </c>
      <c r="U65" t="n">
        <v>0.82</v>
      </c>
      <c r="V65" t="n">
        <v>0.9</v>
      </c>
      <c r="W65" t="n">
        <v>9.210000000000001</v>
      </c>
      <c r="X65" t="n">
        <v>0.3</v>
      </c>
      <c r="Y65" t="n">
        <v>1</v>
      </c>
      <c r="Z65" t="n">
        <v>10</v>
      </c>
      <c r="AA65" t="n">
        <v>1192.481323974619</v>
      </c>
      <c r="AB65" t="n">
        <v>1631.605556025161</v>
      </c>
      <c r="AC65" t="n">
        <v>1475.8874117309</v>
      </c>
      <c r="AD65" t="n">
        <v>1192481.323974619</v>
      </c>
      <c r="AE65" t="n">
        <v>1631605.556025161</v>
      </c>
      <c r="AF65" t="n">
        <v>1.205825742363173e-06</v>
      </c>
      <c r="AG65" t="n">
        <v>35.1953125</v>
      </c>
      <c r="AH65" t="n">
        <v>1475887.4117309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3.6984</v>
      </c>
      <c r="E66" t="n">
        <v>27.04</v>
      </c>
      <c r="F66" t="n">
        <v>23.68</v>
      </c>
      <c r="G66" t="n">
        <v>88.78</v>
      </c>
      <c r="H66" t="n">
        <v>1.21</v>
      </c>
      <c r="I66" t="n">
        <v>16</v>
      </c>
      <c r="J66" t="n">
        <v>250.59</v>
      </c>
      <c r="K66" t="n">
        <v>56.94</v>
      </c>
      <c r="L66" t="n">
        <v>17</v>
      </c>
      <c r="M66" t="n">
        <v>14</v>
      </c>
      <c r="N66" t="n">
        <v>61.65</v>
      </c>
      <c r="O66" t="n">
        <v>31140.15</v>
      </c>
      <c r="P66" t="n">
        <v>348.18</v>
      </c>
      <c r="Q66" t="n">
        <v>608.84</v>
      </c>
      <c r="R66" t="n">
        <v>56.8</v>
      </c>
      <c r="S66" t="n">
        <v>46.36</v>
      </c>
      <c r="T66" t="n">
        <v>4869.59</v>
      </c>
      <c r="U66" t="n">
        <v>0.82</v>
      </c>
      <c r="V66" t="n">
        <v>0.9</v>
      </c>
      <c r="W66" t="n">
        <v>9.210000000000001</v>
      </c>
      <c r="X66" t="n">
        <v>0.3</v>
      </c>
      <c r="Y66" t="n">
        <v>1</v>
      </c>
      <c r="Z66" t="n">
        <v>10</v>
      </c>
      <c r="AA66" t="n">
        <v>1193.171886372274</v>
      </c>
      <c r="AB66" t="n">
        <v>1632.550413963097</v>
      </c>
      <c r="AC66" t="n">
        <v>1476.742093753355</v>
      </c>
      <c r="AD66" t="n">
        <v>1193171.886372274</v>
      </c>
      <c r="AE66" t="n">
        <v>1632550.413963097</v>
      </c>
      <c r="AF66" t="n">
        <v>1.205499790656852e-06</v>
      </c>
      <c r="AG66" t="n">
        <v>35.20833333333334</v>
      </c>
      <c r="AH66" t="n">
        <v>1476742.093753355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3.697</v>
      </c>
      <c r="E67" t="n">
        <v>27.05</v>
      </c>
      <c r="F67" t="n">
        <v>23.69</v>
      </c>
      <c r="G67" t="n">
        <v>88.81999999999999</v>
      </c>
      <c r="H67" t="n">
        <v>1.22</v>
      </c>
      <c r="I67" t="n">
        <v>16</v>
      </c>
      <c r="J67" t="n">
        <v>251.04</v>
      </c>
      <c r="K67" t="n">
        <v>56.94</v>
      </c>
      <c r="L67" t="n">
        <v>17.25</v>
      </c>
      <c r="M67" t="n">
        <v>14</v>
      </c>
      <c r="N67" t="n">
        <v>61.85</v>
      </c>
      <c r="O67" t="n">
        <v>31195.65</v>
      </c>
      <c r="P67" t="n">
        <v>347.77</v>
      </c>
      <c r="Q67" t="n">
        <v>608.86</v>
      </c>
      <c r="R67" t="n">
        <v>57.28</v>
      </c>
      <c r="S67" t="n">
        <v>46.36</v>
      </c>
      <c r="T67" t="n">
        <v>5108.75</v>
      </c>
      <c r="U67" t="n">
        <v>0.8100000000000001</v>
      </c>
      <c r="V67" t="n">
        <v>0.9</v>
      </c>
      <c r="W67" t="n">
        <v>9.199999999999999</v>
      </c>
      <c r="X67" t="n">
        <v>0.31</v>
      </c>
      <c r="Y67" t="n">
        <v>1</v>
      </c>
      <c r="Z67" t="n">
        <v>10</v>
      </c>
      <c r="AA67" t="n">
        <v>1192.924555425118</v>
      </c>
      <c r="AB67" t="n">
        <v>1632.212004849727</v>
      </c>
      <c r="AC67" t="n">
        <v>1476.435981930805</v>
      </c>
      <c r="AD67" t="n">
        <v>1192924.555425118</v>
      </c>
      <c r="AE67" t="n">
        <v>1632212.004849727</v>
      </c>
      <c r="AF67" t="n">
        <v>1.205043458268003e-06</v>
      </c>
      <c r="AG67" t="n">
        <v>35.22135416666666</v>
      </c>
      <c r="AH67" t="n">
        <v>1476435.981930805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3.6958</v>
      </c>
      <c r="E68" t="n">
        <v>27.06</v>
      </c>
      <c r="F68" t="n">
        <v>23.69</v>
      </c>
      <c r="G68" t="n">
        <v>88.86</v>
      </c>
      <c r="H68" t="n">
        <v>1.24</v>
      </c>
      <c r="I68" t="n">
        <v>16</v>
      </c>
      <c r="J68" t="n">
        <v>251.49</v>
      </c>
      <c r="K68" t="n">
        <v>56.94</v>
      </c>
      <c r="L68" t="n">
        <v>17.5</v>
      </c>
      <c r="M68" t="n">
        <v>14</v>
      </c>
      <c r="N68" t="n">
        <v>62.05</v>
      </c>
      <c r="O68" t="n">
        <v>31251.22</v>
      </c>
      <c r="P68" t="n">
        <v>347.17</v>
      </c>
      <c r="Q68" t="n">
        <v>608.77</v>
      </c>
      <c r="R68" t="n">
        <v>57.34</v>
      </c>
      <c r="S68" t="n">
        <v>46.36</v>
      </c>
      <c r="T68" t="n">
        <v>5138.47</v>
      </c>
      <c r="U68" t="n">
        <v>0.8100000000000001</v>
      </c>
      <c r="V68" t="n">
        <v>0.9</v>
      </c>
      <c r="W68" t="n">
        <v>9.210000000000001</v>
      </c>
      <c r="X68" t="n">
        <v>0.32</v>
      </c>
      <c r="Y68" t="n">
        <v>1</v>
      </c>
      <c r="Z68" t="n">
        <v>10</v>
      </c>
      <c r="AA68" t="n">
        <v>1192.273068645455</v>
      </c>
      <c r="AB68" t="n">
        <v>1631.320611896223</v>
      </c>
      <c r="AC68" t="n">
        <v>1475.629662269705</v>
      </c>
      <c r="AD68" t="n">
        <v>1192273.068645455</v>
      </c>
      <c r="AE68" t="n">
        <v>1631320.611896222</v>
      </c>
      <c r="AF68" t="n">
        <v>1.204652316220418e-06</v>
      </c>
      <c r="AG68" t="n">
        <v>35.234375</v>
      </c>
      <c r="AH68" t="n">
        <v>1475629.662269705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3.7063</v>
      </c>
      <c r="E69" t="n">
        <v>26.98</v>
      </c>
      <c r="F69" t="n">
        <v>23.66</v>
      </c>
      <c r="G69" t="n">
        <v>94.65000000000001</v>
      </c>
      <c r="H69" t="n">
        <v>1.25</v>
      </c>
      <c r="I69" t="n">
        <v>15</v>
      </c>
      <c r="J69" t="n">
        <v>251.94</v>
      </c>
      <c r="K69" t="n">
        <v>56.94</v>
      </c>
      <c r="L69" t="n">
        <v>17.75</v>
      </c>
      <c r="M69" t="n">
        <v>13</v>
      </c>
      <c r="N69" t="n">
        <v>62.25</v>
      </c>
      <c r="O69" t="n">
        <v>31306.86</v>
      </c>
      <c r="P69" t="n">
        <v>346.2</v>
      </c>
      <c r="Q69" t="n">
        <v>608.77</v>
      </c>
      <c r="R69" t="n">
        <v>56.38</v>
      </c>
      <c r="S69" t="n">
        <v>46.36</v>
      </c>
      <c r="T69" t="n">
        <v>4663.27</v>
      </c>
      <c r="U69" t="n">
        <v>0.82</v>
      </c>
      <c r="V69" t="n">
        <v>0.9</v>
      </c>
      <c r="W69" t="n">
        <v>9.199999999999999</v>
      </c>
      <c r="X69" t="n">
        <v>0.29</v>
      </c>
      <c r="Y69" t="n">
        <v>1</v>
      </c>
      <c r="Z69" t="n">
        <v>10</v>
      </c>
      <c r="AA69" t="n">
        <v>1188.570538902671</v>
      </c>
      <c r="AB69" t="n">
        <v>1626.254647358062</v>
      </c>
      <c r="AC69" t="n">
        <v>1471.047186276941</v>
      </c>
      <c r="AD69" t="n">
        <v>1188570.538902671</v>
      </c>
      <c r="AE69" t="n">
        <v>1626254.647358062</v>
      </c>
      <c r="AF69" t="n">
        <v>1.208074809136787e-06</v>
      </c>
      <c r="AG69" t="n">
        <v>35.13020833333334</v>
      </c>
      <c r="AH69" t="n">
        <v>1471047.186276941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3.7086</v>
      </c>
      <c r="E70" t="n">
        <v>26.96</v>
      </c>
      <c r="F70" t="n">
        <v>23.65</v>
      </c>
      <c r="G70" t="n">
        <v>94.58</v>
      </c>
      <c r="H70" t="n">
        <v>1.27</v>
      </c>
      <c r="I70" t="n">
        <v>15</v>
      </c>
      <c r="J70" t="n">
        <v>252.39</v>
      </c>
      <c r="K70" t="n">
        <v>56.94</v>
      </c>
      <c r="L70" t="n">
        <v>18</v>
      </c>
      <c r="M70" t="n">
        <v>13</v>
      </c>
      <c r="N70" t="n">
        <v>62.45</v>
      </c>
      <c r="O70" t="n">
        <v>31362.58</v>
      </c>
      <c r="P70" t="n">
        <v>346.35</v>
      </c>
      <c r="Q70" t="n">
        <v>608.8200000000001</v>
      </c>
      <c r="R70" t="n">
        <v>55.75</v>
      </c>
      <c r="S70" t="n">
        <v>46.36</v>
      </c>
      <c r="T70" t="n">
        <v>4349.65</v>
      </c>
      <c r="U70" t="n">
        <v>0.83</v>
      </c>
      <c r="V70" t="n">
        <v>0.9</v>
      </c>
      <c r="W70" t="n">
        <v>9.199999999999999</v>
      </c>
      <c r="X70" t="n">
        <v>0.27</v>
      </c>
      <c r="Y70" t="n">
        <v>1</v>
      </c>
      <c r="Z70" t="n">
        <v>10</v>
      </c>
      <c r="AA70" t="n">
        <v>1188.264972397961</v>
      </c>
      <c r="AB70" t="n">
        <v>1625.836557785675</v>
      </c>
      <c r="AC70" t="n">
        <v>1470.66899858655</v>
      </c>
      <c r="AD70" t="n">
        <v>1188264.972397961</v>
      </c>
      <c r="AE70" t="n">
        <v>1625836.557785675</v>
      </c>
      <c r="AF70" t="n">
        <v>1.208824498061324e-06</v>
      </c>
      <c r="AG70" t="n">
        <v>35.10416666666666</v>
      </c>
      <c r="AH70" t="n">
        <v>1470668.99858655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3.7085</v>
      </c>
      <c r="E71" t="n">
        <v>26.96</v>
      </c>
      <c r="F71" t="n">
        <v>23.65</v>
      </c>
      <c r="G71" t="n">
        <v>94.58</v>
      </c>
      <c r="H71" t="n">
        <v>1.28</v>
      </c>
      <c r="I71" t="n">
        <v>15</v>
      </c>
      <c r="J71" t="n">
        <v>252.84</v>
      </c>
      <c r="K71" t="n">
        <v>56.94</v>
      </c>
      <c r="L71" t="n">
        <v>18.25</v>
      </c>
      <c r="M71" t="n">
        <v>13</v>
      </c>
      <c r="N71" t="n">
        <v>62.65</v>
      </c>
      <c r="O71" t="n">
        <v>31418.38</v>
      </c>
      <c r="P71" t="n">
        <v>346.46</v>
      </c>
      <c r="Q71" t="n">
        <v>608.84</v>
      </c>
      <c r="R71" t="n">
        <v>55.82</v>
      </c>
      <c r="S71" t="n">
        <v>46.36</v>
      </c>
      <c r="T71" t="n">
        <v>4383.49</v>
      </c>
      <c r="U71" t="n">
        <v>0.83</v>
      </c>
      <c r="V71" t="n">
        <v>0.9</v>
      </c>
      <c r="W71" t="n">
        <v>9.210000000000001</v>
      </c>
      <c r="X71" t="n">
        <v>0.27</v>
      </c>
      <c r="Y71" t="n">
        <v>1</v>
      </c>
      <c r="Z71" t="n">
        <v>10</v>
      </c>
      <c r="AA71" t="n">
        <v>1188.445530667447</v>
      </c>
      <c r="AB71" t="n">
        <v>1626.083605575654</v>
      </c>
      <c r="AC71" t="n">
        <v>1470.892468482187</v>
      </c>
      <c r="AD71" t="n">
        <v>1188445.530667447</v>
      </c>
      <c r="AE71" t="n">
        <v>1626083.605575654</v>
      </c>
      <c r="AF71" t="n">
        <v>1.208791902890692e-06</v>
      </c>
      <c r="AG71" t="n">
        <v>35.10416666666666</v>
      </c>
      <c r="AH71" t="n">
        <v>1470892.468482187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3.7067</v>
      </c>
      <c r="E72" t="n">
        <v>26.98</v>
      </c>
      <c r="F72" t="n">
        <v>23.66</v>
      </c>
      <c r="G72" t="n">
        <v>94.64</v>
      </c>
      <c r="H72" t="n">
        <v>1.3</v>
      </c>
      <c r="I72" t="n">
        <v>15</v>
      </c>
      <c r="J72" t="n">
        <v>253.3</v>
      </c>
      <c r="K72" t="n">
        <v>56.94</v>
      </c>
      <c r="L72" t="n">
        <v>18.5</v>
      </c>
      <c r="M72" t="n">
        <v>13</v>
      </c>
      <c r="N72" t="n">
        <v>62.86</v>
      </c>
      <c r="O72" t="n">
        <v>31474.25</v>
      </c>
      <c r="P72" t="n">
        <v>346.16</v>
      </c>
      <c r="Q72" t="n">
        <v>608.8200000000001</v>
      </c>
      <c r="R72" t="n">
        <v>56.49</v>
      </c>
      <c r="S72" t="n">
        <v>46.36</v>
      </c>
      <c r="T72" t="n">
        <v>4716.08</v>
      </c>
      <c r="U72" t="n">
        <v>0.82</v>
      </c>
      <c r="V72" t="n">
        <v>0.9</v>
      </c>
      <c r="W72" t="n">
        <v>9.199999999999999</v>
      </c>
      <c r="X72" t="n">
        <v>0.29</v>
      </c>
      <c r="Y72" t="n">
        <v>1</v>
      </c>
      <c r="Z72" t="n">
        <v>10</v>
      </c>
      <c r="AA72" t="n">
        <v>1188.435178563456</v>
      </c>
      <c r="AB72" t="n">
        <v>1626.069441370271</v>
      </c>
      <c r="AC72" t="n">
        <v>1470.879656088686</v>
      </c>
      <c r="AD72" t="n">
        <v>1188435.178563456</v>
      </c>
      <c r="AE72" t="n">
        <v>1626069.441370271</v>
      </c>
      <c r="AF72" t="n">
        <v>1.208205189819315e-06</v>
      </c>
      <c r="AG72" t="n">
        <v>35.13020833333334</v>
      </c>
      <c r="AH72" t="n">
        <v>1470879.656088687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3.7074</v>
      </c>
      <c r="E73" t="n">
        <v>26.97</v>
      </c>
      <c r="F73" t="n">
        <v>23.65</v>
      </c>
      <c r="G73" t="n">
        <v>94.62</v>
      </c>
      <c r="H73" t="n">
        <v>1.31</v>
      </c>
      <c r="I73" t="n">
        <v>15</v>
      </c>
      <c r="J73" t="n">
        <v>253.75</v>
      </c>
      <c r="K73" t="n">
        <v>56.94</v>
      </c>
      <c r="L73" t="n">
        <v>18.75</v>
      </c>
      <c r="M73" t="n">
        <v>13</v>
      </c>
      <c r="N73" t="n">
        <v>63.06</v>
      </c>
      <c r="O73" t="n">
        <v>31530.19</v>
      </c>
      <c r="P73" t="n">
        <v>345.34</v>
      </c>
      <c r="Q73" t="n">
        <v>608.84</v>
      </c>
      <c r="R73" t="n">
        <v>56.02</v>
      </c>
      <c r="S73" t="n">
        <v>46.36</v>
      </c>
      <c r="T73" t="n">
        <v>4482.51</v>
      </c>
      <c r="U73" t="n">
        <v>0.83</v>
      </c>
      <c r="V73" t="n">
        <v>0.9</v>
      </c>
      <c r="W73" t="n">
        <v>9.210000000000001</v>
      </c>
      <c r="X73" t="n">
        <v>0.28</v>
      </c>
      <c r="Y73" t="n">
        <v>1</v>
      </c>
      <c r="Z73" t="n">
        <v>10</v>
      </c>
      <c r="AA73" t="n">
        <v>1187.012191648011</v>
      </c>
      <c r="AB73" t="n">
        <v>1624.122447894807</v>
      </c>
      <c r="AC73" t="n">
        <v>1469.118480937898</v>
      </c>
      <c r="AD73" t="n">
        <v>1187012.191648011</v>
      </c>
      <c r="AE73" t="n">
        <v>1624122.447894807</v>
      </c>
      <c r="AF73" t="n">
        <v>1.208433356013739e-06</v>
      </c>
      <c r="AG73" t="n">
        <v>35.1171875</v>
      </c>
      <c r="AH73" t="n">
        <v>1469118.480937898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3.7169</v>
      </c>
      <c r="E74" t="n">
        <v>26.9</v>
      </c>
      <c r="F74" t="n">
        <v>23.63</v>
      </c>
      <c r="G74" t="n">
        <v>101.27</v>
      </c>
      <c r="H74" t="n">
        <v>1.33</v>
      </c>
      <c r="I74" t="n">
        <v>14</v>
      </c>
      <c r="J74" t="n">
        <v>254.21</v>
      </c>
      <c r="K74" t="n">
        <v>56.94</v>
      </c>
      <c r="L74" t="n">
        <v>19</v>
      </c>
      <c r="M74" t="n">
        <v>12</v>
      </c>
      <c r="N74" t="n">
        <v>63.26</v>
      </c>
      <c r="O74" t="n">
        <v>31586.21</v>
      </c>
      <c r="P74" t="n">
        <v>344.4</v>
      </c>
      <c r="Q74" t="n">
        <v>608.78</v>
      </c>
      <c r="R74" t="n">
        <v>55.31</v>
      </c>
      <c r="S74" t="n">
        <v>46.36</v>
      </c>
      <c r="T74" t="n">
        <v>4130.11</v>
      </c>
      <c r="U74" t="n">
        <v>0.84</v>
      </c>
      <c r="V74" t="n">
        <v>0.9</v>
      </c>
      <c r="W74" t="n">
        <v>9.199999999999999</v>
      </c>
      <c r="X74" t="n">
        <v>0.26</v>
      </c>
      <c r="Y74" t="n">
        <v>1</v>
      </c>
      <c r="Z74" t="n">
        <v>10</v>
      </c>
      <c r="AA74" t="n">
        <v>1183.654708374374</v>
      </c>
      <c r="AB74" t="n">
        <v>1619.528591158108</v>
      </c>
      <c r="AC74" t="n">
        <v>1464.963055440632</v>
      </c>
      <c r="AD74" t="n">
        <v>1183654.708374374</v>
      </c>
      <c r="AE74" t="n">
        <v>1619528.591158108</v>
      </c>
      <c r="AF74" t="n">
        <v>1.211529897223787e-06</v>
      </c>
      <c r="AG74" t="n">
        <v>35.02604166666666</v>
      </c>
      <c r="AH74" t="n">
        <v>1464963.055440632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3.7173</v>
      </c>
      <c r="E75" t="n">
        <v>26.9</v>
      </c>
      <c r="F75" t="n">
        <v>23.63</v>
      </c>
      <c r="G75" t="n">
        <v>101.25</v>
      </c>
      <c r="H75" t="n">
        <v>1.34</v>
      </c>
      <c r="I75" t="n">
        <v>14</v>
      </c>
      <c r="J75" t="n">
        <v>254.66</v>
      </c>
      <c r="K75" t="n">
        <v>56.94</v>
      </c>
      <c r="L75" t="n">
        <v>19.25</v>
      </c>
      <c r="M75" t="n">
        <v>12</v>
      </c>
      <c r="N75" t="n">
        <v>63.47</v>
      </c>
      <c r="O75" t="n">
        <v>31642.3</v>
      </c>
      <c r="P75" t="n">
        <v>344.65</v>
      </c>
      <c r="Q75" t="n">
        <v>608.83</v>
      </c>
      <c r="R75" t="n">
        <v>55.03</v>
      </c>
      <c r="S75" t="n">
        <v>46.36</v>
      </c>
      <c r="T75" t="n">
        <v>3994.63</v>
      </c>
      <c r="U75" t="n">
        <v>0.84</v>
      </c>
      <c r="V75" t="n">
        <v>0.9</v>
      </c>
      <c r="W75" t="n">
        <v>9.210000000000001</v>
      </c>
      <c r="X75" t="n">
        <v>0.25</v>
      </c>
      <c r="Y75" t="n">
        <v>1</v>
      </c>
      <c r="Z75" t="n">
        <v>10</v>
      </c>
      <c r="AA75" t="n">
        <v>1183.944809831685</v>
      </c>
      <c r="AB75" t="n">
        <v>1619.925520770374</v>
      </c>
      <c r="AC75" t="n">
        <v>1465.322102647797</v>
      </c>
      <c r="AD75" t="n">
        <v>1183944.809831684</v>
      </c>
      <c r="AE75" t="n">
        <v>1619925.520770374</v>
      </c>
      <c r="AF75" t="n">
        <v>1.211660277906315e-06</v>
      </c>
      <c r="AG75" t="n">
        <v>35.02604166666666</v>
      </c>
      <c r="AH75" t="n">
        <v>1465322.102647797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3.7194</v>
      </c>
      <c r="E76" t="n">
        <v>26.89</v>
      </c>
      <c r="F76" t="n">
        <v>23.61</v>
      </c>
      <c r="G76" t="n">
        <v>101.19</v>
      </c>
      <c r="H76" t="n">
        <v>1.36</v>
      </c>
      <c r="I76" t="n">
        <v>14</v>
      </c>
      <c r="J76" t="n">
        <v>255.12</v>
      </c>
      <c r="K76" t="n">
        <v>56.94</v>
      </c>
      <c r="L76" t="n">
        <v>19.5</v>
      </c>
      <c r="M76" t="n">
        <v>12</v>
      </c>
      <c r="N76" t="n">
        <v>63.67</v>
      </c>
      <c r="O76" t="n">
        <v>31698.47</v>
      </c>
      <c r="P76" t="n">
        <v>344.51</v>
      </c>
      <c r="Q76" t="n">
        <v>608.88</v>
      </c>
      <c r="R76" t="n">
        <v>54.84</v>
      </c>
      <c r="S76" t="n">
        <v>46.36</v>
      </c>
      <c r="T76" t="n">
        <v>3895.49</v>
      </c>
      <c r="U76" t="n">
        <v>0.85</v>
      </c>
      <c r="V76" t="n">
        <v>0.9</v>
      </c>
      <c r="W76" t="n">
        <v>9.199999999999999</v>
      </c>
      <c r="X76" t="n">
        <v>0.24</v>
      </c>
      <c r="Y76" t="n">
        <v>1</v>
      </c>
      <c r="Z76" t="n">
        <v>10</v>
      </c>
      <c r="AA76" t="n">
        <v>1183.171618134008</v>
      </c>
      <c r="AB76" t="n">
        <v>1618.867605778803</v>
      </c>
      <c r="AC76" t="n">
        <v>1464.365153578228</v>
      </c>
      <c r="AD76" t="n">
        <v>1183171.618134008</v>
      </c>
      <c r="AE76" t="n">
        <v>1618867.605778803</v>
      </c>
      <c r="AF76" t="n">
        <v>1.212344776489589e-06</v>
      </c>
      <c r="AG76" t="n">
        <v>35.01302083333334</v>
      </c>
      <c r="AH76" t="n">
        <v>1464365.153578228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3.7179</v>
      </c>
      <c r="E77" t="n">
        <v>26.9</v>
      </c>
      <c r="F77" t="n">
        <v>23.62</v>
      </c>
      <c r="G77" t="n">
        <v>101.24</v>
      </c>
      <c r="H77" t="n">
        <v>1.37</v>
      </c>
      <c r="I77" t="n">
        <v>14</v>
      </c>
      <c r="J77" t="n">
        <v>255.57</v>
      </c>
      <c r="K77" t="n">
        <v>56.94</v>
      </c>
      <c r="L77" t="n">
        <v>19.75</v>
      </c>
      <c r="M77" t="n">
        <v>12</v>
      </c>
      <c r="N77" t="n">
        <v>63.88</v>
      </c>
      <c r="O77" t="n">
        <v>31754.72</v>
      </c>
      <c r="P77" t="n">
        <v>344.54</v>
      </c>
      <c r="Q77" t="n">
        <v>608.78</v>
      </c>
      <c r="R77" t="n">
        <v>55.03</v>
      </c>
      <c r="S77" t="n">
        <v>46.36</v>
      </c>
      <c r="T77" t="n">
        <v>3994.35</v>
      </c>
      <c r="U77" t="n">
        <v>0.84</v>
      </c>
      <c r="V77" t="n">
        <v>0.9</v>
      </c>
      <c r="W77" t="n">
        <v>9.199999999999999</v>
      </c>
      <c r="X77" t="n">
        <v>0.25</v>
      </c>
      <c r="Y77" t="n">
        <v>1</v>
      </c>
      <c r="Z77" t="n">
        <v>10</v>
      </c>
      <c r="AA77" t="n">
        <v>1183.584903711051</v>
      </c>
      <c r="AB77" t="n">
        <v>1619.433081338186</v>
      </c>
      <c r="AC77" t="n">
        <v>1464.876660943874</v>
      </c>
      <c r="AD77" t="n">
        <v>1183584.903711051</v>
      </c>
      <c r="AE77" t="n">
        <v>1619433.081338186</v>
      </c>
      <c r="AF77" t="n">
        <v>1.211855848930108e-06</v>
      </c>
      <c r="AG77" t="n">
        <v>35.02604166666666</v>
      </c>
      <c r="AH77" t="n">
        <v>1464876.660943874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3.7172</v>
      </c>
      <c r="E78" t="n">
        <v>26.9</v>
      </c>
      <c r="F78" t="n">
        <v>23.63</v>
      </c>
      <c r="G78" t="n">
        <v>101.26</v>
      </c>
      <c r="H78" t="n">
        <v>1.39</v>
      </c>
      <c r="I78" t="n">
        <v>14</v>
      </c>
      <c r="J78" t="n">
        <v>256.03</v>
      </c>
      <c r="K78" t="n">
        <v>56.94</v>
      </c>
      <c r="L78" t="n">
        <v>20</v>
      </c>
      <c r="M78" t="n">
        <v>12</v>
      </c>
      <c r="N78" t="n">
        <v>64.09</v>
      </c>
      <c r="O78" t="n">
        <v>31811.04</v>
      </c>
      <c r="P78" t="n">
        <v>343.93</v>
      </c>
      <c r="Q78" t="n">
        <v>608.84</v>
      </c>
      <c r="R78" t="n">
        <v>55.24</v>
      </c>
      <c r="S78" t="n">
        <v>46.36</v>
      </c>
      <c r="T78" t="n">
        <v>4098.52</v>
      </c>
      <c r="U78" t="n">
        <v>0.84</v>
      </c>
      <c r="V78" t="n">
        <v>0.9</v>
      </c>
      <c r="W78" t="n">
        <v>9.199999999999999</v>
      </c>
      <c r="X78" t="n">
        <v>0.25</v>
      </c>
      <c r="Y78" t="n">
        <v>1</v>
      </c>
      <c r="Z78" t="n">
        <v>10</v>
      </c>
      <c r="AA78" t="n">
        <v>1182.909714253173</v>
      </c>
      <c r="AB78" t="n">
        <v>1618.50925733466</v>
      </c>
      <c r="AC78" t="n">
        <v>1464.041005406649</v>
      </c>
      <c r="AD78" t="n">
        <v>1182909.714253173</v>
      </c>
      <c r="AE78" t="n">
        <v>1618509.25733466</v>
      </c>
      <c r="AF78" t="n">
        <v>1.211627682735683e-06</v>
      </c>
      <c r="AG78" t="n">
        <v>35.02604166666666</v>
      </c>
      <c r="AH78" t="n">
        <v>1464041.005406649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3.7157</v>
      </c>
      <c r="E79" t="n">
        <v>26.91</v>
      </c>
      <c r="F79" t="n">
        <v>23.64</v>
      </c>
      <c r="G79" t="n">
        <v>101.3</v>
      </c>
      <c r="H79" t="n">
        <v>1.4</v>
      </c>
      <c r="I79" t="n">
        <v>14</v>
      </c>
      <c r="J79" t="n">
        <v>256.49</v>
      </c>
      <c r="K79" t="n">
        <v>56.94</v>
      </c>
      <c r="L79" t="n">
        <v>20.25</v>
      </c>
      <c r="M79" t="n">
        <v>12</v>
      </c>
      <c r="N79" t="n">
        <v>64.29000000000001</v>
      </c>
      <c r="O79" t="n">
        <v>31867.44</v>
      </c>
      <c r="P79" t="n">
        <v>343.38</v>
      </c>
      <c r="Q79" t="n">
        <v>608.8099999999999</v>
      </c>
      <c r="R79" t="n">
        <v>55.55</v>
      </c>
      <c r="S79" t="n">
        <v>46.36</v>
      </c>
      <c r="T79" t="n">
        <v>4250.5</v>
      </c>
      <c r="U79" t="n">
        <v>0.83</v>
      </c>
      <c r="V79" t="n">
        <v>0.9</v>
      </c>
      <c r="W79" t="n">
        <v>9.199999999999999</v>
      </c>
      <c r="X79" t="n">
        <v>0.27</v>
      </c>
      <c r="Y79" t="n">
        <v>1</v>
      </c>
      <c r="Z79" t="n">
        <v>10</v>
      </c>
      <c r="AA79" t="n">
        <v>1182.47367948778</v>
      </c>
      <c r="AB79" t="n">
        <v>1617.912655332154</v>
      </c>
      <c r="AC79" t="n">
        <v>1463.501342261926</v>
      </c>
      <c r="AD79" t="n">
        <v>1182473.67948778</v>
      </c>
      <c r="AE79" t="n">
        <v>1617912.655332154</v>
      </c>
      <c r="AF79" t="n">
        <v>1.211138755176202e-06</v>
      </c>
      <c r="AG79" t="n">
        <v>35.0390625</v>
      </c>
      <c r="AH79" t="n">
        <v>1463501.342261926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3.7255</v>
      </c>
      <c r="E80" t="n">
        <v>26.84</v>
      </c>
      <c r="F80" t="n">
        <v>23.61</v>
      </c>
      <c r="G80" t="n">
        <v>108.97</v>
      </c>
      <c r="H80" t="n">
        <v>1.42</v>
      </c>
      <c r="I80" t="n">
        <v>13</v>
      </c>
      <c r="J80" t="n">
        <v>256.94</v>
      </c>
      <c r="K80" t="n">
        <v>56.94</v>
      </c>
      <c r="L80" t="n">
        <v>20.5</v>
      </c>
      <c r="M80" t="n">
        <v>11</v>
      </c>
      <c r="N80" t="n">
        <v>64.5</v>
      </c>
      <c r="O80" t="n">
        <v>31924.04</v>
      </c>
      <c r="P80" t="n">
        <v>342.72</v>
      </c>
      <c r="Q80" t="n">
        <v>608.77</v>
      </c>
      <c r="R80" t="n">
        <v>54.84</v>
      </c>
      <c r="S80" t="n">
        <v>46.36</v>
      </c>
      <c r="T80" t="n">
        <v>3903.95</v>
      </c>
      <c r="U80" t="n">
        <v>0.85</v>
      </c>
      <c r="V80" t="n">
        <v>0.9</v>
      </c>
      <c r="W80" t="n">
        <v>9.199999999999999</v>
      </c>
      <c r="X80" t="n">
        <v>0.24</v>
      </c>
      <c r="Y80" t="n">
        <v>1</v>
      </c>
      <c r="Z80" t="n">
        <v>10</v>
      </c>
      <c r="AA80" t="n">
        <v>1170.624193569028</v>
      </c>
      <c r="AB80" t="n">
        <v>1601.699665935693</v>
      </c>
      <c r="AC80" t="n">
        <v>1448.83569781839</v>
      </c>
      <c r="AD80" t="n">
        <v>1170624.193569028</v>
      </c>
      <c r="AE80" t="n">
        <v>1601699.665935693</v>
      </c>
      <c r="AF80" t="n">
        <v>1.214333081898146e-06</v>
      </c>
      <c r="AG80" t="n">
        <v>34.94791666666666</v>
      </c>
      <c r="AH80" t="n">
        <v>1448835.69781839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3.7257</v>
      </c>
      <c r="E81" t="n">
        <v>26.84</v>
      </c>
      <c r="F81" t="n">
        <v>23.61</v>
      </c>
      <c r="G81" t="n">
        <v>108.97</v>
      </c>
      <c r="H81" t="n">
        <v>1.43</v>
      </c>
      <c r="I81" t="n">
        <v>13</v>
      </c>
      <c r="J81" t="n">
        <v>257.4</v>
      </c>
      <c r="K81" t="n">
        <v>56.94</v>
      </c>
      <c r="L81" t="n">
        <v>20.75</v>
      </c>
      <c r="M81" t="n">
        <v>11</v>
      </c>
      <c r="N81" t="n">
        <v>64.70999999999999</v>
      </c>
      <c r="O81" t="n">
        <v>31980.59</v>
      </c>
      <c r="P81" t="n">
        <v>343.22</v>
      </c>
      <c r="Q81" t="n">
        <v>608.76</v>
      </c>
      <c r="R81" t="n">
        <v>54.77</v>
      </c>
      <c r="S81" t="n">
        <v>46.36</v>
      </c>
      <c r="T81" t="n">
        <v>3865.72</v>
      </c>
      <c r="U81" t="n">
        <v>0.85</v>
      </c>
      <c r="V81" t="n">
        <v>0.9</v>
      </c>
      <c r="W81" t="n">
        <v>9.199999999999999</v>
      </c>
      <c r="X81" t="n">
        <v>0.24</v>
      </c>
      <c r="Y81" t="n">
        <v>1</v>
      </c>
      <c r="Z81" t="n">
        <v>10</v>
      </c>
      <c r="AA81" t="n">
        <v>1171.316890749372</v>
      </c>
      <c r="AB81" t="n">
        <v>1602.647444777483</v>
      </c>
      <c r="AC81" t="n">
        <v>1449.693021977735</v>
      </c>
      <c r="AD81" t="n">
        <v>1171316.890749372</v>
      </c>
      <c r="AE81" t="n">
        <v>1602647.444777483</v>
      </c>
      <c r="AF81" t="n">
        <v>1.21439827223941e-06</v>
      </c>
      <c r="AG81" t="n">
        <v>34.94791666666666</v>
      </c>
      <c r="AH81" t="n">
        <v>1449693.021977735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3.7252</v>
      </c>
      <c r="E82" t="n">
        <v>26.84</v>
      </c>
      <c r="F82" t="n">
        <v>23.61</v>
      </c>
      <c r="G82" t="n">
        <v>108.98</v>
      </c>
      <c r="H82" t="n">
        <v>1.45</v>
      </c>
      <c r="I82" t="n">
        <v>13</v>
      </c>
      <c r="J82" t="n">
        <v>257.86</v>
      </c>
      <c r="K82" t="n">
        <v>56.94</v>
      </c>
      <c r="L82" t="n">
        <v>21</v>
      </c>
      <c r="M82" t="n">
        <v>11</v>
      </c>
      <c r="N82" t="n">
        <v>64.92</v>
      </c>
      <c r="O82" t="n">
        <v>32037.22</v>
      </c>
      <c r="P82" t="n">
        <v>342.89</v>
      </c>
      <c r="Q82" t="n">
        <v>608.75</v>
      </c>
      <c r="R82" t="n">
        <v>54.86</v>
      </c>
      <c r="S82" t="n">
        <v>46.36</v>
      </c>
      <c r="T82" t="n">
        <v>3912.62</v>
      </c>
      <c r="U82" t="n">
        <v>0.84</v>
      </c>
      <c r="V82" t="n">
        <v>0.9</v>
      </c>
      <c r="W82" t="n">
        <v>9.199999999999999</v>
      </c>
      <c r="X82" t="n">
        <v>0.24</v>
      </c>
      <c r="Y82" t="n">
        <v>1</v>
      </c>
      <c r="Z82" t="n">
        <v>10</v>
      </c>
      <c r="AA82" t="n">
        <v>1170.928990373062</v>
      </c>
      <c r="AB82" t="n">
        <v>1602.116702369658</v>
      </c>
      <c r="AC82" t="n">
        <v>1449.212932880412</v>
      </c>
      <c r="AD82" t="n">
        <v>1170928.990373062</v>
      </c>
      <c r="AE82" t="n">
        <v>1602116.702369658</v>
      </c>
      <c r="AF82" t="n">
        <v>1.21423529638625e-06</v>
      </c>
      <c r="AG82" t="n">
        <v>34.94791666666666</v>
      </c>
      <c r="AH82" t="n">
        <v>1449212.932880412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3.7248</v>
      </c>
      <c r="E83" t="n">
        <v>26.85</v>
      </c>
      <c r="F83" t="n">
        <v>23.62</v>
      </c>
      <c r="G83" t="n">
        <v>108.99</v>
      </c>
      <c r="H83" t="n">
        <v>1.46</v>
      </c>
      <c r="I83" t="n">
        <v>13</v>
      </c>
      <c r="J83" t="n">
        <v>258.32</v>
      </c>
      <c r="K83" t="n">
        <v>56.94</v>
      </c>
      <c r="L83" t="n">
        <v>21.25</v>
      </c>
      <c r="M83" t="n">
        <v>11</v>
      </c>
      <c r="N83" t="n">
        <v>65.13</v>
      </c>
      <c r="O83" t="n">
        <v>32093.94</v>
      </c>
      <c r="P83" t="n">
        <v>342.74</v>
      </c>
      <c r="Q83" t="n">
        <v>608.79</v>
      </c>
      <c r="R83" t="n">
        <v>54.8</v>
      </c>
      <c r="S83" t="n">
        <v>46.36</v>
      </c>
      <c r="T83" t="n">
        <v>3884.85</v>
      </c>
      <c r="U83" t="n">
        <v>0.85</v>
      </c>
      <c r="V83" t="n">
        <v>0.9</v>
      </c>
      <c r="W83" t="n">
        <v>9.199999999999999</v>
      </c>
      <c r="X83" t="n">
        <v>0.24</v>
      </c>
      <c r="Y83" t="n">
        <v>1</v>
      </c>
      <c r="Z83" t="n">
        <v>10</v>
      </c>
      <c r="AA83" t="n">
        <v>1170.870030201231</v>
      </c>
      <c r="AB83" t="n">
        <v>1602.03603046142</v>
      </c>
      <c r="AC83" t="n">
        <v>1449.139960185873</v>
      </c>
      <c r="AD83" t="n">
        <v>1170870.030201231</v>
      </c>
      <c r="AE83" t="n">
        <v>1602036.03046142</v>
      </c>
      <c r="AF83" t="n">
        <v>1.214104915703722e-06</v>
      </c>
      <c r="AG83" t="n">
        <v>34.9609375</v>
      </c>
      <c r="AH83" t="n">
        <v>1449139.960185873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3.7262</v>
      </c>
      <c r="E84" t="n">
        <v>26.84</v>
      </c>
      <c r="F84" t="n">
        <v>23.61</v>
      </c>
      <c r="G84" t="n">
        <v>108.95</v>
      </c>
      <c r="H84" t="n">
        <v>1.48</v>
      </c>
      <c r="I84" t="n">
        <v>13</v>
      </c>
      <c r="J84" t="n">
        <v>258.78</v>
      </c>
      <c r="K84" t="n">
        <v>56.94</v>
      </c>
      <c r="L84" t="n">
        <v>21.5</v>
      </c>
      <c r="M84" t="n">
        <v>11</v>
      </c>
      <c r="N84" t="n">
        <v>65.34</v>
      </c>
      <c r="O84" t="n">
        <v>32150.72</v>
      </c>
      <c r="P84" t="n">
        <v>342.37</v>
      </c>
      <c r="Q84" t="n">
        <v>608.79</v>
      </c>
      <c r="R84" t="n">
        <v>54.71</v>
      </c>
      <c r="S84" t="n">
        <v>46.36</v>
      </c>
      <c r="T84" t="n">
        <v>3838.54</v>
      </c>
      <c r="U84" t="n">
        <v>0.85</v>
      </c>
      <c r="V84" t="n">
        <v>0.9</v>
      </c>
      <c r="W84" t="n">
        <v>9.199999999999999</v>
      </c>
      <c r="X84" t="n">
        <v>0.23</v>
      </c>
      <c r="Y84" t="n">
        <v>1</v>
      </c>
      <c r="Z84" t="n">
        <v>10</v>
      </c>
      <c r="AA84" t="n">
        <v>1169.981346595226</v>
      </c>
      <c r="AB84" t="n">
        <v>1600.82009434573</v>
      </c>
      <c r="AC84" t="n">
        <v>1448.040071306487</v>
      </c>
      <c r="AD84" t="n">
        <v>1169981.346595226</v>
      </c>
      <c r="AE84" t="n">
        <v>1600820.09434573</v>
      </c>
      <c r="AF84" t="n">
        <v>1.214561248092571e-06</v>
      </c>
      <c r="AG84" t="n">
        <v>34.94791666666666</v>
      </c>
      <c r="AH84" t="n">
        <v>1448040.071306487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3.7251</v>
      </c>
      <c r="E85" t="n">
        <v>26.84</v>
      </c>
      <c r="F85" t="n">
        <v>23.61</v>
      </c>
      <c r="G85" t="n">
        <v>108.98</v>
      </c>
      <c r="H85" t="n">
        <v>1.49</v>
      </c>
      <c r="I85" t="n">
        <v>13</v>
      </c>
      <c r="J85" t="n">
        <v>259.24</v>
      </c>
      <c r="K85" t="n">
        <v>56.94</v>
      </c>
      <c r="L85" t="n">
        <v>21.75</v>
      </c>
      <c r="M85" t="n">
        <v>11</v>
      </c>
      <c r="N85" t="n">
        <v>65.55</v>
      </c>
      <c r="O85" t="n">
        <v>32207.59</v>
      </c>
      <c r="P85" t="n">
        <v>341.68</v>
      </c>
      <c r="Q85" t="n">
        <v>608.78</v>
      </c>
      <c r="R85" t="n">
        <v>55.03</v>
      </c>
      <c r="S85" t="n">
        <v>46.36</v>
      </c>
      <c r="T85" t="n">
        <v>3995.65</v>
      </c>
      <c r="U85" t="n">
        <v>0.84</v>
      </c>
      <c r="V85" t="n">
        <v>0.9</v>
      </c>
      <c r="W85" t="n">
        <v>9.199999999999999</v>
      </c>
      <c r="X85" t="n">
        <v>0.24</v>
      </c>
      <c r="Y85" t="n">
        <v>1</v>
      </c>
      <c r="Z85" t="n">
        <v>10</v>
      </c>
      <c r="AA85" t="n">
        <v>1169.180140493326</v>
      </c>
      <c r="AB85" t="n">
        <v>1599.723848810392</v>
      </c>
      <c r="AC85" t="n">
        <v>1447.048449906451</v>
      </c>
      <c r="AD85" t="n">
        <v>1169180.140493326</v>
      </c>
      <c r="AE85" t="n">
        <v>1599723.848810392</v>
      </c>
      <c r="AF85" t="n">
        <v>1.214202701215618e-06</v>
      </c>
      <c r="AG85" t="n">
        <v>34.94791666666666</v>
      </c>
      <c r="AH85" t="n">
        <v>1447048.449906451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3.7257</v>
      </c>
      <c r="E86" t="n">
        <v>26.84</v>
      </c>
      <c r="F86" t="n">
        <v>23.61</v>
      </c>
      <c r="G86" t="n">
        <v>108.96</v>
      </c>
      <c r="H86" t="n">
        <v>1.51</v>
      </c>
      <c r="I86" t="n">
        <v>13</v>
      </c>
      <c r="J86" t="n">
        <v>259.71</v>
      </c>
      <c r="K86" t="n">
        <v>56.94</v>
      </c>
      <c r="L86" t="n">
        <v>22</v>
      </c>
      <c r="M86" t="n">
        <v>11</v>
      </c>
      <c r="N86" t="n">
        <v>65.76000000000001</v>
      </c>
      <c r="O86" t="n">
        <v>32264.54</v>
      </c>
      <c r="P86" t="n">
        <v>340.99</v>
      </c>
      <c r="Q86" t="n">
        <v>608.77</v>
      </c>
      <c r="R86" t="n">
        <v>54.83</v>
      </c>
      <c r="S86" t="n">
        <v>46.36</v>
      </c>
      <c r="T86" t="n">
        <v>3899.15</v>
      </c>
      <c r="U86" t="n">
        <v>0.85</v>
      </c>
      <c r="V86" t="n">
        <v>0.9</v>
      </c>
      <c r="W86" t="n">
        <v>9.199999999999999</v>
      </c>
      <c r="X86" t="n">
        <v>0.24</v>
      </c>
      <c r="Y86" t="n">
        <v>1</v>
      </c>
      <c r="Z86" t="n">
        <v>10</v>
      </c>
      <c r="AA86" t="n">
        <v>1168.059632353818</v>
      </c>
      <c r="AB86" t="n">
        <v>1598.190720140587</v>
      </c>
      <c r="AC86" t="n">
        <v>1445.661640885132</v>
      </c>
      <c r="AD86" t="n">
        <v>1168059.632353818</v>
      </c>
      <c r="AE86" t="n">
        <v>1598190.720140587</v>
      </c>
      <c r="AF86" t="n">
        <v>1.21439827223941e-06</v>
      </c>
      <c r="AG86" t="n">
        <v>34.94791666666666</v>
      </c>
      <c r="AH86" t="n">
        <v>1445661.640885132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3.736</v>
      </c>
      <c r="E87" t="n">
        <v>26.77</v>
      </c>
      <c r="F87" t="n">
        <v>23.58</v>
      </c>
      <c r="G87" t="n">
        <v>117.89</v>
      </c>
      <c r="H87" t="n">
        <v>1.52</v>
      </c>
      <c r="I87" t="n">
        <v>12</v>
      </c>
      <c r="J87" t="n">
        <v>260.17</v>
      </c>
      <c r="K87" t="n">
        <v>56.94</v>
      </c>
      <c r="L87" t="n">
        <v>22.25</v>
      </c>
      <c r="M87" t="n">
        <v>10</v>
      </c>
      <c r="N87" t="n">
        <v>65.98</v>
      </c>
      <c r="O87" t="n">
        <v>32321.56</v>
      </c>
      <c r="P87" t="n">
        <v>340.06</v>
      </c>
      <c r="Q87" t="n">
        <v>608.8200000000001</v>
      </c>
      <c r="R87" t="n">
        <v>53.85</v>
      </c>
      <c r="S87" t="n">
        <v>46.36</v>
      </c>
      <c r="T87" t="n">
        <v>3412.37</v>
      </c>
      <c r="U87" t="n">
        <v>0.86</v>
      </c>
      <c r="V87" t="n">
        <v>0.9</v>
      </c>
      <c r="W87" t="n">
        <v>9.19</v>
      </c>
      <c r="X87" t="n">
        <v>0.21</v>
      </c>
      <c r="Y87" t="n">
        <v>1</v>
      </c>
      <c r="Z87" t="n">
        <v>10</v>
      </c>
      <c r="AA87" t="n">
        <v>1164.525569403843</v>
      </c>
      <c r="AB87" t="n">
        <v>1593.355259300578</v>
      </c>
      <c r="AC87" t="n">
        <v>1441.287669641082</v>
      </c>
      <c r="AD87" t="n">
        <v>1164525.569403843</v>
      </c>
      <c r="AE87" t="n">
        <v>1593355.259300578</v>
      </c>
      <c r="AF87" t="n">
        <v>1.217755574814515e-06</v>
      </c>
      <c r="AG87" t="n">
        <v>34.85677083333334</v>
      </c>
      <c r="AH87" t="n">
        <v>1441287.669641082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3.7352</v>
      </c>
      <c r="E88" t="n">
        <v>26.77</v>
      </c>
      <c r="F88" t="n">
        <v>23.58</v>
      </c>
      <c r="G88" t="n">
        <v>117.92</v>
      </c>
      <c r="H88" t="n">
        <v>1.54</v>
      </c>
      <c r="I88" t="n">
        <v>12</v>
      </c>
      <c r="J88" t="n">
        <v>260.63</v>
      </c>
      <c r="K88" t="n">
        <v>56.94</v>
      </c>
      <c r="L88" t="n">
        <v>22.5</v>
      </c>
      <c r="M88" t="n">
        <v>10</v>
      </c>
      <c r="N88" t="n">
        <v>66.19</v>
      </c>
      <c r="O88" t="n">
        <v>32378.67</v>
      </c>
      <c r="P88" t="n">
        <v>340.6</v>
      </c>
      <c r="Q88" t="n">
        <v>608.75</v>
      </c>
      <c r="R88" t="n">
        <v>54.14</v>
      </c>
      <c r="S88" t="n">
        <v>46.36</v>
      </c>
      <c r="T88" t="n">
        <v>3557.15</v>
      </c>
      <c r="U88" t="n">
        <v>0.86</v>
      </c>
      <c r="V88" t="n">
        <v>0.9</v>
      </c>
      <c r="W88" t="n">
        <v>9.19</v>
      </c>
      <c r="X88" t="n">
        <v>0.21</v>
      </c>
      <c r="Y88" t="n">
        <v>1</v>
      </c>
      <c r="Z88" t="n">
        <v>10</v>
      </c>
      <c r="AA88" t="n">
        <v>1165.461146701312</v>
      </c>
      <c r="AB88" t="n">
        <v>1594.635357433732</v>
      </c>
      <c r="AC88" t="n">
        <v>1442.445597005037</v>
      </c>
      <c r="AD88" t="n">
        <v>1165461.146701312</v>
      </c>
      <c r="AE88" t="n">
        <v>1594635.357433732</v>
      </c>
      <c r="AF88" t="n">
        <v>1.217494813449458e-06</v>
      </c>
      <c r="AG88" t="n">
        <v>34.85677083333334</v>
      </c>
      <c r="AH88" t="n">
        <v>1442445.597005037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3.7342</v>
      </c>
      <c r="E89" t="n">
        <v>26.78</v>
      </c>
      <c r="F89" t="n">
        <v>23.59</v>
      </c>
      <c r="G89" t="n">
        <v>117.96</v>
      </c>
      <c r="H89" t="n">
        <v>1.55</v>
      </c>
      <c r="I89" t="n">
        <v>12</v>
      </c>
      <c r="J89" t="n">
        <v>261.09</v>
      </c>
      <c r="K89" t="n">
        <v>56.94</v>
      </c>
      <c r="L89" t="n">
        <v>22.75</v>
      </c>
      <c r="M89" t="n">
        <v>10</v>
      </c>
      <c r="N89" t="n">
        <v>66.40000000000001</v>
      </c>
      <c r="O89" t="n">
        <v>32435.86</v>
      </c>
      <c r="P89" t="n">
        <v>340.52</v>
      </c>
      <c r="Q89" t="n">
        <v>608.77</v>
      </c>
      <c r="R89" t="n">
        <v>54.29</v>
      </c>
      <c r="S89" t="n">
        <v>46.36</v>
      </c>
      <c r="T89" t="n">
        <v>3631.79</v>
      </c>
      <c r="U89" t="n">
        <v>0.85</v>
      </c>
      <c r="V89" t="n">
        <v>0.9</v>
      </c>
      <c r="W89" t="n">
        <v>9.199999999999999</v>
      </c>
      <c r="X89" t="n">
        <v>0.22</v>
      </c>
      <c r="Y89" t="n">
        <v>1</v>
      </c>
      <c r="Z89" t="n">
        <v>10</v>
      </c>
      <c r="AA89" t="n">
        <v>1165.615565179721</v>
      </c>
      <c r="AB89" t="n">
        <v>1594.846639608353</v>
      </c>
      <c r="AC89" t="n">
        <v>1442.636714705448</v>
      </c>
      <c r="AD89" t="n">
        <v>1165615.565179721</v>
      </c>
      <c r="AE89" t="n">
        <v>1594846.639608353</v>
      </c>
      <c r="AF89" t="n">
        <v>1.217168861743137e-06</v>
      </c>
      <c r="AG89" t="n">
        <v>34.86979166666666</v>
      </c>
      <c r="AH89" t="n">
        <v>1442636.714705448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3.7343</v>
      </c>
      <c r="E90" t="n">
        <v>26.78</v>
      </c>
      <c r="F90" t="n">
        <v>23.59</v>
      </c>
      <c r="G90" t="n">
        <v>117.96</v>
      </c>
      <c r="H90" t="n">
        <v>1.56</v>
      </c>
      <c r="I90" t="n">
        <v>12</v>
      </c>
      <c r="J90" t="n">
        <v>261.56</v>
      </c>
      <c r="K90" t="n">
        <v>56.94</v>
      </c>
      <c r="L90" t="n">
        <v>23</v>
      </c>
      <c r="M90" t="n">
        <v>10</v>
      </c>
      <c r="N90" t="n">
        <v>66.62</v>
      </c>
      <c r="O90" t="n">
        <v>32493.12</v>
      </c>
      <c r="P90" t="n">
        <v>340.4</v>
      </c>
      <c r="Q90" t="n">
        <v>608.78</v>
      </c>
      <c r="R90" t="n">
        <v>54.25</v>
      </c>
      <c r="S90" t="n">
        <v>46.36</v>
      </c>
      <c r="T90" t="n">
        <v>3612.17</v>
      </c>
      <c r="U90" t="n">
        <v>0.85</v>
      </c>
      <c r="V90" t="n">
        <v>0.9</v>
      </c>
      <c r="W90" t="n">
        <v>9.199999999999999</v>
      </c>
      <c r="X90" t="n">
        <v>0.22</v>
      </c>
      <c r="Y90" t="n">
        <v>1</v>
      </c>
      <c r="Z90" t="n">
        <v>10</v>
      </c>
      <c r="AA90" t="n">
        <v>1165.422052911148</v>
      </c>
      <c r="AB90" t="n">
        <v>1594.581867585333</v>
      </c>
      <c r="AC90" t="n">
        <v>1442.397212152696</v>
      </c>
      <c r="AD90" t="n">
        <v>1165422.052911148</v>
      </c>
      <c r="AE90" t="n">
        <v>1594581.867585333</v>
      </c>
      <c r="AF90" t="n">
        <v>1.217201456913769e-06</v>
      </c>
      <c r="AG90" t="n">
        <v>34.86979166666666</v>
      </c>
      <c r="AH90" t="n">
        <v>1442397.212152696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3.7347</v>
      </c>
      <c r="E91" t="n">
        <v>26.78</v>
      </c>
      <c r="F91" t="n">
        <v>23.59</v>
      </c>
      <c r="G91" t="n">
        <v>117.94</v>
      </c>
      <c r="H91" t="n">
        <v>1.58</v>
      </c>
      <c r="I91" t="n">
        <v>12</v>
      </c>
      <c r="J91" t="n">
        <v>262.02</v>
      </c>
      <c r="K91" t="n">
        <v>56.94</v>
      </c>
      <c r="L91" t="n">
        <v>23.25</v>
      </c>
      <c r="M91" t="n">
        <v>10</v>
      </c>
      <c r="N91" t="n">
        <v>66.83</v>
      </c>
      <c r="O91" t="n">
        <v>32550.47</v>
      </c>
      <c r="P91" t="n">
        <v>340.38</v>
      </c>
      <c r="Q91" t="n">
        <v>608.8</v>
      </c>
      <c r="R91" t="n">
        <v>54.32</v>
      </c>
      <c r="S91" t="n">
        <v>46.36</v>
      </c>
      <c r="T91" t="n">
        <v>3647.65</v>
      </c>
      <c r="U91" t="n">
        <v>0.85</v>
      </c>
      <c r="V91" t="n">
        <v>0.9</v>
      </c>
      <c r="W91" t="n">
        <v>9.19</v>
      </c>
      <c r="X91" t="n">
        <v>0.22</v>
      </c>
      <c r="Y91" t="n">
        <v>1</v>
      </c>
      <c r="Z91" t="n">
        <v>10</v>
      </c>
      <c r="AA91" t="n">
        <v>1165.318389132955</v>
      </c>
      <c r="AB91" t="n">
        <v>1594.440030230686</v>
      </c>
      <c r="AC91" t="n">
        <v>1442.268911556107</v>
      </c>
      <c r="AD91" t="n">
        <v>1165318.389132955</v>
      </c>
      <c r="AE91" t="n">
        <v>1594440.030230687</v>
      </c>
      <c r="AF91" t="n">
        <v>1.217331837596298e-06</v>
      </c>
      <c r="AG91" t="n">
        <v>34.86979166666666</v>
      </c>
      <c r="AH91" t="n">
        <v>1442268.911556107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3.7344</v>
      </c>
      <c r="E92" t="n">
        <v>26.78</v>
      </c>
      <c r="F92" t="n">
        <v>23.59</v>
      </c>
      <c r="G92" t="n">
        <v>117.95</v>
      </c>
      <c r="H92" t="n">
        <v>1.59</v>
      </c>
      <c r="I92" t="n">
        <v>12</v>
      </c>
      <c r="J92" t="n">
        <v>262.49</v>
      </c>
      <c r="K92" t="n">
        <v>56.94</v>
      </c>
      <c r="L92" t="n">
        <v>23.5</v>
      </c>
      <c r="M92" t="n">
        <v>10</v>
      </c>
      <c r="N92" t="n">
        <v>67.05</v>
      </c>
      <c r="O92" t="n">
        <v>32607.89</v>
      </c>
      <c r="P92" t="n">
        <v>340.04</v>
      </c>
      <c r="Q92" t="n">
        <v>608.83</v>
      </c>
      <c r="R92" t="n">
        <v>54.37</v>
      </c>
      <c r="S92" t="n">
        <v>46.36</v>
      </c>
      <c r="T92" t="n">
        <v>3670.54</v>
      </c>
      <c r="U92" t="n">
        <v>0.85</v>
      </c>
      <c r="V92" t="n">
        <v>0.9</v>
      </c>
      <c r="W92" t="n">
        <v>9.19</v>
      </c>
      <c r="X92" t="n">
        <v>0.22</v>
      </c>
      <c r="Y92" t="n">
        <v>1</v>
      </c>
      <c r="Z92" t="n">
        <v>10</v>
      </c>
      <c r="AA92" t="n">
        <v>1164.878810738543</v>
      </c>
      <c r="AB92" t="n">
        <v>1593.838579678622</v>
      </c>
      <c r="AC92" t="n">
        <v>1441.72486260059</v>
      </c>
      <c r="AD92" t="n">
        <v>1164878.810738543</v>
      </c>
      <c r="AE92" t="n">
        <v>1593838.579678622</v>
      </c>
      <c r="AF92" t="n">
        <v>1.217234052084401e-06</v>
      </c>
      <c r="AG92" t="n">
        <v>34.86979166666666</v>
      </c>
      <c r="AH92" t="n">
        <v>1441724.86260059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3.7329</v>
      </c>
      <c r="E93" t="n">
        <v>26.79</v>
      </c>
      <c r="F93" t="n">
        <v>23.6</v>
      </c>
      <c r="G93" t="n">
        <v>118.01</v>
      </c>
      <c r="H93" t="n">
        <v>1.61</v>
      </c>
      <c r="I93" t="n">
        <v>12</v>
      </c>
      <c r="J93" t="n">
        <v>262.96</v>
      </c>
      <c r="K93" t="n">
        <v>56.94</v>
      </c>
      <c r="L93" t="n">
        <v>23.75</v>
      </c>
      <c r="M93" t="n">
        <v>10</v>
      </c>
      <c r="N93" t="n">
        <v>67.26000000000001</v>
      </c>
      <c r="O93" t="n">
        <v>32665.4</v>
      </c>
      <c r="P93" t="n">
        <v>339.43</v>
      </c>
      <c r="Q93" t="n">
        <v>608.83</v>
      </c>
      <c r="R93" t="n">
        <v>54.6</v>
      </c>
      <c r="S93" t="n">
        <v>46.36</v>
      </c>
      <c r="T93" t="n">
        <v>3789.06</v>
      </c>
      <c r="U93" t="n">
        <v>0.85</v>
      </c>
      <c r="V93" t="n">
        <v>0.9</v>
      </c>
      <c r="W93" t="n">
        <v>9.199999999999999</v>
      </c>
      <c r="X93" t="n">
        <v>0.23</v>
      </c>
      <c r="Y93" t="n">
        <v>1</v>
      </c>
      <c r="Z93" t="n">
        <v>10</v>
      </c>
      <c r="AA93" t="n">
        <v>1164.353597073801</v>
      </c>
      <c r="AB93" t="n">
        <v>1593.11995917173</v>
      </c>
      <c r="AC93" t="n">
        <v>1441.074826226286</v>
      </c>
      <c r="AD93" t="n">
        <v>1164353.597073801</v>
      </c>
      <c r="AE93" t="n">
        <v>1593119.95917173</v>
      </c>
      <c r="AF93" t="n">
        <v>1.21674512452492e-06</v>
      </c>
      <c r="AG93" t="n">
        <v>34.8828125</v>
      </c>
      <c r="AH93" t="n">
        <v>1441074.826226286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3.7328</v>
      </c>
      <c r="E94" t="n">
        <v>26.79</v>
      </c>
      <c r="F94" t="n">
        <v>23.6</v>
      </c>
      <c r="G94" t="n">
        <v>118.01</v>
      </c>
      <c r="H94" t="n">
        <v>1.62</v>
      </c>
      <c r="I94" t="n">
        <v>12</v>
      </c>
      <c r="J94" t="n">
        <v>263.42</v>
      </c>
      <c r="K94" t="n">
        <v>56.94</v>
      </c>
      <c r="L94" t="n">
        <v>24</v>
      </c>
      <c r="M94" t="n">
        <v>10</v>
      </c>
      <c r="N94" t="n">
        <v>67.48</v>
      </c>
      <c r="O94" t="n">
        <v>32722.99</v>
      </c>
      <c r="P94" t="n">
        <v>338.86</v>
      </c>
      <c r="Q94" t="n">
        <v>608.79</v>
      </c>
      <c r="R94" t="n">
        <v>54.58</v>
      </c>
      <c r="S94" t="n">
        <v>46.36</v>
      </c>
      <c r="T94" t="n">
        <v>3779.58</v>
      </c>
      <c r="U94" t="n">
        <v>0.85</v>
      </c>
      <c r="V94" t="n">
        <v>0.9</v>
      </c>
      <c r="W94" t="n">
        <v>9.199999999999999</v>
      </c>
      <c r="X94" t="n">
        <v>0.23</v>
      </c>
      <c r="Y94" t="n">
        <v>1</v>
      </c>
      <c r="Z94" t="n">
        <v>10</v>
      </c>
      <c r="AA94" t="n">
        <v>1163.541219034934</v>
      </c>
      <c r="AB94" t="n">
        <v>1592.008427699363</v>
      </c>
      <c r="AC94" t="n">
        <v>1440.069377757597</v>
      </c>
      <c r="AD94" t="n">
        <v>1163541.219034934</v>
      </c>
      <c r="AE94" t="n">
        <v>1592008.427699363</v>
      </c>
      <c r="AF94" t="n">
        <v>1.216712529354288e-06</v>
      </c>
      <c r="AG94" t="n">
        <v>34.8828125</v>
      </c>
      <c r="AH94" t="n">
        <v>1440069.377757597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3.7424</v>
      </c>
      <c r="E95" t="n">
        <v>26.72</v>
      </c>
      <c r="F95" t="n">
        <v>23.58</v>
      </c>
      <c r="G95" t="n">
        <v>128.6</v>
      </c>
      <c r="H95" t="n">
        <v>1.64</v>
      </c>
      <c r="I95" t="n">
        <v>11</v>
      </c>
      <c r="J95" t="n">
        <v>263.89</v>
      </c>
      <c r="K95" t="n">
        <v>56.94</v>
      </c>
      <c r="L95" t="n">
        <v>24.25</v>
      </c>
      <c r="M95" t="n">
        <v>9</v>
      </c>
      <c r="N95" t="n">
        <v>67.7</v>
      </c>
      <c r="O95" t="n">
        <v>32780.66</v>
      </c>
      <c r="P95" t="n">
        <v>338.05</v>
      </c>
      <c r="Q95" t="n">
        <v>608.79</v>
      </c>
      <c r="R95" t="n">
        <v>53.73</v>
      </c>
      <c r="S95" t="n">
        <v>46.36</v>
      </c>
      <c r="T95" t="n">
        <v>3357.78</v>
      </c>
      <c r="U95" t="n">
        <v>0.86</v>
      </c>
      <c r="V95" t="n">
        <v>0.9</v>
      </c>
      <c r="W95" t="n">
        <v>9.199999999999999</v>
      </c>
      <c r="X95" t="n">
        <v>0.21</v>
      </c>
      <c r="Y95" t="n">
        <v>1</v>
      </c>
      <c r="Z95" t="n">
        <v>10</v>
      </c>
      <c r="AA95" t="n">
        <v>1160.414404835018</v>
      </c>
      <c r="AB95" t="n">
        <v>1587.730182565731</v>
      </c>
      <c r="AC95" t="n">
        <v>1436.199442334964</v>
      </c>
      <c r="AD95" t="n">
        <v>1160414.404835018</v>
      </c>
      <c r="AE95" t="n">
        <v>1587730.182565731</v>
      </c>
      <c r="AF95" t="n">
        <v>1.219841665734968e-06</v>
      </c>
      <c r="AG95" t="n">
        <v>34.79166666666666</v>
      </c>
      <c r="AH95" t="n">
        <v>1436199.442334964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3.7429</v>
      </c>
      <c r="E96" t="n">
        <v>26.72</v>
      </c>
      <c r="F96" t="n">
        <v>23.57</v>
      </c>
      <c r="G96" t="n">
        <v>128.58</v>
      </c>
      <c r="H96" t="n">
        <v>1.65</v>
      </c>
      <c r="I96" t="n">
        <v>11</v>
      </c>
      <c r="J96" t="n">
        <v>264.36</v>
      </c>
      <c r="K96" t="n">
        <v>56.94</v>
      </c>
      <c r="L96" t="n">
        <v>24.5</v>
      </c>
      <c r="M96" t="n">
        <v>9</v>
      </c>
      <c r="N96" t="n">
        <v>67.92</v>
      </c>
      <c r="O96" t="n">
        <v>32838.42</v>
      </c>
      <c r="P96" t="n">
        <v>338.33</v>
      </c>
      <c r="Q96" t="n">
        <v>608.8</v>
      </c>
      <c r="R96" t="n">
        <v>53.54</v>
      </c>
      <c r="S96" t="n">
        <v>46.36</v>
      </c>
      <c r="T96" t="n">
        <v>3261.99</v>
      </c>
      <c r="U96" t="n">
        <v>0.87</v>
      </c>
      <c r="V96" t="n">
        <v>0.9</v>
      </c>
      <c r="W96" t="n">
        <v>9.199999999999999</v>
      </c>
      <c r="X96" t="n">
        <v>0.2</v>
      </c>
      <c r="Y96" t="n">
        <v>1</v>
      </c>
      <c r="Z96" t="n">
        <v>10</v>
      </c>
      <c r="AA96" t="n">
        <v>1160.644760328217</v>
      </c>
      <c r="AB96" t="n">
        <v>1588.045365114092</v>
      </c>
      <c r="AC96" t="n">
        <v>1436.484544303271</v>
      </c>
      <c r="AD96" t="n">
        <v>1160644.760328216</v>
      </c>
      <c r="AE96" t="n">
        <v>1588045.365114092</v>
      </c>
      <c r="AF96" t="n">
        <v>1.220004641588128e-06</v>
      </c>
      <c r="AG96" t="n">
        <v>34.79166666666666</v>
      </c>
      <c r="AH96" t="n">
        <v>1436484.544303271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3.7426</v>
      </c>
      <c r="E97" t="n">
        <v>26.72</v>
      </c>
      <c r="F97" t="n">
        <v>23.58</v>
      </c>
      <c r="G97" t="n">
        <v>128.59</v>
      </c>
      <c r="H97" t="n">
        <v>1.66</v>
      </c>
      <c r="I97" t="n">
        <v>11</v>
      </c>
      <c r="J97" t="n">
        <v>264.83</v>
      </c>
      <c r="K97" t="n">
        <v>56.94</v>
      </c>
      <c r="L97" t="n">
        <v>24.75</v>
      </c>
      <c r="M97" t="n">
        <v>9</v>
      </c>
      <c r="N97" t="n">
        <v>68.13</v>
      </c>
      <c r="O97" t="n">
        <v>32896.26</v>
      </c>
      <c r="P97" t="n">
        <v>338.43</v>
      </c>
      <c r="Q97" t="n">
        <v>608.8200000000001</v>
      </c>
      <c r="R97" t="n">
        <v>53.68</v>
      </c>
      <c r="S97" t="n">
        <v>46.36</v>
      </c>
      <c r="T97" t="n">
        <v>3331.81</v>
      </c>
      <c r="U97" t="n">
        <v>0.86</v>
      </c>
      <c r="V97" t="n">
        <v>0.9</v>
      </c>
      <c r="W97" t="n">
        <v>9.199999999999999</v>
      </c>
      <c r="X97" t="n">
        <v>0.2</v>
      </c>
      <c r="Y97" t="n">
        <v>1</v>
      </c>
      <c r="Z97" t="n">
        <v>10</v>
      </c>
      <c r="AA97" t="n">
        <v>1160.930032691193</v>
      </c>
      <c r="AB97" t="n">
        <v>1588.435687346445</v>
      </c>
      <c r="AC97" t="n">
        <v>1436.837614729589</v>
      </c>
      <c r="AD97" t="n">
        <v>1160930.032691193</v>
      </c>
      <c r="AE97" t="n">
        <v>1588435.687346445</v>
      </c>
      <c r="AF97" t="n">
        <v>1.219906856076232e-06</v>
      </c>
      <c r="AG97" t="n">
        <v>34.79166666666666</v>
      </c>
      <c r="AH97" t="n">
        <v>1436837.614729589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3.7429</v>
      </c>
      <c r="E98" t="n">
        <v>26.72</v>
      </c>
      <c r="F98" t="n">
        <v>23.57</v>
      </c>
      <c r="G98" t="n">
        <v>128.58</v>
      </c>
      <c r="H98" t="n">
        <v>1.68</v>
      </c>
      <c r="I98" t="n">
        <v>11</v>
      </c>
      <c r="J98" t="n">
        <v>265.3</v>
      </c>
      <c r="K98" t="n">
        <v>56.94</v>
      </c>
      <c r="L98" t="n">
        <v>25</v>
      </c>
      <c r="M98" t="n">
        <v>9</v>
      </c>
      <c r="N98" t="n">
        <v>68.34999999999999</v>
      </c>
      <c r="O98" t="n">
        <v>32954.18</v>
      </c>
      <c r="P98" t="n">
        <v>338.46</v>
      </c>
      <c r="Q98" t="n">
        <v>608.8</v>
      </c>
      <c r="R98" t="n">
        <v>53.71</v>
      </c>
      <c r="S98" t="n">
        <v>46.36</v>
      </c>
      <c r="T98" t="n">
        <v>3348.66</v>
      </c>
      <c r="U98" t="n">
        <v>0.86</v>
      </c>
      <c r="V98" t="n">
        <v>0.9</v>
      </c>
      <c r="W98" t="n">
        <v>9.199999999999999</v>
      </c>
      <c r="X98" t="n">
        <v>0.2</v>
      </c>
      <c r="Y98" t="n">
        <v>1</v>
      </c>
      <c r="Z98" t="n">
        <v>10</v>
      </c>
      <c r="AA98" t="n">
        <v>1160.8337727554</v>
      </c>
      <c r="AB98" t="n">
        <v>1588.303980255604</v>
      </c>
      <c r="AC98" t="n">
        <v>1436.718477578646</v>
      </c>
      <c r="AD98" t="n">
        <v>1160833.7727554</v>
      </c>
      <c r="AE98" t="n">
        <v>1588303.980255604</v>
      </c>
      <c r="AF98" t="n">
        <v>1.220004641588128e-06</v>
      </c>
      <c r="AG98" t="n">
        <v>34.79166666666666</v>
      </c>
      <c r="AH98" t="n">
        <v>1436718.477578646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3.7431</v>
      </c>
      <c r="E99" t="n">
        <v>26.72</v>
      </c>
      <c r="F99" t="n">
        <v>23.57</v>
      </c>
      <c r="G99" t="n">
        <v>128.57</v>
      </c>
      <c r="H99" t="n">
        <v>1.69</v>
      </c>
      <c r="I99" t="n">
        <v>11</v>
      </c>
      <c r="J99" t="n">
        <v>265.77</v>
      </c>
      <c r="K99" t="n">
        <v>56.94</v>
      </c>
      <c r="L99" t="n">
        <v>25.25</v>
      </c>
      <c r="M99" t="n">
        <v>9</v>
      </c>
      <c r="N99" t="n">
        <v>68.56999999999999</v>
      </c>
      <c r="O99" t="n">
        <v>33012.18</v>
      </c>
      <c r="P99" t="n">
        <v>338.28</v>
      </c>
      <c r="Q99" t="n">
        <v>608.8200000000001</v>
      </c>
      <c r="R99" t="n">
        <v>53.55</v>
      </c>
      <c r="S99" t="n">
        <v>46.36</v>
      </c>
      <c r="T99" t="n">
        <v>3269.59</v>
      </c>
      <c r="U99" t="n">
        <v>0.87</v>
      </c>
      <c r="V99" t="n">
        <v>0.9</v>
      </c>
      <c r="W99" t="n">
        <v>9.199999999999999</v>
      </c>
      <c r="X99" t="n">
        <v>0.2</v>
      </c>
      <c r="Y99" t="n">
        <v>1</v>
      </c>
      <c r="Z99" t="n">
        <v>10</v>
      </c>
      <c r="AA99" t="n">
        <v>1160.535145452747</v>
      </c>
      <c r="AB99" t="n">
        <v>1587.895385205608</v>
      </c>
      <c r="AC99" t="n">
        <v>1436.348878266755</v>
      </c>
      <c r="AD99" t="n">
        <v>1160535.145452747</v>
      </c>
      <c r="AE99" t="n">
        <v>1587895.385205608</v>
      </c>
      <c r="AF99" t="n">
        <v>1.220069831929392e-06</v>
      </c>
      <c r="AG99" t="n">
        <v>34.79166666666666</v>
      </c>
      <c r="AH99" t="n">
        <v>1436348.878266755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3.7442</v>
      </c>
      <c r="E100" t="n">
        <v>26.71</v>
      </c>
      <c r="F100" t="n">
        <v>23.56</v>
      </c>
      <c r="G100" t="n">
        <v>128.53</v>
      </c>
      <c r="H100" t="n">
        <v>1.7</v>
      </c>
      <c r="I100" t="n">
        <v>11</v>
      </c>
      <c r="J100" t="n">
        <v>266.24</v>
      </c>
      <c r="K100" t="n">
        <v>56.94</v>
      </c>
      <c r="L100" t="n">
        <v>25.5</v>
      </c>
      <c r="M100" t="n">
        <v>9</v>
      </c>
      <c r="N100" t="n">
        <v>68.8</v>
      </c>
      <c r="O100" t="n">
        <v>33070.26</v>
      </c>
      <c r="P100" t="n">
        <v>337.66</v>
      </c>
      <c r="Q100" t="n">
        <v>608.78</v>
      </c>
      <c r="R100" t="n">
        <v>53.53</v>
      </c>
      <c r="S100" t="n">
        <v>46.36</v>
      </c>
      <c r="T100" t="n">
        <v>3257.7</v>
      </c>
      <c r="U100" t="n">
        <v>0.87</v>
      </c>
      <c r="V100" t="n">
        <v>0.9</v>
      </c>
      <c r="W100" t="n">
        <v>9.19</v>
      </c>
      <c r="X100" t="n">
        <v>0.19</v>
      </c>
      <c r="Y100" t="n">
        <v>1</v>
      </c>
      <c r="Z100" t="n">
        <v>10</v>
      </c>
      <c r="AA100" t="n">
        <v>1159.346596691405</v>
      </c>
      <c r="AB100" t="n">
        <v>1586.269160355268</v>
      </c>
      <c r="AC100" t="n">
        <v>1434.87785803371</v>
      </c>
      <c r="AD100" t="n">
        <v>1159346.596691404</v>
      </c>
      <c r="AE100" t="n">
        <v>1586269.160355268</v>
      </c>
      <c r="AF100" t="n">
        <v>1.220428378806345e-06</v>
      </c>
      <c r="AG100" t="n">
        <v>34.77864583333334</v>
      </c>
      <c r="AH100" t="n">
        <v>1434877.85803371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3.7436</v>
      </c>
      <c r="E101" t="n">
        <v>26.71</v>
      </c>
      <c r="F101" t="n">
        <v>23.57</v>
      </c>
      <c r="G101" t="n">
        <v>128.56</v>
      </c>
      <c r="H101" t="n">
        <v>1.72</v>
      </c>
      <c r="I101" t="n">
        <v>11</v>
      </c>
      <c r="J101" t="n">
        <v>266.71</v>
      </c>
      <c r="K101" t="n">
        <v>56.94</v>
      </c>
      <c r="L101" t="n">
        <v>25.75</v>
      </c>
      <c r="M101" t="n">
        <v>9</v>
      </c>
      <c r="N101" t="n">
        <v>69.02</v>
      </c>
      <c r="O101" t="n">
        <v>33128.44</v>
      </c>
      <c r="P101" t="n">
        <v>337.05</v>
      </c>
      <c r="Q101" t="n">
        <v>608.8099999999999</v>
      </c>
      <c r="R101" t="n">
        <v>53.51</v>
      </c>
      <c r="S101" t="n">
        <v>46.36</v>
      </c>
      <c r="T101" t="n">
        <v>3248.72</v>
      </c>
      <c r="U101" t="n">
        <v>0.87</v>
      </c>
      <c r="V101" t="n">
        <v>0.9</v>
      </c>
      <c r="W101" t="n">
        <v>9.199999999999999</v>
      </c>
      <c r="X101" t="n">
        <v>0.2</v>
      </c>
      <c r="Y101" t="n">
        <v>1</v>
      </c>
      <c r="Z101" t="n">
        <v>10</v>
      </c>
      <c r="AA101" t="n">
        <v>1158.654854286496</v>
      </c>
      <c r="AB101" t="n">
        <v>1585.322687879352</v>
      </c>
      <c r="AC101" t="n">
        <v>1434.021715562513</v>
      </c>
      <c r="AD101" t="n">
        <v>1158654.854286496</v>
      </c>
      <c r="AE101" t="n">
        <v>1585322.687879352</v>
      </c>
      <c r="AF101" t="n">
        <v>1.220232807782552e-06</v>
      </c>
      <c r="AG101" t="n">
        <v>34.77864583333334</v>
      </c>
      <c r="AH101" t="n">
        <v>1434021.715562513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3.7438</v>
      </c>
      <c r="E102" t="n">
        <v>26.71</v>
      </c>
      <c r="F102" t="n">
        <v>23.57</v>
      </c>
      <c r="G102" t="n">
        <v>128.55</v>
      </c>
      <c r="H102" t="n">
        <v>1.73</v>
      </c>
      <c r="I102" t="n">
        <v>11</v>
      </c>
      <c r="J102" t="n">
        <v>267.18</v>
      </c>
      <c r="K102" t="n">
        <v>56.94</v>
      </c>
      <c r="L102" t="n">
        <v>26</v>
      </c>
      <c r="M102" t="n">
        <v>9</v>
      </c>
      <c r="N102" t="n">
        <v>69.23999999999999</v>
      </c>
      <c r="O102" t="n">
        <v>33186.69</v>
      </c>
      <c r="P102" t="n">
        <v>336.56</v>
      </c>
      <c r="Q102" t="n">
        <v>608.78</v>
      </c>
      <c r="R102" t="n">
        <v>53.48</v>
      </c>
      <c r="S102" t="n">
        <v>46.36</v>
      </c>
      <c r="T102" t="n">
        <v>3232.54</v>
      </c>
      <c r="U102" t="n">
        <v>0.87</v>
      </c>
      <c r="V102" t="n">
        <v>0.9</v>
      </c>
      <c r="W102" t="n">
        <v>9.199999999999999</v>
      </c>
      <c r="X102" t="n">
        <v>0.2</v>
      </c>
      <c r="Y102" t="n">
        <v>1</v>
      </c>
      <c r="Z102" t="n">
        <v>10</v>
      </c>
      <c r="AA102" t="n">
        <v>1157.905785632021</v>
      </c>
      <c r="AB102" t="n">
        <v>1584.297779099723</v>
      </c>
      <c r="AC102" t="n">
        <v>1433.094622638343</v>
      </c>
      <c r="AD102" t="n">
        <v>1157905.785632021</v>
      </c>
      <c r="AE102" t="n">
        <v>1584297.779099723</v>
      </c>
      <c r="AF102" t="n">
        <v>1.220297998123817e-06</v>
      </c>
      <c r="AG102" t="n">
        <v>34.77864583333334</v>
      </c>
      <c r="AH102" t="n">
        <v>1433094.622638343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3.744</v>
      </c>
      <c r="E103" t="n">
        <v>26.71</v>
      </c>
      <c r="F103" t="n">
        <v>23.57</v>
      </c>
      <c r="G103" t="n">
        <v>128.54</v>
      </c>
      <c r="H103" t="n">
        <v>1.75</v>
      </c>
      <c r="I103" t="n">
        <v>11</v>
      </c>
      <c r="J103" t="n">
        <v>267.66</v>
      </c>
      <c r="K103" t="n">
        <v>56.94</v>
      </c>
      <c r="L103" t="n">
        <v>26.25</v>
      </c>
      <c r="M103" t="n">
        <v>9</v>
      </c>
      <c r="N103" t="n">
        <v>69.45999999999999</v>
      </c>
      <c r="O103" t="n">
        <v>33245.03</v>
      </c>
      <c r="P103" t="n">
        <v>335.76</v>
      </c>
      <c r="Q103" t="n">
        <v>608.8</v>
      </c>
      <c r="R103" t="n">
        <v>53.39</v>
      </c>
      <c r="S103" t="n">
        <v>46.36</v>
      </c>
      <c r="T103" t="n">
        <v>3187.21</v>
      </c>
      <c r="U103" t="n">
        <v>0.87</v>
      </c>
      <c r="V103" t="n">
        <v>0.9</v>
      </c>
      <c r="W103" t="n">
        <v>9.199999999999999</v>
      </c>
      <c r="X103" t="n">
        <v>0.19</v>
      </c>
      <c r="Y103" t="n">
        <v>1</v>
      </c>
      <c r="Z103" t="n">
        <v>10</v>
      </c>
      <c r="AA103" t="n">
        <v>1156.706207488151</v>
      </c>
      <c r="AB103" t="n">
        <v>1582.656463361627</v>
      </c>
      <c r="AC103" t="n">
        <v>1431.60995177069</v>
      </c>
      <c r="AD103" t="n">
        <v>1156706.207488151</v>
      </c>
      <c r="AE103" t="n">
        <v>1582656.463361627</v>
      </c>
      <c r="AF103" t="n">
        <v>1.220363188465081e-06</v>
      </c>
      <c r="AG103" t="n">
        <v>34.77864583333334</v>
      </c>
      <c r="AH103" t="n">
        <v>1431609.95177069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3.7436</v>
      </c>
      <c r="E104" t="n">
        <v>26.71</v>
      </c>
      <c r="F104" t="n">
        <v>23.57</v>
      </c>
      <c r="G104" t="n">
        <v>128.56</v>
      </c>
      <c r="H104" t="n">
        <v>1.76</v>
      </c>
      <c r="I104" t="n">
        <v>11</v>
      </c>
      <c r="J104" t="n">
        <v>268.13</v>
      </c>
      <c r="K104" t="n">
        <v>56.94</v>
      </c>
      <c r="L104" t="n">
        <v>26.5</v>
      </c>
      <c r="M104" t="n">
        <v>9</v>
      </c>
      <c r="N104" t="n">
        <v>69.69</v>
      </c>
      <c r="O104" t="n">
        <v>33303.46</v>
      </c>
      <c r="P104" t="n">
        <v>335.16</v>
      </c>
      <c r="Q104" t="n">
        <v>608.83</v>
      </c>
      <c r="R104" t="n">
        <v>53.56</v>
      </c>
      <c r="S104" t="n">
        <v>46.36</v>
      </c>
      <c r="T104" t="n">
        <v>3272.7</v>
      </c>
      <c r="U104" t="n">
        <v>0.87</v>
      </c>
      <c r="V104" t="n">
        <v>0.9</v>
      </c>
      <c r="W104" t="n">
        <v>9.19</v>
      </c>
      <c r="X104" t="n">
        <v>0.2</v>
      </c>
      <c r="Y104" t="n">
        <v>1</v>
      </c>
      <c r="Z104" t="n">
        <v>10</v>
      </c>
      <c r="AA104" t="n">
        <v>1155.907418211181</v>
      </c>
      <c r="AB104" t="n">
        <v>1581.56352463278</v>
      </c>
      <c r="AC104" t="n">
        <v>1430.621321580175</v>
      </c>
      <c r="AD104" t="n">
        <v>1155907.418211181</v>
      </c>
      <c r="AE104" t="n">
        <v>1581563.52463278</v>
      </c>
      <c r="AF104" t="n">
        <v>1.220232807782552e-06</v>
      </c>
      <c r="AG104" t="n">
        <v>34.77864583333334</v>
      </c>
      <c r="AH104" t="n">
        <v>1430621.321580175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3.7523</v>
      </c>
      <c r="E105" t="n">
        <v>26.65</v>
      </c>
      <c r="F105" t="n">
        <v>23.55</v>
      </c>
      <c r="G105" t="n">
        <v>141.3</v>
      </c>
      <c r="H105" t="n">
        <v>1.77</v>
      </c>
      <c r="I105" t="n">
        <v>10</v>
      </c>
      <c r="J105" t="n">
        <v>268.6</v>
      </c>
      <c r="K105" t="n">
        <v>56.94</v>
      </c>
      <c r="L105" t="n">
        <v>26.75</v>
      </c>
      <c r="M105" t="n">
        <v>8</v>
      </c>
      <c r="N105" t="n">
        <v>69.91</v>
      </c>
      <c r="O105" t="n">
        <v>33361.97</v>
      </c>
      <c r="P105" t="n">
        <v>335.13</v>
      </c>
      <c r="Q105" t="n">
        <v>608.76</v>
      </c>
      <c r="R105" t="n">
        <v>52.96</v>
      </c>
      <c r="S105" t="n">
        <v>46.36</v>
      </c>
      <c r="T105" t="n">
        <v>2978.87</v>
      </c>
      <c r="U105" t="n">
        <v>0.88</v>
      </c>
      <c r="V105" t="n">
        <v>0.9</v>
      </c>
      <c r="W105" t="n">
        <v>9.19</v>
      </c>
      <c r="X105" t="n">
        <v>0.18</v>
      </c>
      <c r="Y105" t="n">
        <v>1</v>
      </c>
      <c r="Z105" t="n">
        <v>10</v>
      </c>
      <c r="AA105" t="n">
        <v>1154.104221746229</v>
      </c>
      <c r="AB105" t="n">
        <v>1579.09631167802</v>
      </c>
      <c r="AC105" t="n">
        <v>1428.389575967062</v>
      </c>
      <c r="AD105" t="n">
        <v>1154104.221746229</v>
      </c>
      <c r="AE105" t="n">
        <v>1579096.31167802</v>
      </c>
      <c r="AF105" t="n">
        <v>1.223068587627543e-06</v>
      </c>
      <c r="AG105" t="n">
        <v>34.70052083333334</v>
      </c>
      <c r="AH105" t="n">
        <v>1428389.575967062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3.7525</v>
      </c>
      <c r="E106" t="n">
        <v>26.65</v>
      </c>
      <c r="F106" t="n">
        <v>23.55</v>
      </c>
      <c r="G106" t="n">
        <v>141.3</v>
      </c>
      <c r="H106" t="n">
        <v>1.79</v>
      </c>
      <c r="I106" t="n">
        <v>10</v>
      </c>
      <c r="J106" t="n">
        <v>269.08</v>
      </c>
      <c r="K106" t="n">
        <v>56.94</v>
      </c>
      <c r="L106" t="n">
        <v>27</v>
      </c>
      <c r="M106" t="n">
        <v>8</v>
      </c>
      <c r="N106" t="n">
        <v>70.14</v>
      </c>
      <c r="O106" t="n">
        <v>33420.56</v>
      </c>
      <c r="P106" t="n">
        <v>335.65</v>
      </c>
      <c r="Q106" t="n">
        <v>608.76</v>
      </c>
      <c r="R106" t="n">
        <v>52.96</v>
      </c>
      <c r="S106" t="n">
        <v>46.36</v>
      </c>
      <c r="T106" t="n">
        <v>2977.76</v>
      </c>
      <c r="U106" t="n">
        <v>0.88</v>
      </c>
      <c r="V106" t="n">
        <v>0.9</v>
      </c>
      <c r="W106" t="n">
        <v>9.19</v>
      </c>
      <c r="X106" t="n">
        <v>0.18</v>
      </c>
      <c r="Y106" t="n">
        <v>1</v>
      </c>
      <c r="Z106" t="n">
        <v>10</v>
      </c>
      <c r="AA106" t="n">
        <v>1154.82185666975</v>
      </c>
      <c r="AB106" t="n">
        <v>1580.0782114402</v>
      </c>
      <c r="AC106" t="n">
        <v>1429.277764594044</v>
      </c>
      <c r="AD106" t="n">
        <v>1154821.85666975</v>
      </c>
      <c r="AE106" t="n">
        <v>1580078.2114402</v>
      </c>
      <c r="AF106" t="n">
        <v>1.223133777968808e-06</v>
      </c>
      <c r="AG106" t="n">
        <v>34.70052083333334</v>
      </c>
      <c r="AH106" t="n">
        <v>1429277.764594044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3.7523</v>
      </c>
      <c r="E107" t="n">
        <v>26.65</v>
      </c>
      <c r="F107" t="n">
        <v>23.55</v>
      </c>
      <c r="G107" t="n">
        <v>141.3</v>
      </c>
      <c r="H107" t="n">
        <v>1.8</v>
      </c>
      <c r="I107" t="n">
        <v>10</v>
      </c>
      <c r="J107" t="n">
        <v>269.55</v>
      </c>
      <c r="K107" t="n">
        <v>56.94</v>
      </c>
      <c r="L107" t="n">
        <v>27.25</v>
      </c>
      <c r="M107" t="n">
        <v>8</v>
      </c>
      <c r="N107" t="n">
        <v>70.36</v>
      </c>
      <c r="O107" t="n">
        <v>33479.25</v>
      </c>
      <c r="P107" t="n">
        <v>335.64</v>
      </c>
      <c r="Q107" t="n">
        <v>608.78</v>
      </c>
      <c r="R107" t="n">
        <v>52.85</v>
      </c>
      <c r="S107" t="n">
        <v>46.36</v>
      </c>
      <c r="T107" t="n">
        <v>2921.68</v>
      </c>
      <c r="U107" t="n">
        <v>0.88</v>
      </c>
      <c r="V107" t="n">
        <v>0.9</v>
      </c>
      <c r="W107" t="n">
        <v>9.199999999999999</v>
      </c>
      <c r="X107" t="n">
        <v>0.18</v>
      </c>
      <c r="Y107" t="n">
        <v>1</v>
      </c>
      <c r="Z107" t="n">
        <v>10</v>
      </c>
      <c r="AA107" t="n">
        <v>1154.843874457672</v>
      </c>
      <c r="AB107" t="n">
        <v>1580.108337148991</v>
      </c>
      <c r="AC107" t="n">
        <v>1429.305015147471</v>
      </c>
      <c r="AD107" t="n">
        <v>1154843.874457672</v>
      </c>
      <c r="AE107" t="n">
        <v>1580108.337148991</v>
      </c>
      <c r="AF107" t="n">
        <v>1.223068587627543e-06</v>
      </c>
      <c r="AG107" t="n">
        <v>34.70052083333334</v>
      </c>
      <c r="AH107" t="n">
        <v>1429305.015147471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3.7529</v>
      </c>
      <c r="E108" t="n">
        <v>26.65</v>
      </c>
      <c r="F108" t="n">
        <v>23.55</v>
      </c>
      <c r="G108" t="n">
        <v>141.28</v>
      </c>
      <c r="H108" t="n">
        <v>1.81</v>
      </c>
      <c r="I108" t="n">
        <v>10</v>
      </c>
      <c r="J108" t="n">
        <v>270.03</v>
      </c>
      <c r="K108" t="n">
        <v>56.94</v>
      </c>
      <c r="L108" t="n">
        <v>27.5</v>
      </c>
      <c r="M108" t="n">
        <v>8</v>
      </c>
      <c r="N108" t="n">
        <v>70.59</v>
      </c>
      <c r="O108" t="n">
        <v>33538.02</v>
      </c>
      <c r="P108" t="n">
        <v>335.74</v>
      </c>
      <c r="Q108" t="n">
        <v>608.8099999999999</v>
      </c>
      <c r="R108" t="n">
        <v>52.89</v>
      </c>
      <c r="S108" t="n">
        <v>46.36</v>
      </c>
      <c r="T108" t="n">
        <v>2940.75</v>
      </c>
      <c r="U108" t="n">
        <v>0.88</v>
      </c>
      <c r="V108" t="n">
        <v>0.9</v>
      </c>
      <c r="W108" t="n">
        <v>9.19</v>
      </c>
      <c r="X108" t="n">
        <v>0.17</v>
      </c>
      <c r="Y108" t="n">
        <v>1</v>
      </c>
      <c r="Z108" t="n">
        <v>10</v>
      </c>
      <c r="AA108" t="n">
        <v>1154.879332863746</v>
      </c>
      <c r="AB108" t="n">
        <v>1580.156852904495</v>
      </c>
      <c r="AC108" t="n">
        <v>1429.348900627362</v>
      </c>
      <c r="AD108" t="n">
        <v>1154879.332863746</v>
      </c>
      <c r="AE108" t="n">
        <v>1580156.852904495</v>
      </c>
      <c r="AF108" t="n">
        <v>1.223264158651336e-06</v>
      </c>
      <c r="AG108" t="n">
        <v>34.70052083333334</v>
      </c>
      <c r="AH108" t="n">
        <v>1429348.900627362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3.7525</v>
      </c>
      <c r="E109" t="n">
        <v>26.65</v>
      </c>
      <c r="F109" t="n">
        <v>23.55</v>
      </c>
      <c r="G109" t="n">
        <v>141.29</v>
      </c>
      <c r="H109" t="n">
        <v>1.83</v>
      </c>
      <c r="I109" t="n">
        <v>10</v>
      </c>
      <c r="J109" t="n">
        <v>270.51</v>
      </c>
      <c r="K109" t="n">
        <v>56.94</v>
      </c>
      <c r="L109" t="n">
        <v>27.75</v>
      </c>
      <c r="M109" t="n">
        <v>8</v>
      </c>
      <c r="N109" t="n">
        <v>70.81999999999999</v>
      </c>
      <c r="O109" t="n">
        <v>33596.87</v>
      </c>
      <c r="P109" t="n">
        <v>335.91</v>
      </c>
      <c r="Q109" t="n">
        <v>608.76</v>
      </c>
      <c r="R109" t="n">
        <v>52.84</v>
      </c>
      <c r="S109" t="n">
        <v>46.36</v>
      </c>
      <c r="T109" t="n">
        <v>2918.05</v>
      </c>
      <c r="U109" t="n">
        <v>0.88</v>
      </c>
      <c r="V109" t="n">
        <v>0.9</v>
      </c>
      <c r="W109" t="n">
        <v>9.199999999999999</v>
      </c>
      <c r="X109" t="n">
        <v>0.18</v>
      </c>
      <c r="Y109" t="n">
        <v>1</v>
      </c>
      <c r="Z109" t="n">
        <v>10</v>
      </c>
      <c r="AA109" t="n">
        <v>1155.198914425222</v>
      </c>
      <c r="AB109" t="n">
        <v>1580.594118495851</v>
      </c>
      <c r="AC109" t="n">
        <v>1429.744434204384</v>
      </c>
      <c r="AD109" t="n">
        <v>1155198.914425222</v>
      </c>
      <c r="AE109" t="n">
        <v>1580594.118495851</v>
      </c>
      <c r="AF109" t="n">
        <v>1.223133777968808e-06</v>
      </c>
      <c r="AG109" t="n">
        <v>34.70052083333334</v>
      </c>
      <c r="AH109" t="n">
        <v>1429744.434204384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3.7531</v>
      </c>
      <c r="E110" t="n">
        <v>26.64</v>
      </c>
      <c r="F110" t="n">
        <v>23.54</v>
      </c>
      <c r="G110" t="n">
        <v>141.27</v>
      </c>
      <c r="H110" t="n">
        <v>1.84</v>
      </c>
      <c r="I110" t="n">
        <v>10</v>
      </c>
      <c r="J110" t="n">
        <v>270.99</v>
      </c>
      <c r="K110" t="n">
        <v>56.94</v>
      </c>
      <c r="L110" t="n">
        <v>28</v>
      </c>
      <c r="M110" t="n">
        <v>8</v>
      </c>
      <c r="N110" t="n">
        <v>71.04000000000001</v>
      </c>
      <c r="O110" t="n">
        <v>33655.82</v>
      </c>
      <c r="P110" t="n">
        <v>335.93</v>
      </c>
      <c r="Q110" t="n">
        <v>608.8099999999999</v>
      </c>
      <c r="R110" t="n">
        <v>52.62</v>
      </c>
      <c r="S110" t="n">
        <v>46.36</v>
      </c>
      <c r="T110" t="n">
        <v>2810.04</v>
      </c>
      <c r="U110" t="n">
        <v>0.88</v>
      </c>
      <c r="V110" t="n">
        <v>0.91</v>
      </c>
      <c r="W110" t="n">
        <v>9.199999999999999</v>
      </c>
      <c r="X110" t="n">
        <v>0.17</v>
      </c>
      <c r="Y110" t="n">
        <v>1</v>
      </c>
      <c r="Z110" t="n">
        <v>10</v>
      </c>
      <c r="AA110" t="n">
        <v>1155.034074671917</v>
      </c>
      <c r="AB110" t="n">
        <v>1580.368577473161</v>
      </c>
      <c r="AC110" t="n">
        <v>1429.540418500352</v>
      </c>
      <c r="AD110" t="n">
        <v>1155034.074671917</v>
      </c>
      <c r="AE110" t="n">
        <v>1580368.577473161</v>
      </c>
      <c r="AF110" t="n">
        <v>1.2233293489926e-06</v>
      </c>
      <c r="AG110" t="n">
        <v>34.6875</v>
      </c>
      <c r="AH110" t="n">
        <v>1429540.418500351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3.7535</v>
      </c>
      <c r="E111" t="n">
        <v>26.64</v>
      </c>
      <c r="F111" t="n">
        <v>23.54</v>
      </c>
      <c r="G111" t="n">
        <v>141.25</v>
      </c>
      <c r="H111" t="n">
        <v>1.85</v>
      </c>
      <c r="I111" t="n">
        <v>10</v>
      </c>
      <c r="J111" t="n">
        <v>271.46</v>
      </c>
      <c r="K111" t="n">
        <v>56.94</v>
      </c>
      <c r="L111" t="n">
        <v>28.25</v>
      </c>
      <c r="M111" t="n">
        <v>8</v>
      </c>
      <c r="N111" t="n">
        <v>71.27</v>
      </c>
      <c r="O111" t="n">
        <v>33714.85</v>
      </c>
      <c r="P111" t="n">
        <v>336.01</v>
      </c>
      <c r="Q111" t="n">
        <v>608.78</v>
      </c>
      <c r="R111" t="n">
        <v>52.7</v>
      </c>
      <c r="S111" t="n">
        <v>46.36</v>
      </c>
      <c r="T111" t="n">
        <v>2847.81</v>
      </c>
      <c r="U111" t="n">
        <v>0.88</v>
      </c>
      <c r="V111" t="n">
        <v>0.91</v>
      </c>
      <c r="W111" t="n">
        <v>9.19</v>
      </c>
      <c r="X111" t="n">
        <v>0.17</v>
      </c>
      <c r="Y111" t="n">
        <v>1</v>
      </c>
      <c r="Z111" t="n">
        <v>10</v>
      </c>
      <c r="AA111" t="n">
        <v>1155.077020705106</v>
      </c>
      <c r="AB111" t="n">
        <v>1580.427338130416</v>
      </c>
      <c r="AC111" t="n">
        <v>1429.593571122949</v>
      </c>
      <c r="AD111" t="n">
        <v>1155077.020705106</v>
      </c>
      <c r="AE111" t="n">
        <v>1580427.338130416</v>
      </c>
      <c r="AF111" t="n">
        <v>1.223459729675128e-06</v>
      </c>
      <c r="AG111" t="n">
        <v>34.6875</v>
      </c>
      <c r="AH111" t="n">
        <v>1429593.571122949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3.7535</v>
      </c>
      <c r="E112" t="n">
        <v>26.64</v>
      </c>
      <c r="F112" t="n">
        <v>23.54</v>
      </c>
      <c r="G112" t="n">
        <v>141.25</v>
      </c>
      <c r="H112" t="n">
        <v>1.87</v>
      </c>
      <c r="I112" t="n">
        <v>10</v>
      </c>
      <c r="J112" t="n">
        <v>271.94</v>
      </c>
      <c r="K112" t="n">
        <v>56.94</v>
      </c>
      <c r="L112" t="n">
        <v>28.5</v>
      </c>
      <c r="M112" t="n">
        <v>8</v>
      </c>
      <c r="N112" t="n">
        <v>71.5</v>
      </c>
      <c r="O112" t="n">
        <v>33773.97</v>
      </c>
      <c r="P112" t="n">
        <v>336.11</v>
      </c>
      <c r="Q112" t="n">
        <v>608.77</v>
      </c>
      <c r="R112" t="n">
        <v>52.71</v>
      </c>
      <c r="S112" t="n">
        <v>46.36</v>
      </c>
      <c r="T112" t="n">
        <v>2854.74</v>
      </c>
      <c r="U112" t="n">
        <v>0.88</v>
      </c>
      <c r="V112" t="n">
        <v>0.91</v>
      </c>
      <c r="W112" t="n">
        <v>9.19</v>
      </c>
      <c r="X112" t="n">
        <v>0.17</v>
      </c>
      <c r="Y112" t="n">
        <v>1</v>
      </c>
      <c r="Z112" t="n">
        <v>10</v>
      </c>
      <c r="AA112" t="n">
        <v>1155.222004282219</v>
      </c>
      <c r="AB112" t="n">
        <v>1580.625711056847</v>
      </c>
      <c r="AC112" t="n">
        <v>1429.773011615699</v>
      </c>
      <c r="AD112" t="n">
        <v>1155222.004282219</v>
      </c>
      <c r="AE112" t="n">
        <v>1580625.711056847</v>
      </c>
      <c r="AF112" t="n">
        <v>1.223459729675128e-06</v>
      </c>
      <c r="AG112" t="n">
        <v>34.6875</v>
      </c>
      <c r="AH112" t="n">
        <v>1429773.011615699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3.7542</v>
      </c>
      <c r="E113" t="n">
        <v>26.64</v>
      </c>
      <c r="F113" t="n">
        <v>23.54</v>
      </c>
      <c r="G113" t="n">
        <v>141.22</v>
      </c>
      <c r="H113" t="n">
        <v>1.88</v>
      </c>
      <c r="I113" t="n">
        <v>10</v>
      </c>
      <c r="J113" t="n">
        <v>272.43</v>
      </c>
      <c r="K113" t="n">
        <v>56.94</v>
      </c>
      <c r="L113" t="n">
        <v>28.75</v>
      </c>
      <c r="M113" t="n">
        <v>8</v>
      </c>
      <c r="N113" t="n">
        <v>71.73</v>
      </c>
      <c r="O113" t="n">
        <v>33833.3</v>
      </c>
      <c r="P113" t="n">
        <v>335.39</v>
      </c>
      <c r="Q113" t="n">
        <v>608.76</v>
      </c>
      <c r="R113" t="n">
        <v>52.64</v>
      </c>
      <c r="S113" t="n">
        <v>46.36</v>
      </c>
      <c r="T113" t="n">
        <v>2817.21</v>
      </c>
      <c r="U113" t="n">
        <v>0.88</v>
      </c>
      <c r="V113" t="n">
        <v>0.91</v>
      </c>
      <c r="W113" t="n">
        <v>9.19</v>
      </c>
      <c r="X113" t="n">
        <v>0.17</v>
      </c>
      <c r="Y113" t="n">
        <v>1</v>
      </c>
      <c r="Z113" t="n">
        <v>10</v>
      </c>
      <c r="AA113" t="n">
        <v>1154.050484509417</v>
      </c>
      <c r="AB113" t="n">
        <v>1579.022786019894</v>
      </c>
      <c r="AC113" t="n">
        <v>1428.323067494553</v>
      </c>
      <c r="AD113" t="n">
        <v>1154050.484509417</v>
      </c>
      <c r="AE113" t="n">
        <v>1579022.786019894</v>
      </c>
      <c r="AF113" t="n">
        <v>1.223687895869553e-06</v>
      </c>
      <c r="AG113" t="n">
        <v>34.6875</v>
      </c>
      <c r="AH113" t="n">
        <v>1428323.067494554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3.7539</v>
      </c>
      <c r="E114" t="n">
        <v>26.64</v>
      </c>
      <c r="F114" t="n">
        <v>23.54</v>
      </c>
      <c r="G114" t="n">
        <v>141.24</v>
      </c>
      <c r="H114" t="n">
        <v>1.89</v>
      </c>
      <c r="I114" t="n">
        <v>10</v>
      </c>
      <c r="J114" t="n">
        <v>272.91</v>
      </c>
      <c r="K114" t="n">
        <v>56.94</v>
      </c>
      <c r="L114" t="n">
        <v>29</v>
      </c>
      <c r="M114" t="n">
        <v>8</v>
      </c>
      <c r="N114" t="n">
        <v>71.95999999999999</v>
      </c>
      <c r="O114" t="n">
        <v>33892.61</v>
      </c>
      <c r="P114" t="n">
        <v>334.45</v>
      </c>
      <c r="Q114" t="n">
        <v>608.75</v>
      </c>
      <c r="R114" t="n">
        <v>52.61</v>
      </c>
      <c r="S114" t="n">
        <v>46.36</v>
      </c>
      <c r="T114" t="n">
        <v>2804.94</v>
      </c>
      <c r="U114" t="n">
        <v>0.88</v>
      </c>
      <c r="V114" t="n">
        <v>0.91</v>
      </c>
      <c r="W114" t="n">
        <v>9.19</v>
      </c>
      <c r="X114" t="n">
        <v>0.17</v>
      </c>
      <c r="Y114" t="n">
        <v>1</v>
      </c>
      <c r="Z114" t="n">
        <v>10</v>
      </c>
      <c r="AA114" t="n">
        <v>1152.742480282438</v>
      </c>
      <c r="AB114" t="n">
        <v>1577.233116931468</v>
      </c>
      <c r="AC114" t="n">
        <v>1426.704201912111</v>
      </c>
      <c r="AD114" t="n">
        <v>1152742.480282438</v>
      </c>
      <c r="AE114" t="n">
        <v>1577233.116931468</v>
      </c>
      <c r="AF114" t="n">
        <v>1.223590110357657e-06</v>
      </c>
      <c r="AG114" t="n">
        <v>34.6875</v>
      </c>
      <c r="AH114" t="n">
        <v>1426704.201912111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3.752</v>
      </c>
      <c r="E115" t="n">
        <v>26.65</v>
      </c>
      <c r="F115" t="n">
        <v>23.55</v>
      </c>
      <c r="G115" t="n">
        <v>141.31</v>
      </c>
      <c r="H115" t="n">
        <v>1.9</v>
      </c>
      <c r="I115" t="n">
        <v>10</v>
      </c>
      <c r="J115" t="n">
        <v>273.39</v>
      </c>
      <c r="K115" t="n">
        <v>56.94</v>
      </c>
      <c r="L115" t="n">
        <v>29.25</v>
      </c>
      <c r="M115" t="n">
        <v>8</v>
      </c>
      <c r="N115" t="n">
        <v>72.19</v>
      </c>
      <c r="O115" t="n">
        <v>33952</v>
      </c>
      <c r="P115" t="n">
        <v>333.7</v>
      </c>
      <c r="Q115" t="n">
        <v>608.77</v>
      </c>
      <c r="R115" t="n">
        <v>52.9</v>
      </c>
      <c r="S115" t="n">
        <v>46.36</v>
      </c>
      <c r="T115" t="n">
        <v>2949.68</v>
      </c>
      <c r="U115" t="n">
        <v>0.88</v>
      </c>
      <c r="V115" t="n">
        <v>0.9</v>
      </c>
      <c r="W115" t="n">
        <v>9.199999999999999</v>
      </c>
      <c r="X115" t="n">
        <v>0.18</v>
      </c>
      <c r="Y115" t="n">
        <v>1</v>
      </c>
      <c r="Z115" t="n">
        <v>10</v>
      </c>
      <c r="AA115" t="n">
        <v>1152.084855902868</v>
      </c>
      <c r="AB115" t="n">
        <v>1576.333326242999</v>
      </c>
      <c r="AC115" t="n">
        <v>1425.890285984085</v>
      </c>
      <c r="AD115" t="n">
        <v>1152084.855902868</v>
      </c>
      <c r="AE115" t="n">
        <v>1576333.326242999</v>
      </c>
      <c r="AF115" t="n">
        <v>1.222970802115647e-06</v>
      </c>
      <c r="AG115" t="n">
        <v>34.70052083333334</v>
      </c>
      <c r="AH115" t="n">
        <v>1425890.285984085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3.7522</v>
      </c>
      <c r="E116" t="n">
        <v>26.65</v>
      </c>
      <c r="F116" t="n">
        <v>23.55</v>
      </c>
      <c r="G116" t="n">
        <v>141.31</v>
      </c>
      <c r="H116" t="n">
        <v>1.92</v>
      </c>
      <c r="I116" t="n">
        <v>10</v>
      </c>
      <c r="J116" t="n">
        <v>273.87</v>
      </c>
      <c r="K116" t="n">
        <v>56.94</v>
      </c>
      <c r="L116" t="n">
        <v>29.5</v>
      </c>
      <c r="M116" t="n">
        <v>8</v>
      </c>
      <c r="N116" t="n">
        <v>72.43000000000001</v>
      </c>
      <c r="O116" t="n">
        <v>34011.48</v>
      </c>
      <c r="P116" t="n">
        <v>332.07</v>
      </c>
      <c r="Q116" t="n">
        <v>608.75</v>
      </c>
      <c r="R116" t="n">
        <v>53.01</v>
      </c>
      <c r="S116" t="n">
        <v>46.36</v>
      </c>
      <c r="T116" t="n">
        <v>3001.9</v>
      </c>
      <c r="U116" t="n">
        <v>0.87</v>
      </c>
      <c r="V116" t="n">
        <v>0.9</v>
      </c>
      <c r="W116" t="n">
        <v>9.19</v>
      </c>
      <c r="X116" t="n">
        <v>0.18</v>
      </c>
      <c r="Y116" t="n">
        <v>1</v>
      </c>
      <c r="Z116" t="n">
        <v>10</v>
      </c>
      <c r="AA116" t="n">
        <v>1149.684428954603</v>
      </c>
      <c r="AB116" t="n">
        <v>1573.04895619302</v>
      </c>
      <c r="AC116" t="n">
        <v>1422.919371602034</v>
      </c>
      <c r="AD116" t="n">
        <v>1149684.428954603</v>
      </c>
      <c r="AE116" t="n">
        <v>1573048.95619302</v>
      </c>
      <c r="AF116" t="n">
        <v>1.223035992456911e-06</v>
      </c>
      <c r="AG116" t="n">
        <v>34.70052083333334</v>
      </c>
      <c r="AH116" t="n">
        <v>1422919.371602034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3.761</v>
      </c>
      <c r="E117" t="n">
        <v>26.59</v>
      </c>
      <c r="F117" t="n">
        <v>23.53</v>
      </c>
      <c r="G117" t="n">
        <v>156.89</v>
      </c>
      <c r="H117" t="n">
        <v>1.93</v>
      </c>
      <c r="I117" t="n">
        <v>9</v>
      </c>
      <c r="J117" t="n">
        <v>274.35</v>
      </c>
      <c r="K117" t="n">
        <v>56.94</v>
      </c>
      <c r="L117" t="n">
        <v>29.75</v>
      </c>
      <c r="M117" t="n">
        <v>7</v>
      </c>
      <c r="N117" t="n">
        <v>72.66</v>
      </c>
      <c r="O117" t="n">
        <v>34071.05</v>
      </c>
      <c r="P117" t="n">
        <v>331.4</v>
      </c>
      <c r="Q117" t="n">
        <v>608.8</v>
      </c>
      <c r="R117" t="n">
        <v>52.42</v>
      </c>
      <c r="S117" t="n">
        <v>46.36</v>
      </c>
      <c r="T117" t="n">
        <v>2713.91</v>
      </c>
      <c r="U117" t="n">
        <v>0.88</v>
      </c>
      <c r="V117" t="n">
        <v>0.91</v>
      </c>
      <c r="W117" t="n">
        <v>9.19</v>
      </c>
      <c r="X117" t="n">
        <v>0.16</v>
      </c>
      <c r="Y117" t="n">
        <v>1</v>
      </c>
      <c r="Z117" t="n">
        <v>10</v>
      </c>
      <c r="AA117" t="n">
        <v>1146.955672694397</v>
      </c>
      <c r="AB117" t="n">
        <v>1569.315351493577</v>
      </c>
      <c r="AC117" t="n">
        <v>1419.542096894959</v>
      </c>
      <c r="AD117" t="n">
        <v>1146955.672694397</v>
      </c>
      <c r="AE117" t="n">
        <v>1569315.351493577</v>
      </c>
      <c r="AF117" t="n">
        <v>1.225904367472535e-06</v>
      </c>
      <c r="AG117" t="n">
        <v>34.62239583333334</v>
      </c>
      <c r="AH117" t="n">
        <v>1419542.096894959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3.7613</v>
      </c>
      <c r="E118" t="n">
        <v>26.59</v>
      </c>
      <c r="F118" t="n">
        <v>23.53</v>
      </c>
      <c r="G118" t="n">
        <v>156.87</v>
      </c>
      <c r="H118" t="n">
        <v>1.94</v>
      </c>
      <c r="I118" t="n">
        <v>9</v>
      </c>
      <c r="J118" t="n">
        <v>274.84</v>
      </c>
      <c r="K118" t="n">
        <v>56.94</v>
      </c>
      <c r="L118" t="n">
        <v>30</v>
      </c>
      <c r="M118" t="n">
        <v>7</v>
      </c>
      <c r="N118" t="n">
        <v>72.89</v>
      </c>
      <c r="O118" t="n">
        <v>34130.71</v>
      </c>
      <c r="P118" t="n">
        <v>331.78</v>
      </c>
      <c r="Q118" t="n">
        <v>608.78</v>
      </c>
      <c r="R118" t="n">
        <v>52.24</v>
      </c>
      <c r="S118" t="n">
        <v>46.36</v>
      </c>
      <c r="T118" t="n">
        <v>2624.22</v>
      </c>
      <c r="U118" t="n">
        <v>0.89</v>
      </c>
      <c r="V118" t="n">
        <v>0.91</v>
      </c>
      <c r="W118" t="n">
        <v>9.199999999999999</v>
      </c>
      <c r="X118" t="n">
        <v>0.16</v>
      </c>
      <c r="Y118" t="n">
        <v>1</v>
      </c>
      <c r="Z118" t="n">
        <v>10</v>
      </c>
      <c r="AA118" t="n">
        <v>1147.451445090564</v>
      </c>
      <c r="AB118" t="n">
        <v>1569.993689157947</v>
      </c>
      <c r="AC118" t="n">
        <v>1420.155694964694</v>
      </c>
      <c r="AD118" t="n">
        <v>1147451.445090564</v>
      </c>
      <c r="AE118" t="n">
        <v>1569993.689157947</v>
      </c>
      <c r="AF118" t="n">
        <v>1.226002152984431e-06</v>
      </c>
      <c r="AG118" t="n">
        <v>34.62239583333334</v>
      </c>
      <c r="AH118" t="n">
        <v>1420155.694964694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3.7614</v>
      </c>
      <c r="E119" t="n">
        <v>26.59</v>
      </c>
      <c r="F119" t="n">
        <v>23.53</v>
      </c>
      <c r="G119" t="n">
        <v>156.86</v>
      </c>
      <c r="H119" t="n">
        <v>1.96</v>
      </c>
      <c r="I119" t="n">
        <v>9</v>
      </c>
      <c r="J119" t="n">
        <v>275.32</v>
      </c>
      <c r="K119" t="n">
        <v>56.94</v>
      </c>
      <c r="L119" t="n">
        <v>30.25</v>
      </c>
      <c r="M119" t="n">
        <v>7</v>
      </c>
      <c r="N119" t="n">
        <v>73.13</v>
      </c>
      <c r="O119" t="n">
        <v>34190.46</v>
      </c>
      <c r="P119" t="n">
        <v>332.07</v>
      </c>
      <c r="Q119" t="n">
        <v>608.76</v>
      </c>
      <c r="R119" t="n">
        <v>52.32</v>
      </c>
      <c r="S119" t="n">
        <v>46.36</v>
      </c>
      <c r="T119" t="n">
        <v>2661.22</v>
      </c>
      <c r="U119" t="n">
        <v>0.89</v>
      </c>
      <c r="V119" t="n">
        <v>0.91</v>
      </c>
      <c r="W119" t="n">
        <v>9.19</v>
      </c>
      <c r="X119" t="n">
        <v>0.16</v>
      </c>
      <c r="Y119" t="n">
        <v>1</v>
      </c>
      <c r="Z119" t="n">
        <v>10</v>
      </c>
      <c r="AA119" t="n">
        <v>1147.852994130797</v>
      </c>
      <c r="AB119" t="n">
        <v>1570.543106269887</v>
      </c>
      <c r="AC119" t="n">
        <v>1420.652676478582</v>
      </c>
      <c r="AD119" t="n">
        <v>1147852.994130797</v>
      </c>
      <c r="AE119" t="n">
        <v>1570543.106269887</v>
      </c>
      <c r="AF119" t="n">
        <v>1.226034748155063e-06</v>
      </c>
      <c r="AG119" t="n">
        <v>34.62239583333334</v>
      </c>
      <c r="AH119" t="n">
        <v>1420652.676478582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3.7601</v>
      </c>
      <c r="E120" t="n">
        <v>26.6</v>
      </c>
      <c r="F120" t="n">
        <v>23.54</v>
      </c>
      <c r="G120" t="n">
        <v>156.93</v>
      </c>
      <c r="H120" t="n">
        <v>1.97</v>
      </c>
      <c r="I120" t="n">
        <v>9</v>
      </c>
      <c r="J120" t="n">
        <v>275.81</v>
      </c>
      <c r="K120" t="n">
        <v>56.94</v>
      </c>
      <c r="L120" t="n">
        <v>30.5</v>
      </c>
      <c r="M120" t="n">
        <v>7</v>
      </c>
      <c r="N120" t="n">
        <v>73.36</v>
      </c>
      <c r="O120" t="n">
        <v>34250.31</v>
      </c>
      <c r="P120" t="n">
        <v>332.32</v>
      </c>
      <c r="Q120" t="n">
        <v>608.87</v>
      </c>
      <c r="R120" t="n">
        <v>52.57</v>
      </c>
      <c r="S120" t="n">
        <v>46.36</v>
      </c>
      <c r="T120" t="n">
        <v>2789.74</v>
      </c>
      <c r="U120" t="n">
        <v>0.88</v>
      </c>
      <c r="V120" t="n">
        <v>0.91</v>
      </c>
      <c r="W120" t="n">
        <v>9.19</v>
      </c>
      <c r="X120" t="n">
        <v>0.17</v>
      </c>
      <c r="Y120" t="n">
        <v>1</v>
      </c>
      <c r="Z120" t="n">
        <v>10</v>
      </c>
      <c r="AA120" t="n">
        <v>1148.533383587134</v>
      </c>
      <c r="AB120" t="n">
        <v>1571.474045140711</v>
      </c>
      <c r="AC120" t="n">
        <v>1421.494767850156</v>
      </c>
      <c r="AD120" t="n">
        <v>1148533.383587134</v>
      </c>
      <c r="AE120" t="n">
        <v>1571474.045140711</v>
      </c>
      <c r="AF120" t="n">
        <v>1.225611010936846e-06</v>
      </c>
      <c r="AG120" t="n">
        <v>34.63541666666666</v>
      </c>
      <c r="AH120" t="n">
        <v>1421494.767850156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3.7605</v>
      </c>
      <c r="E121" t="n">
        <v>26.59</v>
      </c>
      <c r="F121" t="n">
        <v>23.54</v>
      </c>
      <c r="G121" t="n">
        <v>156.91</v>
      </c>
      <c r="H121" t="n">
        <v>1.98</v>
      </c>
      <c r="I121" t="n">
        <v>9</v>
      </c>
      <c r="J121" t="n">
        <v>276.29</v>
      </c>
      <c r="K121" t="n">
        <v>56.94</v>
      </c>
      <c r="L121" t="n">
        <v>30.75</v>
      </c>
      <c r="M121" t="n">
        <v>7</v>
      </c>
      <c r="N121" t="n">
        <v>73.59999999999999</v>
      </c>
      <c r="O121" t="n">
        <v>34310.24</v>
      </c>
      <c r="P121" t="n">
        <v>332.25</v>
      </c>
      <c r="Q121" t="n">
        <v>608.79</v>
      </c>
      <c r="R121" t="n">
        <v>52.59</v>
      </c>
      <c r="S121" t="n">
        <v>46.36</v>
      </c>
      <c r="T121" t="n">
        <v>2797.41</v>
      </c>
      <c r="U121" t="n">
        <v>0.88</v>
      </c>
      <c r="V121" t="n">
        <v>0.91</v>
      </c>
      <c r="W121" t="n">
        <v>9.19</v>
      </c>
      <c r="X121" t="n">
        <v>0.17</v>
      </c>
      <c r="Y121" t="n">
        <v>1</v>
      </c>
      <c r="Z121" t="n">
        <v>10</v>
      </c>
      <c r="AA121" t="n">
        <v>1148.35987060401</v>
      </c>
      <c r="AB121" t="n">
        <v>1571.236637022349</v>
      </c>
      <c r="AC121" t="n">
        <v>1421.280017629406</v>
      </c>
      <c r="AD121" t="n">
        <v>1148359.870604011</v>
      </c>
      <c r="AE121" t="n">
        <v>1571236.63702235</v>
      </c>
      <c r="AF121" t="n">
        <v>1.225741391619374e-06</v>
      </c>
      <c r="AG121" t="n">
        <v>34.62239583333334</v>
      </c>
      <c r="AH121" t="n">
        <v>1421280.017629406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3.7601</v>
      </c>
      <c r="E122" t="n">
        <v>26.6</v>
      </c>
      <c r="F122" t="n">
        <v>23.54</v>
      </c>
      <c r="G122" t="n">
        <v>156.93</v>
      </c>
      <c r="H122" t="n">
        <v>1.99</v>
      </c>
      <c r="I122" t="n">
        <v>9</v>
      </c>
      <c r="J122" t="n">
        <v>276.78</v>
      </c>
      <c r="K122" t="n">
        <v>56.94</v>
      </c>
      <c r="L122" t="n">
        <v>31</v>
      </c>
      <c r="M122" t="n">
        <v>7</v>
      </c>
      <c r="N122" t="n">
        <v>73.84</v>
      </c>
      <c r="O122" t="n">
        <v>34370.27</v>
      </c>
      <c r="P122" t="n">
        <v>332.24</v>
      </c>
      <c r="Q122" t="n">
        <v>608.8099999999999</v>
      </c>
      <c r="R122" t="n">
        <v>52.53</v>
      </c>
      <c r="S122" t="n">
        <v>46.36</v>
      </c>
      <c r="T122" t="n">
        <v>2769.7</v>
      </c>
      <c r="U122" t="n">
        <v>0.88</v>
      </c>
      <c r="V122" t="n">
        <v>0.91</v>
      </c>
      <c r="W122" t="n">
        <v>9.199999999999999</v>
      </c>
      <c r="X122" t="n">
        <v>0.17</v>
      </c>
      <c r="Y122" t="n">
        <v>1</v>
      </c>
      <c r="Z122" t="n">
        <v>10</v>
      </c>
      <c r="AA122" t="n">
        <v>1148.417600313988</v>
      </c>
      <c r="AB122" t="n">
        <v>1571.315625358395</v>
      </c>
      <c r="AC122" t="n">
        <v>1421.351467429521</v>
      </c>
      <c r="AD122" t="n">
        <v>1148417.600313988</v>
      </c>
      <c r="AE122" t="n">
        <v>1571315.625358395</v>
      </c>
      <c r="AF122" t="n">
        <v>1.225611010936846e-06</v>
      </c>
      <c r="AG122" t="n">
        <v>34.63541666666666</v>
      </c>
      <c r="AH122" t="n">
        <v>1421351.467429521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3.7609</v>
      </c>
      <c r="E123" t="n">
        <v>26.59</v>
      </c>
      <c r="F123" t="n">
        <v>23.53</v>
      </c>
      <c r="G123" t="n">
        <v>156.89</v>
      </c>
      <c r="H123" t="n">
        <v>2.01</v>
      </c>
      <c r="I123" t="n">
        <v>9</v>
      </c>
      <c r="J123" t="n">
        <v>277.27</v>
      </c>
      <c r="K123" t="n">
        <v>56.94</v>
      </c>
      <c r="L123" t="n">
        <v>31.25</v>
      </c>
      <c r="M123" t="n">
        <v>7</v>
      </c>
      <c r="N123" t="n">
        <v>74.06999999999999</v>
      </c>
      <c r="O123" t="n">
        <v>34430.39</v>
      </c>
      <c r="P123" t="n">
        <v>331.95</v>
      </c>
      <c r="Q123" t="n">
        <v>608.77</v>
      </c>
      <c r="R123" t="n">
        <v>52.37</v>
      </c>
      <c r="S123" t="n">
        <v>46.36</v>
      </c>
      <c r="T123" t="n">
        <v>2686.15</v>
      </c>
      <c r="U123" t="n">
        <v>0.89</v>
      </c>
      <c r="V123" t="n">
        <v>0.91</v>
      </c>
      <c r="W123" t="n">
        <v>9.19</v>
      </c>
      <c r="X123" t="n">
        <v>0.16</v>
      </c>
      <c r="Y123" t="n">
        <v>1</v>
      </c>
      <c r="Z123" t="n">
        <v>10</v>
      </c>
      <c r="AA123" t="n">
        <v>1147.769522852358</v>
      </c>
      <c r="AB123" t="n">
        <v>1570.428897184234</v>
      </c>
      <c r="AC123" t="n">
        <v>1420.549367347771</v>
      </c>
      <c r="AD123" t="n">
        <v>1147769.522852358</v>
      </c>
      <c r="AE123" t="n">
        <v>1570428.897184234</v>
      </c>
      <c r="AF123" t="n">
        <v>1.225871772301902e-06</v>
      </c>
      <c r="AG123" t="n">
        <v>34.62239583333334</v>
      </c>
      <c r="AH123" t="n">
        <v>1420549.367347771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3.7609</v>
      </c>
      <c r="E124" t="n">
        <v>26.59</v>
      </c>
      <c r="F124" t="n">
        <v>23.53</v>
      </c>
      <c r="G124" t="n">
        <v>156.89</v>
      </c>
      <c r="H124" t="n">
        <v>2.02</v>
      </c>
      <c r="I124" t="n">
        <v>9</v>
      </c>
      <c r="J124" t="n">
        <v>277.75</v>
      </c>
      <c r="K124" t="n">
        <v>56.94</v>
      </c>
      <c r="L124" t="n">
        <v>31.5</v>
      </c>
      <c r="M124" t="n">
        <v>7</v>
      </c>
      <c r="N124" t="n">
        <v>74.31</v>
      </c>
      <c r="O124" t="n">
        <v>34490.61</v>
      </c>
      <c r="P124" t="n">
        <v>332.04</v>
      </c>
      <c r="Q124" t="n">
        <v>608.79</v>
      </c>
      <c r="R124" t="n">
        <v>52.39</v>
      </c>
      <c r="S124" t="n">
        <v>46.36</v>
      </c>
      <c r="T124" t="n">
        <v>2698.64</v>
      </c>
      <c r="U124" t="n">
        <v>0.88</v>
      </c>
      <c r="V124" t="n">
        <v>0.91</v>
      </c>
      <c r="W124" t="n">
        <v>9.19</v>
      </c>
      <c r="X124" t="n">
        <v>0.16</v>
      </c>
      <c r="Y124" t="n">
        <v>1</v>
      </c>
      <c r="Z124" t="n">
        <v>10</v>
      </c>
      <c r="AA124" t="n">
        <v>1147.899751327198</v>
      </c>
      <c r="AB124" t="n">
        <v>1570.607081528785</v>
      </c>
      <c r="AC124" t="n">
        <v>1420.710546028561</v>
      </c>
      <c r="AD124" t="n">
        <v>1147899.751327198</v>
      </c>
      <c r="AE124" t="n">
        <v>1570607.081528785</v>
      </c>
      <c r="AF124" t="n">
        <v>1.225871772301902e-06</v>
      </c>
      <c r="AG124" t="n">
        <v>34.62239583333334</v>
      </c>
      <c r="AH124" t="n">
        <v>1420710.546028561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3.7614</v>
      </c>
      <c r="E125" t="n">
        <v>26.59</v>
      </c>
      <c r="F125" t="n">
        <v>23.53</v>
      </c>
      <c r="G125" t="n">
        <v>156.87</v>
      </c>
      <c r="H125" t="n">
        <v>2.03</v>
      </c>
      <c r="I125" t="n">
        <v>9</v>
      </c>
      <c r="J125" t="n">
        <v>278.24</v>
      </c>
      <c r="K125" t="n">
        <v>56.94</v>
      </c>
      <c r="L125" t="n">
        <v>31.75</v>
      </c>
      <c r="M125" t="n">
        <v>7</v>
      </c>
      <c r="N125" t="n">
        <v>74.55</v>
      </c>
      <c r="O125" t="n">
        <v>34550.91</v>
      </c>
      <c r="P125" t="n">
        <v>331.83</v>
      </c>
      <c r="Q125" t="n">
        <v>608.75</v>
      </c>
      <c r="R125" t="n">
        <v>52.34</v>
      </c>
      <c r="S125" t="n">
        <v>46.36</v>
      </c>
      <c r="T125" t="n">
        <v>2672.17</v>
      </c>
      <c r="U125" t="n">
        <v>0.89</v>
      </c>
      <c r="V125" t="n">
        <v>0.91</v>
      </c>
      <c r="W125" t="n">
        <v>9.19</v>
      </c>
      <c r="X125" t="n">
        <v>0.16</v>
      </c>
      <c r="Y125" t="n">
        <v>1</v>
      </c>
      <c r="Z125" t="n">
        <v>10</v>
      </c>
      <c r="AA125" t="n">
        <v>1147.505764361011</v>
      </c>
      <c r="AB125" t="n">
        <v>1570.06801118017</v>
      </c>
      <c r="AC125" t="n">
        <v>1420.222923797428</v>
      </c>
      <c r="AD125" t="n">
        <v>1147505.764361011</v>
      </c>
      <c r="AE125" t="n">
        <v>1570068.01118017</v>
      </c>
      <c r="AF125" t="n">
        <v>1.226034748155063e-06</v>
      </c>
      <c r="AG125" t="n">
        <v>34.62239583333334</v>
      </c>
      <c r="AH125" t="n">
        <v>1420222.923797428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3.7615</v>
      </c>
      <c r="E126" t="n">
        <v>26.58</v>
      </c>
      <c r="F126" t="n">
        <v>23.53</v>
      </c>
      <c r="G126" t="n">
        <v>156.86</v>
      </c>
      <c r="H126" t="n">
        <v>2.04</v>
      </c>
      <c r="I126" t="n">
        <v>9</v>
      </c>
      <c r="J126" t="n">
        <v>278.73</v>
      </c>
      <c r="K126" t="n">
        <v>56.94</v>
      </c>
      <c r="L126" t="n">
        <v>32</v>
      </c>
      <c r="M126" t="n">
        <v>7</v>
      </c>
      <c r="N126" t="n">
        <v>74.79000000000001</v>
      </c>
      <c r="O126" t="n">
        <v>34611.32</v>
      </c>
      <c r="P126" t="n">
        <v>331.94</v>
      </c>
      <c r="Q126" t="n">
        <v>608.77</v>
      </c>
      <c r="R126" t="n">
        <v>52.27</v>
      </c>
      <c r="S126" t="n">
        <v>46.36</v>
      </c>
      <c r="T126" t="n">
        <v>2636.62</v>
      </c>
      <c r="U126" t="n">
        <v>0.89</v>
      </c>
      <c r="V126" t="n">
        <v>0.91</v>
      </c>
      <c r="W126" t="n">
        <v>9.19</v>
      </c>
      <c r="X126" t="n">
        <v>0.16</v>
      </c>
      <c r="Y126" t="n">
        <v>1</v>
      </c>
      <c r="Z126" t="n">
        <v>10</v>
      </c>
      <c r="AA126" t="n">
        <v>1147.646885877946</v>
      </c>
      <c r="AB126" t="n">
        <v>1570.261099865482</v>
      </c>
      <c r="AC126" t="n">
        <v>1420.397584369616</v>
      </c>
      <c r="AD126" t="n">
        <v>1147646.885877946</v>
      </c>
      <c r="AE126" t="n">
        <v>1570261.099865482</v>
      </c>
      <c r="AF126" t="n">
        <v>1.226067343325695e-06</v>
      </c>
      <c r="AG126" t="n">
        <v>34.609375</v>
      </c>
      <c r="AH126" t="n">
        <v>1420397.584369615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3.7616</v>
      </c>
      <c r="E127" t="n">
        <v>26.58</v>
      </c>
      <c r="F127" t="n">
        <v>23.53</v>
      </c>
      <c r="G127" t="n">
        <v>156.86</v>
      </c>
      <c r="H127" t="n">
        <v>2.06</v>
      </c>
      <c r="I127" t="n">
        <v>9</v>
      </c>
      <c r="J127" t="n">
        <v>279.22</v>
      </c>
      <c r="K127" t="n">
        <v>56.94</v>
      </c>
      <c r="L127" t="n">
        <v>32.25</v>
      </c>
      <c r="M127" t="n">
        <v>7</v>
      </c>
      <c r="N127" t="n">
        <v>75.03</v>
      </c>
      <c r="O127" t="n">
        <v>34671.81</v>
      </c>
      <c r="P127" t="n">
        <v>331.37</v>
      </c>
      <c r="Q127" t="n">
        <v>608.77</v>
      </c>
      <c r="R127" t="n">
        <v>52.38</v>
      </c>
      <c r="S127" t="n">
        <v>46.36</v>
      </c>
      <c r="T127" t="n">
        <v>2693.59</v>
      </c>
      <c r="U127" t="n">
        <v>0.88</v>
      </c>
      <c r="V127" t="n">
        <v>0.91</v>
      </c>
      <c r="W127" t="n">
        <v>9.19</v>
      </c>
      <c r="X127" t="n">
        <v>0.16</v>
      </c>
      <c r="Y127" t="n">
        <v>1</v>
      </c>
      <c r="Z127" t="n">
        <v>10</v>
      </c>
      <c r="AA127" t="n">
        <v>1146.804234519021</v>
      </c>
      <c r="AB127" t="n">
        <v>1569.108147101047</v>
      </c>
      <c r="AC127" t="n">
        <v>1419.354667798839</v>
      </c>
      <c r="AD127" t="n">
        <v>1146804.234519021</v>
      </c>
      <c r="AE127" t="n">
        <v>1569108.147101047</v>
      </c>
      <c r="AF127" t="n">
        <v>1.226099938496327e-06</v>
      </c>
      <c r="AG127" t="n">
        <v>34.609375</v>
      </c>
      <c r="AH127" t="n">
        <v>1419354.667798839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3.7596</v>
      </c>
      <c r="E128" t="n">
        <v>26.6</v>
      </c>
      <c r="F128" t="n">
        <v>23.54</v>
      </c>
      <c r="G128" t="n">
        <v>156.95</v>
      </c>
      <c r="H128" t="n">
        <v>2.07</v>
      </c>
      <c r="I128" t="n">
        <v>9</v>
      </c>
      <c r="J128" t="n">
        <v>279.72</v>
      </c>
      <c r="K128" t="n">
        <v>56.94</v>
      </c>
      <c r="L128" t="n">
        <v>32.5</v>
      </c>
      <c r="M128" t="n">
        <v>7</v>
      </c>
      <c r="N128" t="n">
        <v>75.27</v>
      </c>
      <c r="O128" t="n">
        <v>34732.41</v>
      </c>
      <c r="P128" t="n">
        <v>331.05</v>
      </c>
      <c r="Q128" t="n">
        <v>608.77</v>
      </c>
      <c r="R128" t="n">
        <v>52.71</v>
      </c>
      <c r="S128" t="n">
        <v>46.36</v>
      </c>
      <c r="T128" t="n">
        <v>2856.84</v>
      </c>
      <c r="U128" t="n">
        <v>0.88</v>
      </c>
      <c r="V128" t="n">
        <v>0.91</v>
      </c>
      <c r="W128" t="n">
        <v>9.19</v>
      </c>
      <c r="X128" t="n">
        <v>0.17</v>
      </c>
      <c r="Y128" t="n">
        <v>1</v>
      </c>
      <c r="Z128" t="n">
        <v>10</v>
      </c>
      <c r="AA128" t="n">
        <v>1146.785368030066</v>
      </c>
      <c r="AB128" t="n">
        <v>1569.082333138527</v>
      </c>
      <c r="AC128" t="n">
        <v>1419.331317484671</v>
      </c>
      <c r="AD128" t="n">
        <v>1146785.368030066</v>
      </c>
      <c r="AE128" t="n">
        <v>1569082.333138527</v>
      </c>
      <c r="AF128" t="n">
        <v>1.225448035083685e-06</v>
      </c>
      <c r="AG128" t="n">
        <v>34.63541666666666</v>
      </c>
      <c r="AH128" t="n">
        <v>1419331.317484671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3.761</v>
      </c>
      <c r="E129" t="n">
        <v>26.59</v>
      </c>
      <c r="F129" t="n">
        <v>23.53</v>
      </c>
      <c r="G129" t="n">
        <v>156.88</v>
      </c>
      <c r="H129" t="n">
        <v>2.08</v>
      </c>
      <c r="I129" t="n">
        <v>9</v>
      </c>
      <c r="J129" t="n">
        <v>280.21</v>
      </c>
      <c r="K129" t="n">
        <v>56.94</v>
      </c>
      <c r="L129" t="n">
        <v>32.75</v>
      </c>
      <c r="M129" t="n">
        <v>7</v>
      </c>
      <c r="N129" t="n">
        <v>75.51000000000001</v>
      </c>
      <c r="O129" t="n">
        <v>34793.09</v>
      </c>
      <c r="P129" t="n">
        <v>330.4</v>
      </c>
      <c r="Q129" t="n">
        <v>608.76</v>
      </c>
      <c r="R129" t="n">
        <v>52.47</v>
      </c>
      <c r="S129" t="n">
        <v>46.36</v>
      </c>
      <c r="T129" t="n">
        <v>2738.47</v>
      </c>
      <c r="U129" t="n">
        <v>0.88</v>
      </c>
      <c r="V129" t="n">
        <v>0.91</v>
      </c>
      <c r="W129" t="n">
        <v>9.19</v>
      </c>
      <c r="X129" t="n">
        <v>0.16</v>
      </c>
      <c r="Y129" t="n">
        <v>1</v>
      </c>
      <c r="Z129" t="n">
        <v>10</v>
      </c>
      <c r="AA129" t="n">
        <v>1145.508728113978</v>
      </c>
      <c r="AB129" t="n">
        <v>1567.335578083957</v>
      </c>
      <c r="AC129" t="n">
        <v>1417.751270280924</v>
      </c>
      <c r="AD129" t="n">
        <v>1145508.728113978</v>
      </c>
      <c r="AE129" t="n">
        <v>1567335.578083957</v>
      </c>
      <c r="AF129" t="n">
        <v>1.225904367472535e-06</v>
      </c>
      <c r="AG129" t="n">
        <v>34.62239583333334</v>
      </c>
      <c r="AH129" t="n">
        <v>1417751.270280923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3.7605</v>
      </c>
      <c r="E130" t="n">
        <v>26.59</v>
      </c>
      <c r="F130" t="n">
        <v>23.54</v>
      </c>
      <c r="G130" t="n">
        <v>156.91</v>
      </c>
      <c r="H130" t="n">
        <v>2.09</v>
      </c>
      <c r="I130" t="n">
        <v>9</v>
      </c>
      <c r="J130" t="n">
        <v>280.7</v>
      </c>
      <c r="K130" t="n">
        <v>56.94</v>
      </c>
      <c r="L130" t="n">
        <v>33</v>
      </c>
      <c r="M130" t="n">
        <v>7</v>
      </c>
      <c r="N130" t="n">
        <v>75.76000000000001</v>
      </c>
      <c r="O130" t="n">
        <v>34853.88</v>
      </c>
      <c r="P130" t="n">
        <v>329.8</v>
      </c>
      <c r="Q130" t="n">
        <v>608.8099999999999</v>
      </c>
      <c r="R130" t="n">
        <v>52.58</v>
      </c>
      <c r="S130" t="n">
        <v>46.36</v>
      </c>
      <c r="T130" t="n">
        <v>2791.81</v>
      </c>
      <c r="U130" t="n">
        <v>0.88</v>
      </c>
      <c r="V130" t="n">
        <v>0.91</v>
      </c>
      <c r="W130" t="n">
        <v>9.19</v>
      </c>
      <c r="X130" t="n">
        <v>0.17</v>
      </c>
      <c r="Y130" t="n">
        <v>1</v>
      </c>
      <c r="Z130" t="n">
        <v>10</v>
      </c>
      <c r="AA130" t="n">
        <v>1144.814385033196</v>
      </c>
      <c r="AB130" t="n">
        <v>1566.385547248577</v>
      </c>
      <c r="AC130" t="n">
        <v>1416.891909055095</v>
      </c>
      <c r="AD130" t="n">
        <v>1144814.385033196</v>
      </c>
      <c r="AE130" t="n">
        <v>1566385.547248577</v>
      </c>
      <c r="AF130" t="n">
        <v>1.225741391619374e-06</v>
      </c>
      <c r="AG130" t="n">
        <v>34.62239583333334</v>
      </c>
      <c r="AH130" t="n">
        <v>1416891.909055095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3.7599</v>
      </c>
      <c r="E131" t="n">
        <v>26.6</v>
      </c>
      <c r="F131" t="n">
        <v>23.54</v>
      </c>
      <c r="G131" t="n">
        <v>156.94</v>
      </c>
      <c r="H131" t="n">
        <v>2.11</v>
      </c>
      <c r="I131" t="n">
        <v>9</v>
      </c>
      <c r="J131" t="n">
        <v>281.19</v>
      </c>
      <c r="K131" t="n">
        <v>56.94</v>
      </c>
      <c r="L131" t="n">
        <v>33.25</v>
      </c>
      <c r="M131" t="n">
        <v>7</v>
      </c>
      <c r="N131" t="n">
        <v>76</v>
      </c>
      <c r="O131" t="n">
        <v>34914.76</v>
      </c>
      <c r="P131" t="n">
        <v>329.15</v>
      </c>
      <c r="Q131" t="n">
        <v>608.75</v>
      </c>
      <c r="R131" t="n">
        <v>52.71</v>
      </c>
      <c r="S131" t="n">
        <v>46.36</v>
      </c>
      <c r="T131" t="n">
        <v>2858.67</v>
      </c>
      <c r="U131" t="n">
        <v>0.88</v>
      </c>
      <c r="V131" t="n">
        <v>0.91</v>
      </c>
      <c r="W131" t="n">
        <v>9.19</v>
      </c>
      <c r="X131" t="n">
        <v>0.17</v>
      </c>
      <c r="Y131" t="n">
        <v>1</v>
      </c>
      <c r="Z131" t="n">
        <v>10</v>
      </c>
      <c r="AA131" t="n">
        <v>1143.981339803899</v>
      </c>
      <c r="AB131" t="n">
        <v>1565.245738014491</v>
      </c>
      <c r="AC131" t="n">
        <v>1415.860881614578</v>
      </c>
      <c r="AD131" t="n">
        <v>1143981.339803899</v>
      </c>
      <c r="AE131" t="n">
        <v>1565245.738014491</v>
      </c>
      <c r="AF131" t="n">
        <v>1.225545820595582e-06</v>
      </c>
      <c r="AG131" t="n">
        <v>34.63541666666666</v>
      </c>
      <c r="AH131" t="n">
        <v>1415860.881614578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3.7705</v>
      </c>
      <c r="E132" t="n">
        <v>26.52</v>
      </c>
      <c r="F132" t="n">
        <v>23.51</v>
      </c>
      <c r="G132" t="n">
        <v>176.32</v>
      </c>
      <c r="H132" t="n">
        <v>2.12</v>
      </c>
      <c r="I132" t="n">
        <v>8</v>
      </c>
      <c r="J132" t="n">
        <v>281.69</v>
      </c>
      <c r="K132" t="n">
        <v>56.94</v>
      </c>
      <c r="L132" t="n">
        <v>33.5</v>
      </c>
      <c r="M132" t="n">
        <v>6</v>
      </c>
      <c r="N132" t="n">
        <v>76.25</v>
      </c>
      <c r="O132" t="n">
        <v>34975.73</v>
      </c>
      <c r="P132" t="n">
        <v>327.62</v>
      </c>
      <c r="Q132" t="n">
        <v>608.76</v>
      </c>
      <c r="R132" t="n">
        <v>51.74</v>
      </c>
      <c r="S132" t="n">
        <v>46.36</v>
      </c>
      <c r="T132" t="n">
        <v>2377.69</v>
      </c>
      <c r="U132" t="n">
        <v>0.9</v>
      </c>
      <c r="V132" t="n">
        <v>0.91</v>
      </c>
      <c r="W132" t="n">
        <v>9.19</v>
      </c>
      <c r="X132" t="n">
        <v>0.14</v>
      </c>
      <c r="Y132" t="n">
        <v>1</v>
      </c>
      <c r="Z132" t="n">
        <v>10</v>
      </c>
      <c r="AA132" t="n">
        <v>1139.625755358893</v>
      </c>
      <c r="AB132" t="n">
        <v>1559.286235222011</v>
      </c>
      <c r="AC132" t="n">
        <v>1410.470145404397</v>
      </c>
      <c r="AD132" t="n">
        <v>1139625.755358893</v>
      </c>
      <c r="AE132" t="n">
        <v>1559286.235222011</v>
      </c>
      <c r="AF132" t="n">
        <v>1.229000908682582e-06</v>
      </c>
      <c r="AG132" t="n">
        <v>34.53125</v>
      </c>
      <c r="AH132" t="n">
        <v>1410470.145404398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3.77</v>
      </c>
      <c r="E133" t="n">
        <v>26.53</v>
      </c>
      <c r="F133" t="n">
        <v>23.51</v>
      </c>
      <c r="G133" t="n">
        <v>176.35</v>
      </c>
      <c r="H133" t="n">
        <v>2.13</v>
      </c>
      <c r="I133" t="n">
        <v>8</v>
      </c>
      <c r="J133" t="n">
        <v>282.18</v>
      </c>
      <c r="K133" t="n">
        <v>56.94</v>
      </c>
      <c r="L133" t="n">
        <v>33.75</v>
      </c>
      <c r="M133" t="n">
        <v>6</v>
      </c>
      <c r="N133" t="n">
        <v>76.48999999999999</v>
      </c>
      <c r="O133" t="n">
        <v>35036.81</v>
      </c>
      <c r="P133" t="n">
        <v>328.35</v>
      </c>
      <c r="Q133" t="n">
        <v>608.78</v>
      </c>
      <c r="R133" t="n">
        <v>51.71</v>
      </c>
      <c r="S133" t="n">
        <v>46.36</v>
      </c>
      <c r="T133" t="n">
        <v>2364.98</v>
      </c>
      <c r="U133" t="n">
        <v>0.9</v>
      </c>
      <c r="V133" t="n">
        <v>0.91</v>
      </c>
      <c r="W133" t="n">
        <v>9.19</v>
      </c>
      <c r="X133" t="n">
        <v>0.14</v>
      </c>
      <c r="Y133" t="n">
        <v>1</v>
      </c>
      <c r="Z133" t="n">
        <v>10</v>
      </c>
      <c r="AA133" t="n">
        <v>1140.76836120278</v>
      </c>
      <c r="AB133" t="n">
        <v>1560.849598945828</v>
      </c>
      <c r="AC133" t="n">
        <v>1411.884303888608</v>
      </c>
      <c r="AD133" t="n">
        <v>1140768.36120278</v>
      </c>
      <c r="AE133" t="n">
        <v>1560849.598945828</v>
      </c>
      <c r="AF133" t="n">
        <v>1.228837932829422e-06</v>
      </c>
      <c r="AG133" t="n">
        <v>34.54427083333334</v>
      </c>
      <c r="AH133" t="n">
        <v>1411884.303888608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3.7712</v>
      </c>
      <c r="E134" t="n">
        <v>26.52</v>
      </c>
      <c r="F134" t="n">
        <v>23.5</v>
      </c>
      <c r="G134" t="n">
        <v>176.29</v>
      </c>
      <c r="H134" t="n">
        <v>2.14</v>
      </c>
      <c r="I134" t="n">
        <v>8</v>
      </c>
      <c r="J134" t="n">
        <v>282.68</v>
      </c>
      <c r="K134" t="n">
        <v>56.94</v>
      </c>
      <c r="L134" t="n">
        <v>34</v>
      </c>
      <c r="M134" t="n">
        <v>6</v>
      </c>
      <c r="N134" t="n">
        <v>76.73999999999999</v>
      </c>
      <c r="O134" t="n">
        <v>35097.98</v>
      </c>
      <c r="P134" t="n">
        <v>328.6</v>
      </c>
      <c r="Q134" t="n">
        <v>608.78</v>
      </c>
      <c r="R134" t="n">
        <v>51.45</v>
      </c>
      <c r="S134" t="n">
        <v>46.36</v>
      </c>
      <c r="T134" t="n">
        <v>2231.53</v>
      </c>
      <c r="U134" t="n">
        <v>0.9</v>
      </c>
      <c r="V134" t="n">
        <v>0.91</v>
      </c>
      <c r="W134" t="n">
        <v>9.19</v>
      </c>
      <c r="X134" t="n">
        <v>0.13</v>
      </c>
      <c r="Y134" t="n">
        <v>1</v>
      </c>
      <c r="Z134" t="n">
        <v>10</v>
      </c>
      <c r="AA134" t="n">
        <v>1140.831728308107</v>
      </c>
      <c r="AB134" t="n">
        <v>1560.936300614896</v>
      </c>
      <c r="AC134" t="n">
        <v>1411.962730872067</v>
      </c>
      <c r="AD134" t="n">
        <v>1140831.728308107</v>
      </c>
      <c r="AE134" t="n">
        <v>1560936.300614896</v>
      </c>
      <c r="AF134" t="n">
        <v>1.229229074877007e-06</v>
      </c>
      <c r="AG134" t="n">
        <v>34.53125</v>
      </c>
      <c r="AH134" t="n">
        <v>1411962.730872067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3.7713</v>
      </c>
      <c r="E135" t="n">
        <v>26.52</v>
      </c>
      <c r="F135" t="n">
        <v>23.5</v>
      </c>
      <c r="G135" t="n">
        <v>176.28</v>
      </c>
      <c r="H135" t="n">
        <v>2.15</v>
      </c>
      <c r="I135" t="n">
        <v>8</v>
      </c>
      <c r="J135" t="n">
        <v>283.18</v>
      </c>
      <c r="K135" t="n">
        <v>56.94</v>
      </c>
      <c r="L135" t="n">
        <v>34.25</v>
      </c>
      <c r="M135" t="n">
        <v>6</v>
      </c>
      <c r="N135" t="n">
        <v>76.98</v>
      </c>
      <c r="O135" t="n">
        <v>35159.25</v>
      </c>
      <c r="P135" t="n">
        <v>328.91</v>
      </c>
      <c r="Q135" t="n">
        <v>608.78</v>
      </c>
      <c r="R135" t="n">
        <v>51.42</v>
      </c>
      <c r="S135" t="n">
        <v>46.36</v>
      </c>
      <c r="T135" t="n">
        <v>2219.86</v>
      </c>
      <c r="U135" t="n">
        <v>0.9</v>
      </c>
      <c r="V135" t="n">
        <v>0.91</v>
      </c>
      <c r="W135" t="n">
        <v>9.19</v>
      </c>
      <c r="X135" t="n">
        <v>0.13</v>
      </c>
      <c r="Y135" t="n">
        <v>1</v>
      </c>
      <c r="Z135" t="n">
        <v>10</v>
      </c>
      <c r="AA135" t="n">
        <v>1141.261258629998</v>
      </c>
      <c r="AB135" t="n">
        <v>1561.524002950848</v>
      </c>
      <c r="AC135" t="n">
        <v>1412.494343721921</v>
      </c>
      <c r="AD135" t="n">
        <v>1141261.258629998</v>
      </c>
      <c r="AE135" t="n">
        <v>1561524.002950848</v>
      </c>
      <c r="AF135" t="n">
        <v>1.229261670047639e-06</v>
      </c>
      <c r="AG135" t="n">
        <v>34.53125</v>
      </c>
      <c r="AH135" t="n">
        <v>1412494.343721921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3.7707</v>
      </c>
      <c r="E136" t="n">
        <v>26.52</v>
      </c>
      <c r="F136" t="n">
        <v>23.51</v>
      </c>
      <c r="G136" t="n">
        <v>176.31</v>
      </c>
      <c r="H136" t="n">
        <v>2.17</v>
      </c>
      <c r="I136" t="n">
        <v>8</v>
      </c>
      <c r="J136" t="n">
        <v>283.67</v>
      </c>
      <c r="K136" t="n">
        <v>56.94</v>
      </c>
      <c r="L136" t="n">
        <v>34.5</v>
      </c>
      <c r="M136" t="n">
        <v>6</v>
      </c>
      <c r="N136" t="n">
        <v>77.23</v>
      </c>
      <c r="O136" t="n">
        <v>35220.61</v>
      </c>
      <c r="P136" t="n">
        <v>329.32</v>
      </c>
      <c r="Q136" t="n">
        <v>608.79</v>
      </c>
      <c r="R136" t="n">
        <v>51.62</v>
      </c>
      <c r="S136" t="n">
        <v>46.36</v>
      </c>
      <c r="T136" t="n">
        <v>2316.26</v>
      </c>
      <c r="U136" t="n">
        <v>0.9</v>
      </c>
      <c r="V136" t="n">
        <v>0.91</v>
      </c>
      <c r="W136" t="n">
        <v>9.19</v>
      </c>
      <c r="X136" t="n">
        <v>0.14</v>
      </c>
      <c r="Y136" t="n">
        <v>1</v>
      </c>
      <c r="Z136" t="n">
        <v>10</v>
      </c>
      <c r="AA136" t="n">
        <v>1142.04369681613</v>
      </c>
      <c r="AB136" t="n">
        <v>1562.59456939585</v>
      </c>
      <c r="AC136" t="n">
        <v>1413.462736807962</v>
      </c>
      <c r="AD136" t="n">
        <v>1142043.69681613</v>
      </c>
      <c r="AE136" t="n">
        <v>1562594.56939585</v>
      </c>
      <c r="AF136" t="n">
        <v>1.229066099023846e-06</v>
      </c>
      <c r="AG136" t="n">
        <v>34.53125</v>
      </c>
      <c r="AH136" t="n">
        <v>1413462.736807962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3.7701</v>
      </c>
      <c r="E137" t="n">
        <v>26.52</v>
      </c>
      <c r="F137" t="n">
        <v>23.51</v>
      </c>
      <c r="G137" t="n">
        <v>176.34</v>
      </c>
      <c r="H137" t="n">
        <v>2.18</v>
      </c>
      <c r="I137" t="n">
        <v>8</v>
      </c>
      <c r="J137" t="n">
        <v>284.17</v>
      </c>
      <c r="K137" t="n">
        <v>56.94</v>
      </c>
      <c r="L137" t="n">
        <v>34.75</v>
      </c>
      <c r="M137" t="n">
        <v>6</v>
      </c>
      <c r="N137" t="n">
        <v>77.48</v>
      </c>
      <c r="O137" t="n">
        <v>35282.08</v>
      </c>
      <c r="P137" t="n">
        <v>329.21</v>
      </c>
      <c r="Q137" t="n">
        <v>608.75</v>
      </c>
      <c r="R137" t="n">
        <v>51.84</v>
      </c>
      <c r="S137" t="n">
        <v>46.36</v>
      </c>
      <c r="T137" t="n">
        <v>2428.25</v>
      </c>
      <c r="U137" t="n">
        <v>0.89</v>
      </c>
      <c r="V137" t="n">
        <v>0.91</v>
      </c>
      <c r="W137" t="n">
        <v>9.19</v>
      </c>
      <c r="X137" t="n">
        <v>0.14</v>
      </c>
      <c r="Y137" t="n">
        <v>1</v>
      </c>
      <c r="Z137" t="n">
        <v>10</v>
      </c>
      <c r="AA137" t="n">
        <v>1141.991928548867</v>
      </c>
      <c r="AB137" t="n">
        <v>1562.523737768727</v>
      </c>
      <c r="AC137" t="n">
        <v>1413.398665251918</v>
      </c>
      <c r="AD137" t="n">
        <v>1141991.928548867</v>
      </c>
      <c r="AE137" t="n">
        <v>1562523.737768726</v>
      </c>
      <c r="AF137" t="n">
        <v>1.228870528000054e-06</v>
      </c>
      <c r="AG137" t="n">
        <v>34.53125</v>
      </c>
      <c r="AH137" t="n">
        <v>1413398.665251918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3.7696</v>
      </c>
      <c r="E138" t="n">
        <v>26.53</v>
      </c>
      <c r="F138" t="n">
        <v>23.52</v>
      </c>
      <c r="G138" t="n">
        <v>176.37</v>
      </c>
      <c r="H138" t="n">
        <v>2.19</v>
      </c>
      <c r="I138" t="n">
        <v>8</v>
      </c>
      <c r="J138" t="n">
        <v>284.67</v>
      </c>
      <c r="K138" t="n">
        <v>56.94</v>
      </c>
      <c r="L138" t="n">
        <v>35</v>
      </c>
      <c r="M138" t="n">
        <v>6</v>
      </c>
      <c r="N138" t="n">
        <v>77.73</v>
      </c>
      <c r="O138" t="n">
        <v>35343.65</v>
      </c>
      <c r="P138" t="n">
        <v>328.89</v>
      </c>
      <c r="Q138" t="n">
        <v>608.75</v>
      </c>
      <c r="R138" t="n">
        <v>51.93</v>
      </c>
      <c r="S138" t="n">
        <v>46.36</v>
      </c>
      <c r="T138" t="n">
        <v>2474.35</v>
      </c>
      <c r="U138" t="n">
        <v>0.89</v>
      </c>
      <c r="V138" t="n">
        <v>0.91</v>
      </c>
      <c r="W138" t="n">
        <v>9.19</v>
      </c>
      <c r="X138" t="n">
        <v>0.15</v>
      </c>
      <c r="Y138" t="n">
        <v>1</v>
      </c>
      <c r="Z138" t="n">
        <v>10</v>
      </c>
      <c r="AA138" t="n">
        <v>1141.703015360117</v>
      </c>
      <c r="AB138" t="n">
        <v>1562.128433997928</v>
      </c>
      <c r="AC138" t="n">
        <v>1413.041088718192</v>
      </c>
      <c r="AD138" t="n">
        <v>1141703.015360117</v>
      </c>
      <c r="AE138" t="n">
        <v>1562128.433997928</v>
      </c>
      <c r="AF138" t="n">
        <v>1.228707552146893e-06</v>
      </c>
      <c r="AG138" t="n">
        <v>34.54427083333334</v>
      </c>
      <c r="AH138" t="n">
        <v>1413041.088718192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3.7709</v>
      </c>
      <c r="E139" t="n">
        <v>26.52</v>
      </c>
      <c r="F139" t="n">
        <v>23.51</v>
      </c>
      <c r="G139" t="n">
        <v>176.3</v>
      </c>
      <c r="H139" t="n">
        <v>2.2</v>
      </c>
      <c r="I139" t="n">
        <v>8</v>
      </c>
      <c r="J139" t="n">
        <v>285.17</v>
      </c>
      <c r="K139" t="n">
        <v>56.94</v>
      </c>
      <c r="L139" t="n">
        <v>35.25</v>
      </c>
      <c r="M139" t="n">
        <v>6</v>
      </c>
      <c r="N139" t="n">
        <v>77.98</v>
      </c>
      <c r="O139" t="n">
        <v>35405.32</v>
      </c>
      <c r="P139" t="n">
        <v>328.71</v>
      </c>
      <c r="Q139" t="n">
        <v>608.83</v>
      </c>
      <c r="R139" t="n">
        <v>51.58</v>
      </c>
      <c r="S139" t="n">
        <v>46.36</v>
      </c>
      <c r="T139" t="n">
        <v>2299.25</v>
      </c>
      <c r="U139" t="n">
        <v>0.9</v>
      </c>
      <c r="V139" t="n">
        <v>0.91</v>
      </c>
      <c r="W139" t="n">
        <v>9.19</v>
      </c>
      <c r="X139" t="n">
        <v>0.14</v>
      </c>
      <c r="Y139" t="n">
        <v>1</v>
      </c>
      <c r="Z139" t="n">
        <v>10</v>
      </c>
      <c r="AA139" t="n">
        <v>1141.127714948363</v>
      </c>
      <c r="AB139" t="n">
        <v>1561.341282594103</v>
      </c>
      <c r="AC139" t="n">
        <v>1412.329061939574</v>
      </c>
      <c r="AD139" t="n">
        <v>1141127.714948363</v>
      </c>
      <c r="AE139" t="n">
        <v>1561341.282594103</v>
      </c>
      <c r="AF139" t="n">
        <v>1.22913128936511e-06</v>
      </c>
      <c r="AG139" t="n">
        <v>34.53125</v>
      </c>
      <c r="AH139" t="n">
        <v>1412329.061939574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3.771</v>
      </c>
      <c r="E140" t="n">
        <v>26.52</v>
      </c>
      <c r="F140" t="n">
        <v>23.51</v>
      </c>
      <c r="G140" t="n">
        <v>176.3</v>
      </c>
      <c r="H140" t="n">
        <v>2.21</v>
      </c>
      <c r="I140" t="n">
        <v>8</v>
      </c>
      <c r="J140" t="n">
        <v>285.67</v>
      </c>
      <c r="K140" t="n">
        <v>56.94</v>
      </c>
      <c r="L140" t="n">
        <v>35.5</v>
      </c>
      <c r="M140" t="n">
        <v>6</v>
      </c>
      <c r="N140" t="n">
        <v>78.23</v>
      </c>
      <c r="O140" t="n">
        <v>35467.08</v>
      </c>
      <c r="P140" t="n">
        <v>328.38</v>
      </c>
      <c r="Q140" t="n">
        <v>608.8099999999999</v>
      </c>
      <c r="R140" t="n">
        <v>51.57</v>
      </c>
      <c r="S140" t="n">
        <v>46.36</v>
      </c>
      <c r="T140" t="n">
        <v>2293.02</v>
      </c>
      <c r="U140" t="n">
        <v>0.9</v>
      </c>
      <c r="V140" t="n">
        <v>0.91</v>
      </c>
      <c r="W140" t="n">
        <v>9.19</v>
      </c>
      <c r="X140" t="n">
        <v>0.14</v>
      </c>
      <c r="Y140" t="n">
        <v>1</v>
      </c>
      <c r="Z140" t="n">
        <v>10</v>
      </c>
      <c r="AA140" t="n">
        <v>1140.633682760993</v>
      </c>
      <c r="AB140" t="n">
        <v>1560.665325960182</v>
      </c>
      <c r="AC140" t="n">
        <v>1411.717617658084</v>
      </c>
      <c r="AD140" t="n">
        <v>1140633.682760993</v>
      </c>
      <c r="AE140" t="n">
        <v>1560665.325960182</v>
      </c>
      <c r="AF140" t="n">
        <v>1.229163884535742e-06</v>
      </c>
      <c r="AG140" t="n">
        <v>34.53125</v>
      </c>
      <c r="AH140" t="n">
        <v>1411717.617658084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3.7705</v>
      </c>
      <c r="E141" t="n">
        <v>26.52</v>
      </c>
      <c r="F141" t="n">
        <v>23.51</v>
      </c>
      <c r="G141" t="n">
        <v>176.32</v>
      </c>
      <c r="H141" t="n">
        <v>2.22</v>
      </c>
      <c r="I141" t="n">
        <v>8</v>
      </c>
      <c r="J141" t="n">
        <v>286.17</v>
      </c>
      <c r="K141" t="n">
        <v>56.94</v>
      </c>
      <c r="L141" t="n">
        <v>35.75</v>
      </c>
      <c r="M141" t="n">
        <v>6</v>
      </c>
      <c r="N141" t="n">
        <v>78.48</v>
      </c>
      <c r="O141" t="n">
        <v>35528.95</v>
      </c>
      <c r="P141" t="n">
        <v>328.21</v>
      </c>
      <c r="Q141" t="n">
        <v>608.76</v>
      </c>
      <c r="R141" t="n">
        <v>51.64</v>
      </c>
      <c r="S141" t="n">
        <v>46.36</v>
      </c>
      <c r="T141" t="n">
        <v>2327.71</v>
      </c>
      <c r="U141" t="n">
        <v>0.9</v>
      </c>
      <c r="V141" t="n">
        <v>0.91</v>
      </c>
      <c r="W141" t="n">
        <v>9.19</v>
      </c>
      <c r="X141" t="n">
        <v>0.14</v>
      </c>
      <c r="Y141" t="n">
        <v>1</v>
      </c>
      <c r="Z141" t="n">
        <v>10</v>
      </c>
      <c r="AA141" t="n">
        <v>1140.477301719988</v>
      </c>
      <c r="AB141" t="n">
        <v>1560.451358520834</v>
      </c>
      <c r="AC141" t="n">
        <v>1411.524070970842</v>
      </c>
      <c r="AD141" t="n">
        <v>1140477.301719988</v>
      </c>
      <c r="AE141" t="n">
        <v>1560451.358520834</v>
      </c>
      <c r="AF141" t="n">
        <v>1.229000908682582e-06</v>
      </c>
      <c r="AG141" t="n">
        <v>34.53125</v>
      </c>
      <c r="AH141" t="n">
        <v>1411524.070970842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3.7709</v>
      </c>
      <c r="E142" t="n">
        <v>26.52</v>
      </c>
      <c r="F142" t="n">
        <v>23.51</v>
      </c>
      <c r="G142" t="n">
        <v>176.3</v>
      </c>
      <c r="H142" t="n">
        <v>2.24</v>
      </c>
      <c r="I142" t="n">
        <v>8</v>
      </c>
      <c r="J142" t="n">
        <v>286.68</v>
      </c>
      <c r="K142" t="n">
        <v>56.94</v>
      </c>
      <c r="L142" t="n">
        <v>36</v>
      </c>
      <c r="M142" t="n">
        <v>6</v>
      </c>
      <c r="N142" t="n">
        <v>78.73</v>
      </c>
      <c r="O142" t="n">
        <v>35591.05</v>
      </c>
      <c r="P142" t="n">
        <v>327.58</v>
      </c>
      <c r="Q142" t="n">
        <v>608.78</v>
      </c>
      <c r="R142" t="n">
        <v>51.57</v>
      </c>
      <c r="S142" t="n">
        <v>46.36</v>
      </c>
      <c r="T142" t="n">
        <v>2292.32</v>
      </c>
      <c r="U142" t="n">
        <v>0.9</v>
      </c>
      <c r="V142" t="n">
        <v>0.91</v>
      </c>
      <c r="W142" t="n">
        <v>9.19</v>
      </c>
      <c r="X142" t="n">
        <v>0.14</v>
      </c>
      <c r="Y142" t="n">
        <v>1</v>
      </c>
      <c r="Z142" t="n">
        <v>10</v>
      </c>
      <c r="AA142" t="n">
        <v>1139.496960173464</v>
      </c>
      <c r="AB142" t="n">
        <v>1559.110011967264</v>
      </c>
      <c r="AC142" t="n">
        <v>1410.310740649753</v>
      </c>
      <c r="AD142" t="n">
        <v>1139496.960173464</v>
      </c>
      <c r="AE142" t="n">
        <v>1559110.011967264</v>
      </c>
      <c r="AF142" t="n">
        <v>1.22913128936511e-06</v>
      </c>
      <c r="AG142" t="n">
        <v>34.53125</v>
      </c>
      <c r="AH142" t="n">
        <v>1410310.740649753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3.7714</v>
      </c>
      <c r="E143" t="n">
        <v>26.52</v>
      </c>
      <c r="F143" t="n">
        <v>23.5</v>
      </c>
      <c r="G143" t="n">
        <v>176.28</v>
      </c>
      <c r="H143" t="n">
        <v>2.25</v>
      </c>
      <c r="I143" t="n">
        <v>8</v>
      </c>
      <c r="J143" t="n">
        <v>287.18</v>
      </c>
      <c r="K143" t="n">
        <v>56.94</v>
      </c>
      <c r="L143" t="n">
        <v>36.25</v>
      </c>
      <c r="M143" t="n">
        <v>6</v>
      </c>
      <c r="N143" t="n">
        <v>78.98999999999999</v>
      </c>
      <c r="O143" t="n">
        <v>35653.12</v>
      </c>
      <c r="P143" t="n">
        <v>327.32</v>
      </c>
      <c r="Q143" t="n">
        <v>608.77</v>
      </c>
      <c r="R143" t="n">
        <v>51.4</v>
      </c>
      <c r="S143" t="n">
        <v>46.36</v>
      </c>
      <c r="T143" t="n">
        <v>2206.04</v>
      </c>
      <c r="U143" t="n">
        <v>0.9</v>
      </c>
      <c r="V143" t="n">
        <v>0.91</v>
      </c>
      <c r="W143" t="n">
        <v>9.19</v>
      </c>
      <c r="X143" t="n">
        <v>0.13</v>
      </c>
      <c r="Y143" t="n">
        <v>1</v>
      </c>
      <c r="Z143" t="n">
        <v>10</v>
      </c>
      <c r="AA143" t="n">
        <v>1138.949152640894</v>
      </c>
      <c r="AB143" t="n">
        <v>1558.360477533639</v>
      </c>
      <c r="AC143" t="n">
        <v>1409.632740730495</v>
      </c>
      <c r="AD143" t="n">
        <v>1138949.152640895</v>
      </c>
      <c r="AE143" t="n">
        <v>1558360.477533639</v>
      </c>
      <c r="AF143" t="n">
        <v>1.229294265218271e-06</v>
      </c>
      <c r="AG143" t="n">
        <v>34.53125</v>
      </c>
      <c r="AH143" t="n">
        <v>1409632.740730495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3.7721</v>
      </c>
      <c r="E144" t="n">
        <v>26.51</v>
      </c>
      <c r="F144" t="n">
        <v>23.5</v>
      </c>
      <c r="G144" t="n">
        <v>176.24</v>
      </c>
      <c r="H144" t="n">
        <v>2.26</v>
      </c>
      <c r="I144" t="n">
        <v>8</v>
      </c>
      <c r="J144" t="n">
        <v>287.68</v>
      </c>
      <c r="K144" t="n">
        <v>56.94</v>
      </c>
      <c r="L144" t="n">
        <v>36.5</v>
      </c>
      <c r="M144" t="n">
        <v>6</v>
      </c>
      <c r="N144" t="n">
        <v>79.23999999999999</v>
      </c>
      <c r="O144" t="n">
        <v>35715.3</v>
      </c>
      <c r="P144" t="n">
        <v>327.07</v>
      </c>
      <c r="Q144" t="n">
        <v>608.79</v>
      </c>
      <c r="R144" t="n">
        <v>51.35</v>
      </c>
      <c r="S144" t="n">
        <v>46.36</v>
      </c>
      <c r="T144" t="n">
        <v>2183.32</v>
      </c>
      <c r="U144" t="n">
        <v>0.9</v>
      </c>
      <c r="V144" t="n">
        <v>0.91</v>
      </c>
      <c r="W144" t="n">
        <v>9.19</v>
      </c>
      <c r="X144" t="n">
        <v>0.13</v>
      </c>
      <c r="Y144" t="n">
        <v>1</v>
      </c>
      <c r="Z144" t="n">
        <v>10</v>
      </c>
      <c r="AA144" t="n">
        <v>1138.464274719197</v>
      </c>
      <c r="AB144" t="n">
        <v>1557.697046169869</v>
      </c>
      <c r="AC144" t="n">
        <v>1409.032626324951</v>
      </c>
      <c r="AD144" t="n">
        <v>1138464.274719197</v>
      </c>
      <c r="AE144" t="n">
        <v>1557697.046169869</v>
      </c>
      <c r="AF144" t="n">
        <v>1.229522431412695e-06</v>
      </c>
      <c r="AG144" t="n">
        <v>34.51822916666666</v>
      </c>
      <c r="AH144" t="n">
        <v>1409032.626324951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3.7724</v>
      </c>
      <c r="E145" t="n">
        <v>26.51</v>
      </c>
      <c r="F145" t="n">
        <v>23.5</v>
      </c>
      <c r="G145" t="n">
        <v>176.22</v>
      </c>
      <c r="H145" t="n">
        <v>2.27</v>
      </c>
      <c r="I145" t="n">
        <v>8</v>
      </c>
      <c r="J145" t="n">
        <v>288.19</v>
      </c>
      <c r="K145" t="n">
        <v>56.94</v>
      </c>
      <c r="L145" t="n">
        <v>36.75</v>
      </c>
      <c r="M145" t="n">
        <v>6</v>
      </c>
      <c r="N145" t="n">
        <v>79.5</v>
      </c>
      <c r="O145" t="n">
        <v>35777.58</v>
      </c>
      <c r="P145" t="n">
        <v>326</v>
      </c>
      <c r="Q145" t="n">
        <v>608.78</v>
      </c>
      <c r="R145" t="n">
        <v>51.18</v>
      </c>
      <c r="S145" t="n">
        <v>46.36</v>
      </c>
      <c r="T145" t="n">
        <v>2095.64</v>
      </c>
      <c r="U145" t="n">
        <v>0.91</v>
      </c>
      <c r="V145" t="n">
        <v>0.91</v>
      </c>
      <c r="W145" t="n">
        <v>9.19</v>
      </c>
      <c r="X145" t="n">
        <v>0.12</v>
      </c>
      <c r="Y145" t="n">
        <v>1</v>
      </c>
      <c r="Z145" t="n">
        <v>10</v>
      </c>
      <c r="AA145" t="n">
        <v>1136.867534238603</v>
      </c>
      <c r="AB145" t="n">
        <v>1555.512315401101</v>
      </c>
      <c r="AC145" t="n">
        <v>1407.056403194465</v>
      </c>
      <c r="AD145" t="n">
        <v>1136867.534238603</v>
      </c>
      <c r="AE145" t="n">
        <v>1555512.315401101</v>
      </c>
      <c r="AF145" t="n">
        <v>1.229620216924592e-06</v>
      </c>
      <c r="AG145" t="n">
        <v>34.51822916666666</v>
      </c>
      <c r="AH145" t="n">
        <v>1407056.403194465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3.772</v>
      </c>
      <c r="E146" t="n">
        <v>26.51</v>
      </c>
      <c r="F146" t="n">
        <v>23.5</v>
      </c>
      <c r="G146" t="n">
        <v>176.24</v>
      </c>
      <c r="H146" t="n">
        <v>2.28</v>
      </c>
      <c r="I146" t="n">
        <v>8</v>
      </c>
      <c r="J146" t="n">
        <v>288.7</v>
      </c>
      <c r="K146" t="n">
        <v>56.94</v>
      </c>
      <c r="L146" t="n">
        <v>37</v>
      </c>
      <c r="M146" t="n">
        <v>6</v>
      </c>
      <c r="N146" t="n">
        <v>79.75</v>
      </c>
      <c r="O146" t="n">
        <v>35839.97</v>
      </c>
      <c r="P146" t="n">
        <v>325.7</v>
      </c>
      <c r="Q146" t="n">
        <v>608.77</v>
      </c>
      <c r="R146" t="n">
        <v>51.4</v>
      </c>
      <c r="S146" t="n">
        <v>46.36</v>
      </c>
      <c r="T146" t="n">
        <v>2206.48</v>
      </c>
      <c r="U146" t="n">
        <v>0.9</v>
      </c>
      <c r="V146" t="n">
        <v>0.91</v>
      </c>
      <c r="W146" t="n">
        <v>9.19</v>
      </c>
      <c r="X146" t="n">
        <v>0.13</v>
      </c>
      <c r="Y146" t="n">
        <v>1</v>
      </c>
      <c r="Z146" t="n">
        <v>10</v>
      </c>
      <c r="AA146" t="n">
        <v>1136.505472882166</v>
      </c>
      <c r="AB146" t="n">
        <v>1555.016927080204</v>
      </c>
      <c r="AC146" t="n">
        <v>1406.608294039633</v>
      </c>
      <c r="AD146" t="n">
        <v>1136505.472882166</v>
      </c>
      <c r="AE146" t="n">
        <v>1555016.927080204</v>
      </c>
      <c r="AF146" t="n">
        <v>1.229489836242063e-06</v>
      </c>
      <c r="AG146" t="n">
        <v>34.51822916666666</v>
      </c>
      <c r="AH146" t="n">
        <v>1406608.294039633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3.7713</v>
      </c>
      <c r="E147" t="n">
        <v>26.52</v>
      </c>
      <c r="F147" t="n">
        <v>23.5</v>
      </c>
      <c r="G147" t="n">
        <v>176.28</v>
      </c>
      <c r="H147" t="n">
        <v>2.29</v>
      </c>
      <c r="I147" t="n">
        <v>8</v>
      </c>
      <c r="J147" t="n">
        <v>289.2</v>
      </c>
      <c r="K147" t="n">
        <v>56.94</v>
      </c>
      <c r="L147" t="n">
        <v>37.25</v>
      </c>
      <c r="M147" t="n">
        <v>6</v>
      </c>
      <c r="N147" t="n">
        <v>80.01000000000001</v>
      </c>
      <c r="O147" t="n">
        <v>35902.46</v>
      </c>
      <c r="P147" t="n">
        <v>324.91</v>
      </c>
      <c r="Q147" t="n">
        <v>608.83</v>
      </c>
      <c r="R147" t="n">
        <v>51.49</v>
      </c>
      <c r="S147" t="n">
        <v>46.36</v>
      </c>
      <c r="T147" t="n">
        <v>2252.66</v>
      </c>
      <c r="U147" t="n">
        <v>0.9</v>
      </c>
      <c r="V147" t="n">
        <v>0.91</v>
      </c>
      <c r="W147" t="n">
        <v>9.19</v>
      </c>
      <c r="X147" t="n">
        <v>0.13</v>
      </c>
      <c r="Y147" t="n">
        <v>1</v>
      </c>
      <c r="Z147" t="n">
        <v>10</v>
      </c>
      <c r="AA147" t="n">
        <v>1135.489287620576</v>
      </c>
      <c r="AB147" t="n">
        <v>1553.626537574367</v>
      </c>
      <c r="AC147" t="n">
        <v>1405.350601356809</v>
      </c>
      <c r="AD147" t="n">
        <v>1135489.287620576</v>
      </c>
      <c r="AE147" t="n">
        <v>1553626.537574367</v>
      </c>
      <c r="AF147" t="n">
        <v>1.229261670047639e-06</v>
      </c>
      <c r="AG147" t="n">
        <v>34.53125</v>
      </c>
      <c r="AH147" t="n">
        <v>1405350.601356809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3.7713</v>
      </c>
      <c r="E148" t="n">
        <v>26.52</v>
      </c>
      <c r="F148" t="n">
        <v>23.5</v>
      </c>
      <c r="G148" t="n">
        <v>176.28</v>
      </c>
      <c r="H148" t="n">
        <v>2.31</v>
      </c>
      <c r="I148" t="n">
        <v>8</v>
      </c>
      <c r="J148" t="n">
        <v>289.71</v>
      </c>
      <c r="K148" t="n">
        <v>56.94</v>
      </c>
      <c r="L148" t="n">
        <v>37.5</v>
      </c>
      <c r="M148" t="n">
        <v>6</v>
      </c>
      <c r="N148" t="n">
        <v>80.27</v>
      </c>
      <c r="O148" t="n">
        <v>35965.05</v>
      </c>
      <c r="P148" t="n">
        <v>324.6</v>
      </c>
      <c r="Q148" t="n">
        <v>608.76</v>
      </c>
      <c r="R148" t="n">
        <v>51.48</v>
      </c>
      <c r="S148" t="n">
        <v>46.36</v>
      </c>
      <c r="T148" t="n">
        <v>2246.73</v>
      </c>
      <c r="U148" t="n">
        <v>0.9</v>
      </c>
      <c r="V148" t="n">
        <v>0.91</v>
      </c>
      <c r="W148" t="n">
        <v>9.19</v>
      </c>
      <c r="X148" t="n">
        <v>0.13</v>
      </c>
      <c r="Y148" t="n">
        <v>1</v>
      </c>
      <c r="Z148" t="n">
        <v>10</v>
      </c>
      <c r="AA148" t="n">
        <v>1135.041959867346</v>
      </c>
      <c r="AB148" t="n">
        <v>1553.01448400769</v>
      </c>
      <c r="AC148" t="n">
        <v>1404.796961323513</v>
      </c>
      <c r="AD148" t="n">
        <v>1135041.959867346</v>
      </c>
      <c r="AE148" t="n">
        <v>1553014.48400769</v>
      </c>
      <c r="AF148" t="n">
        <v>1.229261670047639e-06</v>
      </c>
      <c r="AG148" t="n">
        <v>34.53125</v>
      </c>
      <c r="AH148" t="n">
        <v>1404796.961323513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3.7716</v>
      </c>
      <c r="E149" t="n">
        <v>26.51</v>
      </c>
      <c r="F149" t="n">
        <v>23.5</v>
      </c>
      <c r="G149" t="n">
        <v>176.26</v>
      </c>
      <c r="H149" t="n">
        <v>2.32</v>
      </c>
      <c r="I149" t="n">
        <v>8</v>
      </c>
      <c r="J149" t="n">
        <v>290.22</v>
      </c>
      <c r="K149" t="n">
        <v>56.94</v>
      </c>
      <c r="L149" t="n">
        <v>37.75</v>
      </c>
      <c r="M149" t="n">
        <v>6</v>
      </c>
      <c r="N149" t="n">
        <v>80.52</v>
      </c>
      <c r="O149" t="n">
        <v>36027.75</v>
      </c>
      <c r="P149" t="n">
        <v>323.53</v>
      </c>
      <c r="Q149" t="n">
        <v>608.8099999999999</v>
      </c>
      <c r="R149" t="n">
        <v>51.57</v>
      </c>
      <c r="S149" t="n">
        <v>46.36</v>
      </c>
      <c r="T149" t="n">
        <v>2292.19</v>
      </c>
      <c r="U149" t="n">
        <v>0.9</v>
      </c>
      <c r="V149" t="n">
        <v>0.91</v>
      </c>
      <c r="W149" t="n">
        <v>9.19</v>
      </c>
      <c r="X149" t="n">
        <v>0.13</v>
      </c>
      <c r="Y149" t="n">
        <v>1</v>
      </c>
      <c r="Z149" t="n">
        <v>10</v>
      </c>
      <c r="AA149" t="n">
        <v>1133.445152916837</v>
      </c>
      <c r="AB149" t="n">
        <v>1550.829662291852</v>
      </c>
      <c r="AC149" t="n">
        <v>1402.820655925819</v>
      </c>
      <c r="AD149" t="n">
        <v>1133445.152916837</v>
      </c>
      <c r="AE149" t="n">
        <v>1550829.662291852</v>
      </c>
      <c r="AF149" t="n">
        <v>1.229359455559535e-06</v>
      </c>
      <c r="AG149" t="n">
        <v>34.51822916666666</v>
      </c>
      <c r="AH149" t="n">
        <v>1402820.655925819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3.7694</v>
      </c>
      <c r="E150" t="n">
        <v>26.53</v>
      </c>
      <c r="F150" t="n">
        <v>23.52</v>
      </c>
      <c r="G150" t="n">
        <v>176.38</v>
      </c>
      <c r="H150" t="n">
        <v>2.33</v>
      </c>
      <c r="I150" t="n">
        <v>8</v>
      </c>
      <c r="J150" t="n">
        <v>290.73</v>
      </c>
      <c r="K150" t="n">
        <v>56.94</v>
      </c>
      <c r="L150" t="n">
        <v>38</v>
      </c>
      <c r="M150" t="n">
        <v>6</v>
      </c>
      <c r="N150" t="n">
        <v>80.78</v>
      </c>
      <c r="O150" t="n">
        <v>36090.56</v>
      </c>
      <c r="P150" t="n">
        <v>323.42</v>
      </c>
      <c r="Q150" t="n">
        <v>608.8</v>
      </c>
      <c r="R150" t="n">
        <v>51.81</v>
      </c>
      <c r="S150" t="n">
        <v>46.36</v>
      </c>
      <c r="T150" t="n">
        <v>2414.62</v>
      </c>
      <c r="U150" t="n">
        <v>0.89</v>
      </c>
      <c r="V150" t="n">
        <v>0.91</v>
      </c>
      <c r="W150" t="n">
        <v>9.19</v>
      </c>
      <c r="X150" t="n">
        <v>0.15</v>
      </c>
      <c r="Y150" t="n">
        <v>1</v>
      </c>
      <c r="Z150" t="n">
        <v>10</v>
      </c>
      <c r="AA150" t="n">
        <v>1133.841525415236</v>
      </c>
      <c r="AB150" t="n">
        <v>1551.371996630883</v>
      </c>
      <c r="AC150" t="n">
        <v>1403.311230636703</v>
      </c>
      <c r="AD150" t="n">
        <v>1133841.525415236</v>
      </c>
      <c r="AE150" t="n">
        <v>1551371.996630883</v>
      </c>
      <c r="AF150" t="n">
        <v>1.228642361805629e-06</v>
      </c>
      <c r="AG150" t="n">
        <v>34.54427083333334</v>
      </c>
      <c r="AH150" t="n">
        <v>1403311.230636703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3.7699</v>
      </c>
      <c r="E151" t="n">
        <v>26.53</v>
      </c>
      <c r="F151" t="n">
        <v>23.51</v>
      </c>
      <c r="G151" t="n">
        <v>176.35</v>
      </c>
      <c r="H151" t="n">
        <v>2.34</v>
      </c>
      <c r="I151" t="n">
        <v>8</v>
      </c>
      <c r="J151" t="n">
        <v>291.24</v>
      </c>
      <c r="K151" t="n">
        <v>56.94</v>
      </c>
      <c r="L151" t="n">
        <v>38.25</v>
      </c>
      <c r="M151" t="n">
        <v>6</v>
      </c>
      <c r="N151" t="n">
        <v>81.04000000000001</v>
      </c>
      <c r="O151" t="n">
        <v>36153.47</v>
      </c>
      <c r="P151" t="n">
        <v>322.43</v>
      </c>
      <c r="Q151" t="n">
        <v>608.76</v>
      </c>
      <c r="R151" t="n">
        <v>51.73</v>
      </c>
      <c r="S151" t="n">
        <v>46.36</v>
      </c>
      <c r="T151" t="n">
        <v>2374.97</v>
      </c>
      <c r="U151" t="n">
        <v>0.9</v>
      </c>
      <c r="V151" t="n">
        <v>0.91</v>
      </c>
      <c r="W151" t="n">
        <v>9.19</v>
      </c>
      <c r="X151" t="n">
        <v>0.14</v>
      </c>
      <c r="Y151" t="n">
        <v>1</v>
      </c>
      <c r="Z151" t="n">
        <v>10</v>
      </c>
      <c r="AA151" t="n">
        <v>1132.240474096942</v>
      </c>
      <c r="AB151" t="n">
        <v>1549.181367583795</v>
      </c>
      <c r="AC151" t="n">
        <v>1401.329672151302</v>
      </c>
      <c r="AD151" t="n">
        <v>1132240.474096942</v>
      </c>
      <c r="AE151" t="n">
        <v>1549181.367583795</v>
      </c>
      <c r="AF151" t="n">
        <v>1.22880533765879e-06</v>
      </c>
      <c r="AG151" t="n">
        <v>34.54427083333334</v>
      </c>
      <c r="AH151" t="n">
        <v>1401329.672151302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3.7806</v>
      </c>
      <c r="E152" t="n">
        <v>26.45</v>
      </c>
      <c r="F152" t="n">
        <v>23.48</v>
      </c>
      <c r="G152" t="n">
        <v>201.28</v>
      </c>
      <c r="H152" t="n">
        <v>2.35</v>
      </c>
      <c r="I152" t="n">
        <v>7</v>
      </c>
      <c r="J152" t="n">
        <v>291.75</v>
      </c>
      <c r="K152" t="n">
        <v>56.94</v>
      </c>
      <c r="L152" t="n">
        <v>38.5</v>
      </c>
      <c r="M152" t="n">
        <v>5</v>
      </c>
      <c r="N152" t="n">
        <v>81.31</v>
      </c>
      <c r="O152" t="n">
        <v>36216.49</v>
      </c>
      <c r="P152" t="n">
        <v>322.24</v>
      </c>
      <c r="Q152" t="n">
        <v>608.75</v>
      </c>
      <c r="R152" t="n">
        <v>50.86</v>
      </c>
      <c r="S152" t="n">
        <v>46.36</v>
      </c>
      <c r="T152" t="n">
        <v>1941.02</v>
      </c>
      <c r="U152" t="n">
        <v>0.91</v>
      </c>
      <c r="V152" t="n">
        <v>0.91</v>
      </c>
      <c r="W152" t="n">
        <v>9.19</v>
      </c>
      <c r="X152" t="n">
        <v>0.11</v>
      </c>
      <c r="Y152" t="n">
        <v>1</v>
      </c>
      <c r="Z152" t="n">
        <v>10</v>
      </c>
      <c r="AA152" t="n">
        <v>1129.670179780003</v>
      </c>
      <c r="AB152" t="n">
        <v>1545.664577505976</v>
      </c>
      <c r="AC152" t="n">
        <v>1398.148519582664</v>
      </c>
      <c r="AD152" t="n">
        <v>1129670.179780003</v>
      </c>
      <c r="AE152" t="n">
        <v>1545664.577505976</v>
      </c>
      <c r="AF152" t="n">
        <v>1.232293020916422e-06</v>
      </c>
      <c r="AG152" t="n">
        <v>34.44010416666666</v>
      </c>
      <c r="AH152" t="n">
        <v>1398148.519582664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3.7798</v>
      </c>
      <c r="E153" t="n">
        <v>26.46</v>
      </c>
      <c r="F153" t="n">
        <v>23.49</v>
      </c>
      <c r="G153" t="n">
        <v>201.33</v>
      </c>
      <c r="H153" t="n">
        <v>2.36</v>
      </c>
      <c r="I153" t="n">
        <v>7</v>
      </c>
      <c r="J153" t="n">
        <v>292.26</v>
      </c>
      <c r="K153" t="n">
        <v>56.94</v>
      </c>
      <c r="L153" t="n">
        <v>38.75</v>
      </c>
      <c r="M153" t="n">
        <v>5</v>
      </c>
      <c r="N153" t="n">
        <v>81.56999999999999</v>
      </c>
      <c r="O153" t="n">
        <v>36279.61</v>
      </c>
      <c r="P153" t="n">
        <v>322.78</v>
      </c>
      <c r="Q153" t="n">
        <v>608.75</v>
      </c>
      <c r="R153" t="n">
        <v>51.05</v>
      </c>
      <c r="S153" t="n">
        <v>46.36</v>
      </c>
      <c r="T153" t="n">
        <v>2039.74</v>
      </c>
      <c r="U153" t="n">
        <v>0.91</v>
      </c>
      <c r="V153" t="n">
        <v>0.91</v>
      </c>
      <c r="W153" t="n">
        <v>9.19</v>
      </c>
      <c r="X153" t="n">
        <v>0.12</v>
      </c>
      <c r="Y153" t="n">
        <v>1</v>
      </c>
      <c r="Z153" t="n">
        <v>10</v>
      </c>
      <c r="AA153" t="n">
        <v>1130.671021809876</v>
      </c>
      <c r="AB153" t="n">
        <v>1547.033973725283</v>
      </c>
      <c r="AC153" t="n">
        <v>1399.38722254876</v>
      </c>
      <c r="AD153" t="n">
        <v>1130671.021809876</v>
      </c>
      <c r="AE153" t="n">
        <v>1547033.973725283</v>
      </c>
      <c r="AF153" t="n">
        <v>1.232032259551366e-06</v>
      </c>
      <c r="AG153" t="n">
        <v>34.453125</v>
      </c>
      <c r="AH153" t="n">
        <v>1399387.22254876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3.7806</v>
      </c>
      <c r="E154" t="n">
        <v>26.45</v>
      </c>
      <c r="F154" t="n">
        <v>23.48</v>
      </c>
      <c r="G154" t="n">
        <v>201.28</v>
      </c>
      <c r="H154" t="n">
        <v>2.37</v>
      </c>
      <c r="I154" t="n">
        <v>7</v>
      </c>
      <c r="J154" t="n">
        <v>292.77</v>
      </c>
      <c r="K154" t="n">
        <v>56.94</v>
      </c>
      <c r="L154" t="n">
        <v>39</v>
      </c>
      <c r="M154" t="n">
        <v>5</v>
      </c>
      <c r="N154" t="n">
        <v>81.83</v>
      </c>
      <c r="O154" t="n">
        <v>36342.85</v>
      </c>
      <c r="P154" t="n">
        <v>323.42</v>
      </c>
      <c r="Q154" t="n">
        <v>608.79</v>
      </c>
      <c r="R154" t="n">
        <v>50.87</v>
      </c>
      <c r="S154" t="n">
        <v>46.36</v>
      </c>
      <c r="T154" t="n">
        <v>1947.4</v>
      </c>
      <c r="U154" t="n">
        <v>0.91</v>
      </c>
      <c r="V154" t="n">
        <v>0.91</v>
      </c>
      <c r="W154" t="n">
        <v>9.19</v>
      </c>
      <c r="X154" t="n">
        <v>0.11</v>
      </c>
      <c r="Y154" t="n">
        <v>1</v>
      </c>
      <c r="Z154" t="n">
        <v>10</v>
      </c>
      <c r="AA154" t="n">
        <v>1131.368722632728</v>
      </c>
      <c r="AB154" t="n">
        <v>1547.988598771496</v>
      </c>
      <c r="AC154" t="n">
        <v>1400.250739520388</v>
      </c>
      <c r="AD154" t="n">
        <v>1131368.722632728</v>
      </c>
      <c r="AE154" t="n">
        <v>1547988.598771496</v>
      </c>
      <c r="AF154" t="n">
        <v>1.232293020916422e-06</v>
      </c>
      <c r="AG154" t="n">
        <v>34.44010416666666</v>
      </c>
      <c r="AH154" t="n">
        <v>1400250.739520388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3.7802</v>
      </c>
      <c r="E155" t="n">
        <v>26.45</v>
      </c>
      <c r="F155" t="n">
        <v>23.49</v>
      </c>
      <c r="G155" t="n">
        <v>201.3</v>
      </c>
      <c r="H155" t="n">
        <v>2.38</v>
      </c>
      <c r="I155" t="n">
        <v>7</v>
      </c>
      <c r="J155" t="n">
        <v>293.29</v>
      </c>
      <c r="K155" t="n">
        <v>56.94</v>
      </c>
      <c r="L155" t="n">
        <v>39.25</v>
      </c>
      <c r="M155" t="n">
        <v>5</v>
      </c>
      <c r="N155" t="n">
        <v>82.09</v>
      </c>
      <c r="O155" t="n">
        <v>36406.19</v>
      </c>
      <c r="P155" t="n">
        <v>323.97</v>
      </c>
      <c r="Q155" t="n">
        <v>608.8</v>
      </c>
      <c r="R155" t="n">
        <v>50.99</v>
      </c>
      <c r="S155" t="n">
        <v>46.36</v>
      </c>
      <c r="T155" t="n">
        <v>2006.54</v>
      </c>
      <c r="U155" t="n">
        <v>0.91</v>
      </c>
      <c r="V155" t="n">
        <v>0.91</v>
      </c>
      <c r="W155" t="n">
        <v>9.19</v>
      </c>
      <c r="X155" t="n">
        <v>0.11</v>
      </c>
      <c r="Y155" t="n">
        <v>1</v>
      </c>
      <c r="Z155" t="n">
        <v>10</v>
      </c>
      <c r="AA155" t="n">
        <v>1132.314175327987</v>
      </c>
      <c r="AB155" t="n">
        <v>1549.282208859579</v>
      </c>
      <c r="AC155" t="n">
        <v>1401.420889277257</v>
      </c>
      <c r="AD155" t="n">
        <v>1132314.175327987</v>
      </c>
      <c r="AE155" t="n">
        <v>1549282.208859579</v>
      </c>
      <c r="AF155" t="n">
        <v>1.232162640233894e-06</v>
      </c>
      <c r="AG155" t="n">
        <v>34.44010416666666</v>
      </c>
      <c r="AH155" t="n">
        <v>1401420.889277257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3.7796</v>
      </c>
      <c r="E156" t="n">
        <v>26.46</v>
      </c>
      <c r="F156" t="n">
        <v>23.49</v>
      </c>
      <c r="G156" t="n">
        <v>201.34</v>
      </c>
      <c r="H156" t="n">
        <v>2.39</v>
      </c>
      <c r="I156" t="n">
        <v>7</v>
      </c>
      <c r="J156" t="n">
        <v>293.8</v>
      </c>
      <c r="K156" t="n">
        <v>56.94</v>
      </c>
      <c r="L156" t="n">
        <v>39.5</v>
      </c>
      <c r="M156" t="n">
        <v>5</v>
      </c>
      <c r="N156" t="n">
        <v>82.36</v>
      </c>
      <c r="O156" t="n">
        <v>36469.64</v>
      </c>
      <c r="P156" t="n">
        <v>323.86</v>
      </c>
      <c r="Q156" t="n">
        <v>608.75</v>
      </c>
      <c r="R156" t="n">
        <v>51.13</v>
      </c>
      <c r="S156" t="n">
        <v>46.36</v>
      </c>
      <c r="T156" t="n">
        <v>2075.97</v>
      </c>
      <c r="U156" t="n">
        <v>0.91</v>
      </c>
      <c r="V156" t="n">
        <v>0.91</v>
      </c>
      <c r="W156" t="n">
        <v>9.19</v>
      </c>
      <c r="X156" t="n">
        <v>0.12</v>
      </c>
      <c r="Y156" t="n">
        <v>1</v>
      </c>
      <c r="Z156" t="n">
        <v>10</v>
      </c>
      <c r="AA156" t="n">
        <v>1132.261019728988</v>
      </c>
      <c r="AB156" t="n">
        <v>1549.209479023968</v>
      </c>
      <c r="AC156" t="n">
        <v>1401.35510067508</v>
      </c>
      <c r="AD156" t="n">
        <v>1132261.019728988</v>
      </c>
      <c r="AE156" t="n">
        <v>1549209.479023968</v>
      </c>
      <c r="AF156" t="n">
        <v>1.231967069210101e-06</v>
      </c>
      <c r="AG156" t="n">
        <v>34.453125</v>
      </c>
      <c r="AH156" t="n">
        <v>1401355.10067508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3.7784</v>
      </c>
      <c r="E157" t="n">
        <v>26.47</v>
      </c>
      <c r="F157" t="n">
        <v>23.5</v>
      </c>
      <c r="G157" t="n">
        <v>201.41</v>
      </c>
      <c r="H157" t="n">
        <v>2.41</v>
      </c>
      <c r="I157" t="n">
        <v>7</v>
      </c>
      <c r="J157" t="n">
        <v>294.32</v>
      </c>
      <c r="K157" t="n">
        <v>56.94</v>
      </c>
      <c r="L157" t="n">
        <v>39.75</v>
      </c>
      <c r="M157" t="n">
        <v>5</v>
      </c>
      <c r="N157" t="n">
        <v>82.62</v>
      </c>
      <c r="O157" t="n">
        <v>36533.2</v>
      </c>
      <c r="P157" t="n">
        <v>324.24</v>
      </c>
      <c r="Q157" t="n">
        <v>608.8200000000001</v>
      </c>
      <c r="R157" t="n">
        <v>51.32</v>
      </c>
      <c r="S157" t="n">
        <v>46.36</v>
      </c>
      <c r="T157" t="n">
        <v>2174.91</v>
      </c>
      <c r="U157" t="n">
        <v>0.9</v>
      </c>
      <c r="V157" t="n">
        <v>0.91</v>
      </c>
      <c r="W157" t="n">
        <v>9.19</v>
      </c>
      <c r="X157" t="n">
        <v>0.13</v>
      </c>
      <c r="Y157" t="n">
        <v>1</v>
      </c>
      <c r="Z157" t="n">
        <v>10</v>
      </c>
      <c r="AA157" t="n">
        <v>1133.102502835711</v>
      </c>
      <c r="AB157" t="n">
        <v>1550.360833334202</v>
      </c>
      <c r="AC157" t="n">
        <v>1402.396571345882</v>
      </c>
      <c r="AD157" t="n">
        <v>1133102.502835711</v>
      </c>
      <c r="AE157" t="n">
        <v>1550360.833334202</v>
      </c>
      <c r="AF157" t="n">
        <v>1.231575927162516e-06</v>
      </c>
      <c r="AG157" t="n">
        <v>34.46614583333334</v>
      </c>
      <c r="AH157" t="n">
        <v>1402396.571345882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3.7798</v>
      </c>
      <c r="E158" t="n">
        <v>26.46</v>
      </c>
      <c r="F158" t="n">
        <v>23.49</v>
      </c>
      <c r="G158" t="n">
        <v>201.33</v>
      </c>
      <c r="H158" t="n">
        <v>2.42</v>
      </c>
      <c r="I158" t="n">
        <v>7</v>
      </c>
      <c r="J158" t="n">
        <v>294.83</v>
      </c>
      <c r="K158" t="n">
        <v>56.94</v>
      </c>
      <c r="L158" t="n">
        <v>40</v>
      </c>
      <c r="M158" t="n">
        <v>5</v>
      </c>
      <c r="N158" t="n">
        <v>82.89</v>
      </c>
      <c r="O158" t="n">
        <v>36596.87</v>
      </c>
      <c r="P158" t="n">
        <v>324.08</v>
      </c>
      <c r="Q158" t="n">
        <v>608.78</v>
      </c>
      <c r="R158" t="n">
        <v>50.98</v>
      </c>
      <c r="S158" t="n">
        <v>46.36</v>
      </c>
      <c r="T158" t="n">
        <v>2003.31</v>
      </c>
      <c r="U158" t="n">
        <v>0.91</v>
      </c>
      <c r="V158" t="n">
        <v>0.91</v>
      </c>
      <c r="W158" t="n">
        <v>9.19</v>
      </c>
      <c r="X158" t="n">
        <v>0.12</v>
      </c>
      <c r="Y158" t="n">
        <v>1</v>
      </c>
      <c r="Z158" t="n">
        <v>10</v>
      </c>
      <c r="AA158" t="n">
        <v>1132.542693892274</v>
      </c>
      <c r="AB158" t="n">
        <v>1549.594878040763</v>
      </c>
      <c r="AC158" t="n">
        <v>1401.703717750623</v>
      </c>
      <c r="AD158" t="n">
        <v>1132542.693892274</v>
      </c>
      <c r="AE158" t="n">
        <v>1549594.878040763</v>
      </c>
      <c r="AF158" t="n">
        <v>1.232032259551366e-06</v>
      </c>
      <c r="AG158" t="n">
        <v>34.453125</v>
      </c>
      <c r="AH158" t="n">
        <v>1401703.717750623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3.2373</v>
      </c>
      <c r="E2" t="n">
        <v>30.89</v>
      </c>
      <c r="F2" t="n">
        <v>26.41</v>
      </c>
      <c r="G2" t="n">
        <v>10.57</v>
      </c>
      <c r="H2" t="n">
        <v>0.22</v>
      </c>
      <c r="I2" t="n">
        <v>150</v>
      </c>
      <c r="J2" t="n">
        <v>80.84</v>
      </c>
      <c r="K2" t="n">
        <v>35.1</v>
      </c>
      <c r="L2" t="n">
        <v>1</v>
      </c>
      <c r="M2" t="n">
        <v>148</v>
      </c>
      <c r="N2" t="n">
        <v>9.74</v>
      </c>
      <c r="O2" t="n">
        <v>10204.21</v>
      </c>
      <c r="P2" t="n">
        <v>207.48</v>
      </c>
      <c r="Q2" t="n">
        <v>609.48</v>
      </c>
      <c r="R2" t="n">
        <v>141.23</v>
      </c>
      <c r="S2" t="n">
        <v>46.36</v>
      </c>
      <c r="T2" t="n">
        <v>46413.8</v>
      </c>
      <c r="U2" t="n">
        <v>0.33</v>
      </c>
      <c r="V2" t="n">
        <v>0.8100000000000001</v>
      </c>
      <c r="W2" t="n">
        <v>9.44</v>
      </c>
      <c r="X2" t="n">
        <v>3.03</v>
      </c>
      <c r="Y2" t="n">
        <v>1</v>
      </c>
      <c r="Z2" t="n">
        <v>10</v>
      </c>
      <c r="AA2" t="n">
        <v>987.0767158089885</v>
      </c>
      <c r="AB2" t="n">
        <v>1350.561909321185</v>
      </c>
      <c r="AC2" t="n">
        <v>1221.666176221115</v>
      </c>
      <c r="AD2" t="n">
        <v>987076.7158089885</v>
      </c>
      <c r="AE2" t="n">
        <v>1350561.909321185</v>
      </c>
      <c r="AF2" t="n">
        <v>1.349487763334076e-06</v>
      </c>
      <c r="AG2" t="n">
        <v>40.22135416666666</v>
      </c>
      <c r="AH2" t="n">
        <v>1221666.176221115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3.3811</v>
      </c>
      <c r="E3" t="n">
        <v>29.58</v>
      </c>
      <c r="F3" t="n">
        <v>25.69</v>
      </c>
      <c r="G3" t="n">
        <v>13.29</v>
      </c>
      <c r="H3" t="n">
        <v>0.27</v>
      </c>
      <c r="I3" t="n">
        <v>116</v>
      </c>
      <c r="J3" t="n">
        <v>81.14</v>
      </c>
      <c r="K3" t="n">
        <v>35.1</v>
      </c>
      <c r="L3" t="n">
        <v>1.25</v>
      </c>
      <c r="M3" t="n">
        <v>114</v>
      </c>
      <c r="N3" t="n">
        <v>9.789999999999999</v>
      </c>
      <c r="O3" t="n">
        <v>10241.25</v>
      </c>
      <c r="P3" t="n">
        <v>200.58</v>
      </c>
      <c r="Q3" t="n">
        <v>609.2</v>
      </c>
      <c r="R3" t="n">
        <v>119.11</v>
      </c>
      <c r="S3" t="n">
        <v>46.36</v>
      </c>
      <c r="T3" t="n">
        <v>35523.27</v>
      </c>
      <c r="U3" t="n">
        <v>0.39</v>
      </c>
      <c r="V3" t="n">
        <v>0.83</v>
      </c>
      <c r="W3" t="n">
        <v>9.359999999999999</v>
      </c>
      <c r="X3" t="n">
        <v>2.31</v>
      </c>
      <c r="Y3" t="n">
        <v>1</v>
      </c>
      <c r="Z3" t="n">
        <v>10</v>
      </c>
      <c r="AA3" t="n">
        <v>934.4766388907783</v>
      </c>
      <c r="AB3" t="n">
        <v>1278.592163530072</v>
      </c>
      <c r="AC3" t="n">
        <v>1156.565121958133</v>
      </c>
      <c r="AD3" t="n">
        <v>934476.6388907783</v>
      </c>
      <c r="AE3" t="n">
        <v>1278592.163530072</v>
      </c>
      <c r="AF3" t="n">
        <v>1.409431648784124e-06</v>
      </c>
      <c r="AG3" t="n">
        <v>38.515625</v>
      </c>
      <c r="AH3" t="n">
        <v>1156565.121958133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3.4722</v>
      </c>
      <c r="E4" t="n">
        <v>28.8</v>
      </c>
      <c r="F4" t="n">
        <v>25.27</v>
      </c>
      <c r="G4" t="n">
        <v>15.96</v>
      </c>
      <c r="H4" t="n">
        <v>0.32</v>
      </c>
      <c r="I4" t="n">
        <v>95</v>
      </c>
      <c r="J4" t="n">
        <v>81.44</v>
      </c>
      <c r="K4" t="n">
        <v>35.1</v>
      </c>
      <c r="L4" t="n">
        <v>1.5</v>
      </c>
      <c r="M4" t="n">
        <v>93</v>
      </c>
      <c r="N4" t="n">
        <v>9.84</v>
      </c>
      <c r="O4" t="n">
        <v>10278.32</v>
      </c>
      <c r="P4" t="n">
        <v>196.18</v>
      </c>
      <c r="Q4" t="n">
        <v>609.13</v>
      </c>
      <c r="R4" t="n">
        <v>106.13</v>
      </c>
      <c r="S4" t="n">
        <v>46.36</v>
      </c>
      <c r="T4" t="n">
        <v>29138.01</v>
      </c>
      <c r="U4" t="n">
        <v>0.44</v>
      </c>
      <c r="V4" t="n">
        <v>0.84</v>
      </c>
      <c r="W4" t="n">
        <v>9.33</v>
      </c>
      <c r="X4" t="n">
        <v>1.89</v>
      </c>
      <c r="Y4" t="n">
        <v>1</v>
      </c>
      <c r="Z4" t="n">
        <v>10</v>
      </c>
      <c r="AA4" t="n">
        <v>897.1377974241688</v>
      </c>
      <c r="AB4" t="n">
        <v>1227.50351336203</v>
      </c>
      <c r="AC4" t="n">
        <v>1110.352300858759</v>
      </c>
      <c r="AD4" t="n">
        <v>897137.7974241688</v>
      </c>
      <c r="AE4" t="n">
        <v>1227503.51336203</v>
      </c>
      <c r="AF4" t="n">
        <v>1.447407225727792e-06</v>
      </c>
      <c r="AG4" t="n">
        <v>37.5</v>
      </c>
      <c r="AH4" t="n">
        <v>1110352.300858759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3.5393</v>
      </c>
      <c r="E5" t="n">
        <v>28.25</v>
      </c>
      <c r="F5" t="n">
        <v>24.98</v>
      </c>
      <c r="G5" t="n">
        <v>18.74</v>
      </c>
      <c r="H5" t="n">
        <v>0.38</v>
      </c>
      <c r="I5" t="n">
        <v>80</v>
      </c>
      <c r="J5" t="n">
        <v>81.73999999999999</v>
      </c>
      <c r="K5" t="n">
        <v>35.1</v>
      </c>
      <c r="L5" t="n">
        <v>1.75</v>
      </c>
      <c r="M5" t="n">
        <v>78</v>
      </c>
      <c r="N5" t="n">
        <v>9.890000000000001</v>
      </c>
      <c r="O5" t="n">
        <v>10315.41</v>
      </c>
      <c r="P5" t="n">
        <v>192.57</v>
      </c>
      <c r="Q5" t="n">
        <v>609.15</v>
      </c>
      <c r="R5" t="n">
        <v>97.14</v>
      </c>
      <c r="S5" t="n">
        <v>46.36</v>
      </c>
      <c r="T5" t="n">
        <v>24716.51</v>
      </c>
      <c r="U5" t="n">
        <v>0.48</v>
      </c>
      <c r="V5" t="n">
        <v>0.85</v>
      </c>
      <c r="W5" t="n">
        <v>9.32</v>
      </c>
      <c r="X5" t="n">
        <v>1.61</v>
      </c>
      <c r="Y5" t="n">
        <v>1</v>
      </c>
      <c r="Z5" t="n">
        <v>10</v>
      </c>
      <c r="AA5" t="n">
        <v>873.6877223342552</v>
      </c>
      <c r="AB5" t="n">
        <v>1195.418086079712</v>
      </c>
      <c r="AC5" t="n">
        <v>1081.329061724085</v>
      </c>
      <c r="AD5" t="n">
        <v>873687.7223342552</v>
      </c>
      <c r="AE5" t="n">
        <v>1195418.086079712</v>
      </c>
      <c r="AF5" t="n">
        <v>1.475378259898155e-06</v>
      </c>
      <c r="AG5" t="n">
        <v>36.78385416666666</v>
      </c>
      <c r="AH5" t="n">
        <v>1081329.061724085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3.5951</v>
      </c>
      <c r="E6" t="n">
        <v>27.82</v>
      </c>
      <c r="F6" t="n">
        <v>24.74</v>
      </c>
      <c r="G6" t="n">
        <v>21.51</v>
      </c>
      <c r="H6" t="n">
        <v>0.43</v>
      </c>
      <c r="I6" t="n">
        <v>69</v>
      </c>
      <c r="J6" t="n">
        <v>82.04000000000001</v>
      </c>
      <c r="K6" t="n">
        <v>35.1</v>
      </c>
      <c r="L6" t="n">
        <v>2</v>
      </c>
      <c r="M6" t="n">
        <v>67</v>
      </c>
      <c r="N6" t="n">
        <v>9.94</v>
      </c>
      <c r="O6" t="n">
        <v>10352.53</v>
      </c>
      <c r="P6" t="n">
        <v>189.29</v>
      </c>
      <c r="Q6" t="n">
        <v>609.1</v>
      </c>
      <c r="R6" t="n">
        <v>89.8</v>
      </c>
      <c r="S6" t="n">
        <v>46.36</v>
      </c>
      <c r="T6" t="n">
        <v>21102.92</v>
      </c>
      <c r="U6" t="n">
        <v>0.52</v>
      </c>
      <c r="V6" t="n">
        <v>0.86</v>
      </c>
      <c r="W6" t="n">
        <v>9.279999999999999</v>
      </c>
      <c r="X6" t="n">
        <v>1.36</v>
      </c>
      <c r="Y6" t="n">
        <v>1</v>
      </c>
      <c r="Z6" t="n">
        <v>10</v>
      </c>
      <c r="AA6" t="n">
        <v>852.9101664677128</v>
      </c>
      <c r="AB6" t="n">
        <v>1166.989317502037</v>
      </c>
      <c r="AC6" t="n">
        <v>1055.613494919436</v>
      </c>
      <c r="AD6" t="n">
        <v>852910.1664677127</v>
      </c>
      <c r="AE6" t="n">
        <v>1166989.317502037</v>
      </c>
      <c r="AF6" t="n">
        <v>1.498638821846087e-06</v>
      </c>
      <c r="AG6" t="n">
        <v>36.22395833333334</v>
      </c>
      <c r="AH6" t="n">
        <v>1055613.494919436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3.6327</v>
      </c>
      <c r="E7" t="n">
        <v>27.53</v>
      </c>
      <c r="F7" t="n">
        <v>24.59</v>
      </c>
      <c r="G7" t="n">
        <v>24.18</v>
      </c>
      <c r="H7" t="n">
        <v>0.48</v>
      </c>
      <c r="I7" t="n">
        <v>61</v>
      </c>
      <c r="J7" t="n">
        <v>82.34</v>
      </c>
      <c r="K7" t="n">
        <v>35.1</v>
      </c>
      <c r="L7" t="n">
        <v>2.25</v>
      </c>
      <c r="M7" t="n">
        <v>59</v>
      </c>
      <c r="N7" t="n">
        <v>9.99</v>
      </c>
      <c r="O7" t="n">
        <v>10389.66</v>
      </c>
      <c r="P7" t="n">
        <v>186.88</v>
      </c>
      <c r="Q7" t="n">
        <v>609</v>
      </c>
      <c r="R7" t="n">
        <v>84.84</v>
      </c>
      <c r="S7" t="n">
        <v>46.36</v>
      </c>
      <c r="T7" t="n">
        <v>18660.73</v>
      </c>
      <c r="U7" t="n">
        <v>0.55</v>
      </c>
      <c r="V7" t="n">
        <v>0.87</v>
      </c>
      <c r="W7" t="n">
        <v>9.279999999999999</v>
      </c>
      <c r="X7" t="n">
        <v>1.21</v>
      </c>
      <c r="Y7" t="n">
        <v>1</v>
      </c>
      <c r="Z7" t="n">
        <v>10</v>
      </c>
      <c r="AA7" t="n">
        <v>843.9619305732294</v>
      </c>
      <c r="AB7" t="n">
        <v>1154.745946382899</v>
      </c>
      <c r="AC7" t="n">
        <v>1044.538613956229</v>
      </c>
      <c r="AD7" t="n">
        <v>843961.9305732294</v>
      </c>
      <c r="AE7" t="n">
        <v>1154745.946382899</v>
      </c>
      <c r="AF7" t="n">
        <v>1.514312605524264e-06</v>
      </c>
      <c r="AG7" t="n">
        <v>35.84635416666666</v>
      </c>
      <c r="AH7" t="n">
        <v>1044538.613956229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3.6705</v>
      </c>
      <c r="E8" t="n">
        <v>27.24</v>
      </c>
      <c r="F8" t="n">
        <v>24.42</v>
      </c>
      <c r="G8" t="n">
        <v>27.14</v>
      </c>
      <c r="H8" t="n">
        <v>0.53</v>
      </c>
      <c r="I8" t="n">
        <v>54</v>
      </c>
      <c r="J8" t="n">
        <v>82.65000000000001</v>
      </c>
      <c r="K8" t="n">
        <v>35.1</v>
      </c>
      <c r="L8" t="n">
        <v>2.5</v>
      </c>
      <c r="M8" t="n">
        <v>52</v>
      </c>
      <c r="N8" t="n">
        <v>10.04</v>
      </c>
      <c r="O8" t="n">
        <v>10426.82</v>
      </c>
      <c r="P8" t="n">
        <v>184.22</v>
      </c>
      <c r="Q8" t="n">
        <v>608.99</v>
      </c>
      <c r="R8" t="n">
        <v>79.81</v>
      </c>
      <c r="S8" t="n">
        <v>46.36</v>
      </c>
      <c r="T8" t="n">
        <v>16184.37</v>
      </c>
      <c r="U8" t="n">
        <v>0.58</v>
      </c>
      <c r="V8" t="n">
        <v>0.87</v>
      </c>
      <c r="W8" t="n">
        <v>9.27</v>
      </c>
      <c r="X8" t="n">
        <v>1.05</v>
      </c>
      <c r="Y8" t="n">
        <v>1</v>
      </c>
      <c r="Z8" t="n">
        <v>10</v>
      </c>
      <c r="AA8" t="n">
        <v>827.0976569346727</v>
      </c>
      <c r="AB8" t="n">
        <v>1131.671503191381</v>
      </c>
      <c r="AC8" t="n">
        <v>1023.666363237726</v>
      </c>
      <c r="AD8" t="n">
        <v>827097.6569346727</v>
      </c>
      <c r="AE8" t="n">
        <v>1131671.503191381</v>
      </c>
      <c r="AF8" t="n">
        <v>1.530069760392218e-06</v>
      </c>
      <c r="AG8" t="n">
        <v>35.46875</v>
      </c>
      <c r="AH8" t="n">
        <v>1023666.363237726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3.695</v>
      </c>
      <c r="E9" t="n">
        <v>27.06</v>
      </c>
      <c r="F9" t="n">
        <v>24.33</v>
      </c>
      <c r="G9" t="n">
        <v>29.79</v>
      </c>
      <c r="H9" t="n">
        <v>0.58</v>
      </c>
      <c r="I9" t="n">
        <v>49</v>
      </c>
      <c r="J9" t="n">
        <v>82.95</v>
      </c>
      <c r="K9" t="n">
        <v>35.1</v>
      </c>
      <c r="L9" t="n">
        <v>2.75</v>
      </c>
      <c r="M9" t="n">
        <v>47</v>
      </c>
      <c r="N9" t="n">
        <v>10.1</v>
      </c>
      <c r="O9" t="n">
        <v>10463.99</v>
      </c>
      <c r="P9" t="n">
        <v>182.25</v>
      </c>
      <c r="Q9" t="n">
        <v>608.92</v>
      </c>
      <c r="R9" t="n">
        <v>77.26000000000001</v>
      </c>
      <c r="S9" t="n">
        <v>46.36</v>
      </c>
      <c r="T9" t="n">
        <v>14930.66</v>
      </c>
      <c r="U9" t="n">
        <v>0.6</v>
      </c>
      <c r="V9" t="n">
        <v>0.88</v>
      </c>
      <c r="W9" t="n">
        <v>9.25</v>
      </c>
      <c r="X9" t="n">
        <v>0.95</v>
      </c>
      <c r="Y9" t="n">
        <v>1</v>
      </c>
      <c r="Z9" t="n">
        <v>10</v>
      </c>
      <c r="AA9" t="n">
        <v>821.0455120835553</v>
      </c>
      <c r="AB9" t="n">
        <v>1123.390691604296</v>
      </c>
      <c r="AC9" t="n">
        <v>1016.175860686319</v>
      </c>
      <c r="AD9" t="n">
        <v>821045.5120835553</v>
      </c>
      <c r="AE9" t="n">
        <v>1123390.691604296</v>
      </c>
      <c r="AF9" t="n">
        <v>1.540282731139966e-06</v>
      </c>
      <c r="AG9" t="n">
        <v>35.234375</v>
      </c>
      <c r="AH9" t="n">
        <v>1016175.860686319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3.7196</v>
      </c>
      <c r="E10" t="n">
        <v>26.88</v>
      </c>
      <c r="F10" t="n">
        <v>24.23</v>
      </c>
      <c r="G10" t="n">
        <v>33.05</v>
      </c>
      <c r="H10" t="n">
        <v>0.63</v>
      </c>
      <c r="I10" t="n">
        <v>44</v>
      </c>
      <c r="J10" t="n">
        <v>83.25</v>
      </c>
      <c r="K10" t="n">
        <v>35.1</v>
      </c>
      <c r="L10" t="n">
        <v>3</v>
      </c>
      <c r="M10" t="n">
        <v>42</v>
      </c>
      <c r="N10" t="n">
        <v>10.15</v>
      </c>
      <c r="O10" t="n">
        <v>10501.19</v>
      </c>
      <c r="P10" t="n">
        <v>180.16</v>
      </c>
      <c r="Q10" t="n">
        <v>608.99</v>
      </c>
      <c r="R10" t="n">
        <v>73.95</v>
      </c>
      <c r="S10" t="n">
        <v>46.36</v>
      </c>
      <c r="T10" t="n">
        <v>13303.17</v>
      </c>
      <c r="U10" t="n">
        <v>0.63</v>
      </c>
      <c r="V10" t="n">
        <v>0.88</v>
      </c>
      <c r="W10" t="n">
        <v>9.25</v>
      </c>
      <c r="X10" t="n">
        <v>0.86</v>
      </c>
      <c r="Y10" t="n">
        <v>1</v>
      </c>
      <c r="Z10" t="n">
        <v>10</v>
      </c>
      <c r="AA10" t="n">
        <v>814.6638150987047</v>
      </c>
      <c r="AB10" t="n">
        <v>1114.658972249023</v>
      </c>
      <c r="AC10" t="n">
        <v>1008.277484371268</v>
      </c>
      <c r="AD10" t="n">
        <v>814663.8150987048</v>
      </c>
      <c r="AE10" t="n">
        <v>1114658.972249022</v>
      </c>
      <c r="AF10" t="n">
        <v>1.550537387482603e-06</v>
      </c>
      <c r="AG10" t="n">
        <v>35</v>
      </c>
      <c r="AH10" t="n">
        <v>1008277.484371268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3.7344</v>
      </c>
      <c r="E11" t="n">
        <v>26.78</v>
      </c>
      <c r="F11" t="n">
        <v>24.18</v>
      </c>
      <c r="G11" t="n">
        <v>35.38</v>
      </c>
      <c r="H11" t="n">
        <v>0.68</v>
      </c>
      <c r="I11" t="n">
        <v>41</v>
      </c>
      <c r="J11" t="n">
        <v>83.55</v>
      </c>
      <c r="K11" t="n">
        <v>35.1</v>
      </c>
      <c r="L11" t="n">
        <v>3.25</v>
      </c>
      <c r="M11" t="n">
        <v>39</v>
      </c>
      <c r="N11" t="n">
        <v>10.2</v>
      </c>
      <c r="O11" t="n">
        <v>10538.42</v>
      </c>
      <c r="P11" t="n">
        <v>178.3</v>
      </c>
      <c r="Q11" t="n">
        <v>608.9299999999999</v>
      </c>
      <c r="R11" t="n">
        <v>72.63</v>
      </c>
      <c r="S11" t="n">
        <v>46.36</v>
      </c>
      <c r="T11" t="n">
        <v>12656.68</v>
      </c>
      <c r="U11" t="n">
        <v>0.64</v>
      </c>
      <c r="V11" t="n">
        <v>0.88</v>
      </c>
      <c r="W11" t="n">
        <v>9.24</v>
      </c>
      <c r="X11" t="n">
        <v>0.8100000000000001</v>
      </c>
      <c r="Y11" t="n">
        <v>1</v>
      </c>
      <c r="Z11" t="n">
        <v>10</v>
      </c>
      <c r="AA11" t="n">
        <v>802.5449767303971</v>
      </c>
      <c r="AB11" t="n">
        <v>1098.077442948088</v>
      </c>
      <c r="AC11" t="n">
        <v>993.2784729544926</v>
      </c>
      <c r="AD11" t="n">
        <v>802544.9767303971</v>
      </c>
      <c r="AE11" t="n">
        <v>1098077.442948088</v>
      </c>
      <c r="AF11" t="n">
        <v>1.55670685552614e-06</v>
      </c>
      <c r="AG11" t="n">
        <v>34.86979166666666</v>
      </c>
      <c r="AH11" t="n">
        <v>993278.4729544926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3.7554</v>
      </c>
      <c r="E12" t="n">
        <v>26.63</v>
      </c>
      <c r="F12" t="n">
        <v>24.1</v>
      </c>
      <c r="G12" t="n">
        <v>39.08</v>
      </c>
      <c r="H12" t="n">
        <v>0.73</v>
      </c>
      <c r="I12" t="n">
        <v>37</v>
      </c>
      <c r="J12" t="n">
        <v>83.84999999999999</v>
      </c>
      <c r="K12" t="n">
        <v>35.1</v>
      </c>
      <c r="L12" t="n">
        <v>3.5</v>
      </c>
      <c r="M12" t="n">
        <v>35</v>
      </c>
      <c r="N12" t="n">
        <v>10.25</v>
      </c>
      <c r="O12" t="n">
        <v>10575.66</v>
      </c>
      <c r="P12" t="n">
        <v>176.09</v>
      </c>
      <c r="Q12" t="n">
        <v>608.96</v>
      </c>
      <c r="R12" t="n">
        <v>69.91</v>
      </c>
      <c r="S12" t="n">
        <v>46.36</v>
      </c>
      <c r="T12" t="n">
        <v>11316.67</v>
      </c>
      <c r="U12" t="n">
        <v>0.66</v>
      </c>
      <c r="V12" t="n">
        <v>0.88</v>
      </c>
      <c r="W12" t="n">
        <v>9.24</v>
      </c>
      <c r="X12" t="n">
        <v>0.73</v>
      </c>
      <c r="Y12" t="n">
        <v>1</v>
      </c>
      <c r="Z12" t="n">
        <v>10</v>
      </c>
      <c r="AA12" t="n">
        <v>796.7642317146777</v>
      </c>
      <c r="AB12" t="n">
        <v>1090.16797258911</v>
      </c>
      <c r="AC12" t="n">
        <v>986.123871345564</v>
      </c>
      <c r="AD12" t="n">
        <v>796764.2317146778</v>
      </c>
      <c r="AE12" t="n">
        <v>1090167.97258911</v>
      </c>
      <c r="AF12" t="n">
        <v>1.565460830452782e-06</v>
      </c>
      <c r="AG12" t="n">
        <v>34.67447916666666</v>
      </c>
      <c r="AH12" t="n">
        <v>986123.871345564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3.7673</v>
      </c>
      <c r="E13" t="n">
        <v>26.54</v>
      </c>
      <c r="F13" t="n">
        <v>24.05</v>
      </c>
      <c r="G13" t="n">
        <v>41.23</v>
      </c>
      <c r="H13" t="n">
        <v>0.78</v>
      </c>
      <c r="I13" t="n">
        <v>35</v>
      </c>
      <c r="J13" t="n">
        <v>84.15000000000001</v>
      </c>
      <c r="K13" t="n">
        <v>35.1</v>
      </c>
      <c r="L13" t="n">
        <v>3.75</v>
      </c>
      <c r="M13" t="n">
        <v>33</v>
      </c>
      <c r="N13" t="n">
        <v>10.3</v>
      </c>
      <c r="O13" t="n">
        <v>10612.93</v>
      </c>
      <c r="P13" t="n">
        <v>174.4</v>
      </c>
      <c r="Q13" t="n">
        <v>608.89</v>
      </c>
      <c r="R13" t="n">
        <v>68.2</v>
      </c>
      <c r="S13" t="n">
        <v>46.36</v>
      </c>
      <c r="T13" t="n">
        <v>10472.08</v>
      </c>
      <c r="U13" t="n">
        <v>0.68</v>
      </c>
      <c r="V13" t="n">
        <v>0.89</v>
      </c>
      <c r="W13" t="n">
        <v>9.24</v>
      </c>
      <c r="X13" t="n">
        <v>0.68</v>
      </c>
      <c r="Y13" t="n">
        <v>1</v>
      </c>
      <c r="Z13" t="n">
        <v>10</v>
      </c>
      <c r="AA13" t="n">
        <v>792.8606252589142</v>
      </c>
      <c r="AB13" t="n">
        <v>1084.826886021372</v>
      </c>
      <c r="AC13" t="n">
        <v>981.2925305835884</v>
      </c>
      <c r="AD13" t="n">
        <v>792860.6252589142</v>
      </c>
      <c r="AE13" t="n">
        <v>1084826.886021372</v>
      </c>
      <c r="AF13" t="n">
        <v>1.570421416244545e-06</v>
      </c>
      <c r="AG13" t="n">
        <v>34.55729166666666</v>
      </c>
      <c r="AH13" t="n">
        <v>981292.5305835884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3.7826</v>
      </c>
      <c r="E14" t="n">
        <v>26.44</v>
      </c>
      <c r="F14" t="n">
        <v>23.99</v>
      </c>
      <c r="G14" t="n">
        <v>44.99</v>
      </c>
      <c r="H14" t="n">
        <v>0.83</v>
      </c>
      <c r="I14" t="n">
        <v>32</v>
      </c>
      <c r="J14" t="n">
        <v>84.45999999999999</v>
      </c>
      <c r="K14" t="n">
        <v>35.1</v>
      </c>
      <c r="L14" t="n">
        <v>4</v>
      </c>
      <c r="M14" t="n">
        <v>30</v>
      </c>
      <c r="N14" t="n">
        <v>10.36</v>
      </c>
      <c r="O14" t="n">
        <v>10650.22</v>
      </c>
      <c r="P14" t="n">
        <v>172.64</v>
      </c>
      <c r="Q14" t="n">
        <v>608.88</v>
      </c>
      <c r="R14" t="n">
        <v>66.87</v>
      </c>
      <c r="S14" t="n">
        <v>46.36</v>
      </c>
      <c r="T14" t="n">
        <v>9821.24</v>
      </c>
      <c r="U14" t="n">
        <v>0.6899999999999999</v>
      </c>
      <c r="V14" t="n">
        <v>0.89</v>
      </c>
      <c r="W14" t="n">
        <v>9.23</v>
      </c>
      <c r="X14" t="n">
        <v>0.62</v>
      </c>
      <c r="Y14" t="n">
        <v>1</v>
      </c>
      <c r="Z14" t="n">
        <v>10</v>
      </c>
      <c r="AA14" t="n">
        <v>788.3233400322417</v>
      </c>
      <c r="AB14" t="n">
        <v>1078.618772203342</v>
      </c>
      <c r="AC14" t="n">
        <v>975.676910435209</v>
      </c>
      <c r="AD14" t="n">
        <v>788323.3400322418</v>
      </c>
      <c r="AE14" t="n">
        <v>1078618.772203342</v>
      </c>
      <c r="AF14" t="n">
        <v>1.576799312262526e-06</v>
      </c>
      <c r="AG14" t="n">
        <v>34.42708333333334</v>
      </c>
      <c r="AH14" t="n">
        <v>975676.9104352091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3.7928</v>
      </c>
      <c r="E15" t="n">
        <v>26.37</v>
      </c>
      <c r="F15" t="n">
        <v>23.96</v>
      </c>
      <c r="G15" t="n">
        <v>47.91</v>
      </c>
      <c r="H15" t="n">
        <v>0.88</v>
      </c>
      <c r="I15" t="n">
        <v>30</v>
      </c>
      <c r="J15" t="n">
        <v>84.76000000000001</v>
      </c>
      <c r="K15" t="n">
        <v>35.1</v>
      </c>
      <c r="L15" t="n">
        <v>4.25</v>
      </c>
      <c r="M15" t="n">
        <v>28</v>
      </c>
      <c r="N15" t="n">
        <v>10.41</v>
      </c>
      <c r="O15" t="n">
        <v>10687.53</v>
      </c>
      <c r="P15" t="n">
        <v>170.81</v>
      </c>
      <c r="Q15" t="n">
        <v>608.88</v>
      </c>
      <c r="R15" t="n">
        <v>65.48999999999999</v>
      </c>
      <c r="S15" t="n">
        <v>46.36</v>
      </c>
      <c r="T15" t="n">
        <v>9140.5</v>
      </c>
      <c r="U15" t="n">
        <v>0.71</v>
      </c>
      <c r="V15" t="n">
        <v>0.89</v>
      </c>
      <c r="W15" t="n">
        <v>9.23</v>
      </c>
      <c r="X15" t="n">
        <v>0.58</v>
      </c>
      <c r="Y15" t="n">
        <v>1</v>
      </c>
      <c r="Z15" t="n">
        <v>10</v>
      </c>
      <c r="AA15" t="n">
        <v>784.5411789166983</v>
      </c>
      <c r="AB15" t="n">
        <v>1073.443852507883</v>
      </c>
      <c r="AC15" t="n">
        <v>970.9958778124391</v>
      </c>
      <c r="AD15" t="n">
        <v>784541.1789166983</v>
      </c>
      <c r="AE15" t="n">
        <v>1073443.852507883</v>
      </c>
      <c r="AF15" t="n">
        <v>1.581051242941181e-06</v>
      </c>
      <c r="AG15" t="n">
        <v>34.3359375</v>
      </c>
      <c r="AH15" t="n">
        <v>970995.8778124391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3.8019</v>
      </c>
      <c r="E16" t="n">
        <v>26.3</v>
      </c>
      <c r="F16" t="n">
        <v>23.93</v>
      </c>
      <c r="G16" t="n">
        <v>51.27</v>
      </c>
      <c r="H16" t="n">
        <v>0.93</v>
      </c>
      <c r="I16" t="n">
        <v>28</v>
      </c>
      <c r="J16" t="n">
        <v>85.06</v>
      </c>
      <c r="K16" t="n">
        <v>35.1</v>
      </c>
      <c r="L16" t="n">
        <v>4.5</v>
      </c>
      <c r="M16" t="n">
        <v>26</v>
      </c>
      <c r="N16" t="n">
        <v>10.46</v>
      </c>
      <c r="O16" t="n">
        <v>10724.86</v>
      </c>
      <c r="P16" t="n">
        <v>169.37</v>
      </c>
      <c r="Q16" t="n">
        <v>608.8099999999999</v>
      </c>
      <c r="R16" t="n">
        <v>64.59</v>
      </c>
      <c r="S16" t="n">
        <v>46.36</v>
      </c>
      <c r="T16" t="n">
        <v>8704.889999999999</v>
      </c>
      <c r="U16" t="n">
        <v>0.72</v>
      </c>
      <c r="V16" t="n">
        <v>0.89</v>
      </c>
      <c r="W16" t="n">
        <v>9.23</v>
      </c>
      <c r="X16" t="n">
        <v>0.5600000000000001</v>
      </c>
      <c r="Y16" t="n">
        <v>1</v>
      </c>
      <c r="Z16" t="n">
        <v>10</v>
      </c>
      <c r="AA16" t="n">
        <v>773.846520371028</v>
      </c>
      <c r="AB16" t="n">
        <v>1058.810948870661</v>
      </c>
      <c r="AC16" t="n">
        <v>957.7595179609442</v>
      </c>
      <c r="AD16" t="n">
        <v>773846.520371028</v>
      </c>
      <c r="AE16" t="n">
        <v>1058810.948870661</v>
      </c>
      <c r="AF16" t="n">
        <v>1.584844632076058e-06</v>
      </c>
      <c r="AG16" t="n">
        <v>34.24479166666666</v>
      </c>
      <c r="AH16" t="n">
        <v>957759.5179609442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3.8115</v>
      </c>
      <c r="E17" t="n">
        <v>26.24</v>
      </c>
      <c r="F17" t="n">
        <v>23.88</v>
      </c>
      <c r="G17" t="n">
        <v>53.06</v>
      </c>
      <c r="H17" t="n">
        <v>0.98</v>
      </c>
      <c r="I17" t="n">
        <v>27</v>
      </c>
      <c r="J17" t="n">
        <v>85.36</v>
      </c>
      <c r="K17" t="n">
        <v>35.1</v>
      </c>
      <c r="L17" t="n">
        <v>4.75</v>
      </c>
      <c r="M17" t="n">
        <v>25</v>
      </c>
      <c r="N17" t="n">
        <v>10.51</v>
      </c>
      <c r="O17" t="n">
        <v>10762.22</v>
      </c>
      <c r="P17" t="n">
        <v>167.78</v>
      </c>
      <c r="Q17" t="n">
        <v>608.95</v>
      </c>
      <c r="R17" t="n">
        <v>63.03</v>
      </c>
      <c r="S17" t="n">
        <v>46.36</v>
      </c>
      <c r="T17" t="n">
        <v>7926.88</v>
      </c>
      <c r="U17" t="n">
        <v>0.74</v>
      </c>
      <c r="V17" t="n">
        <v>0.89</v>
      </c>
      <c r="W17" t="n">
        <v>9.220000000000001</v>
      </c>
      <c r="X17" t="n">
        <v>0.51</v>
      </c>
      <c r="Y17" t="n">
        <v>1</v>
      </c>
      <c r="Z17" t="n">
        <v>10</v>
      </c>
      <c r="AA17" t="n">
        <v>770.3988716923282</v>
      </c>
      <c r="AB17" t="n">
        <v>1054.093723848939</v>
      </c>
      <c r="AC17" t="n">
        <v>953.4924982746285</v>
      </c>
      <c r="AD17" t="n">
        <v>770398.8716923281</v>
      </c>
      <c r="AE17" t="n">
        <v>1054093.723848939</v>
      </c>
      <c r="AF17" t="n">
        <v>1.588846449185381e-06</v>
      </c>
      <c r="AG17" t="n">
        <v>34.16666666666666</v>
      </c>
      <c r="AH17" t="n">
        <v>953492.4982746284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3.8208</v>
      </c>
      <c r="E18" t="n">
        <v>26.17</v>
      </c>
      <c r="F18" t="n">
        <v>23.85</v>
      </c>
      <c r="G18" t="n">
        <v>57.24</v>
      </c>
      <c r="H18" t="n">
        <v>1.02</v>
      </c>
      <c r="I18" t="n">
        <v>25</v>
      </c>
      <c r="J18" t="n">
        <v>85.67</v>
      </c>
      <c r="K18" t="n">
        <v>35.1</v>
      </c>
      <c r="L18" t="n">
        <v>5</v>
      </c>
      <c r="M18" t="n">
        <v>23</v>
      </c>
      <c r="N18" t="n">
        <v>10.57</v>
      </c>
      <c r="O18" t="n">
        <v>10799.59</v>
      </c>
      <c r="P18" t="n">
        <v>166.03</v>
      </c>
      <c r="Q18" t="n">
        <v>608.86</v>
      </c>
      <c r="R18" t="n">
        <v>62.37</v>
      </c>
      <c r="S18" t="n">
        <v>46.36</v>
      </c>
      <c r="T18" t="n">
        <v>7606.81</v>
      </c>
      <c r="U18" t="n">
        <v>0.74</v>
      </c>
      <c r="V18" t="n">
        <v>0.89</v>
      </c>
      <c r="W18" t="n">
        <v>9.210000000000001</v>
      </c>
      <c r="X18" t="n">
        <v>0.48</v>
      </c>
      <c r="Y18" t="n">
        <v>1</v>
      </c>
      <c r="Z18" t="n">
        <v>10</v>
      </c>
      <c r="AA18" t="n">
        <v>766.8712461151844</v>
      </c>
      <c r="AB18" t="n">
        <v>1049.267070906434</v>
      </c>
      <c r="AC18" t="n">
        <v>949.1264943147064</v>
      </c>
      <c r="AD18" t="n">
        <v>766871.2461151844</v>
      </c>
      <c r="AE18" t="n">
        <v>1049267.070906434</v>
      </c>
      <c r="AF18" t="n">
        <v>1.592723209510036e-06</v>
      </c>
      <c r="AG18" t="n">
        <v>34.07552083333334</v>
      </c>
      <c r="AH18" t="n">
        <v>949126.4943147064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3.8245</v>
      </c>
      <c r="E19" t="n">
        <v>26.15</v>
      </c>
      <c r="F19" t="n">
        <v>23.84</v>
      </c>
      <c r="G19" t="n">
        <v>59.6</v>
      </c>
      <c r="H19" t="n">
        <v>1.07</v>
      </c>
      <c r="I19" t="n">
        <v>24</v>
      </c>
      <c r="J19" t="n">
        <v>85.97</v>
      </c>
      <c r="K19" t="n">
        <v>35.1</v>
      </c>
      <c r="L19" t="n">
        <v>5.25</v>
      </c>
      <c r="M19" t="n">
        <v>22</v>
      </c>
      <c r="N19" t="n">
        <v>10.62</v>
      </c>
      <c r="O19" t="n">
        <v>10836.99</v>
      </c>
      <c r="P19" t="n">
        <v>164.17</v>
      </c>
      <c r="Q19" t="n">
        <v>608.86</v>
      </c>
      <c r="R19" t="n">
        <v>61.84</v>
      </c>
      <c r="S19" t="n">
        <v>46.36</v>
      </c>
      <c r="T19" t="n">
        <v>7345.15</v>
      </c>
      <c r="U19" t="n">
        <v>0.75</v>
      </c>
      <c r="V19" t="n">
        <v>0.89</v>
      </c>
      <c r="W19" t="n">
        <v>9.220000000000001</v>
      </c>
      <c r="X19" t="n">
        <v>0.47</v>
      </c>
      <c r="Y19" t="n">
        <v>1</v>
      </c>
      <c r="Z19" t="n">
        <v>10</v>
      </c>
      <c r="AA19" t="n">
        <v>763.8265123827641</v>
      </c>
      <c r="AB19" t="n">
        <v>1045.101131889564</v>
      </c>
      <c r="AC19" t="n">
        <v>945.3581466706744</v>
      </c>
      <c r="AD19" t="n">
        <v>763826.5123827641</v>
      </c>
      <c r="AE19" t="n">
        <v>1045101.131889564</v>
      </c>
      <c r="AF19" t="n">
        <v>1.59426557652092e-06</v>
      </c>
      <c r="AG19" t="n">
        <v>34.04947916666666</v>
      </c>
      <c r="AH19" t="n">
        <v>945358.1466706744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3.8311</v>
      </c>
      <c r="E20" t="n">
        <v>26.1</v>
      </c>
      <c r="F20" t="n">
        <v>23.81</v>
      </c>
      <c r="G20" t="n">
        <v>62.12</v>
      </c>
      <c r="H20" t="n">
        <v>1.12</v>
      </c>
      <c r="I20" t="n">
        <v>23</v>
      </c>
      <c r="J20" t="n">
        <v>86.27</v>
      </c>
      <c r="K20" t="n">
        <v>35.1</v>
      </c>
      <c r="L20" t="n">
        <v>5.5</v>
      </c>
      <c r="M20" t="n">
        <v>21</v>
      </c>
      <c r="N20" t="n">
        <v>10.67</v>
      </c>
      <c r="O20" t="n">
        <v>10874.42</v>
      </c>
      <c r="P20" t="n">
        <v>161.78</v>
      </c>
      <c r="Q20" t="n">
        <v>608.85</v>
      </c>
      <c r="R20" t="n">
        <v>61.25</v>
      </c>
      <c r="S20" t="n">
        <v>46.36</v>
      </c>
      <c r="T20" t="n">
        <v>7055.37</v>
      </c>
      <c r="U20" t="n">
        <v>0.76</v>
      </c>
      <c r="V20" t="n">
        <v>0.89</v>
      </c>
      <c r="W20" t="n">
        <v>9.210000000000001</v>
      </c>
      <c r="X20" t="n">
        <v>0.44</v>
      </c>
      <c r="Y20" t="n">
        <v>1</v>
      </c>
      <c r="Z20" t="n">
        <v>10</v>
      </c>
      <c r="AA20" t="n">
        <v>759.4952238528635</v>
      </c>
      <c r="AB20" t="n">
        <v>1039.17487183999</v>
      </c>
      <c r="AC20" t="n">
        <v>939.9974805626738</v>
      </c>
      <c r="AD20" t="n">
        <v>759495.2238528635</v>
      </c>
      <c r="AE20" t="n">
        <v>1039174.87183999</v>
      </c>
      <c r="AF20" t="n">
        <v>1.597016825783579e-06</v>
      </c>
      <c r="AG20" t="n">
        <v>33.984375</v>
      </c>
      <c r="AH20" t="n">
        <v>939997.4805626738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3.8398</v>
      </c>
      <c r="E21" t="n">
        <v>26.04</v>
      </c>
      <c r="F21" t="n">
        <v>23.79</v>
      </c>
      <c r="G21" t="n">
        <v>67.97</v>
      </c>
      <c r="H21" t="n">
        <v>1.16</v>
      </c>
      <c r="I21" t="n">
        <v>21</v>
      </c>
      <c r="J21" t="n">
        <v>86.58</v>
      </c>
      <c r="K21" t="n">
        <v>35.1</v>
      </c>
      <c r="L21" t="n">
        <v>5.75</v>
      </c>
      <c r="M21" t="n">
        <v>18</v>
      </c>
      <c r="N21" t="n">
        <v>10.73</v>
      </c>
      <c r="O21" t="n">
        <v>10911.86</v>
      </c>
      <c r="P21" t="n">
        <v>160.24</v>
      </c>
      <c r="Q21" t="n">
        <v>608.8</v>
      </c>
      <c r="R21" t="n">
        <v>60.12</v>
      </c>
      <c r="S21" t="n">
        <v>46.36</v>
      </c>
      <c r="T21" t="n">
        <v>6500.33</v>
      </c>
      <c r="U21" t="n">
        <v>0.77</v>
      </c>
      <c r="V21" t="n">
        <v>0.9</v>
      </c>
      <c r="W21" t="n">
        <v>9.220000000000001</v>
      </c>
      <c r="X21" t="n">
        <v>0.42</v>
      </c>
      <c r="Y21" t="n">
        <v>1</v>
      </c>
      <c r="Z21" t="n">
        <v>10</v>
      </c>
      <c r="AA21" t="n">
        <v>756.4145398636148</v>
      </c>
      <c r="AB21" t="n">
        <v>1034.959744095715</v>
      </c>
      <c r="AC21" t="n">
        <v>936.1846386943429</v>
      </c>
      <c r="AD21" t="n">
        <v>756414.5398636148</v>
      </c>
      <c r="AE21" t="n">
        <v>1034959.744095715</v>
      </c>
      <c r="AF21" t="n">
        <v>1.600643472538902e-06</v>
      </c>
      <c r="AG21" t="n">
        <v>33.90625</v>
      </c>
      <c r="AH21" t="n">
        <v>936184.6386943429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3.8482</v>
      </c>
      <c r="E22" t="n">
        <v>25.99</v>
      </c>
      <c r="F22" t="n">
        <v>23.75</v>
      </c>
      <c r="G22" t="n">
        <v>71.25</v>
      </c>
      <c r="H22" t="n">
        <v>1.21</v>
      </c>
      <c r="I22" t="n">
        <v>20</v>
      </c>
      <c r="J22" t="n">
        <v>86.88</v>
      </c>
      <c r="K22" t="n">
        <v>35.1</v>
      </c>
      <c r="L22" t="n">
        <v>6</v>
      </c>
      <c r="M22" t="n">
        <v>16</v>
      </c>
      <c r="N22" t="n">
        <v>10.78</v>
      </c>
      <c r="O22" t="n">
        <v>10949.33</v>
      </c>
      <c r="P22" t="n">
        <v>158.53</v>
      </c>
      <c r="Q22" t="n">
        <v>608.8099999999999</v>
      </c>
      <c r="R22" t="n">
        <v>59.07</v>
      </c>
      <c r="S22" t="n">
        <v>46.36</v>
      </c>
      <c r="T22" t="n">
        <v>5984.97</v>
      </c>
      <c r="U22" t="n">
        <v>0.78</v>
      </c>
      <c r="V22" t="n">
        <v>0.9</v>
      </c>
      <c r="W22" t="n">
        <v>9.210000000000001</v>
      </c>
      <c r="X22" t="n">
        <v>0.38</v>
      </c>
      <c r="Y22" t="n">
        <v>1</v>
      </c>
      <c r="Z22" t="n">
        <v>10</v>
      </c>
      <c r="AA22" t="n">
        <v>753.0326009697988</v>
      </c>
      <c r="AB22" t="n">
        <v>1030.332426100582</v>
      </c>
      <c r="AC22" t="n">
        <v>931.9989454341836</v>
      </c>
      <c r="AD22" t="n">
        <v>753032.6009697987</v>
      </c>
      <c r="AE22" t="n">
        <v>1030332.426100582</v>
      </c>
      <c r="AF22" t="n">
        <v>1.604145062509558e-06</v>
      </c>
      <c r="AG22" t="n">
        <v>33.84114583333334</v>
      </c>
      <c r="AH22" t="n">
        <v>931998.9454341836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3.8457</v>
      </c>
      <c r="E23" t="n">
        <v>26</v>
      </c>
      <c r="F23" t="n">
        <v>23.77</v>
      </c>
      <c r="G23" t="n">
        <v>71.3</v>
      </c>
      <c r="H23" t="n">
        <v>1.26</v>
      </c>
      <c r="I23" t="n">
        <v>20</v>
      </c>
      <c r="J23" t="n">
        <v>87.19</v>
      </c>
      <c r="K23" t="n">
        <v>35.1</v>
      </c>
      <c r="L23" t="n">
        <v>6.25</v>
      </c>
      <c r="M23" t="n">
        <v>14</v>
      </c>
      <c r="N23" t="n">
        <v>10.83</v>
      </c>
      <c r="O23" t="n">
        <v>10986.82</v>
      </c>
      <c r="P23" t="n">
        <v>157.22</v>
      </c>
      <c r="Q23" t="n">
        <v>608.9400000000001</v>
      </c>
      <c r="R23" t="n">
        <v>59.5</v>
      </c>
      <c r="S23" t="n">
        <v>46.36</v>
      </c>
      <c r="T23" t="n">
        <v>6195.53</v>
      </c>
      <c r="U23" t="n">
        <v>0.78</v>
      </c>
      <c r="V23" t="n">
        <v>0.9</v>
      </c>
      <c r="W23" t="n">
        <v>9.210000000000001</v>
      </c>
      <c r="X23" t="n">
        <v>0.39</v>
      </c>
      <c r="Y23" t="n">
        <v>1</v>
      </c>
      <c r="Z23" t="n">
        <v>10</v>
      </c>
      <c r="AA23" t="n">
        <v>751.5048518095929</v>
      </c>
      <c r="AB23" t="n">
        <v>1028.242092300052</v>
      </c>
      <c r="AC23" t="n">
        <v>930.1081101577745</v>
      </c>
      <c r="AD23" t="n">
        <v>751504.8518095929</v>
      </c>
      <c r="AE23" t="n">
        <v>1028242.092300052</v>
      </c>
      <c r="AF23" t="n">
        <v>1.603102922637339e-06</v>
      </c>
      <c r="AG23" t="n">
        <v>33.85416666666666</v>
      </c>
      <c r="AH23" t="n">
        <v>930108.1101577745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3.8523</v>
      </c>
      <c r="E24" t="n">
        <v>25.96</v>
      </c>
      <c r="F24" t="n">
        <v>23.74</v>
      </c>
      <c r="G24" t="n">
        <v>74.97</v>
      </c>
      <c r="H24" t="n">
        <v>1.3</v>
      </c>
      <c r="I24" t="n">
        <v>19</v>
      </c>
      <c r="J24" t="n">
        <v>87.48999999999999</v>
      </c>
      <c r="K24" t="n">
        <v>35.1</v>
      </c>
      <c r="L24" t="n">
        <v>6.5</v>
      </c>
      <c r="M24" t="n">
        <v>7</v>
      </c>
      <c r="N24" t="n">
        <v>10.89</v>
      </c>
      <c r="O24" t="n">
        <v>11024.33</v>
      </c>
      <c r="P24" t="n">
        <v>157.41</v>
      </c>
      <c r="Q24" t="n">
        <v>608.8200000000001</v>
      </c>
      <c r="R24" t="n">
        <v>58.36</v>
      </c>
      <c r="S24" t="n">
        <v>46.36</v>
      </c>
      <c r="T24" t="n">
        <v>5630.06</v>
      </c>
      <c r="U24" t="n">
        <v>0.79</v>
      </c>
      <c r="V24" t="n">
        <v>0.9</v>
      </c>
      <c r="W24" t="n">
        <v>9.220000000000001</v>
      </c>
      <c r="X24" t="n">
        <v>0.37</v>
      </c>
      <c r="Y24" t="n">
        <v>1</v>
      </c>
      <c r="Z24" t="n">
        <v>10</v>
      </c>
      <c r="AA24" t="n">
        <v>751.0325122843219</v>
      </c>
      <c r="AB24" t="n">
        <v>1027.595816523427</v>
      </c>
      <c r="AC24" t="n">
        <v>929.5235140342171</v>
      </c>
      <c r="AD24" t="n">
        <v>751032.5122843219</v>
      </c>
      <c r="AE24" t="n">
        <v>1027595.816523427</v>
      </c>
      <c r="AF24" t="n">
        <v>1.605854171899998e-06</v>
      </c>
      <c r="AG24" t="n">
        <v>33.80208333333334</v>
      </c>
      <c r="AH24" t="n">
        <v>929523.5140342171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3.8511</v>
      </c>
      <c r="E25" t="n">
        <v>25.97</v>
      </c>
      <c r="F25" t="n">
        <v>23.75</v>
      </c>
      <c r="G25" t="n">
        <v>74.98999999999999</v>
      </c>
      <c r="H25" t="n">
        <v>1.35</v>
      </c>
      <c r="I25" t="n">
        <v>19</v>
      </c>
      <c r="J25" t="n">
        <v>87.79000000000001</v>
      </c>
      <c r="K25" t="n">
        <v>35.1</v>
      </c>
      <c r="L25" t="n">
        <v>6.75</v>
      </c>
      <c r="M25" t="n">
        <v>2</v>
      </c>
      <c r="N25" t="n">
        <v>10.94</v>
      </c>
      <c r="O25" t="n">
        <v>11061.87</v>
      </c>
      <c r="P25" t="n">
        <v>157.36</v>
      </c>
      <c r="Q25" t="n">
        <v>608.87</v>
      </c>
      <c r="R25" t="n">
        <v>58.53</v>
      </c>
      <c r="S25" t="n">
        <v>46.36</v>
      </c>
      <c r="T25" t="n">
        <v>5717.36</v>
      </c>
      <c r="U25" t="n">
        <v>0.79</v>
      </c>
      <c r="V25" t="n">
        <v>0.9</v>
      </c>
      <c r="W25" t="n">
        <v>9.220000000000001</v>
      </c>
      <c r="X25" t="n">
        <v>0.37</v>
      </c>
      <c r="Y25" t="n">
        <v>1</v>
      </c>
      <c r="Z25" t="n">
        <v>10</v>
      </c>
      <c r="AA25" t="n">
        <v>751.1195276894082</v>
      </c>
      <c r="AB25" t="n">
        <v>1027.714874839515</v>
      </c>
      <c r="AC25" t="n">
        <v>929.6312095917168</v>
      </c>
      <c r="AD25" t="n">
        <v>751119.5276894082</v>
      </c>
      <c r="AE25" t="n">
        <v>1027714.874839515</v>
      </c>
      <c r="AF25" t="n">
        <v>1.605353944761332e-06</v>
      </c>
      <c r="AG25" t="n">
        <v>33.81510416666666</v>
      </c>
      <c r="AH25" t="n">
        <v>929631.2095917168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3.8508</v>
      </c>
      <c r="E26" t="n">
        <v>25.97</v>
      </c>
      <c r="F26" t="n">
        <v>23.75</v>
      </c>
      <c r="G26" t="n">
        <v>75</v>
      </c>
      <c r="H26" t="n">
        <v>1.39</v>
      </c>
      <c r="I26" t="n">
        <v>19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157.76</v>
      </c>
      <c r="Q26" t="n">
        <v>608.9</v>
      </c>
      <c r="R26" t="n">
        <v>58.49</v>
      </c>
      <c r="S26" t="n">
        <v>46.36</v>
      </c>
      <c r="T26" t="n">
        <v>5697.37</v>
      </c>
      <c r="U26" t="n">
        <v>0.79</v>
      </c>
      <c r="V26" t="n">
        <v>0.9</v>
      </c>
      <c r="W26" t="n">
        <v>9.23</v>
      </c>
      <c r="X26" t="n">
        <v>0.38</v>
      </c>
      <c r="Y26" t="n">
        <v>1</v>
      </c>
      <c r="Z26" t="n">
        <v>10</v>
      </c>
      <c r="AA26" t="n">
        <v>751.7115328491018</v>
      </c>
      <c r="AB26" t="n">
        <v>1028.524882416432</v>
      </c>
      <c r="AC26" t="n">
        <v>930.3639111823456</v>
      </c>
      <c r="AD26" t="n">
        <v>751711.5328491018</v>
      </c>
      <c r="AE26" t="n">
        <v>1028524.882416432</v>
      </c>
      <c r="AF26" t="n">
        <v>1.605228887976666e-06</v>
      </c>
      <c r="AG26" t="n">
        <v>33.81510416666666</v>
      </c>
      <c r="AH26" t="n">
        <v>930363.9111823456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2.9936</v>
      </c>
      <c r="E2" t="n">
        <v>33.4</v>
      </c>
      <c r="F2" t="n">
        <v>27.19</v>
      </c>
      <c r="G2" t="n">
        <v>8.68</v>
      </c>
      <c r="H2" t="n">
        <v>0.16</v>
      </c>
      <c r="I2" t="n">
        <v>188</v>
      </c>
      <c r="J2" t="n">
        <v>107.41</v>
      </c>
      <c r="K2" t="n">
        <v>41.65</v>
      </c>
      <c r="L2" t="n">
        <v>1</v>
      </c>
      <c r="M2" t="n">
        <v>186</v>
      </c>
      <c r="N2" t="n">
        <v>14.77</v>
      </c>
      <c r="O2" t="n">
        <v>13481.73</v>
      </c>
      <c r="P2" t="n">
        <v>260.67</v>
      </c>
      <c r="Q2" t="n">
        <v>609.42</v>
      </c>
      <c r="R2" t="n">
        <v>165.71</v>
      </c>
      <c r="S2" t="n">
        <v>46.36</v>
      </c>
      <c r="T2" t="n">
        <v>58461.23</v>
      </c>
      <c r="U2" t="n">
        <v>0.28</v>
      </c>
      <c r="V2" t="n">
        <v>0.78</v>
      </c>
      <c r="W2" t="n">
        <v>9.49</v>
      </c>
      <c r="X2" t="n">
        <v>3.81</v>
      </c>
      <c r="Y2" t="n">
        <v>1</v>
      </c>
      <c r="Z2" t="n">
        <v>10</v>
      </c>
      <c r="AA2" t="n">
        <v>1213.536405278277</v>
      </c>
      <c r="AB2" t="n">
        <v>1660.414047149457</v>
      </c>
      <c r="AC2" t="n">
        <v>1501.946460895264</v>
      </c>
      <c r="AD2" t="n">
        <v>1213536.405278278</v>
      </c>
      <c r="AE2" t="n">
        <v>1660414.047149457</v>
      </c>
      <c r="AF2" t="n">
        <v>1.166178761082114e-06</v>
      </c>
      <c r="AG2" t="n">
        <v>43.48958333333334</v>
      </c>
      <c r="AH2" t="n">
        <v>1501946.460895264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3.1668</v>
      </c>
      <c r="E3" t="n">
        <v>31.58</v>
      </c>
      <c r="F3" t="n">
        <v>26.32</v>
      </c>
      <c r="G3" t="n">
        <v>10.89</v>
      </c>
      <c r="H3" t="n">
        <v>0.2</v>
      </c>
      <c r="I3" t="n">
        <v>145</v>
      </c>
      <c r="J3" t="n">
        <v>107.73</v>
      </c>
      <c r="K3" t="n">
        <v>41.65</v>
      </c>
      <c r="L3" t="n">
        <v>1.25</v>
      </c>
      <c r="M3" t="n">
        <v>143</v>
      </c>
      <c r="N3" t="n">
        <v>14.83</v>
      </c>
      <c r="O3" t="n">
        <v>13520.81</v>
      </c>
      <c r="P3" t="n">
        <v>251.43</v>
      </c>
      <c r="Q3" t="n">
        <v>609.4400000000001</v>
      </c>
      <c r="R3" t="n">
        <v>138.25</v>
      </c>
      <c r="S3" t="n">
        <v>46.36</v>
      </c>
      <c r="T3" t="n">
        <v>44947.72</v>
      </c>
      <c r="U3" t="n">
        <v>0.34</v>
      </c>
      <c r="V3" t="n">
        <v>0.8100000000000001</v>
      </c>
      <c r="W3" t="n">
        <v>9.43</v>
      </c>
      <c r="X3" t="n">
        <v>2.93</v>
      </c>
      <c r="Y3" t="n">
        <v>1</v>
      </c>
      <c r="Z3" t="n">
        <v>10</v>
      </c>
      <c r="AA3" t="n">
        <v>1130.075453416383</v>
      </c>
      <c r="AB3" t="n">
        <v>1546.219090774682</v>
      </c>
      <c r="AC3" t="n">
        <v>1398.650110883269</v>
      </c>
      <c r="AD3" t="n">
        <v>1130075.453416383</v>
      </c>
      <c r="AE3" t="n">
        <v>1546219.090774682</v>
      </c>
      <c r="AF3" t="n">
        <v>1.233650087050655e-06</v>
      </c>
      <c r="AG3" t="n">
        <v>41.11979166666666</v>
      </c>
      <c r="AH3" t="n">
        <v>1398650.110883269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3.2897</v>
      </c>
      <c r="E4" t="n">
        <v>30.4</v>
      </c>
      <c r="F4" t="n">
        <v>25.74</v>
      </c>
      <c r="G4" t="n">
        <v>13.09</v>
      </c>
      <c r="H4" t="n">
        <v>0.24</v>
      </c>
      <c r="I4" t="n">
        <v>118</v>
      </c>
      <c r="J4" t="n">
        <v>108.05</v>
      </c>
      <c r="K4" t="n">
        <v>41.65</v>
      </c>
      <c r="L4" t="n">
        <v>1.5</v>
      </c>
      <c r="M4" t="n">
        <v>116</v>
      </c>
      <c r="N4" t="n">
        <v>14.9</v>
      </c>
      <c r="O4" t="n">
        <v>13559.91</v>
      </c>
      <c r="P4" t="n">
        <v>245.05</v>
      </c>
      <c r="Q4" t="n">
        <v>609.22</v>
      </c>
      <c r="R4" t="n">
        <v>120.92</v>
      </c>
      <c r="S4" t="n">
        <v>46.36</v>
      </c>
      <c r="T4" t="n">
        <v>36416.05</v>
      </c>
      <c r="U4" t="n">
        <v>0.38</v>
      </c>
      <c r="V4" t="n">
        <v>0.83</v>
      </c>
      <c r="W4" t="n">
        <v>9.369999999999999</v>
      </c>
      <c r="X4" t="n">
        <v>2.36</v>
      </c>
      <c r="Y4" t="n">
        <v>1</v>
      </c>
      <c r="Z4" t="n">
        <v>10</v>
      </c>
      <c r="AA4" t="n">
        <v>1068.316525813974</v>
      </c>
      <c r="AB4" t="n">
        <v>1461.717801417473</v>
      </c>
      <c r="AC4" t="n">
        <v>1322.213505984008</v>
      </c>
      <c r="AD4" t="n">
        <v>1068316.525813974</v>
      </c>
      <c r="AE4" t="n">
        <v>1461717.801417473</v>
      </c>
      <c r="AF4" t="n">
        <v>1.28152668036205e-06</v>
      </c>
      <c r="AG4" t="n">
        <v>39.58333333333334</v>
      </c>
      <c r="AH4" t="n">
        <v>1322213.505984008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3.3757</v>
      </c>
      <c r="E5" t="n">
        <v>29.62</v>
      </c>
      <c r="F5" t="n">
        <v>25.36</v>
      </c>
      <c r="G5" t="n">
        <v>15.22</v>
      </c>
      <c r="H5" t="n">
        <v>0.28</v>
      </c>
      <c r="I5" t="n">
        <v>100</v>
      </c>
      <c r="J5" t="n">
        <v>108.37</v>
      </c>
      <c r="K5" t="n">
        <v>41.65</v>
      </c>
      <c r="L5" t="n">
        <v>1.75</v>
      </c>
      <c r="M5" t="n">
        <v>98</v>
      </c>
      <c r="N5" t="n">
        <v>14.97</v>
      </c>
      <c r="O5" t="n">
        <v>13599.17</v>
      </c>
      <c r="P5" t="n">
        <v>240.61</v>
      </c>
      <c r="Q5" t="n">
        <v>609.1900000000001</v>
      </c>
      <c r="R5" t="n">
        <v>109.23</v>
      </c>
      <c r="S5" t="n">
        <v>46.36</v>
      </c>
      <c r="T5" t="n">
        <v>30664.06</v>
      </c>
      <c r="U5" t="n">
        <v>0.42</v>
      </c>
      <c r="V5" t="n">
        <v>0.84</v>
      </c>
      <c r="W5" t="n">
        <v>9.34</v>
      </c>
      <c r="X5" t="n">
        <v>1.99</v>
      </c>
      <c r="Y5" t="n">
        <v>1</v>
      </c>
      <c r="Z5" t="n">
        <v>10</v>
      </c>
      <c r="AA5" t="n">
        <v>1035.59218974572</v>
      </c>
      <c r="AB5" t="n">
        <v>1416.942921113072</v>
      </c>
      <c r="AC5" t="n">
        <v>1281.71187741392</v>
      </c>
      <c r="AD5" t="n">
        <v>1035592.18974572</v>
      </c>
      <c r="AE5" t="n">
        <v>1416942.921113072</v>
      </c>
      <c r="AF5" t="n">
        <v>1.315028608960748e-06</v>
      </c>
      <c r="AG5" t="n">
        <v>38.56770833333334</v>
      </c>
      <c r="AH5" t="n">
        <v>1281711.87741392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3.4439</v>
      </c>
      <c r="E6" t="n">
        <v>29.04</v>
      </c>
      <c r="F6" t="n">
        <v>25.09</v>
      </c>
      <c r="G6" t="n">
        <v>17.5</v>
      </c>
      <c r="H6" t="n">
        <v>0.32</v>
      </c>
      <c r="I6" t="n">
        <v>86</v>
      </c>
      <c r="J6" t="n">
        <v>108.68</v>
      </c>
      <c r="K6" t="n">
        <v>41.65</v>
      </c>
      <c r="L6" t="n">
        <v>2</v>
      </c>
      <c r="M6" t="n">
        <v>84</v>
      </c>
      <c r="N6" t="n">
        <v>15.03</v>
      </c>
      <c r="O6" t="n">
        <v>13638.32</v>
      </c>
      <c r="P6" t="n">
        <v>237.1</v>
      </c>
      <c r="Q6" t="n">
        <v>608.99</v>
      </c>
      <c r="R6" t="n">
        <v>100.28</v>
      </c>
      <c r="S6" t="n">
        <v>46.36</v>
      </c>
      <c r="T6" t="n">
        <v>26255.89</v>
      </c>
      <c r="U6" t="n">
        <v>0.46</v>
      </c>
      <c r="V6" t="n">
        <v>0.85</v>
      </c>
      <c r="W6" t="n">
        <v>9.32</v>
      </c>
      <c r="X6" t="n">
        <v>1.71</v>
      </c>
      <c r="Y6" t="n">
        <v>1</v>
      </c>
      <c r="Z6" t="n">
        <v>10</v>
      </c>
      <c r="AA6" t="n">
        <v>1009.039654580063</v>
      </c>
      <c r="AB6" t="n">
        <v>1380.612571084243</v>
      </c>
      <c r="AC6" t="n">
        <v>1248.848845001876</v>
      </c>
      <c r="AD6" t="n">
        <v>1009039.654580063</v>
      </c>
      <c r="AE6" t="n">
        <v>1380612.571084243</v>
      </c>
      <c r="AF6" t="n">
        <v>1.341596417454134e-06</v>
      </c>
      <c r="AG6" t="n">
        <v>37.8125</v>
      </c>
      <c r="AH6" t="n">
        <v>1248848.845001876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3.4951</v>
      </c>
      <c r="E7" t="n">
        <v>28.61</v>
      </c>
      <c r="F7" t="n">
        <v>24.89</v>
      </c>
      <c r="G7" t="n">
        <v>19.65</v>
      </c>
      <c r="H7" t="n">
        <v>0.36</v>
      </c>
      <c r="I7" t="n">
        <v>76</v>
      </c>
      <c r="J7" t="n">
        <v>109</v>
      </c>
      <c r="K7" t="n">
        <v>41.65</v>
      </c>
      <c r="L7" t="n">
        <v>2.25</v>
      </c>
      <c r="M7" t="n">
        <v>74</v>
      </c>
      <c r="N7" t="n">
        <v>15.1</v>
      </c>
      <c r="O7" t="n">
        <v>13677.51</v>
      </c>
      <c r="P7" t="n">
        <v>234.23</v>
      </c>
      <c r="Q7" t="n">
        <v>609.16</v>
      </c>
      <c r="R7" t="n">
        <v>94.31999999999999</v>
      </c>
      <c r="S7" t="n">
        <v>46.36</v>
      </c>
      <c r="T7" t="n">
        <v>23327.84</v>
      </c>
      <c r="U7" t="n">
        <v>0.49</v>
      </c>
      <c r="V7" t="n">
        <v>0.86</v>
      </c>
      <c r="W7" t="n">
        <v>9.300000000000001</v>
      </c>
      <c r="X7" t="n">
        <v>1.51</v>
      </c>
      <c r="Y7" t="n">
        <v>1</v>
      </c>
      <c r="Z7" t="n">
        <v>10</v>
      </c>
      <c r="AA7" t="n">
        <v>987.3569335612904</v>
      </c>
      <c r="AB7" t="n">
        <v>1350.945315612219</v>
      </c>
      <c r="AC7" t="n">
        <v>1222.012990753847</v>
      </c>
      <c r="AD7" t="n">
        <v>987356.9335612904</v>
      </c>
      <c r="AE7" t="n">
        <v>1350945.315612219</v>
      </c>
      <c r="AF7" t="n">
        <v>1.361541751689637e-06</v>
      </c>
      <c r="AG7" t="n">
        <v>37.25260416666666</v>
      </c>
      <c r="AH7" t="n">
        <v>1222012.990753847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3.5373</v>
      </c>
      <c r="E8" t="n">
        <v>28.27</v>
      </c>
      <c r="F8" t="n">
        <v>24.72</v>
      </c>
      <c r="G8" t="n">
        <v>21.81</v>
      </c>
      <c r="H8" t="n">
        <v>0.4</v>
      </c>
      <c r="I8" t="n">
        <v>68</v>
      </c>
      <c r="J8" t="n">
        <v>109.32</v>
      </c>
      <c r="K8" t="n">
        <v>41.65</v>
      </c>
      <c r="L8" t="n">
        <v>2.5</v>
      </c>
      <c r="M8" t="n">
        <v>66</v>
      </c>
      <c r="N8" t="n">
        <v>15.17</v>
      </c>
      <c r="O8" t="n">
        <v>13716.72</v>
      </c>
      <c r="P8" t="n">
        <v>231.75</v>
      </c>
      <c r="Q8" t="n">
        <v>609.03</v>
      </c>
      <c r="R8" t="n">
        <v>89.17</v>
      </c>
      <c r="S8" t="n">
        <v>46.36</v>
      </c>
      <c r="T8" t="n">
        <v>20792.52</v>
      </c>
      <c r="U8" t="n">
        <v>0.52</v>
      </c>
      <c r="V8" t="n">
        <v>0.86</v>
      </c>
      <c r="W8" t="n">
        <v>9.289999999999999</v>
      </c>
      <c r="X8" t="n">
        <v>1.35</v>
      </c>
      <c r="Y8" t="n">
        <v>1</v>
      </c>
      <c r="Z8" t="n">
        <v>10</v>
      </c>
      <c r="AA8" t="n">
        <v>968.1638559540471</v>
      </c>
      <c r="AB8" t="n">
        <v>1324.684500091164</v>
      </c>
      <c r="AC8" t="n">
        <v>1198.258470608836</v>
      </c>
      <c r="AD8" t="n">
        <v>968163.8559540471</v>
      </c>
      <c r="AE8" t="n">
        <v>1324684.500091164</v>
      </c>
      <c r="AF8" t="n">
        <v>1.377981070141556e-06</v>
      </c>
      <c r="AG8" t="n">
        <v>36.80989583333334</v>
      </c>
      <c r="AH8" t="n">
        <v>1198258.470608836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3.5759</v>
      </c>
      <c r="E9" t="n">
        <v>27.97</v>
      </c>
      <c r="F9" t="n">
        <v>24.57</v>
      </c>
      <c r="G9" t="n">
        <v>24.17</v>
      </c>
      <c r="H9" t="n">
        <v>0.44</v>
      </c>
      <c r="I9" t="n">
        <v>61</v>
      </c>
      <c r="J9" t="n">
        <v>109.64</v>
      </c>
      <c r="K9" t="n">
        <v>41.65</v>
      </c>
      <c r="L9" t="n">
        <v>2.75</v>
      </c>
      <c r="M9" t="n">
        <v>59</v>
      </c>
      <c r="N9" t="n">
        <v>15.24</v>
      </c>
      <c r="O9" t="n">
        <v>13755.95</v>
      </c>
      <c r="P9" t="n">
        <v>229.46</v>
      </c>
      <c r="Q9" t="n">
        <v>608.99</v>
      </c>
      <c r="R9" t="n">
        <v>84.69</v>
      </c>
      <c r="S9" t="n">
        <v>46.36</v>
      </c>
      <c r="T9" t="n">
        <v>18588.92</v>
      </c>
      <c r="U9" t="n">
        <v>0.55</v>
      </c>
      <c r="V9" t="n">
        <v>0.87</v>
      </c>
      <c r="W9" t="n">
        <v>9.27</v>
      </c>
      <c r="X9" t="n">
        <v>1.2</v>
      </c>
      <c r="Y9" t="n">
        <v>1</v>
      </c>
      <c r="Z9" t="n">
        <v>10</v>
      </c>
      <c r="AA9" t="n">
        <v>958.0074161850144</v>
      </c>
      <c r="AB9" t="n">
        <v>1310.788011128674</v>
      </c>
      <c r="AC9" t="n">
        <v>1185.688243049081</v>
      </c>
      <c r="AD9" t="n">
        <v>958007.4161850144</v>
      </c>
      <c r="AE9" t="n">
        <v>1310788.011128674</v>
      </c>
      <c r="AF9" t="n">
        <v>1.393017982280042e-06</v>
      </c>
      <c r="AG9" t="n">
        <v>36.41927083333334</v>
      </c>
      <c r="AH9" t="n">
        <v>1185688.243049081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3.6016</v>
      </c>
      <c r="E10" t="n">
        <v>27.77</v>
      </c>
      <c r="F10" t="n">
        <v>24.48</v>
      </c>
      <c r="G10" t="n">
        <v>26.23</v>
      </c>
      <c r="H10" t="n">
        <v>0.48</v>
      </c>
      <c r="I10" t="n">
        <v>56</v>
      </c>
      <c r="J10" t="n">
        <v>109.96</v>
      </c>
      <c r="K10" t="n">
        <v>41.65</v>
      </c>
      <c r="L10" t="n">
        <v>3</v>
      </c>
      <c r="M10" t="n">
        <v>54</v>
      </c>
      <c r="N10" t="n">
        <v>15.31</v>
      </c>
      <c r="O10" t="n">
        <v>13795.21</v>
      </c>
      <c r="P10" t="n">
        <v>227.85</v>
      </c>
      <c r="Q10" t="n">
        <v>609.0700000000001</v>
      </c>
      <c r="R10" t="n">
        <v>81.98</v>
      </c>
      <c r="S10" t="n">
        <v>46.36</v>
      </c>
      <c r="T10" t="n">
        <v>17256.73</v>
      </c>
      <c r="U10" t="n">
        <v>0.57</v>
      </c>
      <c r="V10" t="n">
        <v>0.87</v>
      </c>
      <c r="W10" t="n">
        <v>9.26</v>
      </c>
      <c r="X10" t="n">
        <v>1.11</v>
      </c>
      <c r="Y10" t="n">
        <v>1</v>
      </c>
      <c r="Z10" t="n">
        <v>10</v>
      </c>
      <c r="AA10" t="n">
        <v>943.5597411420215</v>
      </c>
      <c r="AB10" t="n">
        <v>1291.020064748413</v>
      </c>
      <c r="AC10" t="n">
        <v>1167.806921726865</v>
      </c>
      <c r="AD10" t="n">
        <v>943559.7411420215</v>
      </c>
      <c r="AE10" t="n">
        <v>1291020.064748413</v>
      </c>
      <c r="AF10" t="n">
        <v>1.403029605128722e-06</v>
      </c>
      <c r="AG10" t="n">
        <v>36.15885416666666</v>
      </c>
      <c r="AH10" t="n">
        <v>1167806.921726865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3.6318</v>
      </c>
      <c r="E11" t="n">
        <v>27.53</v>
      </c>
      <c r="F11" t="n">
        <v>24.37</v>
      </c>
      <c r="G11" t="n">
        <v>28.67</v>
      </c>
      <c r="H11" t="n">
        <v>0.52</v>
      </c>
      <c r="I11" t="n">
        <v>51</v>
      </c>
      <c r="J11" t="n">
        <v>110.27</v>
      </c>
      <c r="K11" t="n">
        <v>41.65</v>
      </c>
      <c r="L11" t="n">
        <v>3.25</v>
      </c>
      <c r="M11" t="n">
        <v>49</v>
      </c>
      <c r="N11" t="n">
        <v>15.37</v>
      </c>
      <c r="O11" t="n">
        <v>13834.5</v>
      </c>
      <c r="P11" t="n">
        <v>225.79</v>
      </c>
      <c r="Q11" t="n">
        <v>608.96</v>
      </c>
      <c r="R11" t="n">
        <v>78.22</v>
      </c>
      <c r="S11" t="n">
        <v>46.36</v>
      </c>
      <c r="T11" t="n">
        <v>15402.92</v>
      </c>
      <c r="U11" t="n">
        <v>0.59</v>
      </c>
      <c r="V11" t="n">
        <v>0.87</v>
      </c>
      <c r="W11" t="n">
        <v>9.26</v>
      </c>
      <c r="X11" t="n">
        <v>0.99</v>
      </c>
      <c r="Y11" t="n">
        <v>1</v>
      </c>
      <c r="Z11" t="n">
        <v>10</v>
      </c>
      <c r="AA11" t="n">
        <v>935.4782169587254</v>
      </c>
      <c r="AB11" t="n">
        <v>1279.962566829143</v>
      </c>
      <c r="AC11" t="n">
        <v>1157.804735889714</v>
      </c>
      <c r="AD11" t="n">
        <v>935478.2169587254</v>
      </c>
      <c r="AE11" t="n">
        <v>1279962.566829143</v>
      </c>
      <c r="AF11" t="n">
        <v>1.414794235869195e-06</v>
      </c>
      <c r="AG11" t="n">
        <v>35.84635416666666</v>
      </c>
      <c r="AH11" t="n">
        <v>1157804.735889714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3.6563</v>
      </c>
      <c r="E12" t="n">
        <v>27.35</v>
      </c>
      <c r="F12" t="n">
        <v>24.27</v>
      </c>
      <c r="G12" t="n">
        <v>30.98</v>
      </c>
      <c r="H12" t="n">
        <v>0.5600000000000001</v>
      </c>
      <c r="I12" t="n">
        <v>47</v>
      </c>
      <c r="J12" t="n">
        <v>110.59</v>
      </c>
      <c r="K12" t="n">
        <v>41.65</v>
      </c>
      <c r="L12" t="n">
        <v>3.5</v>
      </c>
      <c r="M12" t="n">
        <v>45</v>
      </c>
      <c r="N12" t="n">
        <v>15.44</v>
      </c>
      <c r="O12" t="n">
        <v>13873.81</v>
      </c>
      <c r="P12" t="n">
        <v>223.88</v>
      </c>
      <c r="Q12" t="n">
        <v>608.92</v>
      </c>
      <c r="R12" t="n">
        <v>75.08</v>
      </c>
      <c r="S12" t="n">
        <v>46.36</v>
      </c>
      <c r="T12" t="n">
        <v>13854.59</v>
      </c>
      <c r="U12" t="n">
        <v>0.62</v>
      </c>
      <c r="V12" t="n">
        <v>0.88</v>
      </c>
      <c r="W12" t="n">
        <v>9.26</v>
      </c>
      <c r="X12" t="n">
        <v>0.9</v>
      </c>
      <c r="Y12" t="n">
        <v>1</v>
      </c>
      <c r="Z12" t="n">
        <v>10</v>
      </c>
      <c r="AA12" t="n">
        <v>920.8836989001843</v>
      </c>
      <c r="AB12" t="n">
        <v>1259.993703356752</v>
      </c>
      <c r="AC12" t="n">
        <v>1139.741672720652</v>
      </c>
      <c r="AD12" t="n">
        <v>920883.6989001842</v>
      </c>
      <c r="AE12" t="n">
        <v>1259993.703356752</v>
      </c>
      <c r="AF12" t="n">
        <v>1.424338389946731e-06</v>
      </c>
      <c r="AG12" t="n">
        <v>35.61197916666666</v>
      </c>
      <c r="AH12" t="n">
        <v>1139741.672720652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3.6715</v>
      </c>
      <c r="E13" t="n">
        <v>27.24</v>
      </c>
      <c r="F13" t="n">
        <v>24.22</v>
      </c>
      <c r="G13" t="n">
        <v>33.03</v>
      </c>
      <c r="H13" t="n">
        <v>0.6</v>
      </c>
      <c r="I13" t="n">
        <v>44</v>
      </c>
      <c r="J13" t="n">
        <v>110.91</v>
      </c>
      <c r="K13" t="n">
        <v>41.65</v>
      </c>
      <c r="L13" t="n">
        <v>3.75</v>
      </c>
      <c r="M13" t="n">
        <v>42</v>
      </c>
      <c r="N13" t="n">
        <v>15.51</v>
      </c>
      <c r="O13" t="n">
        <v>13913.15</v>
      </c>
      <c r="P13" t="n">
        <v>222.5</v>
      </c>
      <c r="Q13" t="n">
        <v>609.02</v>
      </c>
      <c r="R13" t="n">
        <v>74.04000000000001</v>
      </c>
      <c r="S13" t="n">
        <v>46.36</v>
      </c>
      <c r="T13" t="n">
        <v>13347.93</v>
      </c>
      <c r="U13" t="n">
        <v>0.63</v>
      </c>
      <c r="V13" t="n">
        <v>0.88</v>
      </c>
      <c r="W13" t="n">
        <v>9.24</v>
      </c>
      <c r="X13" t="n">
        <v>0.85</v>
      </c>
      <c r="Y13" t="n">
        <v>1</v>
      </c>
      <c r="Z13" t="n">
        <v>10</v>
      </c>
      <c r="AA13" t="n">
        <v>916.3595157560346</v>
      </c>
      <c r="AB13" t="n">
        <v>1253.803516386053</v>
      </c>
      <c r="AC13" t="n">
        <v>1134.142268506455</v>
      </c>
      <c r="AD13" t="n">
        <v>916359.5157560346</v>
      </c>
      <c r="AE13" t="n">
        <v>1253803.516386053</v>
      </c>
      <c r="AF13" t="n">
        <v>1.430259661047897e-06</v>
      </c>
      <c r="AG13" t="n">
        <v>35.46875</v>
      </c>
      <c r="AH13" t="n">
        <v>1134142.268506455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3.6868</v>
      </c>
      <c r="E14" t="n">
        <v>27.12</v>
      </c>
      <c r="F14" t="n">
        <v>24.18</v>
      </c>
      <c r="G14" t="n">
        <v>35.38</v>
      </c>
      <c r="H14" t="n">
        <v>0.63</v>
      </c>
      <c r="I14" t="n">
        <v>41</v>
      </c>
      <c r="J14" t="n">
        <v>111.23</v>
      </c>
      <c r="K14" t="n">
        <v>41.65</v>
      </c>
      <c r="L14" t="n">
        <v>4</v>
      </c>
      <c r="M14" t="n">
        <v>39</v>
      </c>
      <c r="N14" t="n">
        <v>15.58</v>
      </c>
      <c r="O14" t="n">
        <v>13952.52</v>
      </c>
      <c r="P14" t="n">
        <v>220.96</v>
      </c>
      <c r="Q14" t="n">
        <v>608.85</v>
      </c>
      <c r="R14" t="n">
        <v>72.31</v>
      </c>
      <c r="S14" t="n">
        <v>46.36</v>
      </c>
      <c r="T14" t="n">
        <v>12496.86</v>
      </c>
      <c r="U14" t="n">
        <v>0.64</v>
      </c>
      <c r="V14" t="n">
        <v>0.88</v>
      </c>
      <c r="W14" t="n">
        <v>9.24</v>
      </c>
      <c r="X14" t="n">
        <v>0.8</v>
      </c>
      <c r="Y14" t="n">
        <v>1</v>
      </c>
      <c r="Z14" t="n">
        <v>10</v>
      </c>
      <c r="AA14" t="n">
        <v>911.8540670269975</v>
      </c>
      <c r="AB14" t="n">
        <v>1247.638962668615</v>
      </c>
      <c r="AC14" t="n">
        <v>1128.566051143803</v>
      </c>
      <c r="AD14" t="n">
        <v>911854.0670269976</v>
      </c>
      <c r="AE14" t="n">
        <v>1247638.962668615</v>
      </c>
      <c r="AF14" t="n">
        <v>1.436219887879991e-06</v>
      </c>
      <c r="AG14" t="n">
        <v>35.3125</v>
      </c>
      <c r="AH14" t="n">
        <v>1128566.051143803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3.7036</v>
      </c>
      <c r="E15" t="n">
        <v>27</v>
      </c>
      <c r="F15" t="n">
        <v>24.12</v>
      </c>
      <c r="G15" t="n">
        <v>38.09</v>
      </c>
      <c r="H15" t="n">
        <v>0.67</v>
      </c>
      <c r="I15" t="n">
        <v>38</v>
      </c>
      <c r="J15" t="n">
        <v>111.55</v>
      </c>
      <c r="K15" t="n">
        <v>41.65</v>
      </c>
      <c r="L15" t="n">
        <v>4.25</v>
      </c>
      <c r="M15" t="n">
        <v>36</v>
      </c>
      <c r="N15" t="n">
        <v>15.65</v>
      </c>
      <c r="O15" t="n">
        <v>13991.91</v>
      </c>
      <c r="P15" t="n">
        <v>219.4</v>
      </c>
      <c r="Q15" t="n">
        <v>608.9299999999999</v>
      </c>
      <c r="R15" t="n">
        <v>70.38</v>
      </c>
      <c r="S15" t="n">
        <v>46.36</v>
      </c>
      <c r="T15" t="n">
        <v>11545.17</v>
      </c>
      <c r="U15" t="n">
        <v>0.66</v>
      </c>
      <c r="V15" t="n">
        <v>0.88</v>
      </c>
      <c r="W15" t="n">
        <v>9.25</v>
      </c>
      <c r="X15" t="n">
        <v>0.75</v>
      </c>
      <c r="Y15" t="n">
        <v>1</v>
      </c>
      <c r="Z15" t="n">
        <v>10</v>
      </c>
      <c r="AA15" t="n">
        <v>907.0441555606432</v>
      </c>
      <c r="AB15" t="n">
        <v>1241.057829602031</v>
      </c>
      <c r="AC15" t="n">
        <v>1122.613012180416</v>
      </c>
      <c r="AD15" t="n">
        <v>907044.1555606432</v>
      </c>
      <c r="AE15" t="n">
        <v>1241057.829602031</v>
      </c>
      <c r="AF15" t="n">
        <v>1.442764450676015e-06</v>
      </c>
      <c r="AG15" t="n">
        <v>35.15625</v>
      </c>
      <c r="AH15" t="n">
        <v>1122613.012180416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3.7152</v>
      </c>
      <c r="E16" t="n">
        <v>26.92</v>
      </c>
      <c r="F16" t="n">
        <v>24.08</v>
      </c>
      <c r="G16" t="n">
        <v>40.13</v>
      </c>
      <c r="H16" t="n">
        <v>0.71</v>
      </c>
      <c r="I16" t="n">
        <v>36</v>
      </c>
      <c r="J16" t="n">
        <v>111.87</v>
      </c>
      <c r="K16" t="n">
        <v>41.65</v>
      </c>
      <c r="L16" t="n">
        <v>4.5</v>
      </c>
      <c r="M16" t="n">
        <v>34</v>
      </c>
      <c r="N16" t="n">
        <v>15.72</v>
      </c>
      <c r="O16" t="n">
        <v>14031.33</v>
      </c>
      <c r="P16" t="n">
        <v>218.24</v>
      </c>
      <c r="Q16" t="n">
        <v>608.85</v>
      </c>
      <c r="R16" t="n">
        <v>69.23</v>
      </c>
      <c r="S16" t="n">
        <v>46.36</v>
      </c>
      <c r="T16" t="n">
        <v>10980.32</v>
      </c>
      <c r="U16" t="n">
        <v>0.67</v>
      </c>
      <c r="V16" t="n">
        <v>0.88</v>
      </c>
      <c r="W16" t="n">
        <v>9.24</v>
      </c>
      <c r="X16" t="n">
        <v>0.71</v>
      </c>
      <c r="Y16" t="n">
        <v>1</v>
      </c>
      <c r="Z16" t="n">
        <v>10</v>
      </c>
      <c r="AA16" t="n">
        <v>903.6357341790616</v>
      </c>
      <c r="AB16" t="n">
        <v>1236.394277098812</v>
      </c>
      <c r="AC16" t="n">
        <v>1118.394542582768</v>
      </c>
      <c r="AD16" t="n">
        <v>903635.7341790616</v>
      </c>
      <c r="AE16" t="n">
        <v>1236394.277098812</v>
      </c>
      <c r="AF16" t="n">
        <v>1.447283315463747e-06</v>
      </c>
      <c r="AG16" t="n">
        <v>35.05208333333334</v>
      </c>
      <c r="AH16" t="n">
        <v>1118394.542582768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3.7292</v>
      </c>
      <c r="E17" t="n">
        <v>26.82</v>
      </c>
      <c r="F17" t="n">
        <v>24.02</v>
      </c>
      <c r="G17" t="n">
        <v>42.4</v>
      </c>
      <c r="H17" t="n">
        <v>0.75</v>
      </c>
      <c r="I17" t="n">
        <v>34</v>
      </c>
      <c r="J17" t="n">
        <v>112.19</v>
      </c>
      <c r="K17" t="n">
        <v>41.65</v>
      </c>
      <c r="L17" t="n">
        <v>4.75</v>
      </c>
      <c r="M17" t="n">
        <v>32</v>
      </c>
      <c r="N17" t="n">
        <v>15.79</v>
      </c>
      <c r="O17" t="n">
        <v>14070.77</v>
      </c>
      <c r="P17" t="n">
        <v>216.67</v>
      </c>
      <c r="Q17" t="n">
        <v>609</v>
      </c>
      <c r="R17" t="n">
        <v>67.58</v>
      </c>
      <c r="S17" t="n">
        <v>46.36</v>
      </c>
      <c r="T17" t="n">
        <v>10167</v>
      </c>
      <c r="U17" t="n">
        <v>0.6899999999999999</v>
      </c>
      <c r="V17" t="n">
        <v>0.89</v>
      </c>
      <c r="W17" t="n">
        <v>9.23</v>
      </c>
      <c r="X17" t="n">
        <v>0.65</v>
      </c>
      <c r="Y17" t="n">
        <v>1</v>
      </c>
      <c r="Z17" t="n">
        <v>10</v>
      </c>
      <c r="AA17" t="n">
        <v>891.2098730052799</v>
      </c>
      <c r="AB17" t="n">
        <v>1219.392665650538</v>
      </c>
      <c r="AC17" t="n">
        <v>1103.015541069205</v>
      </c>
      <c r="AD17" t="n">
        <v>891209.8730052798</v>
      </c>
      <c r="AE17" t="n">
        <v>1219392.665650538</v>
      </c>
      <c r="AF17" t="n">
        <v>1.452737117793767e-06</v>
      </c>
      <c r="AG17" t="n">
        <v>34.921875</v>
      </c>
      <c r="AH17" t="n">
        <v>1103015.541069205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3.7394</v>
      </c>
      <c r="E18" t="n">
        <v>26.74</v>
      </c>
      <c r="F18" t="n">
        <v>24</v>
      </c>
      <c r="G18" t="n">
        <v>44.99</v>
      </c>
      <c r="H18" t="n">
        <v>0.78</v>
      </c>
      <c r="I18" t="n">
        <v>32</v>
      </c>
      <c r="J18" t="n">
        <v>112.51</v>
      </c>
      <c r="K18" t="n">
        <v>41.65</v>
      </c>
      <c r="L18" t="n">
        <v>5</v>
      </c>
      <c r="M18" t="n">
        <v>30</v>
      </c>
      <c r="N18" t="n">
        <v>15.86</v>
      </c>
      <c r="O18" t="n">
        <v>14110.24</v>
      </c>
      <c r="P18" t="n">
        <v>215.5</v>
      </c>
      <c r="Q18" t="n">
        <v>608.9400000000001</v>
      </c>
      <c r="R18" t="n">
        <v>66.89</v>
      </c>
      <c r="S18" t="n">
        <v>46.36</v>
      </c>
      <c r="T18" t="n">
        <v>9831.379999999999</v>
      </c>
      <c r="U18" t="n">
        <v>0.6899999999999999</v>
      </c>
      <c r="V18" t="n">
        <v>0.89</v>
      </c>
      <c r="W18" t="n">
        <v>9.220000000000001</v>
      </c>
      <c r="X18" t="n">
        <v>0.62</v>
      </c>
      <c r="Y18" t="n">
        <v>1</v>
      </c>
      <c r="Z18" t="n">
        <v>10</v>
      </c>
      <c r="AA18" t="n">
        <v>888.1269001346028</v>
      </c>
      <c r="AB18" t="n">
        <v>1215.174406157714</v>
      </c>
      <c r="AC18" t="n">
        <v>1099.199866342012</v>
      </c>
      <c r="AD18" t="n">
        <v>888126.9001346028</v>
      </c>
      <c r="AE18" t="n">
        <v>1215174.406157714</v>
      </c>
      <c r="AF18" t="n">
        <v>1.456710602348496e-06</v>
      </c>
      <c r="AG18" t="n">
        <v>34.81770833333334</v>
      </c>
      <c r="AH18" t="n">
        <v>1099199.866342012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3.7441</v>
      </c>
      <c r="E19" t="n">
        <v>26.71</v>
      </c>
      <c r="F19" t="n">
        <v>23.98</v>
      </c>
      <c r="G19" t="n">
        <v>46.42</v>
      </c>
      <c r="H19" t="n">
        <v>0.82</v>
      </c>
      <c r="I19" t="n">
        <v>31</v>
      </c>
      <c r="J19" t="n">
        <v>112.83</v>
      </c>
      <c r="K19" t="n">
        <v>41.65</v>
      </c>
      <c r="L19" t="n">
        <v>5.25</v>
      </c>
      <c r="M19" t="n">
        <v>29</v>
      </c>
      <c r="N19" t="n">
        <v>15.93</v>
      </c>
      <c r="O19" t="n">
        <v>14149.74</v>
      </c>
      <c r="P19" t="n">
        <v>214.4</v>
      </c>
      <c r="Q19" t="n">
        <v>608.83</v>
      </c>
      <c r="R19" t="n">
        <v>66.34</v>
      </c>
      <c r="S19" t="n">
        <v>46.36</v>
      </c>
      <c r="T19" t="n">
        <v>9563.5</v>
      </c>
      <c r="U19" t="n">
        <v>0.7</v>
      </c>
      <c r="V19" t="n">
        <v>0.89</v>
      </c>
      <c r="W19" t="n">
        <v>9.23</v>
      </c>
      <c r="X19" t="n">
        <v>0.61</v>
      </c>
      <c r="Y19" t="n">
        <v>1</v>
      </c>
      <c r="Z19" t="n">
        <v>10</v>
      </c>
      <c r="AA19" t="n">
        <v>885.8316593401985</v>
      </c>
      <c r="AB19" t="n">
        <v>1212.033956443933</v>
      </c>
      <c r="AC19" t="n">
        <v>1096.359136741265</v>
      </c>
      <c r="AD19" t="n">
        <v>885831.6593401985</v>
      </c>
      <c r="AE19" t="n">
        <v>1212033.956443933</v>
      </c>
      <c r="AF19" t="n">
        <v>1.458541521702146e-06</v>
      </c>
      <c r="AG19" t="n">
        <v>34.77864583333334</v>
      </c>
      <c r="AH19" t="n">
        <v>1096359.136741265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3.7586</v>
      </c>
      <c r="E20" t="n">
        <v>26.61</v>
      </c>
      <c r="F20" t="n">
        <v>23.93</v>
      </c>
      <c r="G20" t="n">
        <v>49.5</v>
      </c>
      <c r="H20" t="n">
        <v>0.86</v>
      </c>
      <c r="I20" t="n">
        <v>29</v>
      </c>
      <c r="J20" t="n">
        <v>113.15</v>
      </c>
      <c r="K20" t="n">
        <v>41.65</v>
      </c>
      <c r="L20" t="n">
        <v>5.5</v>
      </c>
      <c r="M20" t="n">
        <v>27</v>
      </c>
      <c r="N20" t="n">
        <v>16</v>
      </c>
      <c r="O20" t="n">
        <v>14189.26</v>
      </c>
      <c r="P20" t="n">
        <v>213.13</v>
      </c>
      <c r="Q20" t="n">
        <v>608.85</v>
      </c>
      <c r="R20" t="n">
        <v>64.48999999999999</v>
      </c>
      <c r="S20" t="n">
        <v>46.36</v>
      </c>
      <c r="T20" t="n">
        <v>8649.09</v>
      </c>
      <c r="U20" t="n">
        <v>0.72</v>
      </c>
      <c r="V20" t="n">
        <v>0.89</v>
      </c>
      <c r="W20" t="n">
        <v>9.220000000000001</v>
      </c>
      <c r="X20" t="n">
        <v>0.55</v>
      </c>
      <c r="Y20" t="n">
        <v>1</v>
      </c>
      <c r="Z20" t="n">
        <v>10</v>
      </c>
      <c r="AA20" t="n">
        <v>881.9318335777174</v>
      </c>
      <c r="AB20" t="n">
        <v>1206.698042787536</v>
      </c>
      <c r="AC20" t="n">
        <v>1091.532475195233</v>
      </c>
      <c r="AD20" t="n">
        <v>881931.8335777174</v>
      </c>
      <c r="AE20" t="n">
        <v>1206698.042787536</v>
      </c>
      <c r="AF20" t="n">
        <v>1.464190102686811e-06</v>
      </c>
      <c r="AG20" t="n">
        <v>34.6484375</v>
      </c>
      <c r="AH20" t="n">
        <v>1091532.475195233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3.7633</v>
      </c>
      <c r="E21" t="n">
        <v>26.57</v>
      </c>
      <c r="F21" t="n">
        <v>23.91</v>
      </c>
      <c r="G21" t="n">
        <v>51.24</v>
      </c>
      <c r="H21" t="n">
        <v>0.89</v>
      </c>
      <c r="I21" t="n">
        <v>28</v>
      </c>
      <c r="J21" t="n">
        <v>113.47</v>
      </c>
      <c r="K21" t="n">
        <v>41.65</v>
      </c>
      <c r="L21" t="n">
        <v>5.75</v>
      </c>
      <c r="M21" t="n">
        <v>26</v>
      </c>
      <c r="N21" t="n">
        <v>16.07</v>
      </c>
      <c r="O21" t="n">
        <v>14228.81</v>
      </c>
      <c r="P21" t="n">
        <v>211.77</v>
      </c>
      <c r="Q21" t="n">
        <v>608.84</v>
      </c>
      <c r="R21" t="n">
        <v>64.05</v>
      </c>
      <c r="S21" t="n">
        <v>46.36</v>
      </c>
      <c r="T21" t="n">
        <v>8433.469999999999</v>
      </c>
      <c r="U21" t="n">
        <v>0.72</v>
      </c>
      <c r="V21" t="n">
        <v>0.89</v>
      </c>
      <c r="W21" t="n">
        <v>9.23</v>
      </c>
      <c r="X21" t="n">
        <v>0.54</v>
      </c>
      <c r="Y21" t="n">
        <v>1</v>
      </c>
      <c r="Z21" t="n">
        <v>10</v>
      </c>
      <c r="AA21" t="n">
        <v>879.2800642601181</v>
      </c>
      <c r="AB21" t="n">
        <v>1203.069775019391</v>
      </c>
      <c r="AC21" t="n">
        <v>1088.250484210574</v>
      </c>
      <c r="AD21" t="n">
        <v>879280.0642601182</v>
      </c>
      <c r="AE21" t="n">
        <v>1203069.775019391</v>
      </c>
      <c r="AF21" t="n">
        <v>1.46602102204046e-06</v>
      </c>
      <c r="AG21" t="n">
        <v>34.59635416666666</v>
      </c>
      <c r="AH21" t="n">
        <v>1088250.484210574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3.7713</v>
      </c>
      <c r="E22" t="n">
        <v>26.52</v>
      </c>
      <c r="F22" t="n">
        <v>23.88</v>
      </c>
      <c r="G22" t="n">
        <v>53.07</v>
      </c>
      <c r="H22" t="n">
        <v>0.93</v>
      </c>
      <c r="I22" t="n">
        <v>27</v>
      </c>
      <c r="J22" t="n">
        <v>113.79</v>
      </c>
      <c r="K22" t="n">
        <v>41.65</v>
      </c>
      <c r="L22" t="n">
        <v>6</v>
      </c>
      <c r="M22" t="n">
        <v>25</v>
      </c>
      <c r="N22" t="n">
        <v>16.14</v>
      </c>
      <c r="O22" t="n">
        <v>14268.39</v>
      </c>
      <c r="P22" t="n">
        <v>210.65</v>
      </c>
      <c r="Q22" t="n">
        <v>608.86</v>
      </c>
      <c r="R22" t="n">
        <v>62.91</v>
      </c>
      <c r="S22" t="n">
        <v>46.36</v>
      </c>
      <c r="T22" t="n">
        <v>7869.5</v>
      </c>
      <c r="U22" t="n">
        <v>0.74</v>
      </c>
      <c r="V22" t="n">
        <v>0.89</v>
      </c>
      <c r="W22" t="n">
        <v>9.23</v>
      </c>
      <c r="X22" t="n">
        <v>0.51</v>
      </c>
      <c r="Y22" t="n">
        <v>1</v>
      </c>
      <c r="Z22" t="n">
        <v>10</v>
      </c>
      <c r="AA22" t="n">
        <v>876.5300565806923</v>
      </c>
      <c r="AB22" t="n">
        <v>1199.307093190624</v>
      </c>
      <c r="AC22" t="n">
        <v>1084.846907454588</v>
      </c>
      <c r="AD22" t="n">
        <v>876530.0565806923</v>
      </c>
      <c r="AE22" t="n">
        <v>1199307.093190624</v>
      </c>
      <c r="AF22" t="n">
        <v>1.469137480514758e-06</v>
      </c>
      <c r="AG22" t="n">
        <v>34.53125</v>
      </c>
      <c r="AH22" t="n">
        <v>1084846.907454588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3.7794</v>
      </c>
      <c r="E23" t="n">
        <v>26.46</v>
      </c>
      <c r="F23" t="n">
        <v>23.87</v>
      </c>
      <c r="G23" t="n">
        <v>57.28</v>
      </c>
      <c r="H23" t="n">
        <v>0.97</v>
      </c>
      <c r="I23" t="n">
        <v>25</v>
      </c>
      <c r="J23" t="n">
        <v>114.11</v>
      </c>
      <c r="K23" t="n">
        <v>41.65</v>
      </c>
      <c r="L23" t="n">
        <v>6.25</v>
      </c>
      <c r="M23" t="n">
        <v>23</v>
      </c>
      <c r="N23" t="n">
        <v>16.21</v>
      </c>
      <c r="O23" t="n">
        <v>14307.99</v>
      </c>
      <c r="P23" t="n">
        <v>209.33</v>
      </c>
      <c r="Q23" t="n">
        <v>608.9299999999999</v>
      </c>
      <c r="R23" t="n">
        <v>62.48</v>
      </c>
      <c r="S23" t="n">
        <v>46.36</v>
      </c>
      <c r="T23" t="n">
        <v>7663.41</v>
      </c>
      <c r="U23" t="n">
        <v>0.74</v>
      </c>
      <c r="V23" t="n">
        <v>0.89</v>
      </c>
      <c r="W23" t="n">
        <v>9.23</v>
      </c>
      <c r="X23" t="n">
        <v>0.49</v>
      </c>
      <c r="Y23" t="n">
        <v>1</v>
      </c>
      <c r="Z23" t="n">
        <v>10</v>
      </c>
      <c r="AA23" t="n">
        <v>873.4409293254167</v>
      </c>
      <c r="AB23" t="n">
        <v>1195.08041299728</v>
      </c>
      <c r="AC23" t="n">
        <v>1081.023615686713</v>
      </c>
      <c r="AD23" t="n">
        <v>873440.9293254167</v>
      </c>
      <c r="AE23" t="n">
        <v>1195080.41299728</v>
      </c>
      <c r="AF23" t="n">
        <v>1.472292894719984e-06</v>
      </c>
      <c r="AG23" t="n">
        <v>34.453125</v>
      </c>
      <c r="AH23" t="n">
        <v>1081023.615686713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3.7893</v>
      </c>
      <c r="E24" t="n">
        <v>26.39</v>
      </c>
      <c r="F24" t="n">
        <v>23.82</v>
      </c>
      <c r="G24" t="n">
        <v>59.55</v>
      </c>
      <c r="H24" t="n">
        <v>1</v>
      </c>
      <c r="I24" t="n">
        <v>24</v>
      </c>
      <c r="J24" t="n">
        <v>114.44</v>
      </c>
      <c r="K24" t="n">
        <v>41.65</v>
      </c>
      <c r="L24" t="n">
        <v>6.5</v>
      </c>
      <c r="M24" t="n">
        <v>22</v>
      </c>
      <c r="N24" t="n">
        <v>16.29</v>
      </c>
      <c r="O24" t="n">
        <v>14347.62</v>
      </c>
      <c r="P24" t="n">
        <v>207.72</v>
      </c>
      <c r="Q24" t="n">
        <v>608.85</v>
      </c>
      <c r="R24" t="n">
        <v>61.33</v>
      </c>
      <c r="S24" t="n">
        <v>46.36</v>
      </c>
      <c r="T24" t="n">
        <v>7093.96</v>
      </c>
      <c r="U24" t="n">
        <v>0.76</v>
      </c>
      <c r="V24" t="n">
        <v>0.89</v>
      </c>
      <c r="W24" t="n">
        <v>9.210000000000001</v>
      </c>
      <c r="X24" t="n">
        <v>0.45</v>
      </c>
      <c r="Y24" t="n">
        <v>1</v>
      </c>
      <c r="Z24" t="n">
        <v>10</v>
      </c>
      <c r="AA24" t="n">
        <v>869.6703057240301</v>
      </c>
      <c r="AB24" t="n">
        <v>1189.92127943769</v>
      </c>
      <c r="AC24" t="n">
        <v>1076.356862593161</v>
      </c>
      <c r="AD24" t="n">
        <v>869670.3057240301</v>
      </c>
      <c r="AE24" t="n">
        <v>1189921.27943769</v>
      </c>
      <c r="AF24" t="n">
        <v>1.476149512081927e-06</v>
      </c>
      <c r="AG24" t="n">
        <v>34.36197916666666</v>
      </c>
      <c r="AH24" t="n">
        <v>1076356.862593161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3.7935</v>
      </c>
      <c r="E25" t="n">
        <v>26.36</v>
      </c>
      <c r="F25" t="n">
        <v>23.81</v>
      </c>
      <c r="G25" t="n">
        <v>62.12</v>
      </c>
      <c r="H25" t="n">
        <v>1.04</v>
      </c>
      <c r="I25" t="n">
        <v>23</v>
      </c>
      <c r="J25" t="n">
        <v>114.76</v>
      </c>
      <c r="K25" t="n">
        <v>41.65</v>
      </c>
      <c r="L25" t="n">
        <v>6.75</v>
      </c>
      <c r="M25" t="n">
        <v>21</v>
      </c>
      <c r="N25" t="n">
        <v>16.36</v>
      </c>
      <c r="O25" t="n">
        <v>14387.27</v>
      </c>
      <c r="P25" t="n">
        <v>206.53</v>
      </c>
      <c r="Q25" t="n">
        <v>608.89</v>
      </c>
      <c r="R25" t="n">
        <v>60.88</v>
      </c>
      <c r="S25" t="n">
        <v>46.36</v>
      </c>
      <c r="T25" t="n">
        <v>6874.43</v>
      </c>
      <c r="U25" t="n">
        <v>0.76</v>
      </c>
      <c r="V25" t="n">
        <v>0.89</v>
      </c>
      <c r="W25" t="n">
        <v>9.220000000000001</v>
      </c>
      <c r="X25" t="n">
        <v>0.44</v>
      </c>
      <c r="Y25" t="n">
        <v>1</v>
      </c>
      <c r="Z25" t="n">
        <v>10</v>
      </c>
      <c r="AA25" t="n">
        <v>867.416100788939</v>
      </c>
      <c r="AB25" t="n">
        <v>1186.836976796995</v>
      </c>
      <c r="AC25" t="n">
        <v>1073.566921467648</v>
      </c>
      <c r="AD25" t="n">
        <v>867416.100788939</v>
      </c>
      <c r="AE25" t="n">
        <v>1186836.976796995</v>
      </c>
      <c r="AF25" t="n">
        <v>1.477785652780933e-06</v>
      </c>
      <c r="AG25" t="n">
        <v>34.32291666666666</v>
      </c>
      <c r="AH25" t="n">
        <v>1073566.921467648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3.7989</v>
      </c>
      <c r="E26" t="n">
        <v>26.32</v>
      </c>
      <c r="F26" t="n">
        <v>23.8</v>
      </c>
      <c r="G26" t="n">
        <v>64.91</v>
      </c>
      <c r="H26" t="n">
        <v>1.07</v>
      </c>
      <c r="I26" t="n">
        <v>22</v>
      </c>
      <c r="J26" t="n">
        <v>115.08</v>
      </c>
      <c r="K26" t="n">
        <v>41.65</v>
      </c>
      <c r="L26" t="n">
        <v>7</v>
      </c>
      <c r="M26" t="n">
        <v>20</v>
      </c>
      <c r="N26" t="n">
        <v>16.43</v>
      </c>
      <c r="O26" t="n">
        <v>14426.96</v>
      </c>
      <c r="P26" t="n">
        <v>205.17</v>
      </c>
      <c r="Q26" t="n">
        <v>608.87</v>
      </c>
      <c r="R26" t="n">
        <v>60.47</v>
      </c>
      <c r="S26" t="n">
        <v>46.36</v>
      </c>
      <c r="T26" t="n">
        <v>6672.35</v>
      </c>
      <c r="U26" t="n">
        <v>0.77</v>
      </c>
      <c r="V26" t="n">
        <v>0.9</v>
      </c>
      <c r="W26" t="n">
        <v>9.220000000000001</v>
      </c>
      <c r="X26" t="n">
        <v>0.43</v>
      </c>
      <c r="Y26" t="n">
        <v>1</v>
      </c>
      <c r="Z26" t="n">
        <v>10</v>
      </c>
      <c r="AA26" t="n">
        <v>856.9348972618959</v>
      </c>
      <c r="AB26" t="n">
        <v>1172.49613173323</v>
      </c>
      <c r="AC26" t="n">
        <v>1060.594746529266</v>
      </c>
      <c r="AD26" t="n">
        <v>856934.8972618959</v>
      </c>
      <c r="AE26" t="n">
        <v>1172496.13173323</v>
      </c>
      <c r="AF26" t="n">
        <v>1.479889262251084e-06</v>
      </c>
      <c r="AG26" t="n">
        <v>34.27083333333334</v>
      </c>
      <c r="AH26" t="n">
        <v>1060594.746529266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3.7979</v>
      </c>
      <c r="E27" t="n">
        <v>26.33</v>
      </c>
      <c r="F27" t="n">
        <v>23.8</v>
      </c>
      <c r="G27" t="n">
        <v>64.92</v>
      </c>
      <c r="H27" t="n">
        <v>1.11</v>
      </c>
      <c r="I27" t="n">
        <v>22</v>
      </c>
      <c r="J27" t="n">
        <v>115.4</v>
      </c>
      <c r="K27" t="n">
        <v>41.65</v>
      </c>
      <c r="L27" t="n">
        <v>7.25</v>
      </c>
      <c r="M27" t="n">
        <v>20</v>
      </c>
      <c r="N27" t="n">
        <v>16.5</v>
      </c>
      <c r="O27" t="n">
        <v>14466.67</v>
      </c>
      <c r="P27" t="n">
        <v>204.53</v>
      </c>
      <c r="Q27" t="n">
        <v>608.87</v>
      </c>
      <c r="R27" t="n">
        <v>60.72</v>
      </c>
      <c r="S27" t="n">
        <v>46.36</v>
      </c>
      <c r="T27" t="n">
        <v>6799.81</v>
      </c>
      <c r="U27" t="n">
        <v>0.76</v>
      </c>
      <c r="V27" t="n">
        <v>0.9</v>
      </c>
      <c r="W27" t="n">
        <v>9.220000000000001</v>
      </c>
      <c r="X27" t="n">
        <v>0.43</v>
      </c>
      <c r="Y27" t="n">
        <v>1</v>
      </c>
      <c r="Z27" t="n">
        <v>10</v>
      </c>
      <c r="AA27" t="n">
        <v>856.1325084617617</v>
      </c>
      <c r="AB27" t="n">
        <v>1171.39826797799</v>
      </c>
      <c r="AC27" t="n">
        <v>1059.601661349965</v>
      </c>
      <c r="AD27" t="n">
        <v>856132.5084617618</v>
      </c>
      <c r="AE27" t="n">
        <v>1171398.26797799</v>
      </c>
      <c r="AF27" t="n">
        <v>1.479499704941797e-06</v>
      </c>
      <c r="AG27" t="n">
        <v>34.28385416666666</v>
      </c>
      <c r="AH27" t="n">
        <v>1059601.661349965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3.8063</v>
      </c>
      <c r="E28" t="n">
        <v>26.27</v>
      </c>
      <c r="F28" t="n">
        <v>23.77</v>
      </c>
      <c r="G28" t="n">
        <v>67.91</v>
      </c>
      <c r="H28" t="n">
        <v>1.14</v>
      </c>
      <c r="I28" t="n">
        <v>21</v>
      </c>
      <c r="J28" t="n">
        <v>115.72</v>
      </c>
      <c r="K28" t="n">
        <v>41.65</v>
      </c>
      <c r="L28" t="n">
        <v>7.5</v>
      </c>
      <c r="M28" t="n">
        <v>19</v>
      </c>
      <c r="N28" t="n">
        <v>16.57</v>
      </c>
      <c r="O28" t="n">
        <v>14506.4</v>
      </c>
      <c r="P28" t="n">
        <v>203.35</v>
      </c>
      <c r="Q28" t="n">
        <v>608.86</v>
      </c>
      <c r="R28" t="n">
        <v>59.77</v>
      </c>
      <c r="S28" t="n">
        <v>46.36</v>
      </c>
      <c r="T28" t="n">
        <v>6329.1</v>
      </c>
      <c r="U28" t="n">
        <v>0.78</v>
      </c>
      <c r="V28" t="n">
        <v>0.9</v>
      </c>
      <c r="W28" t="n">
        <v>9.210000000000001</v>
      </c>
      <c r="X28" t="n">
        <v>0.4</v>
      </c>
      <c r="Y28" t="n">
        <v>1</v>
      </c>
      <c r="Z28" t="n">
        <v>10</v>
      </c>
      <c r="AA28" t="n">
        <v>853.3081185016734</v>
      </c>
      <c r="AB28" t="n">
        <v>1167.533813031307</v>
      </c>
      <c r="AC28" t="n">
        <v>1056.106024559596</v>
      </c>
      <c r="AD28" t="n">
        <v>853308.1185016735</v>
      </c>
      <c r="AE28" t="n">
        <v>1167533.813031307</v>
      </c>
      <c r="AF28" t="n">
        <v>1.482771986339809e-06</v>
      </c>
      <c r="AG28" t="n">
        <v>34.20572916666666</v>
      </c>
      <c r="AH28" t="n">
        <v>1056106.024559596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3.8123</v>
      </c>
      <c r="E29" t="n">
        <v>26.23</v>
      </c>
      <c r="F29" t="n">
        <v>23.75</v>
      </c>
      <c r="G29" t="n">
        <v>71.25</v>
      </c>
      <c r="H29" t="n">
        <v>1.18</v>
      </c>
      <c r="I29" t="n">
        <v>20</v>
      </c>
      <c r="J29" t="n">
        <v>116.05</v>
      </c>
      <c r="K29" t="n">
        <v>41.65</v>
      </c>
      <c r="L29" t="n">
        <v>7.75</v>
      </c>
      <c r="M29" t="n">
        <v>18</v>
      </c>
      <c r="N29" t="n">
        <v>16.65</v>
      </c>
      <c r="O29" t="n">
        <v>14546.17</v>
      </c>
      <c r="P29" t="n">
        <v>202.07</v>
      </c>
      <c r="Q29" t="n">
        <v>608.86</v>
      </c>
      <c r="R29" t="n">
        <v>59.04</v>
      </c>
      <c r="S29" t="n">
        <v>46.36</v>
      </c>
      <c r="T29" t="n">
        <v>5969.92</v>
      </c>
      <c r="U29" t="n">
        <v>0.79</v>
      </c>
      <c r="V29" t="n">
        <v>0.9</v>
      </c>
      <c r="W29" t="n">
        <v>9.210000000000001</v>
      </c>
      <c r="X29" t="n">
        <v>0.38</v>
      </c>
      <c r="Y29" t="n">
        <v>1</v>
      </c>
      <c r="Z29" t="n">
        <v>10</v>
      </c>
      <c r="AA29" t="n">
        <v>850.68277412741</v>
      </c>
      <c r="AB29" t="n">
        <v>1163.94170103642</v>
      </c>
      <c r="AC29" t="n">
        <v>1052.856738691941</v>
      </c>
      <c r="AD29" t="n">
        <v>850682.77412741</v>
      </c>
      <c r="AE29" t="n">
        <v>1163941.70103642</v>
      </c>
      <c r="AF29" t="n">
        <v>1.485109330195532e-06</v>
      </c>
      <c r="AG29" t="n">
        <v>34.15364583333334</v>
      </c>
      <c r="AH29" t="n">
        <v>1052856.738691941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3.8201</v>
      </c>
      <c r="E30" t="n">
        <v>26.18</v>
      </c>
      <c r="F30" t="n">
        <v>23.72</v>
      </c>
      <c r="G30" t="n">
        <v>74.90000000000001</v>
      </c>
      <c r="H30" t="n">
        <v>1.21</v>
      </c>
      <c r="I30" t="n">
        <v>19</v>
      </c>
      <c r="J30" t="n">
        <v>116.37</v>
      </c>
      <c r="K30" t="n">
        <v>41.65</v>
      </c>
      <c r="L30" t="n">
        <v>8</v>
      </c>
      <c r="M30" t="n">
        <v>17</v>
      </c>
      <c r="N30" t="n">
        <v>16.72</v>
      </c>
      <c r="O30" t="n">
        <v>14585.96</v>
      </c>
      <c r="P30" t="n">
        <v>200.79</v>
      </c>
      <c r="Q30" t="n">
        <v>608.84</v>
      </c>
      <c r="R30" t="n">
        <v>58.3</v>
      </c>
      <c r="S30" t="n">
        <v>46.36</v>
      </c>
      <c r="T30" t="n">
        <v>5602.87</v>
      </c>
      <c r="U30" t="n">
        <v>0.8</v>
      </c>
      <c r="V30" t="n">
        <v>0.9</v>
      </c>
      <c r="W30" t="n">
        <v>9.199999999999999</v>
      </c>
      <c r="X30" t="n">
        <v>0.35</v>
      </c>
      <c r="Y30" t="n">
        <v>1</v>
      </c>
      <c r="Z30" t="n">
        <v>10</v>
      </c>
      <c r="AA30" t="n">
        <v>847.8055279213008</v>
      </c>
      <c r="AB30" t="n">
        <v>1160.004925842077</v>
      </c>
      <c r="AC30" t="n">
        <v>1049.295683796848</v>
      </c>
      <c r="AD30" t="n">
        <v>847805.5279213008</v>
      </c>
      <c r="AE30" t="n">
        <v>1160004.925842077</v>
      </c>
      <c r="AF30" t="n">
        <v>1.488147877207972e-06</v>
      </c>
      <c r="AG30" t="n">
        <v>34.08854166666666</v>
      </c>
      <c r="AH30" t="n">
        <v>1049295.683796848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3.8184</v>
      </c>
      <c r="E31" t="n">
        <v>26.19</v>
      </c>
      <c r="F31" t="n">
        <v>23.73</v>
      </c>
      <c r="G31" t="n">
        <v>74.94</v>
      </c>
      <c r="H31" t="n">
        <v>1.25</v>
      </c>
      <c r="I31" t="n">
        <v>19</v>
      </c>
      <c r="J31" t="n">
        <v>116.69</v>
      </c>
      <c r="K31" t="n">
        <v>41.65</v>
      </c>
      <c r="L31" t="n">
        <v>8.25</v>
      </c>
      <c r="M31" t="n">
        <v>17</v>
      </c>
      <c r="N31" t="n">
        <v>16.79</v>
      </c>
      <c r="O31" t="n">
        <v>14625.77</v>
      </c>
      <c r="P31" t="n">
        <v>199.75</v>
      </c>
      <c r="Q31" t="n">
        <v>608.8099999999999</v>
      </c>
      <c r="R31" t="n">
        <v>58.56</v>
      </c>
      <c r="S31" t="n">
        <v>46.36</v>
      </c>
      <c r="T31" t="n">
        <v>5732.36</v>
      </c>
      <c r="U31" t="n">
        <v>0.79</v>
      </c>
      <c r="V31" t="n">
        <v>0.9</v>
      </c>
      <c r="W31" t="n">
        <v>9.210000000000001</v>
      </c>
      <c r="X31" t="n">
        <v>0.36</v>
      </c>
      <c r="Y31" t="n">
        <v>1</v>
      </c>
      <c r="Z31" t="n">
        <v>10</v>
      </c>
      <c r="AA31" t="n">
        <v>846.5723074149217</v>
      </c>
      <c r="AB31" t="n">
        <v>1158.317579139401</v>
      </c>
      <c r="AC31" t="n">
        <v>1047.769375095269</v>
      </c>
      <c r="AD31" t="n">
        <v>846572.3074149217</v>
      </c>
      <c r="AE31" t="n">
        <v>1158317.579139401</v>
      </c>
      <c r="AF31" t="n">
        <v>1.487485629782184e-06</v>
      </c>
      <c r="AG31" t="n">
        <v>34.1015625</v>
      </c>
      <c r="AH31" t="n">
        <v>1047769.375095268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3.8254</v>
      </c>
      <c r="E32" t="n">
        <v>26.14</v>
      </c>
      <c r="F32" t="n">
        <v>23.71</v>
      </c>
      <c r="G32" t="n">
        <v>79.02</v>
      </c>
      <c r="H32" t="n">
        <v>1.28</v>
      </c>
      <c r="I32" t="n">
        <v>18</v>
      </c>
      <c r="J32" t="n">
        <v>117.01</v>
      </c>
      <c r="K32" t="n">
        <v>41.65</v>
      </c>
      <c r="L32" t="n">
        <v>8.5</v>
      </c>
      <c r="M32" t="n">
        <v>16</v>
      </c>
      <c r="N32" t="n">
        <v>16.86</v>
      </c>
      <c r="O32" t="n">
        <v>14665.62</v>
      </c>
      <c r="P32" t="n">
        <v>198.96</v>
      </c>
      <c r="Q32" t="n">
        <v>608.8</v>
      </c>
      <c r="R32" t="n">
        <v>57.63</v>
      </c>
      <c r="S32" t="n">
        <v>46.36</v>
      </c>
      <c r="T32" t="n">
        <v>5272.39</v>
      </c>
      <c r="U32" t="n">
        <v>0.8</v>
      </c>
      <c r="V32" t="n">
        <v>0.9</v>
      </c>
      <c r="W32" t="n">
        <v>9.210000000000001</v>
      </c>
      <c r="X32" t="n">
        <v>0.33</v>
      </c>
      <c r="Y32" t="n">
        <v>1</v>
      </c>
      <c r="Z32" t="n">
        <v>10</v>
      </c>
      <c r="AA32" t="n">
        <v>844.5524600100359</v>
      </c>
      <c r="AB32" t="n">
        <v>1155.553934810657</v>
      </c>
      <c r="AC32" t="n">
        <v>1045.269489102461</v>
      </c>
      <c r="AD32" t="n">
        <v>844552.4600100359</v>
      </c>
      <c r="AE32" t="n">
        <v>1155553.934810657</v>
      </c>
      <c r="AF32" t="n">
        <v>1.490212530947194e-06</v>
      </c>
      <c r="AG32" t="n">
        <v>34.03645833333334</v>
      </c>
      <c r="AH32" t="n">
        <v>1045269.489102461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3.8245</v>
      </c>
      <c r="E33" t="n">
        <v>26.15</v>
      </c>
      <c r="F33" t="n">
        <v>23.71</v>
      </c>
      <c r="G33" t="n">
        <v>79.04000000000001</v>
      </c>
      <c r="H33" t="n">
        <v>1.32</v>
      </c>
      <c r="I33" t="n">
        <v>18</v>
      </c>
      <c r="J33" t="n">
        <v>117.34</v>
      </c>
      <c r="K33" t="n">
        <v>41.65</v>
      </c>
      <c r="L33" t="n">
        <v>8.75</v>
      </c>
      <c r="M33" t="n">
        <v>16</v>
      </c>
      <c r="N33" t="n">
        <v>16.94</v>
      </c>
      <c r="O33" t="n">
        <v>14705.49</v>
      </c>
      <c r="P33" t="n">
        <v>196.16</v>
      </c>
      <c r="Q33" t="n">
        <v>608.8</v>
      </c>
      <c r="R33" t="n">
        <v>57.95</v>
      </c>
      <c r="S33" t="n">
        <v>46.36</v>
      </c>
      <c r="T33" t="n">
        <v>5433.89</v>
      </c>
      <c r="U33" t="n">
        <v>0.8</v>
      </c>
      <c r="V33" t="n">
        <v>0.9</v>
      </c>
      <c r="W33" t="n">
        <v>9.210000000000001</v>
      </c>
      <c r="X33" t="n">
        <v>0.34</v>
      </c>
      <c r="Y33" t="n">
        <v>1</v>
      </c>
      <c r="Z33" t="n">
        <v>10</v>
      </c>
      <c r="AA33" t="n">
        <v>840.6678441836352</v>
      </c>
      <c r="AB33" t="n">
        <v>1150.238832059821</v>
      </c>
      <c r="AC33" t="n">
        <v>1040.461652298371</v>
      </c>
      <c r="AD33" t="n">
        <v>840667.8441836352</v>
      </c>
      <c r="AE33" t="n">
        <v>1150238.832059821</v>
      </c>
      <c r="AF33" t="n">
        <v>1.489861929368836e-06</v>
      </c>
      <c r="AG33" t="n">
        <v>34.04947916666666</v>
      </c>
      <c r="AH33" t="n">
        <v>1040461.652298371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3.8303</v>
      </c>
      <c r="E34" t="n">
        <v>26.11</v>
      </c>
      <c r="F34" t="n">
        <v>23.69</v>
      </c>
      <c r="G34" t="n">
        <v>83.63</v>
      </c>
      <c r="H34" t="n">
        <v>1.35</v>
      </c>
      <c r="I34" t="n">
        <v>17</v>
      </c>
      <c r="J34" t="n">
        <v>117.66</v>
      </c>
      <c r="K34" t="n">
        <v>41.65</v>
      </c>
      <c r="L34" t="n">
        <v>9</v>
      </c>
      <c r="M34" t="n">
        <v>15</v>
      </c>
      <c r="N34" t="n">
        <v>17.01</v>
      </c>
      <c r="O34" t="n">
        <v>14745.39</v>
      </c>
      <c r="P34" t="n">
        <v>196.39</v>
      </c>
      <c r="Q34" t="n">
        <v>608.78</v>
      </c>
      <c r="R34" t="n">
        <v>57.26</v>
      </c>
      <c r="S34" t="n">
        <v>46.36</v>
      </c>
      <c r="T34" t="n">
        <v>5094.99</v>
      </c>
      <c r="U34" t="n">
        <v>0.8100000000000001</v>
      </c>
      <c r="V34" t="n">
        <v>0.9</v>
      </c>
      <c r="W34" t="n">
        <v>9.210000000000001</v>
      </c>
      <c r="X34" t="n">
        <v>0.32</v>
      </c>
      <c r="Y34" t="n">
        <v>1</v>
      </c>
      <c r="Z34" t="n">
        <v>10</v>
      </c>
      <c r="AA34" t="n">
        <v>840.0712899239772</v>
      </c>
      <c r="AB34" t="n">
        <v>1149.42260020364</v>
      </c>
      <c r="AC34" t="n">
        <v>1039.723320464956</v>
      </c>
      <c r="AD34" t="n">
        <v>840071.2899239772</v>
      </c>
      <c r="AE34" t="n">
        <v>1149422.60020364</v>
      </c>
      <c r="AF34" t="n">
        <v>1.492121361762701e-06</v>
      </c>
      <c r="AG34" t="n">
        <v>33.99739583333334</v>
      </c>
      <c r="AH34" t="n">
        <v>1039723.320464956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3.8296</v>
      </c>
      <c r="E35" t="n">
        <v>26.11</v>
      </c>
      <c r="F35" t="n">
        <v>23.7</v>
      </c>
      <c r="G35" t="n">
        <v>83.64</v>
      </c>
      <c r="H35" t="n">
        <v>1.38</v>
      </c>
      <c r="I35" t="n">
        <v>17</v>
      </c>
      <c r="J35" t="n">
        <v>117.98</v>
      </c>
      <c r="K35" t="n">
        <v>41.65</v>
      </c>
      <c r="L35" t="n">
        <v>9.25</v>
      </c>
      <c r="M35" t="n">
        <v>15</v>
      </c>
      <c r="N35" t="n">
        <v>17.08</v>
      </c>
      <c r="O35" t="n">
        <v>14785.31</v>
      </c>
      <c r="P35" t="n">
        <v>194.66</v>
      </c>
      <c r="Q35" t="n">
        <v>608.91</v>
      </c>
      <c r="R35" t="n">
        <v>57.51</v>
      </c>
      <c r="S35" t="n">
        <v>46.36</v>
      </c>
      <c r="T35" t="n">
        <v>5218.35</v>
      </c>
      <c r="U35" t="n">
        <v>0.8100000000000001</v>
      </c>
      <c r="V35" t="n">
        <v>0.9</v>
      </c>
      <c r="W35" t="n">
        <v>9.210000000000001</v>
      </c>
      <c r="X35" t="n">
        <v>0.33</v>
      </c>
      <c r="Y35" t="n">
        <v>1</v>
      </c>
      <c r="Z35" t="n">
        <v>10</v>
      </c>
      <c r="AA35" t="n">
        <v>837.7484606900364</v>
      </c>
      <c r="AB35" t="n">
        <v>1146.244402769769</v>
      </c>
      <c r="AC35" t="n">
        <v>1036.848445733545</v>
      </c>
      <c r="AD35" t="n">
        <v>837748.4606900364</v>
      </c>
      <c r="AE35" t="n">
        <v>1146244.402769769</v>
      </c>
      <c r="AF35" t="n">
        <v>1.4918486716462e-06</v>
      </c>
      <c r="AG35" t="n">
        <v>33.99739583333334</v>
      </c>
      <c r="AH35" t="n">
        <v>1036848.445733545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3.8356</v>
      </c>
      <c r="E36" t="n">
        <v>26.07</v>
      </c>
      <c r="F36" t="n">
        <v>23.68</v>
      </c>
      <c r="G36" t="n">
        <v>88.8</v>
      </c>
      <c r="H36" t="n">
        <v>1.42</v>
      </c>
      <c r="I36" t="n">
        <v>16</v>
      </c>
      <c r="J36" t="n">
        <v>118.31</v>
      </c>
      <c r="K36" t="n">
        <v>41.65</v>
      </c>
      <c r="L36" t="n">
        <v>9.5</v>
      </c>
      <c r="M36" t="n">
        <v>14</v>
      </c>
      <c r="N36" t="n">
        <v>17.16</v>
      </c>
      <c r="O36" t="n">
        <v>14825.26</v>
      </c>
      <c r="P36" t="n">
        <v>194.01</v>
      </c>
      <c r="Q36" t="n">
        <v>608.9</v>
      </c>
      <c r="R36" t="n">
        <v>57.09</v>
      </c>
      <c r="S36" t="n">
        <v>46.36</v>
      </c>
      <c r="T36" t="n">
        <v>5010.72</v>
      </c>
      <c r="U36" t="n">
        <v>0.8100000000000001</v>
      </c>
      <c r="V36" t="n">
        <v>0.9</v>
      </c>
      <c r="W36" t="n">
        <v>9.199999999999999</v>
      </c>
      <c r="X36" t="n">
        <v>0.31</v>
      </c>
      <c r="Y36" t="n">
        <v>1</v>
      </c>
      <c r="Z36" t="n">
        <v>10</v>
      </c>
      <c r="AA36" t="n">
        <v>836.0569829376237</v>
      </c>
      <c r="AB36" t="n">
        <v>1143.930048286186</v>
      </c>
      <c r="AC36" t="n">
        <v>1034.754969993659</v>
      </c>
      <c r="AD36" t="n">
        <v>836056.9829376237</v>
      </c>
      <c r="AE36" t="n">
        <v>1143930.048286186</v>
      </c>
      <c r="AF36" t="n">
        <v>1.494186015501924e-06</v>
      </c>
      <c r="AG36" t="n">
        <v>33.9453125</v>
      </c>
      <c r="AH36" t="n">
        <v>1034754.969993658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3.8341</v>
      </c>
      <c r="E37" t="n">
        <v>26.08</v>
      </c>
      <c r="F37" t="n">
        <v>23.69</v>
      </c>
      <c r="G37" t="n">
        <v>88.84</v>
      </c>
      <c r="H37" t="n">
        <v>1.45</v>
      </c>
      <c r="I37" t="n">
        <v>16</v>
      </c>
      <c r="J37" t="n">
        <v>118.63</v>
      </c>
      <c r="K37" t="n">
        <v>41.65</v>
      </c>
      <c r="L37" t="n">
        <v>9.75</v>
      </c>
      <c r="M37" t="n">
        <v>14</v>
      </c>
      <c r="N37" t="n">
        <v>17.23</v>
      </c>
      <c r="O37" t="n">
        <v>14865.24</v>
      </c>
      <c r="P37" t="n">
        <v>191.76</v>
      </c>
      <c r="Q37" t="n">
        <v>608.83</v>
      </c>
      <c r="R37" t="n">
        <v>57.43</v>
      </c>
      <c r="S37" t="n">
        <v>46.36</v>
      </c>
      <c r="T37" t="n">
        <v>5184.14</v>
      </c>
      <c r="U37" t="n">
        <v>0.8100000000000001</v>
      </c>
      <c r="V37" t="n">
        <v>0.9</v>
      </c>
      <c r="W37" t="n">
        <v>9.199999999999999</v>
      </c>
      <c r="X37" t="n">
        <v>0.32</v>
      </c>
      <c r="Y37" t="n">
        <v>1</v>
      </c>
      <c r="Z37" t="n">
        <v>10</v>
      </c>
      <c r="AA37" t="n">
        <v>833.0846211539854</v>
      </c>
      <c r="AB37" t="n">
        <v>1139.863131762465</v>
      </c>
      <c r="AC37" t="n">
        <v>1031.076194275008</v>
      </c>
      <c r="AD37" t="n">
        <v>833084.6211539854</v>
      </c>
      <c r="AE37" t="n">
        <v>1139863.131762465</v>
      </c>
      <c r="AF37" t="n">
        <v>1.493601679537993e-06</v>
      </c>
      <c r="AG37" t="n">
        <v>33.95833333333334</v>
      </c>
      <c r="AH37" t="n">
        <v>1031076.194275008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3.8444</v>
      </c>
      <c r="E38" t="n">
        <v>26.01</v>
      </c>
      <c r="F38" t="n">
        <v>23.64</v>
      </c>
      <c r="G38" t="n">
        <v>94.56999999999999</v>
      </c>
      <c r="H38" t="n">
        <v>1.48</v>
      </c>
      <c r="I38" t="n">
        <v>15</v>
      </c>
      <c r="J38" t="n">
        <v>118.96</v>
      </c>
      <c r="K38" t="n">
        <v>41.65</v>
      </c>
      <c r="L38" t="n">
        <v>10</v>
      </c>
      <c r="M38" t="n">
        <v>12</v>
      </c>
      <c r="N38" t="n">
        <v>17.31</v>
      </c>
      <c r="O38" t="n">
        <v>14905.25</v>
      </c>
      <c r="P38" t="n">
        <v>191.37</v>
      </c>
      <c r="Q38" t="n">
        <v>608.83</v>
      </c>
      <c r="R38" t="n">
        <v>55.79</v>
      </c>
      <c r="S38" t="n">
        <v>46.36</v>
      </c>
      <c r="T38" t="n">
        <v>4369.68</v>
      </c>
      <c r="U38" t="n">
        <v>0.83</v>
      </c>
      <c r="V38" t="n">
        <v>0.9</v>
      </c>
      <c r="W38" t="n">
        <v>9.199999999999999</v>
      </c>
      <c r="X38" t="n">
        <v>0.27</v>
      </c>
      <c r="Y38" t="n">
        <v>1</v>
      </c>
      <c r="Z38" t="n">
        <v>10</v>
      </c>
      <c r="AA38" t="n">
        <v>831.1354401940058</v>
      </c>
      <c r="AB38" t="n">
        <v>1137.196176381226</v>
      </c>
      <c r="AC38" t="n">
        <v>1028.663769372259</v>
      </c>
      <c r="AD38" t="n">
        <v>831135.4401940058</v>
      </c>
      <c r="AE38" t="n">
        <v>1137196.176381226</v>
      </c>
      <c r="AF38" t="n">
        <v>1.497614119823651e-06</v>
      </c>
      <c r="AG38" t="n">
        <v>33.8671875</v>
      </c>
      <c r="AH38" t="n">
        <v>1028663.769372259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3.8435</v>
      </c>
      <c r="E39" t="n">
        <v>26.02</v>
      </c>
      <c r="F39" t="n">
        <v>23.65</v>
      </c>
      <c r="G39" t="n">
        <v>94.59</v>
      </c>
      <c r="H39" t="n">
        <v>1.52</v>
      </c>
      <c r="I39" t="n">
        <v>15</v>
      </c>
      <c r="J39" t="n">
        <v>119.28</v>
      </c>
      <c r="K39" t="n">
        <v>41.65</v>
      </c>
      <c r="L39" t="n">
        <v>10.25</v>
      </c>
      <c r="M39" t="n">
        <v>13</v>
      </c>
      <c r="N39" t="n">
        <v>17.38</v>
      </c>
      <c r="O39" t="n">
        <v>14945.29</v>
      </c>
      <c r="P39" t="n">
        <v>189.81</v>
      </c>
      <c r="Q39" t="n">
        <v>608.83</v>
      </c>
      <c r="R39" t="n">
        <v>56.06</v>
      </c>
      <c r="S39" t="n">
        <v>46.36</v>
      </c>
      <c r="T39" t="n">
        <v>4502.35</v>
      </c>
      <c r="U39" t="n">
        <v>0.83</v>
      </c>
      <c r="V39" t="n">
        <v>0.9</v>
      </c>
      <c r="W39" t="n">
        <v>9.199999999999999</v>
      </c>
      <c r="X39" t="n">
        <v>0.28</v>
      </c>
      <c r="Y39" t="n">
        <v>1</v>
      </c>
      <c r="Z39" t="n">
        <v>10</v>
      </c>
      <c r="AA39" t="n">
        <v>829.0814106548005</v>
      </c>
      <c r="AB39" t="n">
        <v>1134.385762548298</v>
      </c>
      <c r="AC39" t="n">
        <v>1026.121577491105</v>
      </c>
      <c r="AD39" t="n">
        <v>829081.4106548005</v>
      </c>
      <c r="AE39" t="n">
        <v>1134385.762548298</v>
      </c>
      <c r="AF39" t="n">
        <v>1.497263518245293e-06</v>
      </c>
      <c r="AG39" t="n">
        <v>33.88020833333334</v>
      </c>
      <c r="AH39" t="n">
        <v>1026121.577491105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3.8502</v>
      </c>
      <c r="E40" t="n">
        <v>25.97</v>
      </c>
      <c r="F40" t="n">
        <v>23.63</v>
      </c>
      <c r="G40" t="n">
        <v>101.25</v>
      </c>
      <c r="H40" t="n">
        <v>1.55</v>
      </c>
      <c r="I40" t="n">
        <v>14</v>
      </c>
      <c r="J40" t="n">
        <v>119.61</v>
      </c>
      <c r="K40" t="n">
        <v>41.65</v>
      </c>
      <c r="L40" t="n">
        <v>10.5</v>
      </c>
      <c r="M40" t="n">
        <v>11</v>
      </c>
      <c r="N40" t="n">
        <v>17.46</v>
      </c>
      <c r="O40" t="n">
        <v>14985.35</v>
      </c>
      <c r="P40" t="n">
        <v>188.48</v>
      </c>
      <c r="Q40" t="n">
        <v>608.8200000000001</v>
      </c>
      <c r="R40" t="n">
        <v>55.12</v>
      </c>
      <c r="S40" t="n">
        <v>46.36</v>
      </c>
      <c r="T40" t="n">
        <v>4036.77</v>
      </c>
      <c r="U40" t="n">
        <v>0.84</v>
      </c>
      <c r="V40" t="n">
        <v>0.9</v>
      </c>
      <c r="W40" t="n">
        <v>9.199999999999999</v>
      </c>
      <c r="X40" t="n">
        <v>0.25</v>
      </c>
      <c r="Y40" t="n">
        <v>1</v>
      </c>
      <c r="Z40" t="n">
        <v>10</v>
      </c>
      <c r="AA40" t="n">
        <v>826.3745885916436</v>
      </c>
      <c r="AB40" t="n">
        <v>1130.682169184925</v>
      </c>
      <c r="AC40" t="n">
        <v>1022.771449880306</v>
      </c>
      <c r="AD40" t="n">
        <v>826374.5885916436</v>
      </c>
      <c r="AE40" t="n">
        <v>1130682.169184925</v>
      </c>
      <c r="AF40" t="n">
        <v>1.499873552217517e-06</v>
      </c>
      <c r="AG40" t="n">
        <v>33.81510416666666</v>
      </c>
      <c r="AH40" t="n">
        <v>1022771.449880306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3.8501</v>
      </c>
      <c r="E41" t="n">
        <v>25.97</v>
      </c>
      <c r="F41" t="n">
        <v>23.63</v>
      </c>
      <c r="G41" t="n">
        <v>101.25</v>
      </c>
      <c r="H41" t="n">
        <v>1.58</v>
      </c>
      <c r="I41" t="n">
        <v>14</v>
      </c>
      <c r="J41" t="n">
        <v>119.93</v>
      </c>
      <c r="K41" t="n">
        <v>41.65</v>
      </c>
      <c r="L41" t="n">
        <v>10.75</v>
      </c>
      <c r="M41" t="n">
        <v>8</v>
      </c>
      <c r="N41" t="n">
        <v>17.53</v>
      </c>
      <c r="O41" t="n">
        <v>15025.44</v>
      </c>
      <c r="P41" t="n">
        <v>188.13</v>
      </c>
      <c r="Q41" t="n">
        <v>608.8099999999999</v>
      </c>
      <c r="R41" t="n">
        <v>54.95</v>
      </c>
      <c r="S41" t="n">
        <v>46.36</v>
      </c>
      <c r="T41" t="n">
        <v>3951.17</v>
      </c>
      <c r="U41" t="n">
        <v>0.84</v>
      </c>
      <c r="V41" t="n">
        <v>0.9</v>
      </c>
      <c r="W41" t="n">
        <v>9.210000000000001</v>
      </c>
      <c r="X41" t="n">
        <v>0.25</v>
      </c>
      <c r="Y41" t="n">
        <v>1</v>
      </c>
      <c r="Z41" t="n">
        <v>10</v>
      </c>
      <c r="AA41" t="n">
        <v>825.8903989954772</v>
      </c>
      <c r="AB41" t="n">
        <v>1130.019679618513</v>
      </c>
      <c r="AC41" t="n">
        <v>1022.172187388303</v>
      </c>
      <c r="AD41" t="n">
        <v>825890.3989954772</v>
      </c>
      <c r="AE41" t="n">
        <v>1130019.679618513</v>
      </c>
      <c r="AF41" t="n">
        <v>1.499834596486588e-06</v>
      </c>
      <c r="AG41" t="n">
        <v>33.81510416666666</v>
      </c>
      <c r="AH41" t="n">
        <v>1022172.187388303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3.8498</v>
      </c>
      <c r="E42" t="n">
        <v>25.98</v>
      </c>
      <c r="F42" t="n">
        <v>23.63</v>
      </c>
      <c r="G42" t="n">
        <v>101.26</v>
      </c>
      <c r="H42" t="n">
        <v>1.61</v>
      </c>
      <c r="I42" t="n">
        <v>14</v>
      </c>
      <c r="J42" t="n">
        <v>120.26</v>
      </c>
      <c r="K42" t="n">
        <v>41.65</v>
      </c>
      <c r="L42" t="n">
        <v>11</v>
      </c>
      <c r="M42" t="n">
        <v>6</v>
      </c>
      <c r="N42" t="n">
        <v>17.61</v>
      </c>
      <c r="O42" t="n">
        <v>15065.56</v>
      </c>
      <c r="P42" t="n">
        <v>188.18</v>
      </c>
      <c r="Q42" t="n">
        <v>608.86</v>
      </c>
      <c r="R42" t="n">
        <v>55.12</v>
      </c>
      <c r="S42" t="n">
        <v>46.36</v>
      </c>
      <c r="T42" t="n">
        <v>4036.75</v>
      </c>
      <c r="U42" t="n">
        <v>0.84</v>
      </c>
      <c r="V42" t="n">
        <v>0.9</v>
      </c>
      <c r="W42" t="n">
        <v>9.210000000000001</v>
      </c>
      <c r="X42" t="n">
        <v>0.26</v>
      </c>
      <c r="Y42" t="n">
        <v>1</v>
      </c>
      <c r="Z42" t="n">
        <v>10</v>
      </c>
      <c r="AA42" t="n">
        <v>825.9926053631262</v>
      </c>
      <c r="AB42" t="n">
        <v>1130.159522879757</v>
      </c>
      <c r="AC42" t="n">
        <v>1022.298684204965</v>
      </c>
      <c r="AD42" t="n">
        <v>825992.6053631263</v>
      </c>
      <c r="AE42" t="n">
        <v>1130159.522879757</v>
      </c>
      <c r="AF42" t="n">
        <v>1.499717729293802e-06</v>
      </c>
      <c r="AG42" t="n">
        <v>33.828125</v>
      </c>
      <c r="AH42" t="n">
        <v>1022298.684204965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3.8496</v>
      </c>
      <c r="E43" t="n">
        <v>25.98</v>
      </c>
      <c r="F43" t="n">
        <v>23.63</v>
      </c>
      <c r="G43" t="n">
        <v>101.27</v>
      </c>
      <c r="H43" t="n">
        <v>1.65</v>
      </c>
      <c r="I43" t="n">
        <v>14</v>
      </c>
      <c r="J43" t="n">
        <v>120.58</v>
      </c>
      <c r="K43" t="n">
        <v>41.65</v>
      </c>
      <c r="L43" t="n">
        <v>11.25</v>
      </c>
      <c r="M43" t="n">
        <v>4</v>
      </c>
      <c r="N43" t="n">
        <v>17.68</v>
      </c>
      <c r="O43" t="n">
        <v>15105.7</v>
      </c>
      <c r="P43" t="n">
        <v>187.47</v>
      </c>
      <c r="Q43" t="n">
        <v>608.8200000000001</v>
      </c>
      <c r="R43" t="n">
        <v>55.14</v>
      </c>
      <c r="S43" t="n">
        <v>46.36</v>
      </c>
      <c r="T43" t="n">
        <v>4048.95</v>
      </c>
      <c r="U43" t="n">
        <v>0.84</v>
      </c>
      <c r="V43" t="n">
        <v>0.9</v>
      </c>
      <c r="W43" t="n">
        <v>9.210000000000001</v>
      </c>
      <c r="X43" t="n">
        <v>0.26</v>
      </c>
      <c r="Y43" t="n">
        <v>1</v>
      </c>
      <c r="Z43" t="n">
        <v>10</v>
      </c>
      <c r="AA43" t="n">
        <v>825.0099441228116</v>
      </c>
      <c r="AB43" t="n">
        <v>1128.815002418804</v>
      </c>
      <c r="AC43" t="n">
        <v>1021.082482889759</v>
      </c>
      <c r="AD43" t="n">
        <v>825009.9441228115</v>
      </c>
      <c r="AE43" t="n">
        <v>1128815.002418804</v>
      </c>
      <c r="AF43" t="n">
        <v>1.499639817831944e-06</v>
      </c>
      <c r="AG43" t="n">
        <v>33.828125</v>
      </c>
      <c r="AH43" t="n">
        <v>1021082.482889759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3.8492</v>
      </c>
      <c r="E44" t="n">
        <v>25.98</v>
      </c>
      <c r="F44" t="n">
        <v>23.63</v>
      </c>
      <c r="G44" t="n">
        <v>101.28</v>
      </c>
      <c r="H44" t="n">
        <v>1.68</v>
      </c>
      <c r="I44" t="n">
        <v>14</v>
      </c>
      <c r="J44" t="n">
        <v>120.91</v>
      </c>
      <c r="K44" t="n">
        <v>41.65</v>
      </c>
      <c r="L44" t="n">
        <v>11.5</v>
      </c>
      <c r="M44" t="n">
        <v>0</v>
      </c>
      <c r="N44" t="n">
        <v>17.76</v>
      </c>
      <c r="O44" t="n">
        <v>15145.88</v>
      </c>
      <c r="P44" t="n">
        <v>187.7</v>
      </c>
      <c r="Q44" t="n">
        <v>608.8200000000001</v>
      </c>
      <c r="R44" t="n">
        <v>55.13</v>
      </c>
      <c r="S44" t="n">
        <v>46.36</v>
      </c>
      <c r="T44" t="n">
        <v>4042.63</v>
      </c>
      <c r="U44" t="n">
        <v>0.84</v>
      </c>
      <c r="V44" t="n">
        <v>0.9</v>
      </c>
      <c r="W44" t="n">
        <v>9.210000000000001</v>
      </c>
      <c r="X44" t="n">
        <v>0.26</v>
      </c>
      <c r="Y44" t="n">
        <v>1</v>
      </c>
      <c r="Z44" t="n">
        <v>10</v>
      </c>
      <c r="AA44" t="n">
        <v>825.3770679796011</v>
      </c>
      <c r="AB44" t="n">
        <v>1129.317317476025</v>
      </c>
      <c r="AC44" t="n">
        <v>1021.536857702922</v>
      </c>
      <c r="AD44" t="n">
        <v>825377.0679796011</v>
      </c>
      <c r="AE44" t="n">
        <v>1129317.317476025</v>
      </c>
      <c r="AF44" t="n">
        <v>1.49948399490823e-06</v>
      </c>
      <c r="AG44" t="n">
        <v>33.828125</v>
      </c>
      <c r="AH44" t="n">
        <v>1021536.857702922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1.8084</v>
      </c>
      <c r="E2" t="n">
        <v>55.3</v>
      </c>
      <c r="F2" t="n">
        <v>31.61</v>
      </c>
      <c r="G2" t="n">
        <v>4.77</v>
      </c>
      <c r="H2" t="n">
        <v>0.06</v>
      </c>
      <c r="I2" t="n">
        <v>398</v>
      </c>
      <c r="J2" t="n">
        <v>274.09</v>
      </c>
      <c r="K2" t="n">
        <v>60.56</v>
      </c>
      <c r="L2" t="n">
        <v>1</v>
      </c>
      <c r="M2" t="n">
        <v>396</v>
      </c>
      <c r="N2" t="n">
        <v>72.53</v>
      </c>
      <c r="O2" t="n">
        <v>34038.11</v>
      </c>
      <c r="P2" t="n">
        <v>553.89</v>
      </c>
      <c r="Q2" t="n">
        <v>610.59</v>
      </c>
      <c r="R2" t="n">
        <v>303.8</v>
      </c>
      <c r="S2" t="n">
        <v>46.36</v>
      </c>
      <c r="T2" t="n">
        <v>126455.28</v>
      </c>
      <c r="U2" t="n">
        <v>0.15</v>
      </c>
      <c r="V2" t="n">
        <v>0.68</v>
      </c>
      <c r="W2" t="n">
        <v>9.82</v>
      </c>
      <c r="X2" t="n">
        <v>8.199999999999999</v>
      </c>
      <c r="Y2" t="n">
        <v>1</v>
      </c>
      <c r="Z2" t="n">
        <v>10</v>
      </c>
      <c r="AA2" t="n">
        <v>3262.284640120364</v>
      </c>
      <c r="AB2" t="n">
        <v>4463.601766453766</v>
      </c>
      <c r="AC2" t="n">
        <v>4037.601878567675</v>
      </c>
      <c r="AD2" t="n">
        <v>3262284.640120364</v>
      </c>
      <c r="AE2" t="n">
        <v>4463601.766453765</v>
      </c>
      <c r="AF2" t="n">
        <v>5.628555534066447e-07</v>
      </c>
      <c r="AG2" t="n">
        <v>72.00520833333333</v>
      </c>
      <c r="AH2" t="n">
        <v>4037601.878567675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2.0879</v>
      </c>
      <c r="E3" t="n">
        <v>47.89</v>
      </c>
      <c r="F3" t="n">
        <v>29.48</v>
      </c>
      <c r="G3" t="n">
        <v>5.96</v>
      </c>
      <c r="H3" t="n">
        <v>0.08</v>
      </c>
      <c r="I3" t="n">
        <v>297</v>
      </c>
      <c r="J3" t="n">
        <v>274.57</v>
      </c>
      <c r="K3" t="n">
        <v>60.56</v>
      </c>
      <c r="L3" t="n">
        <v>1.25</v>
      </c>
      <c r="M3" t="n">
        <v>295</v>
      </c>
      <c r="N3" t="n">
        <v>72.76000000000001</v>
      </c>
      <c r="O3" t="n">
        <v>34097.72</v>
      </c>
      <c r="P3" t="n">
        <v>516.76</v>
      </c>
      <c r="Q3" t="n">
        <v>610.1</v>
      </c>
      <c r="R3" t="n">
        <v>236.8</v>
      </c>
      <c r="S3" t="n">
        <v>46.36</v>
      </c>
      <c r="T3" t="n">
        <v>93461.71000000001</v>
      </c>
      <c r="U3" t="n">
        <v>0.2</v>
      </c>
      <c r="V3" t="n">
        <v>0.72</v>
      </c>
      <c r="W3" t="n">
        <v>9.68</v>
      </c>
      <c r="X3" t="n">
        <v>6.08</v>
      </c>
      <c r="Y3" t="n">
        <v>1</v>
      </c>
      <c r="Z3" t="n">
        <v>10</v>
      </c>
      <c r="AA3" t="n">
        <v>2691.550474438594</v>
      </c>
      <c r="AB3" t="n">
        <v>3682.698101953579</v>
      </c>
      <c r="AC3" t="n">
        <v>3331.226563802239</v>
      </c>
      <c r="AD3" t="n">
        <v>2691550.474438594</v>
      </c>
      <c r="AE3" t="n">
        <v>3682698.101953579</v>
      </c>
      <c r="AF3" t="n">
        <v>6.498485456523631e-07</v>
      </c>
      <c r="AG3" t="n">
        <v>62.35677083333334</v>
      </c>
      <c r="AH3" t="n">
        <v>3331226.563802239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2.2996</v>
      </c>
      <c r="E4" t="n">
        <v>43.48</v>
      </c>
      <c r="F4" t="n">
        <v>28.21</v>
      </c>
      <c r="G4" t="n">
        <v>7.14</v>
      </c>
      <c r="H4" t="n">
        <v>0.1</v>
      </c>
      <c r="I4" t="n">
        <v>237</v>
      </c>
      <c r="J4" t="n">
        <v>275.05</v>
      </c>
      <c r="K4" t="n">
        <v>60.56</v>
      </c>
      <c r="L4" t="n">
        <v>1.5</v>
      </c>
      <c r="M4" t="n">
        <v>235</v>
      </c>
      <c r="N4" t="n">
        <v>73</v>
      </c>
      <c r="O4" t="n">
        <v>34157.42</v>
      </c>
      <c r="P4" t="n">
        <v>494.39</v>
      </c>
      <c r="Q4" t="n">
        <v>610.22</v>
      </c>
      <c r="R4" t="n">
        <v>197.5</v>
      </c>
      <c r="S4" t="n">
        <v>46.36</v>
      </c>
      <c r="T4" t="n">
        <v>74112.10000000001</v>
      </c>
      <c r="U4" t="n">
        <v>0.23</v>
      </c>
      <c r="V4" t="n">
        <v>0.76</v>
      </c>
      <c r="W4" t="n">
        <v>9.550000000000001</v>
      </c>
      <c r="X4" t="n">
        <v>4.81</v>
      </c>
      <c r="Y4" t="n">
        <v>1</v>
      </c>
      <c r="Z4" t="n">
        <v>10</v>
      </c>
      <c r="AA4" t="n">
        <v>2369.902908302716</v>
      </c>
      <c r="AB4" t="n">
        <v>3242.605711877314</v>
      </c>
      <c r="AC4" t="n">
        <v>2933.135973761321</v>
      </c>
      <c r="AD4" t="n">
        <v>2369902.908302716</v>
      </c>
      <c r="AE4" t="n">
        <v>3242605.711877314</v>
      </c>
      <c r="AF4" t="n">
        <v>7.157391233211238e-07</v>
      </c>
      <c r="AG4" t="n">
        <v>56.61458333333334</v>
      </c>
      <c r="AH4" t="n">
        <v>2933135.973761321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2.46</v>
      </c>
      <c r="E5" t="n">
        <v>40.65</v>
      </c>
      <c r="F5" t="n">
        <v>27.41</v>
      </c>
      <c r="G5" t="n">
        <v>8.31</v>
      </c>
      <c r="H5" t="n">
        <v>0.11</v>
      </c>
      <c r="I5" t="n">
        <v>198</v>
      </c>
      <c r="J5" t="n">
        <v>275.54</v>
      </c>
      <c r="K5" t="n">
        <v>60.56</v>
      </c>
      <c r="L5" t="n">
        <v>1.75</v>
      </c>
      <c r="M5" t="n">
        <v>196</v>
      </c>
      <c r="N5" t="n">
        <v>73.23</v>
      </c>
      <c r="O5" t="n">
        <v>34217.22</v>
      </c>
      <c r="P5" t="n">
        <v>480.35</v>
      </c>
      <c r="Q5" t="n">
        <v>609.64</v>
      </c>
      <c r="R5" t="n">
        <v>172.33</v>
      </c>
      <c r="S5" t="n">
        <v>46.36</v>
      </c>
      <c r="T5" t="n">
        <v>61724.25</v>
      </c>
      <c r="U5" t="n">
        <v>0.27</v>
      </c>
      <c r="V5" t="n">
        <v>0.78</v>
      </c>
      <c r="W5" t="n">
        <v>9.51</v>
      </c>
      <c r="X5" t="n">
        <v>4.02</v>
      </c>
      <c r="Y5" t="n">
        <v>1</v>
      </c>
      <c r="Z5" t="n">
        <v>10</v>
      </c>
      <c r="AA5" t="n">
        <v>2178.548881972871</v>
      </c>
      <c r="AB5" t="n">
        <v>2980.786691108795</v>
      </c>
      <c r="AC5" t="n">
        <v>2696.304592869767</v>
      </c>
      <c r="AD5" t="n">
        <v>2178548.881972871</v>
      </c>
      <c r="AE5" t="n">
        <v>2980786.691108795</v>
      </c>
      <c r="AF5" t="n">
        <v>7.656628297834251e-07</v>
      </c>
      <c r="AG5" t="n">
        <v>52.9296875</v>
      </c>
      <c r="AH5" t="n">
        <v>2696304.592869767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2.5959</v>
      </c>
      <c r="E6" t="n">
        <v>38.52</v>
      </c>
      <c r="F6" t="n">
        <v>26.8</v>
      </c>
      <c r="G6" t="n">
        <v>9.51</v>
      </c>
      <c r="H6" t="n">
        <v>0.13</v>
      </c>
      <c r="I6" t="n">
        <v>169</v>
      </c>
      <c r="J6" t="n">
        <v>276.02</v>
      </c>
      <c r="K6" t="n">
        <v>60.56</v>
      </c>
      <c r="L6" t="n">
        <v>2</v>
      </c>
      <c r="M6" t="n">
        <v>167</v>
      </c>
      <c r="N6" t="n">
        <v>73.47</v>
      </c>
      <c r="O6" t="n">
        <v>34277.1</v>
      </c>
      <c r="P6" t="n">
        <v>469.54</v>
      </c>
      <c r="Q6" t="n">
        <v>609.63</v>
      </c>
      <c r="R6" t="n">
        <v>153.56</v>
      </c>
      <c r="S6" t="n">
        <v>46.36</v>
      </c>
      <c r="T6" t="n">
        <v>52484.21</v>
      </c>
      <c r="U6" t="n">
        <v>0.3</v>
      </c>
      <c r="V6" t="n">
        <v>0.8</v>
      </c>
      <c r="W6" t="n">
        <v>9.449999999999999</v>
      </c>
      <c r="X6" t="n">
        <v>3.41</v>
      </c>
      <c r="Y6" t="n">
        <v>1</v>
      </c>
      <c r="Z6" t="n">
        <v>10</v>
      </c>
      <c r="AA6" t="n">
        <v>2027.259175270281</v>
      </c>
      <c r="AB6" t="n">
        <v>2773.785439967509</v>
      </c>
      <c r="AC6" t="n">
        <v>2509.059250609325</v>
      </c>
      <c r="AD6" t="n">
        <v>2027259.175270281</v>
      </c>
      <c r="AE6" t="n">
        <v>2773785.439967509</v>
      </c>
      <c r="AF6" t="n">
        <v>8.079610324531679e-07</v>
      </c>
      <c r="AG6" t="n">
        <v>50.15625</v>
      </c>
      <c r="AH6" t="n">
        <v>2509059.250609325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2.702</v>
      </c>
      <c r="E7" t="n">
        <v>37.01</v>
      </c>
      <c r="F7" t="n">
        <v>26.38</v>
      </c>
      <c r="G7" t="n">
        <v>10.69</v>
      </c>
      <c r="H7" t="n">
        <v>0.14</v>
      </c>
      <c r="I7" t="n">
        <v>148</v>
      </c>
      <c r="J7" t="n">
        <v>276.51</v>
      </c>
      <c r="K7" t="n">
        <v>60.56</v>
      </c>
      <c r="L7" t="n">
        <v>2.25</v>
      </c>
      <c r="M7" t="n">
        <v>146</v>
      </c>
      <c r="N7" t="n">
        <v>73.70999999999999</v>
      </c>
      <c r="O7" t="n">
        <v>34337.08</v>
      </c>
      <c r="P7" t="n">
        <v>462.16</v>
      </c>
      <c r="Q7" t="n">
        <v>609.6799999999999</v>
      </c>
      <c r="R7" t="n">
        <v>140.13</v>
      </c>
      <c r="S7" t="n">
        <v>46.36</v>
      </c>
      <c r="T7" t="n">
        <v>45872.58</v>
      </c>
      <c r="U7" t="n">
        <v>0.33</v>
      </c>
      <c r="V7" t="n">
        <v>0.8100000000000001</v>
      </c>
      <c r="W7" t="n">
        <v>9.43</v>
      </c>
      <c r="X7" t="n">
        <v>2.99</v>
      </c>
      <c r="Y7" t="n">
        <v>1</v>
      </c>
      <c r="Z7" t="n">
        <v>10</v>
      </c>
      <c r="AA7" t="n">
        <v>1936.210877210053</v>
      </c>
      <c r="AB7" t="n">
        <v>2649.209141794085</v>
      </c>
      <c r="AC7" t="n">
        <v>2396.37233948964</v>
      </c>
      <c r="AD7" t="n">
        <v>1936210.877210053</v>
      </c>
      <c r="AE7" t="n">
        <v>2649209.141794085</v>
      </c>
      <c r="AF7" t="n">
        <v>8.409841325507377e-07</v>
      </c>
      <c r="AG7" t="n">
        <v>48.19010416666666</v>
      </c>
      <c r="AH7" t="n">
        <v>2396372.33948964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2.7911</v>
      </c>
      <c r="E8" t="n">
        <v>35.83</v>
      </c>
      <c r="F8" t="n">
        <v>26.03</v>
      </c>
      <c r="G8" t="n">
        <v>11.83</v>
      </c>
      <c r="H8" t="n">
        <v>0.16</v>
      </c>
      <c r="I8" t="n">
        <v>132</v>
      </c>
      <c r="J8" t="n">
        <v>277</v>
      </c>
      <c r="K8" t="n">
        <v>60.56</v>
      </c>
      <c r="L8" t="n">
        <v>2.5</v>
      </c>
      <c r="M8" t="n">
        <v>130</v>
      </c>
      <c r="N8" t="n">
        <v>73.94</v>
      </c>
      <c r="O8" t="n">
        <v>34397.15</v>
      </c>
      <c r="P8" t="n">
        <v>455.99</v>
      </c>
      <c r="Q8" t="n">
        <v>609.33</v>
      </c>
      <c r="R8" t="n">
        <v>129.84</v>
      </c>
      <c r="S8" t="n">
        <v>46.36</v>
      </c>
      <c r="T8" t="n">
        <v>40805.84</v>
      </c>
      <c r="U8" t="n">
        <v>0.36</v>
      </c>
      <c r="V8" t="n">
        <v>0.82</v>
      </c>
      <c r="W8" t="n">
        <v>9.4</v>
      </c>
      <c r="X8" t="n">
        <v>2.65</v>
      </c>
      <c r="Y8" t="n">
        <v>1</v>
      </c>
      <c r="Z8" t="n">
        <v>10</v>
      </c>
      <c r="AA8" t="n">
        <v>1852.513290409167</v>
      </c>
      <c r="AB8" t="n">
        <v>2534.690411056185</v>
      </c>
      <c r="AC8" t="n">
        <v>2292.783115685317</v>
      </c>
      <c r="AD8" t="n">
        <v>1852513.290409168</v>
      </c>
      <c r="AE8" t="n">
        <v>2534690.411056185</v>
      </c>
      <c r="AF8" t="n">
        <v>8.687160667514301e-07</v>
      </c>
      <c r="AG8" t="n">
        <v>46.65364583333334</v>
      </c>
      <c r="AH8" t="n">
        <v>2292783.115685317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2.8658</v>
      </c>
      <c r="E9" t="n">
        <v>34.89</v>
      </c>
      <c r="F9" t="n">
        <v>25.78</v>
      </c>
      <c r="G9" t="n">
        <v>13</v>
      </c>
      <c r="H9" t="n">
        <v>0.18</v>
      </c>
      <c r="I9" t="n">
        <v>119</v>
      </c>
      <c r="J9" t="n">
        <v>277.48</v>
      </c>
      <c r="K9" t="n">
        <v>60.56</v>
      </c>
      <c r="L9" t="n">
        <v>2.75</v>
      </c>
      <c r="M9" t="n">
        <v>117</v>
      </c>
      <c r="N9" t="n">
        <v>74.18000000000001</v>
      </c>
      <c r="O9" t="n">
        <v>34457.31</v>
      </c>
      <c r="P9" t="n">
        <v>451.37</v>
      </c>
      <c r="Q9" t="n">
        <v>609.34</v>
      </c>
      <c r="R9" t="n">
        <v>121.77</v>
      </c>
      <c r="S9" t="n">
        <v>46.36</v>
      </c>
      <c r="T9" t="n">
        <v>36837.07</v>
      </c>
      <c r="U9" t="n">
        <v>0.38</v>
      </c>
      <c r="V9" t="n">
        <v>0.83</v>
      </c>
      <c r="W9" t="n">
        <v>9.380000000000001</v>
      </c>
      <c r="X9" t="n">
        <v>2.4</v>
      </c>
      <c r="Y9" t="n">
        <v>1</v>
      </c>
      <c r="Z9" t="n">
        <v>10</v>
      </c>
      <c r="AA9" t="n">
        <v>1791.093042439489</v>
      </c>
      <c r="AB9" t="n">
        <v>2450.652518113969</v>
      </c>
      <c r="AC9" t="n">
        <v>2216.765681297583</v>
      </c>
      <c r="AD9" t="n">
        <v>1791093.042439489</v>
      </c>
      <c r="AE9" t="n">
        <v>2450652.518113969</v>
      </c>
      <c r="AF9" t="n">
        <v>8.919660721924146e-07</v>
      </c>
      <c r="AG9" t="n">
        <v>45.4296875</v>
      </c>
      <c r="AH9" t="n">
        <v>2216765.681297583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2.9342</v>
      </c>
      <c r="E10" t="n">
        <v>34.08</v>
      </c>
      <c r="F10" t="n">
        <v>25.54</v>
      </c>
      <c r="G10" t="n">
        <v>14.19</v>
      </c>
      <c r="H10" t="n">
        <v>0.19</v>
      </c>
      <c r="I10" t="n">
        <v>108</v>
      </c>
      <c r="J10" t="n">
        <v>277.97</v>
      </c>
      <c r="K10" t="n">
        <v>60.56</v>
      </c>
      <c r="L10" t="n">
        <v>3</v>
      </c>
      <c r="M10" t="n">
        <v>106</v>
      </c>
      <c r="N10" t="n">
        <v>74.42</v>
      </c>
      <c r="O10" t="n">
        <v>34517.57</v>
      </c>
      <c r="P10" t="n">
        <v>447.11</v>
      </c>
      <c r="Q10" t="n">
        <v>609.3099999999999</v>
      </c>
      <c r="R10" t="n">
        <v>114.25</v>
      </c>
      <c r="S10" t="n">
        <v>46.36</v>
      </c>
      <c r="T10" t="n">
        <v>33134.34</v>
      </c>
      <c r="U10" t="n">
        <v>0.41</v>
      </c>
      <c r="V10" t="n">
        <v>0.83</v>
      </c>
      <c r="W10" t="n">
        <v>9.359999999999999</v>
      </c>
      <c r="X10" t="n">
        <v>2.16</v>
      </c>
      <c r="Y10" t="n">
        <v>1</v>
      </c>
      <c r="Z10" t="n">
        <v>10</v>
      </c>
      <c r="AA10" t="n">
        <v>1744.065954210459</v>
      </c>
      <c r="AB10" t="n">
        <v>2386.307981310301</v>
      </c>
      <c r="AC10" t="n">
        <v>2158.562096778332</v>
      </c>
      <c r="AD10" t="n">
        <v>1744065.954210459</v>
      </c>
      <c r="AE10" t="n">
        <v>2386307.981310301</v>
      </c>
      <c r="AF10" t="n">
        <v>9.132552338010269e-07</v>
      </c>
      <c r="AG10" t="n">
        <v>44.375</v>
      </c>
      <c r="AH10" t="n">
        <v>2158562.096778332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2.9916</v>
      </c>
      <c r="E11" t="n">
        <v>33.43</v>
      </c>
      <c r="F11" t="n">
        <v>25.36</v>
      </c>
      <c r="G11" t="n">
        <v>15.37</v>
      </c>
      <c r="H11" t="n">
        <v>0.21</v>
      </c>
      <c r="I11" t="n">
        <v>99</v>
      </c>
      <c r="J11" t="n">
        <v>278.46</v>
      </c>
      <c r="K11" t="n">
        <v>60.56</v>
      </c>
      <c r="L11" t="n">
        <v>3.25</v>
      </c>
      <c r="M11" t="n">
        <v>97</v>
      </c>
      <c r="N11" t="n">
        <v>74.66</v>
      </c>
      <c r="O11" t="n">
        <v>34577.92</v>
      </c>
      <c r="P11" t="n">
        <v>443.71</v>
      </c>
      <c r="Q11" t="n">
        <v>609.3200000000001</v>
      </c>
      <c r="R11" t="n">
        <v>108.97</v>
      </c>
      <c r="S11" t="n">
        <v>46.36</v>
      </c>
      <c r="T11" t="n">
        <v>30536.55</v>
      </c>
      <c r="U11" t="n">
        <v>0.43</v>
      </c>
      <c r="V11" t="n">
        <v>0.84</v>
      </c>
      <c r="W11" t="n">
        <v>9.34</v>
      </c>
      <c r="X11" t="n">
        <v>1.97</v>
      </c>
      <c r="Y11" t="n">
        <v>1</v>
      </c>
      <c r="Z11" t="n">
        <v>10</v>
      </c>
      <c r="AA11" t="n">
        <v>1696.369483592627</v>
      </c>
      <c r="AB11" t="n">
        <v>2321.047565991209</v>
      </c>
      <c r="AC11" t="n">
        <v>2099.530043903726</v>
      </c>
      <c r="AD11" t="n">
        <v>1696369.483592627</v>
      </c>
      <c r="AE11" t="n">
        <v>2321047.565991208</v>
      </c>
      <c r="AF11" t="n">
        <v>9.311206998293068e-07</v>
      </c>
      <c r="AG11" t="n">
        <v>43.52864583333334</v>
      </c>
      <c r="AH11" t="n">
        <v>2099530.043903726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3.0351</v>
      </c>
      <c r="E12" t="n">
        <v>32.95</v>
      </c>
      <c r="F12" t="n">
        <v>25.24</v>
      </c>
      <c r="G12" t="n">
        <v>16.46</v>
      </c>
      <c r="H12" t="n">
        <v>0.22</v>
      </c>
      <c r="I12" t="n">
        <v>92</v>
      </c>
      <c r="J12" t="n">
        <v>278.95</v>
      </c>
      <c r="K12" t="n">
        <v>60.56</v>
      </c>
      <c r="L12" t="n">
        <v>3.5</v>
      </c>
      <c r="M12" t="n">
        <v>90</v>
      </c>
      <c r="N12" t="n">
        <v>74.90000000000001</v>
      </c>
      <c r="O12" t="n">
        <v>34638.36</v>
      </c>
      <c r="P12" t="n">
        <v>441.64</v>
      </c>
      <c r="Q12" t="n">
        <v>609.33</v>
      </c>
      <c r="R12" t="n">
        <v>104.85</v>
      </c>
      <c r="S12" t="n">
        <v>46.36</v>
      </c>
      <c r="T12" t="n">
        <v>28510.71</v>
      </c>
      <c r="U12" t="n">
        <v>0.44</v>
      </c>
      <c r="V12" t="n">
        <v>0.84</v>
      </c>
      <c r="W12" t="n">
        <v>9.34</v>
      </c>
      <c r="X12" t="n">
        <v>1.86</v>
      </c>
      <c r="Y12" t="n">
        <v>1</v>
      </c>
      <c r="Z12" t="n">
        <v>10</v>
      </c>
      <c r="AA12" t="n">
        <v>1675.23683311276</v>
      </c>
      <c r="AB12" t="n">
        <v>2292.132941297915</v>
      </c>
      <c r="AC12" t="n">
        <v>2073.374990409229</v>
      </c>
      <c r="AD12" t="n">
        <v>1675236.83311276</v>
      </c>
      <c r="AE12" t="n">
        <v>2292132.941297915</v>
      </c>
      <c r="AF12" t="n">
        <v>9.446598596242576e-07</v>
      </c>
      <c r="AG12" t="n">
        <v>42.90364583333334</v>
      </c>
      <c r="AH12" t="n">
        <v>2073374.990409229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3.0851</v>
      </c>
      <c r="E13" t="n">
        <v>32.41</v>
      </c>
      <c r="F13" t="n">
        <v>25.07</v>
      </c>
      <c r="G13" t="n">
        <v>17.7</v>
      </c>
      <c r="H13" t="n">
        <v>0.24</v>
      </c>
      <c r="I13" t="n">
        <v>85</v>
      </c>
      <c r="J13" t="n">
        <v>279.44</v>
      </c>
      <c r="K13" t="n">
        <v>60.56</v>
      </c>
      <c r="L13" t="n">
        <v>3.75</v>
      </c>
      <c r="M13" t="n">
        <v>83</v>
      </c>
      <c r="N13" t="n">
        <v>75.14</v>
      </c>
      <c r="O13" t="n">
        <v>34698.9</v>
      </c>
      <c r="P13" t="n">
        <v>438.56</v>
      </c>
      <c r="Q13" t="n">
        <v>609.21</v>
      </c>
      <c r="R13" t="n">
        <v>100.12</v>
      </c>
      <c r="S13" t="n">
        <v>46.36</v>
      </c>
      <c r="T13" t="n">
        <v>26182.84</v>
      </c>
      <c r="U13" t="n">
        <v>0.46</v>
      </c>
      <c r="V13" t="n">
        <v>0.85</v>
      </c>
      <c r="W13" t="n">
        <v>9.32</v>
      </c>
      <c r="X13" t="n">
        <v>1.69</v>
      </c>
      <c r="Y13" t="n">
        <v>1</v>
      </c>
      <c r="Z13" t="n">
        <v>10</v>
      </c>
      <c r="AA13" t="n">
        <v>1632.645793927128</v>
      </c>
      <c r="AB13" t="n">
        <v>2233.858002500096</v>
      </c>
      <c r="AC13" t="n">
        <v>2020.661729980884</v>
      </c>
      <c r="AD13" t="n">
        <v>1632645.793927128</v>
      </c>
      <c r="AE13" t="n">
        <v>2233858.002500096</v>
      </c>
      <c r="AF13" t="n">
        <v>9.602221122621322e-07</v>
      </c>
      <c r="AG13" t="n">
        <v>42.20052083333333</v>
      </c>
      <c r="AH13" t="n">
        <v>2020661.729980884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3.1271</v>
      </c>
      <c r="E14" t="n">
        <v>31.98</v>
      </c>
      <c r="F14" t="n">
        <v>24.95</v>
      </c>
      <c r="G14" t="n">
        <v>18.95</v>
      </c>
      <c r="H14" t="n">
        <v>0.25</v>
      </c>
      <c r="I14" t="n">
        <v>79</v>
      </c>
      <c r="J14" t="n">
        <v>279.94</v>
      </c>
      <c r="K14" t="n">
        <v>60.56</v>
      </c>
      <c r="L14" t="n">
        <v>4</v>
      </c>
      <c r="M14" t="n">
        <v>77</v>
      </c>
      <c r="N14" t="n">
        <v>75.38</v>
      </c>
      <c r="O14" t="n">
        <v>34759.54</v>
      </c>
      <c r="P14" t="n">
        <v>436.25</v>
      </c>
      <c r="Q14" t="n">
        <v>609.0599999999999</v>
      </c>
      <c r="R14" t="n">
        <v>96.13</v>
      </c>
      <c r="S14" t="n">
        <v>46.36</v>
      </c>
      <c r="T14" t="n">
        <v>24219.54</v>
      </c>
      <c r="U14" t="n">
        <v>0.48</v>
      </c>
      <c r="V14" t="n">
        <v>0.85</v>
      </c>
      <c r="W14" t="n">
        <v>9.31</v>
      </c>
      <c r="X14" t="n">
        <v>1.57</v>
      </c>
      <c r="Y14" t="n">
        <v>1</v>
      </c>
      <c r="Z14" t="n">
        <v>10</v>
      </c>
      <c r="AA14" t="n">
        <v>1613.015986036254</v>
      </c>
      <c r="AB14" t="n">
        <v>2206.999633337799</v>
      </c>
      <c r="AC14" t="n">
        <v>1996.366685875478</v>
      </c>
      <c r="AD14" t="n">
        <v>1613015.986036254</v>
      </c>
      <c r="AE14" t="n">
        <v>2206999.633337799</v>
      </c>
      <c r="AF14" t="n">
        <v>9.732944044779467e-07</v>
      </c>
      <c r="AG14" t="n">
        <v>41.640625</v>
      </c>
      <c r="AH14" t="n">
        <v>1996366.685875478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3.1564</v>
      </c>
      <c r="E15" t="n">
        <v>31.68</v>
      </c>
      <c r="F15" t="n">
        <v>24.86</v>
      </c>
      <c r="G15" t="n">
        <v>19.89</v>
      </c>
      <c r="H15" t="n">
        <v>0.27</v>
      </c>
      <c r="I15" t="n">
        <v>75</v>
      </c>
      <c r="J15" t="n">
        <v>280.43</v>
      </c>
      <c r="K15" t="n">
        <v>60.56</v>
      </c>
      <c r="L15" t="n">
        <v>4.25</v>
      </c>
      <c r="M15" t="n">
        <v>73</v>
      </c>
      <c r="N15" t="n">
        <v>75.62</v>
      </c>
      <c r="O15" t="n">
        <v>34820.27</v>
      </c>
      <c r="P15" t="n">
        <v>434.53</v>
      </c>
      <c r="Q15" t="n">
        <v>609.0700000000001</v>
      </c>
      <c r="R15" t="n">
        <v>93.39</v>
      </c>
      <c r="S15" t="n">
        <v>46.36</v>
      </c>
      <c r="T15" t="n">
        <v>22869.08</v>
      </c>
      <c r="U15" t="n">
        <v>0.5</v>
      </c>
      <c r="V15" t="n">
        <v>0.86</v>
      </c>
      <c r="W15" t="n">
        <v>9.31</v>
      </c>
      <c r="X15" t="n">
        <v>1.49</v>
      </c>
      <c r="Y15" t="n">
        <v>1</v>
      </c>
      <c r="Z15" t="n">
        <v>10</v>
      </c>
      <c r="AA15" t="n">
        <v>1590.494332899173</v>
      </c>
      <c r="AB15" t="n">
        <v>2176.184513930431</v>
      </c>
      <c r="AC15" t="n">
        <v>1968.492518215058</v>
      </c>
      <c r="AD15" t="n">
        <v>1590494.332899173</v>
      </c>
      <c r="AE15" t="n">
        <v>2176184.513930431</v>
      </c>
      <c r="AF15" t="n">
        <v>9.824138845237411e-07</v>
      </c>
      <c r="AG15" t="n">
        <v>41.25</v>
      </c>
      <c r="AH15" t="n">
        <v>1968492.518215058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3.1938</v>
      </c>
      <c r="E16" t="n">
        <v>31.31</v>
      </c>
      <c r="F16" t="n">
        <v>24.75</v>
      </c>
      <c r="G16" t="n">
        <v>21.22</v>
      </c>
      <c r="H16" t="n">
        <v>0.29</v>
      </c>
      <c r="I16" t="n">
        <v>70</v>
      </c>
      <c r="J16" t="n">
        <v>280.92</v>
      </c>
      <c r="K16" t="n">
        <v>60.56</v>
      </c>
      <c r="L16" t="n">
        <v>4.5</v>
      </c>
      <c r="M16" t="n">
        <v>68</v>
      </c>
      <c r="N16" t="n">
        <v>75.87</v>
      </c>
      <c r="O16" t="n">
        <v>34881.09</v>
      </c>
      <c r="P16" t="n">
        <v>432.52</v>
      </c>
      <c r="Q16" t="n">
        <v>608.97</v>
      </c>
      <c r="R16" t="n">
        <v>90.47</v>
      </c>
      <c r="S16" t="n">
        <v>46.36</v>
      </c>
      <c r="T16" t="n">
        <v>21430.28</v>
      </c>
      <c r="U16" t="n">
        <v>0.51</v>
      </c>
      <c r="V16" t="n">
        <v>0.86</v>
      </c>
      <c r="W16" t="n">
        <v>9.279999999999999</v>
      </c>
      <c r="X16" t="n">
        <v>1.38</v>
      </c>
      <c r="Y16" t="n">
        <v>1</v>
      </c>
      <c r="Z16" t="n">
        <v>10</v>
      </c>
      <c r="AA16" t="n">
        <v>1564.962927806973</v>
      </c>
      <c r="AB16" t="n">
        <v>2141.251319117185</v>
      </c>
      <c r="AC16" t="n">
        <v>1936.893298485742</v>
      </c>
      <c r="AD16" t="n">
        <v>1564962.927806973</v>
      </c>
      <c r="AE16" t="n">
        <v>2141251.319117185</v>
      </c>
      <c r="AF16" t="n">
        <v>9.940544494968712e-07</v>
      </c>
      <c r="AG16" t="n">
        <v>40.76822916666666</v>
      </c>
      <c r="AH16" t="n">
        <v>1936893.298485741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3.2234</v>
      </c>
      <c r="E17" t="n">
        <v>31.02</v>
      </c>
      <c r="F17" t="n">
        <v>24.68</v>
      </c>
      <c r="G17" t="n">
        <v>22.43</v>
      </c>
      <c r="H17" t="n">
        <v>0.3</v>
      </c>
      <c r="I17" t="n">
        <v>66</v>
      </c>
      <c r="J17" t="n">
        <v>281.41</v>
      </c>
      <c r="K17" t="n">
        <v>60.56</v>
      </c>
      <c r="L17" t="n">
        <v>4.75</v>
      </c>
      <c r="M17" t="n">
        <v>64</v>
      </c>
      <c r="N17" t="n">
        <v>76.11</v>
      </c>
      <c r="O17" t="n">
        <v>34942.02</v>
      </c>
      <c r="P17" t="n">
        <v>431</v>
      </c>
      <c r="Q17" t="n">
        <v>609</v>
      </c>
      <c r="R17" t="n">
        <v>87.70999999999999</v>
      </c>
      <c r="S17" t="n">
        <v>46.36</v>
      </c>
      <c r="T17" t="n">
        <v>20073.19</v>
      </c>
      <c r="U17" t="n">
        <v>0.53</v>
      </c>
      <c r="V17" t="n">
        <v>0.86</v>
      </c>
      <c r="W17" t="n">
        <v>9.279999999999999</v>
      </c>
      <c r="X17" t="n">
        <v>1.3</v>
      </c>
      <c r="Y17" t="n">
        <v>1</v>
      </c>
      <c r="Z17" t="n">
        <v>10</v>
      </c>
      <c r="AA17" t="n">
        <v>1552.279692913587</v>
      </c>
      <c r="AB17" t="n">
        <v>2123.897557591222</v>
      </c>
      <c r="AC17" t="n">
        <v>1921.195755603659</v>
      </c>
      <c r="AD17" t="n">
        <v>1552279.692913587</v>
      </c>
      <c r="AE17" t="n">
        <v>2123897.557591222</v>
      </c>
      <c r="AF17" t="n">
        <v>1.003267303058493e-06</v>
      </c>
      <c r="AG17" t="n">
        <v>40.390625</v>
      </c>
      <c r="AH17" t="n">
        <v>1921195.755603659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3.2442</v>
      </c>
      <c r="E18" t="n">
        <v>30.82</v>
      </c>
      <c r="F18" t="n">
        <v>24.63</v>
      </c>
      <c r="G18" t="n">
        <v>23.46</v>
      </c>
      <c r="H18" t="n">
        <v>0.32</v>
      </c>
      <c r="I18" t="n">
        <v>63</v>
      </c>
      <c r="J18" t="n">
        <v>281.91</v>
      </c>
      <c r="K18" t="n">
        <v>60.56</v>
      </c>
      <c r="L18" t="n">
        <v>5</v>
      </c>
      <c r="M18" t="n">
        <v>61</v>
      </c>
      <c r="N18" t="n">
        <v>76.34999999999999</v>
      </c>
      <c r="O18" t="n">
        <v>35003.04</v>
      </c>
      <c r="P18" t="n">
        <v>430.12</v>
      </c>
      <c r="Q18" t="n">
        <v>609.08</v>
      </c>
      <c r="R18" t="n">
        <v>86.19</v>
      </c>
      <c r="S18" t="n">
        <v>46.36</v>
      </c>
      <c r="T18" t="n">
        <v>19325.6</v>
      </c>
      <c r="U18" t="n">
        <v>0.54</v>
      </c>
      <c r="V18" t="n">
        <v>0.87</v>
      </c>
      <c r="W18" t="n">
        <v>9.289999999999999</v>
      </c>
      <c r="X18" t="n">
        <v>1.26</v>
      </c>
      <c r="Y18" t="n">
        <v>1</v>
      </c>
      <c r="Z18" t="n">
        <v>10</v>
      </c>
      <c r="AA18" t="n">
        <v>1535.103244575082</v>
      </c>
      <c r="AB18" t="n">
        <v>2100.39598320306</v>
      </c>
      <c r="AC18" t="n">
        <v>1899.937138490437</v>
      </c>
      <c r="AD18" t="n">
        <v>1535103.244575082</v>
      </c>
      <c r="AE18" t="n">
        <v>2100395.98320306</v>
      </c>
      <c r="AF18" t="n">
        <v>1.009741200155849e-06</v>
      </c>
      <c r="AG18" t="n">
        <v>40.13020833333334</v>
      </c>
      <c r="AH18" t="n">
        <v>1899937.138490437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3.2693</v>
      </c>
      <c r="E19" t="n">
        <v>30.59</v>
      </c>
      <c r="F19" t="n">
        <v>24.55</v>
      </c>
      <c r="G19" t="n">
        <v>24.55</v>
      </c>
      <c r="H19" t="n">
        <v>0.33</v>
      </c>
      <c r="I19" t="n">
        <v>60</v>
      </c>
      <c r="J19" t="n">
        <v>282.4</v>
      </c>
      <c r="K19" t="n">
        <v>60.56</v>
      </c>
      <c r="L19" t="n">
        <v>5.25</v>
      </c>
      <c r="M19" t="n">
        <v>58</v>
      </c>
      <c r="N19" t="n">
        <v>76.59999999999999</v>
      </c>
      <c r="O19" t="n">
        <v>35064.15</v>
      </c>
      <c r="P19" t="n">
        <v>428.55</v>
      </c>
      <c r="Q19" t="n">
        <v>609.0700000000001</v>
      </c>
      <c r="R19" t="n">
        <v>83.95999999999999</v>
      </c>
      <c r="S19" t="n">
        <v>46.36</v>
      </c>
      <c r="T19" t="n">
        <v>18226.88</v>
      </c>
      <c r="U19" t="n">
        <v>0.55</v>
      </c>
      <c r="V19" t="n">
        <v>0.87</v>
      </c>
      <c r="W19" t="n">
        <v>9.279999999999999</v>
      </c>
      <c r="X19" t="n">
        <v>1.18</v>
      </c>
      <c r="Y19" t="n">
        <v>1</v>
      </c>
      <c r="Z19" t="n">
        <v>10</v>
      </c>
      <c r="AA19" t="n">
        <v>1523.947419501777</v>
      </c>
      <c r="AB19" t="n">
        <v>2085.132091177497</v>
      </c>
      <c r="AC19" t="n">
        <v>1886.130010896786</v>
      </c>
      <c r="AD19" t="n">
        <v>1523947.419501777</v>
      </c>
      <c r="AE19" t="n">
        <v>2085132.091177497</v>
      </c>
      <c r="AF19" t="n">
        <v>1.017553450980062e-06</v>
      </c>
      <c r="AG19" t="n">
        <v>39.83072916666666</v>
      </c>
      <c r="AH19" t="n">
        <v>1886130.010896786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3.2915</v>
      </c>
      <c r="E20" t="n">
        <v>30.38</v>
      </c>
      <c r="F20" t="n">
        <v>24.5</v>
      </c>
      <c r="G20" t="n">
        <v>25.79</v>
      </c>
      <c r="H20" t="n">
        <v>0.35</v>
      </c>
      <c r="I20" t="n">
        <v>57</v>
      </c>
      <c r="J20" t="n">
        <v>282.9</v>
      </c>
      <c r="K20" t="n">
        <v>60.56</v>
      </c>
      <c r="L20" t="n">
        <v>5.5</v>
      </c>
      <c r="M20" t="n">
        <v>55</v>
      </c>
      <c r="N20" t="n">
        <v>76.84999999999999</v>
      </c>
      <c r="O20" t="n">
        <v>35125.37</v>
      </c>
      <c r="P20" t="n">
        <v>427.65</v>
      </c>
      <c r="Q20" t="n">
        <v>609.05</v>
      </c>
      <c r="R20" t="n">
        <v>82.34</v>
      </c>
      <c r="S20" t="n">
        <v>46.36</v>
      </c>
      <c r="T20" t="n">
        <v>17433.31</v>
      </c>
      <c r="U20" t="n">
        <v>0.5600000000000001</v>
      </c>
      <c r="V20" t="n">
        <v>0.87</v>
      </c>
      <c r="W20" t="n">
        <v>9.27</v>
      </c>
      <c r="X20" t="n">
        <v>1.13</v>
      </c>
      <c r="Y20" t="n">
        <v>1</v>
      </c>
      <c r="Z20" t="n">
        <v>10</v>
      </c>
      <c r="AA20" t="n">
        <v>1506.567328525022</v>
      </c>
      <c r="AB20" t="n">
        <v>2061.351883947602</v>
      </c>
      <c r="AC20" t="n">
        <v>1864.619353269182</v>
      </c>
      <c r="AD20" t="n">
        <v>1506567.328525022</v>
      </c>
      <c r="AE20" t="n">
        <v>2061351.883947602</v>
      </c>
      <c r="AF20" t="n">
        <v>1.024463091151278e-06</v>
      </c>
      <c r="AG20" t="n">
        <v>39.55729166666666</v>
      </c>
      <c r="AH20" t="n">
        <v>1864619.353269182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3.3074</v>
      </c>
      <c r="E21" t="n">
        <v>30.24</v>
      </c>
      <c r="F21" t="n">
        <v>24.46</v>
      </c>
      <c r="G21" t="n">
        <v>26.69</v>
      </c>
      <c r="H21" t="n">
        <v>0.36</v>
      </c>
      <c r="I21" t="n">
        <v>55</v>
      </c>
      <c r="J21" t="n">
        <v>283.4</v>
      </c>
      <c r="K21" t="n">
        <v>60.56</v>
      </c>
      <c r="L21" t="n">
        <v>5.75</v>
      </c>
      <c r="M21" t="n">
        <v>53</v>
      </c>
      <c r="N21" t="n">
        <v>77.09</v>
      </c>
      <c r="O21" t="n">
        <v>35186.68</v>
      </c>
      <c r="P21" t="n">
        <v>426.72</v>
      </c>
      <c r="Q21" t="n">
        <v>609.03</v>
      </c>
      <c r="R21" t="n">
        <v>81.27</v>
      </c>
      <c r="S21" t="n">
        <v>46.36</v>
      </c>
      <c r="T21" t="n">
        <v>16906.87</v>
      </c>
      <c r="U21" t="n">
        <v>0.57</v>
      </c>
      <c r="V21" t="n">
        <v>0.87</v>
      </c>
      <c r="W21" t="n">
        <v>9.26</v>
      </c>
      <c r="X21" t="n">
        <v>1.09</v>
      </c>
      <c r="Y21" t="n">
        <v>1</v>
      </c>
      <c r="Z21" t="n">
        <v>10</v>
      </c>
      <c r="AA21" t="n">
        <v>1499.828744350277</v>
      </c>
      <c r="AB21" t="n">
        <v>2052.131855794364</v>
      </c>
      <c r="AC21" t="n">
        <v>1856.279271662498</v>
      </c>
      <c r="AD21" t="n">
        <v>1499828.744350278</v>
      </c>
      <c r="AE21" t="n">
        <v>2052131.855794364</v>
      </c>
      <c r="AF21" t="n">
        <v>1.029411887490122e-06</v>
      </c>
      <c r="AG21" t="n">
        <v>39.375</v>
      </c>
      <c r="AH21" t="n">
        <v>1856279.271662498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3.3314</v>
      </c>
      <c r="E22" t="n">
        <v>30.02</v>
      </c>
      <c r="F22" t="n">
        <v>24.4</v>
      </c>
      <c r="G22" t="n">
        <v>28.15</v>
      </c>
      <c r="H22" t="n">
        <v>0.38</v>
      </c>
      <c r="I22" t="n">
        <v>52</v>
      </c>
      <c r="J22" t="n">
        <v>283.9</v>
      </c>
      <c r="K22" t="n">
        <v>60.56</v>
      </c>
      <c r="L22" t="n">
        <v>6</v>
      </c>
      <c r="M22" t="n">
        <v>50</v>
      </c>
      <c r="N22" t="n">
        <v>77.34</v>
      </c>
      <c r="O22" t="n">
        <v>35248.1</v>
      </c>
      <c r="P22" t="n">
        <v>425.52</v>
      </c>
      <c r="Q22" t="n">
        <v>608.96</v>
      </c>
      <c r="R22" t="n">
        <v>79.25</v>
      </c>
      <c r="S22" t="n">
        <v>46.36</v>
      </c>
      <c r="T22" t="n">
        <v>15912.45</v>
      </c>
      <c r="U22" t="n">
        <v>0.58</v>
      </c>
      <c r="V22" t="n">
        <v>0.87</v>
      </c>
      <c r="W22" t="n">
        <v>9.26</v>
      </c>
      <c r="X22" t="n">
        <v>1.02</v>
      </c>
      <c r="Y22" t="n">
        <v>1</v>
      </c>
      <c r="Z22" t="n">
        <v>10</v>
      </c>
      <c r="AA22" t="n">
        <v>1490.370281351446</v>
      </c>
      <c r="AB22" t="n">
        <v>2039.190369441425</v>
      </c>
      <c r="AC22" t="n">
        <v>1844.572902603593</v>
      </c>
      <c r="AD22" t="n">
        <v>1490370.281351446</v>
      </c>
      <c r="AE22" t="n">
        <v>2039190.369441424</v>
      </c>
      <c r="AF22" t="n">
        <v>1.036881768756302e-06</v>
      </c>
      <c r="AG22" t="n">
        <v>39.08854166666666</v>
      </c>
      <c r="AH22" t="n">
        <v>1844572.902603593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3.3475</v>
      </c>
      <c r="E23" t="n">
        <v>29.87</v>
      </c>
      <c r="F23" t="n">
        <v>24.36</v>
      </c>
      <c r="G23" t="n">
        <v>29.23</v>
      </c>
      <c r="H23" t="n">
        <v>0.39</v>
      </c>
      <c r="I23" t="n">
        <v>50</v>
      </c>
      <c r="J23" t="n">
        <v>284.4</v>
      </c>
      <c r="K23" t="n">
        <v>60.56</v>
      </c>
      <c r="L23" t="n">
        <v>6.25</v>
      </c>
      <c r="M23" t="n">
        <v>48</v>
      </c>
      <c r="N23" t="n">
        <v>77.59</v>
      </c>
      <c r="O23" t="n">
        <v>35309.61</v>
      </c>
      <c r="P23" t="n">
        <v>424.69</v>
      </c>
      <c r="Q23" t="n">
        <v>609.05</v>
      </c>
      <c r="R23" t="n">
        <v>78.39</v>
      </c>
      <c r="S23" t="n">
        <v>46.36</v>
      </c>
      <c r="T23" t="n">
        <v>15494.03</v>
      </c>
      <c r="U23" t="n">
        <v>0.59</v>
      </c>
      <c r="V23" t="n">
        <v>0.87</v>
      </c>
      <c r="W23" t="n">
        <v>9.25</v>
      </c>
      <c r="X23" t="n">
        <v>0.98</v>
      </c>
      <c r="Y23" t="n">
        <v>1</v>
      </c>
      <c r="Z23" t="n">
        <v>10</v>
      </c>
      <c r="AA23" t="n">
        <v>1475.065194510578</v>
      </c>
      <c r="AB23" t="n">
        <v>2018.249274412972</v>
      </c>
      <c r="AC23" t="n">
        <v>1825.630396293644</v>
      </c>
      <c r="AD23" t="n">
        <v>1475065.194510578</v>
      </c>
      <c r="AE23" t="n">
        <v>2018249.274412972</v>
      </c>
      <c r="AF23" t="n">
        <v>1.041892814105698e-06</v>
      </c>
      <c r="AG23" t="n">
        <v>38.89322916666666</v>
      </c>
      <c r="AH23" t="n">
        <v>1825630.396293644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3.3656</v>
      </c>
      <c r="E24" t="n">
        <v>29.71</v>
      </c>
      <c r="F24" t="n">
        <v>24.3</v>
      </c>
      <c r="G24" t="n">
        <v>30.38</v>
      </c>
      <c r="H24" t="n">
        <v>0.41</v>
      </c>
      <c r="I24" t="n">
        <v>48</v>
      </c>
      <c r="J24" t="n">
        <v>284.89</v>
      </c>
      <c r="K24" t="n">
        <v>60.56</v>
      </c>
      <c r="L24" t="n">
        <v>6.5</v>
      </c>
      <c r="M24" t="n">
        <v>46</v>
      </c>
      <c r="N24" t="n">
        <v>77.84</v>
      </c>
      <c r="O24" t="n">
        <v>35371.22</v>
      </c>
      <c r="P24" t="n">
        <v>423.62</v>
      </c>
      <c r="Q24" t="n">
        <v>608.89</v>
      </c>
      <c r="R24" t="n">
        <v>76.44</v>
      </c>
      <c r="S24" t="n">
        <v>46.36</v>
      </c>
      <c r="T24" t="n">
        <v>14529.93</v>
      </c>
      <c r="U24" t="n">
        <v>0.61</v>
      </c>
      <c r="V24" t="n">
        <v>0.88</v>
      </c>
      <c r="W24" t="n">
        <v>9.25</v>
      </c>
      <c r="X24" t="n">
        <v>0.93</v>
      </c>
      <c r="Y24" t="n">
        <v>1</v>
      </c>
      <c r="Z24" t="n">
        <v>10</v>
      </c>
      <c r="AA24" t="n">
        <v>1467.6724118409</v>
      </c>
      <c r="AB24" t="n">
        <v>2008.134143017765</v>
      </c>
      <c r="AC24" t="n">
        <v>1816.48063884212</v>
      </c>
      <c r="AD24" t="n">
        <v>1467672.4118409</v>
      </c>
      <c r="AE24" t="n">
        <v>2008134.143017765</v>
      </c>
      <c r="AF24" t="n">
        <v>1.047526349560608e-06</v>
      </c>
      <c r="AG24" t="n">
        <v>38.68489583333334</v>
      </c>
      <c r="AH24" t="n">
        <v>1816480.63884212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3.3793</v>
      </c>
      <c r="E25" t="n">
        <v>29.59</v>
      </c>
      <c r="F25" t="n">
        <v>24.29</v>
      </c>
      <c r="G25" t="n">
        <v>31.68</v>
      </c>
      <c r="H25" t="n">
        <v>0.42</v>
      </c>
      <c r="I25" t="n">
        <v>46</v>
      </c>
      <c r="J25" t="n">
        <v>285.39</v>
      </c>
      <c r="K25" t="n">
        <v>60.56</v>
      </c>
      <c r="L25" t="n">
        <v>6.75</v>
      </c>
      <c r="M25" t="n">
        <v>44</v>
      </c>
      <c r="N25" t="n">
        <v>78.09</v>
      </c>
      <c r="O25" t="n">
        <v>35432.93</v>
      </c>
      <c r="P25" t="n">
        <v>423.12</v>
      </c>
      <c r="Q25" t="n">
        <v>609.0599999999999</v>
      </c>
      <c r="R25" t="n">
        <v>75.73</v>
      </c>
      <c r="S25" t="n">
        <v>46.36</v>
      </c>
      <c r="T25" t="n">
        <v>14181.67</v>
      </c>
      <c r="U25" t="n">
        <v>0.61</v>
      </c>
      <c r="V25" t="n">
        <v>0.88</v>
      </c>
      <c r="W25" t="n">
        <v>9.25</v>
      </c>
      <c r="X25" t="n">
        <v>0.91</v>
      </c>
      <c r="Y25" t="n">
        <v>1</v>
      </c>
      <c r="Z25" t="n">
        <v>10</v>
      </c>
      <c r="AA25" t="n">
        <v>1462.987158652746</v>
      </c>
      <c r="AB25" t="n">
        <v>2001.72357290695</v>
      </c>
      <c r="AC25" t="n">
        <v>1810.681884545389</v>
      </c>
      <c r="AD25" t="n">
        <v>1462987.158652746</v>
      </c>
      <c r="AE25" t="n">
        <v>2001723.57290695</v>
      </c>
      <c r="AF25" t="n">
        <v>1.051790406783386e-06</v>
      </c>
      <c r="AG25" t="n">
        <v>38.52864583333334</v>
      </c>
      <c r="AH25" t="n">
        <v>1810681.884545389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3.389</v>
      </c>
      <c r="E26" t="n">
        <v>29.51</v>
      </c>
      <c r="F26" t="n">
        <v>24.26</v>
      </c>
      <c r="G26" t="n">
        <v>32.34</v>
      </c>
      <c r="H26" t="n">
        <v>0.44</v>
      </c>
      <c r="I26" t="n">
        <v>45</v>
      </c>
      <c r="J26" t="n">
        <v>285.9</v>
      </c>
      <c r="K26" t="n">
        <v>60.56</v>
      </c>
      <c r="L26" t="n">
        <v>7</v>
      </c>
      <c r="M26" t="n">
        <v>43</v>
      </c>
      <c r="N26" t="n">
        <v>78.34</v>
      </c>
      <c r="O26" t="n">
        <v>35494.74</v>
      </c>
      <c r="P26" t="n">
        <v>422.39</v>
      </c>
      <c r="Q26" t="n">
        <v>608.9299999999999</v>
      </c>
      <c r="R26" t="n">
        <v>75.03</v>
      </c>
      <c r="S26" t="n">
        <v>46.36</v>
      </c>
      <c r="T26" t="n">
        <v>13839.49</v>
      </c>
      <c r="U26" t="n">
        <v>0.62</v>
      </c>
      <c r="V26" t="n">
        <v>0.88</v>
      </c>
      <c r="W26" t="n">
        <v>9.25</v>
      </c>
      <c r="X26" t="n">
        <v>0.88</v>
      </c>
      <c r="Y26" t="n">
        <v>1</v>
      </c>
      <c r="Z26" t="n">
        <v>10</v>
      </c>
      <c r="AA26" t="n">
        <v>1458.686952073527</v>
      </c>
      <c r="AB26" t="n">
        <v>1995.839840553537</v>
      </c>
      <c r="AC26" t="n">
        <v>1805.359687349917</v>
      </c>
      <c r="AD26" t="n">
        <v>1458686.952073527</v>
      </c>
      <c r="AE26" t="n">
        <v>1995839.840553537</v>
      </c>
      <c r="AF26" t="n">
        <v>1.054809483795133e-06</v>
      </c>
      <c r="AG26" t="n">
        <v>38.42447916666666</v>
      </c>
      <c r="AH26" t="n">
        <v>1805359.687349917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3.4047</v>
      </c>
      <c r="E27" t="n">
        <v>29.37</v>
      </c>
      <c r="F27" t="n">
        <v>24.22</v>
      </c>
      <c r="G27" t="n">
        <v>33.8</v>
      </c>
      <c r="H27" t="n">
        <v>0.45</v>
      </c>
      <c r="I27" t="n">
        <v>43</v>
      </c>
      <c r="J27" t="n">
        <v>286.4</v>
      </c>
      <c r="K27" t="n">
        <v>60.56</v>
      </c>
      <c r="L27" t="n">
        <v>7.25</v>
      </c>
      <c r="M27" t="n">
        <v>41</v>
      </c>
      <c r="N27" t="n">
        <v>78.59</v>
      </c>
      <c r="O27" t="n">
        <v>35556.78</v>
      </c>
      <c r="P27" t="n">
        <v>421.87</v>
      </c>
      <c r="Q27" t="n">
        <v>608.88</v>
      </c>
      <c r="R27" t="n">
        <v>73.84</v>
      </c>
      <c r="S27" t="n">
        <v>46.36</v>
      </c>
      <c r="T27" t="n">
        <v>13251.9</v>
      </c>
      <c r="U27" t="n">
        <v>0.63</v>
      </c>
      <c r="V27" t="n">
        <v>0.88</v>
      </c>
      <c r="W27" t="n">
        <v>9.25</v>
      </c>
      <c r="X27" t="n">
        <v>0.85</v>
      </c>
      <c r="Y27" t="n">
        <v>1</v>
      </c>
      <c r="Z27" t="n">
        <v>10</v>
      </c>
      <c r="AA27" t="n">
        <v>1444.368850305544</v>
      </c>
      <c r="AB27" t="n">
        <v>1976.249182044515</v>
      </c>
      <c r="AC27" t="n">
        <v>1787.638733793333</v>
      </c>
      <c r="AD27" t="n">
        <v>1444368.850305544</v>
      </c>
      <c r="AE27" t="n">
        <v>1976249.182044515</v>
      </c>
      <c r="AF27" t="n">
        <v>1.059696031123426e-06</v>
      </c>
      <c r="AG27" t="n">
        <v>38.2421875</v>
      </c>
      <c r="AH27" t="n">
        <v>1787638.733793333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3.4143</v>
      </c>
      <c r="E28" t="n">
        <v>29.29</v>
      </c>
      <c r="F28" t="n">
        <v>24.19</v>
      </c>
      <c r="G28" t="n">
        <v>34.56</v>
      </c>
      <c r="H28" t="n">
        <v>0.47</v>
      </c>
      <c r="I28" t="n">
        <v>42</v>
      </c>
      <c r="J28" t="n">
        <v>286.9</v>
      </c>
      <c r="K28" t="n">
        <v>60.56</v>
      </c>
      <c r="L28" t="n">
        <v>7.5</v>
      </c>
      <c r="M28" t="n">
        <v>40</v>
      </c>
      <c r="N28" t="n">
        <v>78.84999999999999</v>
      </c>
      <c r="O28" t="n">
        <v>35618.8</v>
      </c>
      <c r="P28" t="n">
        <v>421.01</v>
      </c>
      <c r="Q28" t="n">
        <v>608.85</v>
      </c>
      <c r="R28" t="n">
        <v>72.84</v>
      </c>
      <c r="S28" t="n">
        <v>46.36</v>
      </c>
      <c r="T28" t="n">
        <v>12759.69</v>
      </c>
      <c r="U28" t="n">
        <v>0.64</v>
      </c>
      <c r="V28" t="n">
        <v>0.88</v>
      </c>
      <c r="W28" t="n">
        <v>9.25</v>
      </c>
      <c r="X28" t="n">
        <v>0.82</v>
      </c>
      <c r="Y28" t="n">
        <v>1</v>
      </c>
      <c r="Z28" t="n">
        <v>10</v>
      </c>
      <c r="AA28" t="n">
        <v>1440.116844933065</v>
      </c>
      <c r="AB28" t="n">
        <v>1970.431400708651</v>
      </c>
      <c r="AC28" t="n">
        <v>1782.376193342857</v>
      </c>
      <c r="AD28" t="n">
        <v>1440116.844933065</v>
      </c>
      <c r="AE28" t="n">
        <v>1970431.400708651</v>
      </c>
      <c r="AF28" t="n">
        <v>1.062683983629898e-06</v>
      </c>
      <c r="AG28" t="n">
        <v>38.13802083333334</v>
      </c>
      <c r="AH28" t="n">
        <v>1782376.193342857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3.4301</v>
      </c>
      <c r="E29" t="n">
        <v>29.15</v>
      </c>
      <c r="F29" t="n">
        <v>24.16</v>
      </c>
      <c r="G29" t="n">
        <v>36.25</v>
      </c>
      <c r="H29" t="n">
        <v>0.48</v>
      </c>
      <c r="I29" t="n">
        <v>40</v>
      </c>
      <c r="J29" t="n">
        <v>287.41</v>
      </c>
      <c r="K29" t="n">
        <v>60.56</v>
      </c>
      <c r="L29" t="n">
        <v>7.75</v>
      </c>
      <c r="M29" t="n">
        <v>38</v>
      </c>
      <c r="N29" t="n">
        <v>79.09999999999999</v>
      </c>
      <c r="O29" t="n">
        <v>35680.92</v>
      </c>
      <c r="P29" t="n">
        <v>420.45</v>
      </c>
      <c r="Q29" t="n">
        <v>608.85</v>
      </c>
      <c r="R29" t="n">
        <v>71.81999999999999</v>
      </c>
      <c r="S29" t="n">
        <v>46.36</v>
      </c>
      <c r="T29" t="n">
        <v>12257.61</v>
      </c>
      <c r="U29" t="n">
        <v>0.65</v>
      </c>
      <c r="V29" t="n">
        <v>0.88</v>
      </c>
      <c r="W29" t="n">
        <v>9.25</v>
      </c>
      <c r="X29" t="n">
        <v>0.79</v>
      </c>
      <c r="Y29" t="n">
        <v>1</v>
      </c>
      <c r="Z29" t="n">
        <v>10</v>
      </c>
      <c r="AA29" t="n">
        <v>1434.55045879006</v>
      </c>
      <c r="AB29" t="n">
        <v>1962.815225616166</v>
      </c>
      <c r="AC29" t="n">
        <v>1775.48689531183</v>
      </c>
      <c r="AD29" t="n">
        <v>1434550.45879006</v>
      </c>
      <c r="AE29" t="n">
        <v>1962815.225616166</v>
      </c>
      <c r="AF29" t="n">
        <v>1.067601655463466e-06</v>
      </c>
      <c r="AG29" t="n">
        <v>37.95572916666666</v>
      </c>
      <c r="AH29" t="n">
        <v>1775486.89531183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3.439</v>
      </c>
      <c r="E30" t="n">
        <v>29.08</v>
      </c>
      <c r="F30" t="n">
        <v>24.14</v>
      </c>
      <c r="G30" t="n">
        <v>37.14</v>
      </c>
      <c r="H30" t="n">
        <v>0.49</v>
      </c>
      <c r="I30" t="n">
        <v>39</v>
      </c>
      <c r="J30" t="n">
        <v>287.91</v>
      </c>
      <c r="K30" t="n">
        <v>60.56</v>
      </c>
      <c r="L30" t="n">
        <v>8</v>
      </c>
      <c r="M30" t="n">
        <v>37</v>
      </c>
      <c r="N30" t="n">
        <v>79.36</v>
      </c>
      <c r="O30" t="n">
        <v>35743.15</v>
      </c>
      <c r="P30" t="n">
        <v>419.88</v>
      </c>
      <c r="Q30" t="n">
        <v>608.91</v>
      </c>
      <c r="R30" t="n">
        <v>71.15000000000001</v>
      </c>
      <c r="S30" t="n">
        <v>46.36</v>
      </c>
      <c r="T30" t="n">
        <v>11927.77</v>
      </c>
      <c r="U30" t="n">
        <v>0.65</v>
      </c>
      <c r="V30" t="n">
        <v>0.88</v>
      </c>
      <c r="W30" t="n">
        <v>9.24</v>
      </c>
      <c r="X30" t="n">
        <v>0.77</v>
      </c>
      <c r="Y30" t="n">
        <v>1</v>
      </c>
      <c r="Z30" t="n">
        <v>10</v>
      </c>
      <c r="AA30" t="n">
        <v>1431.099202879543</v>
      </c>
      <c r="AB30" t="n">
        <v>1958.093065020732</v>
      </c>
      <c r="AC30" t="n">
        <v>1771.21541109603</v>
      </c>
      <c r="AD30" t="n">
        <v>1431099.202879543</v>
      </c>
      <c r="AE30" t="n">
        <v>1958093.065020732</v>
      </c>
      <c r="AF30" t="n">
        <v>1.070371736433008e-06</v>
      </c>
      <c r="AG30" t="n">
        <v>37.86458333333334</v>
      </c>
      <c r="AH30" t="n">
        <v>1771215.41109603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3.4498</v>
      </c>
      <c r="E31" t="n">
        <v>28.99</v>
      </c>
      <c r="F31" t="n">
        <v>24.1</v>
      </c>
      <c r="G31" t="n">
        <v>38.06</v>
      </c>
      <c r="H31" t="n">
        <v>0.51</v>
      </c>
      <c r="I31" t="n">
        <v>38</v>
      </c>
      <c r="J31" t="n">
        <v>288.42</v>
      </c>
      <c r="K31" t="n">
        <v>60.56</v>
      </c>
      <c r="L31" t="n">
        <v>8.25</v>
      </c>
      <c r="M31" t="n">
        <v>36</v>
      </c>
      <c r="N31" t="n">
        <v>79.61</v>
      </c>
      <c r="O31" t="n">
        <v>35805.48</v>
      </c>
      <c r="P31" t="n">
        <v>419.06</v>
      </c>
      <c r="Q31" t="n">
        <v>608.9400000000001</v>
      </c>
      <c r="R31" t="n">
        <v>70.25</v>
      </c>
      <c r="S31" t="n">
        <v>46.36</v>
      </c>
      <c r="T31" t="n">
        <v>11482.11</v>
      </c>
      <c r="U31" t="n">
        <v>0.66</v>
      </c>
      <c r="V31" t="n">
        <v>0.88</v>
      </c>
      <c r="W31" t="n">
        <v>9.23</v>
      </c>
      <c r="X31" t="n">
        <v>0.73</v>
      </c>
      <c r="Y31" t="n">
        <v>1</v>
      </c>
      <c r="Z31" t="n">
        <v>10</v>
      </c>
      <c r="AA31" t="n">
        <v>1426.57659715821</v>
      </c>
      <c r="AB31" t="n">
        <v>1951.905036349521</v>
      </c>
      <c r="AC31" t="n">
        <v>1765.617959196247</v>
      </c>
      <c r="AD31" t="n">
        <v>1426576.59715821</v>
      </c>
      <c r="AE31" t="n">
        <v>1951905.036349521</v>
      </c>
      <c r="AF31" t="n">
        <v>1.073733183002789e-06</v>
      </c>
      <c r="AG31" t="n">
        <v>37.74739583333334</v>
      </c>
      <c r="AH31" t="n">
        <v>1765617.959196247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3.456</v>
      </c>
      <c r="E32" t="n">
        <v>28.94</v>
      </c>
      <c r="F32" t="n">
        <v>24.1</v>
      </c>
      <c r="G32" t="n">
        <v>39.08</v>
      </c>
      <c r="H32" t="n">
        <v>0.52</v>
      </c>
      <c r="I32" t="n">
        <v>37</v>
      </c>
      <c r="J32" t="n">
        <v>288.92</v>
      </c>
      <c r="K32" t="n">
        <v>60.56</v>
      </c>
      <c r="L32" t="n">
        <v>8.5</v>
      </c>
      <c r="M32" t="n">
        <v>35</v>
      </c>
      <c r="N32" t="n">
        <v>79.87</v>
      </c>
      <c r="O32" t="n">
        <v>35867.91</v>
      </c>
      <c r="P32" t="n">
        <v>418.92</v>
      </c>
      <c r="Q32" t="n">
        <v>608.9299999999999</v>
      </c>
      <c r="R32" t="n">
        <v>70.06999999999999</v>
      </c>
      <c r="S32" t="n">
        <v>46.36</v>
      </c>
      <c r="T32" t="n">
        <v>11395.34</v>
      </c>
      <c r="U32" t="n">
        <v>0.66</v>
      </c>
      <c r="V32" t="n">
        <v>0.88</v>
      </c>
      <c r="W32" t="n">
        <v>9.24</v>
      </c>
      <c r="X32" t="n">
        <v>0.73</v>
      </c>
      <c r="Y32" t="n">
        <v>1</v>
      </c>
      <c r="Z32" t="n">
        <v>10</v>
      </c>
      <c r="AA32" t="n">
        <v>1424.741273079768</v>
      </c>
      <c r="AB32" t="n">
        <v>1949.393864976614</v>
      </c>
      <c r="AC32" t="n">
        <v>1763.346450494719</v>
      </c>
      <c r="AD32" t="n">
        <v>1424741.273079769</v>
      </c>
      <c r="AE32" t="n">
        <v>1949393.864976614</v>
      </c>
      <c r="AF32" t="n">
        <v>1.075662902329885e-06</v>
      </c>
      <c r="AG32" t="n">
        <v>37.68229166666666</v>
      </c>
      <c r="AH32" t="n">
        <v>1763346.450494719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3.4661</v>
      </c>
      <c r="E33" t="n">
        <v>28.85</v>
      </c>
      <c r="F33" t="n">
        <v>24.07</v>
      </c>
      <c r="G33" t="n">
        <v>40.12</v>
      </c>
      <c r="H33" t="n">
        <v>0.54</v>
      </c>
      <c r="I33" t="n">
        <v>36</v>
      </c>
      <c r="J33" t="n">
        <v>289.43</v>
      </c>
      <c r="K33" t="n">
        <v>60.56</v>
      </c>
      <c r="L33" t="n">
        <v>8.75</v>
      </c>
      <c r="M33" t="n">
        <v>34</v>
      </c>
      <c r="N33" t="n">
        <v>80.12</v>
      </c>
      <c r="O33" t="n">
        <v>35930.44</v>
      </c>
      <c r="P33" t="n">
        <v>418.23</v>
      </c>
      <c r="Q33" t="n">
        <v>608.92</v>
      </c>
      <c r="R33" t="n">
        <v>69.09999999999999</v>
      </c>
      <c r="S33" t="n">
        <v>46.36</v>
      </c>
      <c r="T33" t="n">
        <v>10916.4</v>
      </c>
      <c r="U33" t="n">
        <v>0.67</v>
      </c>
      <c r="V33" t="n">
        <v>0.89</v>
      </c>
      <c r="W33" t="n">
        <v>9.23</v>
      </c>
      <c r="X33" t="n">
        <v>0.6899999999999999</v>
      </c>
      <c r="Y33" t="n">
        <v>1</v>
      </c>
      <c r="Z33" t="n">
        <v>10</v>
      </c>
      <c r="AA33" t="n">
        <v>1411.916659370308</v>
      </c>
      <c r="AB33" t="n">
        <v>1931.846662717305</v>
      </c>
      <c r="AC33" t="n">
        <v>1747.473928591384</v>
      </c>
      <c r="AD33" t="n">
        <v>1411916.659370308</v>
      </c>
      <c r="AE33" t="n">
        <v>1931846.662717305</v>
      </c>
      <c r="AF33" t="n">
        <v>1.078806477362736e-06</v>
      </c>
      <c r="AG33" t="n">
        <v>37.56510416666666</v>
      </c>
      <c r="AH33" t="n">
        <v>1747473.928591385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3.4753</v>
      </c>
      <c r="E34" t="n">
        <v>28.77</v>
      </c>
      <c r="F34" t="n">
        <v>24.05</v>
      </c>
      <c r="G34" t="n">
        <v>41.22</v>
      </c>
      <c r="H34" t="n">
        <v>0.55</v>
      </c>
      <c r="I34" t="n">
        <v>35</v>
      </c>
      <c r="J34" t="n">
        <v>289.94</v>
      </c>
      <c r="K34" t="n">
        <v>60.56</v>
      </c>
      <c r="L34" t="n">
        <v>9</v>
      </c>
      <c r="M34" t="n">
        <v>33</v>
      </c>
      <c r="N34" t="n">
        <v>80.38</v>
      </c>
      <c r="O34" t="n">
        <v>35993.08</v>
      </c>
      <c r="P34" t="n">
        <v>417.68</v>
      </c>
      <c r="Q34" t="n">
        <v>608.9400000000001</v>
      </c>
      <c r="R34" t="n">
        <v>68.14</v>
      </c>
      <c r="S34" t="n">
        <v>46.36</v>
      </c>
      <c r="T34" t="n">
        <v>10444</v>
      </c>
      <c r="U34" t="n">
        <v>0.68</v>
      </c>
      <c r="V34" t="n">
        <v>0.89</v>
      </c>
      <c r="W34" t="n">
        <v>9.24</v>
      </c>
      <c r="X34" t="n">
        <v>0.67</v>
      </c>
      <c r="Y34" t="n">
        <v>1</v>
      </c>
      <c r="Z34" t="n">
        <v>10</v>
      </c>
      <c r="AA34" t="n">
        <v>1408.320333698957</v>
      </c>
      <c r="AB34" t="n">
        <v>1926.926011275071</v>
      </c>
      <c r="AC34" t="n">
        <v>1743.02289721662</v>
      </c>
      <c r="AD34" t="n">
        <v>1408320.333698957</v>
      </c>
      <c r="AE34" t="n">
        <v>1926926.011275071</v>
      </c>
      <c r="AF34" t="n">
        <v>1.081669931848104e-06</v>
      </c>
      <c r="AG34" t="n">
        <v>37.4609375</v>
      </c>
      <c r="AH34" t="n">
        <v>1743022.89721662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3.4824</v>
      </c>
      <c r="E35" t="n">
        <v>28.72</v>
      </c>
      <c r="F35" t="n">
        <v>24.04</v>
      </c>
      <c r="G35" t="n">
        <v>42.42</v>
      </c>
      <c r="H35" t="n">
        <v>0.57</v>
      </c>
      <c r="I35" t="n">
        <v>34</v>
      </c>
      <c r="J35" t="n">
        <v>290.45</v>
      </c>
      <c r="K35" t="n">
        <v>60.56</v>
      </c>
      <c r="L35" t="n">
        <v>9.25</v>
      </c>
      <c r="M35" t="n">
        <v>32</v>
      </c>
      <c r="N35" t="n">
        <v>80.64</v>
      </c>
      <c r="O35" t="n">
        <v>36055.83</v>
      </c>
      <c r="P35" t="n">
        <v>417.31</v>
      </c>
      <c r="Q35" t="n">
        <v>608.9</v>
      </c>
      <c r="R35" t="n">
        <v>68.17</v>
      </c>
      <c r="S35" t="n">
        <v>46.36</v>
      </c>
      <c r="T35" t="n">
        <v>10463.31</v>
      </c>
      <c r="U35" t="n">
        <v>0.68</v>
      </c>
      <c r="V35" t="n">
        <v>0.89</v>
      </c>
      <c r="W35" t="n">
        <v>9.23</v>
      </c>
      <c r="X35" t="n">
        <v>0.67</v>
      </c>
      <c r="Y35" t="n">
        <v>1</v>
      </c>
      <c r="Z35" t="n">
        <v>10</v>
      </c>
      <c r="AA35" t="n">
        <v>1405.827451416798</v>
      </c>
      <c r="AB35" t="n">
        <v>1923.515139758416</v>
      </c>
      <c r="AC35" t="n">
        <v>1739.937554490326</v>
      </c>
      <c r="AD35" t="n">
        <v>1405827.451416798</v>
      </c>
      <c r="AE35" t="n">
        <v>1923515.139758416</v>
      </c>
      <c r="AF35" t="n">
        <v>1.083879771722683e-06</v>
      </c>
      <c r="AG35" t="n">
        <v>37.39583333333334</v>
      </c>
      <c r="AH35" t="n">
        <v>1739937.554490326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3.492</v>
      </c>
      <c r="E36" t="n">
        <v>28.64</v>
      </c>
      <c r="F36" t="n">
        <v>24.01</v>
      </c>
      <c r="G36" t="n">
        <v>43.66</v>
      </c>
      <c r="H36" t="n">
        <v>0.58</v>
      </c>
      <c r="I36" t="n">
        <v>33</v>
      </c>
      <c r="J36" t="n">
        <v>290.96</v>
      </c>
      <c r="K36" t="n">
        <v>60.56</v>
      </c>
      <c r="L36" t="n">
        <v>9.5</v>
      </c>
      <c r="M36" t="n">
        <v>31</v>
      </c>
      <c r="N36" t="n">
        <v>80.90000000000001</v>
      </c>
      <c r="O36" t="n">
        <v>36118.68</v>
      </c>
      <c r="P36" t="n">
        <v>416.9</v>
      </c>
      <c r="Q36" t="n">
        <v>608.88</v>
      </c>
      <c r="R36" t="n">
        <v>67.03</v>
      </c>
      <c r="S36" t="n">
        <v>46.36</v>
      </c>
      <c r="T36" t="n">
        <v>9898.73</v>
      </c>
      <c r="U36" t="n">
        <v>0.6899999999999999</v>
      </c>
      <c r="V36" t="n">
        <v>0.89</v>
      </c>
      <c r="W36" t="n">
        <v>9.24</v>
      </c>
      <c r="X36" t="n">
        <v>0.64</v>
      </c>
      <c r="Y36" t="n">
        <v>1</v>
      </c>
      <c r="Z36" t="n">
        <v>10</v>
      </c>
      <c r="AA36" t="n">
        <v>1402.452090240244</v>
      </c>
      <c r="AB36" t="n">
        <v>1918.89682168623</v>
      </c>
      <c r="AC36" t="n">
        <v>1735.7600022131</v>
      </c>
      <c r="AD36" t="n">
        <v>1402452.090240244</v>
      </c>
      <c r="AE36" t="n">
        <v>1918896.82168623</v>
      </c>
      <c r="AF36" t="n">
        <v>1.086867724229155e-06</v>
      </c>
      <c r="AG36" t="n">
        <v>37.29166666666666</v>
      </c>
      <c r="AH36" t="n">
        <v>1735760.0022131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3.5003</v>
      </c>
      <c r="E37" t="n">
        <v>28.57</v>
      </c>
      <c r="F37" t="n">
        <v>24</v>
      </c>
      <c r="G37" t="n">
        <v>44.99</v>
      </c>
      <c r="H37" t="n">
        <v>0.6</v>
      </c>
      <c r="I37" t="n">
        <v>32</v>
      </c>
      <c r="J37" t="n">
        <v>291.47</v>
      </c>
      <c r="K37" t="n">
        <v>60.56</v>
      </c>
      <c r="L37" t="n">
        <v>9.75</v>
      </c>
      <c r="M37" t="n">
        <v>30</v>
      </c>
      <c r="N37" t="n">
        <v>81.16</v>
      </c>
      <c r="O37" t="n">
        <v>36181.64</v>
      </c>
      <c r="P37" t="n">
        <v>416.44</v>
      </c>
      <c r="Q37" t="n">
        <v>608.86</v>
      </c>
      <c r="R37" t="n">
        <v>66.87</v>
      </c>
      <c r="S37" t="n">
        <v>46.36</v>
      </c>
      <c r="T37" t="n">
        <v>9823.85</v>
      </c>
      <c r="U37" t="n">
        <v>0.6899999999999999</v>
      </c>
      <c r="V37" t="n">
        <v>0.89</v>
      </c>
      <c r="W37" t="n">
        <v>9.23</v>
      </c>
      <c r="X37" t="n">
        <v>0.62</v>
      </c>
      <c r="Y37" t="n">
        <v>1</v>
      </c>
      <c r="Z37" t="n">
        <v>10</v>
      </c>
      <c r="AA37" t="n">
        <v>1399.540520427473</v>
      </c>
      <c r="AB37" t="n">
        <v>1914.913083419001</v>
      </c>
      <c r="AC37" t="n">
        <v>1732.156466334883</v>
      </c>
      <c r="AD37" t="n">
        <v>1399540.520427472</v>
      </c>
      <c r="AE37" t="n">
        <v>1914913.083419001</v>
      </c>
      <c r="AF37" t="n">
        <v>1.089451058167042e-06</v>
      </c>
      <c r="AG37" t="n">
        <v>37.20052083333334</v>
      </c>
      <c r="AH37" t="n">
        <v>1732156.466334883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3.5111</v>
      </c>
      <c r="E38" t="n">
        <v>28.48</v>
      </c>
      <c r="F38" t="n">
        <v>23.96</v>
      </c>
      <c r="G38" t="n">
        <v>46.38</v>
      </c>
      <c r="H38" t="n">
        <v>0.61</v>
      </c>
      <c r="I38" t="n">
        <v>31</v>
      </c>
      <c r="J38" t="n">
        <v>291.98</v>
      </c>
      <c r="K38" t="n">
        <v>60.56</v>
      </c>
      <c r="L38" t="n">
        <v>10</v>
      </c>
      <c r="M38" t="n">
        <v>29</v>
      </c>
      <c r="N38" t="n">
        <v>81.42</v>
      </c>
      <c r="O38" t="n">
        <v>36244.71</v>
      </c>
      <c r="P38" t="n">
        <v>415.72</v>
      </c>
      <c r="Q38" t="n">
        <v>608.88</v>
      </c>
      <c r="R38" t="n">
        <v>65.45</v>
      </c>
      <c r="S38" t="n">
        <v>46.36</v>
      </c>
      <c r="T38" t="n">
        <v>9119.24</v>
      </c>
      <c r="U38" t="n">
        <v>0.71</v>
      </c>
      <c r="V38" t="n">
        <v>0.89</v>
      </c>
      <c r="W38" t="n">
        <v>9.23</v>
      </c>
      <c r="X38" t="n">
        <v>0.59</v>
      </c>
      <c r="Y38" t="n">
        <v>1</v>
      </c>
      <c r="Z38" t="n">
        <v>10</v>
      </c>
      <c r="AA38" t="n">
        <v>1395.321263350499</v>
      </c>
      <c r="AB38" t="n">
        <v>1909.140109745801</v>
      </c>
      <c r="AC38" t="n">
        <v>1726.934457166634</v>
      </c>
      <c r="AD38" t="n">
        <v>1395321.263350499</v>
      </c>
      <c r="AE38" t="n">
        <v>1909140.1097458</v>
      </c>
      <c r="AF38" t="n">
        <v>1.092812504736823e-06</v>
      </c>
      <c r="AG38" t="n">
        <v>37.08333333333334</v>
      </c>
      <c r="AH38" t="n">
        <v>1726934.457166634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3.5167</v>
      </c>
      <c r="E39" t="n">
        <v>28.44</v>
      </c>
      <c r="F39" t="n">
        <v>23.97</v>
      </c>
      <c r="G39" t="n">
        <v>47.94</v>
      </c>
      <c r="H39" t="n">
        <v>0.62</v>
      </c>
      <c r="I39" t="n">
        <v>30</v>
      </c>
      <c r="J39" t="n">
        <v>292.49</v>
      </c>
      <c r="K39" t="n">
        <v>60.56</v>
      </c>
      <c r="L39" t="n">
        <v>10.25</v>
      </c>
      <c r="M39" t="n">
        <v>28</v>
      </c>
      <c r="N39" t="n">
        <v>81.68000000000001</v>
      </c>
      <c r="O39" t="n">
        <v>36307.88</v>
      </c>
      <c r="P39" t="n">
        <v>415.65</v>
      </c>
      <c r="Q39" t="n">
        <v>608.86</v>
      </c>
      <c r="R39" t="n">
        <v>65.81</v>
      </c>
      <c r="S39" t="n">
        <v>46.36</v>
      </c>
      <c r="T39" t="n">
        <v>9302.25</v>
      </c>
      <c r="U39" t="n">
        <v>0.7</v>
      </c>
      <c r="V39" t="n">
        <v>0.89</v>
      </c>
      <c r="W39" t="n">
        <v>9.23</v>
      </c>
      <c r="X39" t="n">
        <v>0.6</v>
      </c>
      <c r="Y39" t="n">
        <v>1</v>
      </c>
      <c r="Z39" t="n">
        <v>10</v>
      </c>
      <c r="AA39" t="n">
        <v>1393.912290870447</v>
      </c>
      <c r="AB39" t="n">
        <v>1907.212291439114</v>
      </c>
      <c r="AC39" t="n">
        <v>1725.190627133428</v>
      </c>
      <c r="AD39" t="n">
        <v>1393912.290870447</v>
      </c>
      <c r="AE39" t="n">
        <v>1907212.291439114</v>
      </c>
      <c r="AF39" t="n">
        <v>1.094555477032265e-06</v>
      </c>
      <c r="AG39" t="n">
        <v>37.03125</v>
      </c>
      <c r="AH39" t="n">
        <v>1725190.627133428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3.5179</v>
      </c>
      <c r="E40" t="n">
        <v>28.43</v>
      </c>
      <c r="F40" t="n">
        <v>23.96</v>
      </c>
      <c r="G40" t="n">
        <v>47.92</v>
      </c>
      <c r="H40" t="n">
        <v>0.64</v>
      </c>
      <c r="I40" t="n">
        <v>30</v>
      </c>
      <c r="J40" t="n">
        <v>293</v>
      </c>
      <c r="K40" t="n">
        <v>60.56</v>
      </c>
      <c r="L40" t="n">
        <v>10.5</v>
      </c>
      <c r="M40" t="n">
        <v>28</v>
      </c>
      <c r="N40" t="n">
        <v>81.95</v>
      </c>
      <c r="O40" t="n">
        <v>36371.17</v>
      </c>
      <c r="P40" t="n">
        <v>415.27</v>
      </c>
      <c r="Q40" t="n">
        <v>608.86</v>
      </c>
      <c r="R40" t="n">
        <v>65.52</v>
      </c>
      <c r="S40" t="n">
        <v>46.36</v>
      </c>
      <c r="T40" t="n">
        <v>9159.360000000001</v>
      </c>
      <c r="U40" t="n">
        <v>0.71</v>
      </c>
      <c r="V40" t="n">
        <v>0.89</v>
      </c>
      <c r="W40" t="n">
        <v>9.23</v>
      </c>
      <c r="X40" t="n">
        <v>0.59</v>
      </c>
      <c r="Y40" t="n">
        <v>1</v>
      </c>
      <c r="Z40" t="n">
        <v>10</v>
      </c>
      <c r="AA40" t="n">
        <v>1392.928178173624</v>
      </c>
      <c r="AB40" t="n">
        <v>1905.865785031334</v>
      </c>
      <c r="AC40" t="n">
        <v>1723.972629407372</v>
      </c>
      <c r="AD40" t="n">
        <v>1392928.178173624</v>
      </c>
      <c r="AE40" t="n">
        <v>1905865.785031334</v>
      </c>
      <c r="AF40" t="n">
        <v>1.094928971095574e-06</v>
      </c>
      <c r="AG40" t="n">
        <v>37.01822916666666</v>
      </c>
      <c r="AH40" t="n">
        <v>1723972.629407372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3.5305</v>
      </c>
      <c r="E41" t="n">
        <v>28.32</v>
      </c>
      <c r="F41" t="n">
        <v>23.91</v>
      </c>
      <c r="G41" t="n">
        <v>49.47</v>
      </c>
      <c r="H41" t="n">
        <v>0.65</v>
      </c>
      <c r="I41" t="n">
        <v>29</v>
      </c>
      <c r="J41" t="n">
        <v>293.52</v>
      </c>
      <c r="K41" t="n">
        <v>60.56</v>
      </c>
      <c r="L41" t="n">
        <v>10.75</v>
      </c>
      <c r="M41" t="n">
        <v>27</v>
      </c>
      <c r="N41" t="n">
        <v>82.20999999999999</v>
      </c>
      <c r="O41" t="n">
        <v>36434.56</v>
      </c>
      <c r="P41" t="n">
        <v>414.63</v>
      </c>
      <c r="Q41" t="n">
        <v>608.97</v>
      </c>
      <c r="R41" t="n">
        <v>63.94</v>
      </c>
      <c r="S41" t="n">
        <v>46.36</v>
      </c>
      <c r="T41" t="n">
        <v>8370.76</v>
      </c>
      <c r="U41" t="n">
        <v>0.73</v>
      </c>
      <c r="V41" t="n">
        <v>0.89</v>
      </c>
      <c r="W41" t="n">
        <v>9.220000000000001</v>
      </c>
      <c r="X41" t="n">
        <v>0.53</v>
      </c>
      <c r="Y41" t="n">
        <v>1</v>
      </c>
      <c r="Z41" t="n">
        <v>10</v>
      </c>
      <c r="AA41" t="n">
        <v>1379.334369449116</v>
      </c>
      <c r="AB41" t="n">
        <v>1887.266136217947</v>
      </c>
      <c r="AC41" t="n">
        <v>1707.148104971963</v>
      </c>
      <c r="AD41" t="n">
        <v>1379334.369449116</v>
      </c>
      <c r="AE41" t="n">
        <v>1887266.136217947</v>
      </c>
      <c r="AF41" t="n">
        <v>1.098850658760318e-06</v>
      </c>
      <c r="AG41" t="n">
        <v>36.875</v>
      </c>
      <c r="AH41" t="n">
        <v>1707148.104971963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3.5355</v>
      </c>
      <c r="E42" t="n">
        <v>28.28</v>
      </c>
      <c r="F42" t="n">
        <v>23.92</v>
      </c>
      <c r="G42" t="n">
        <v>51.26</v>
      </c>
      <c r="H42" t="n">
        <v>0.67</v>
      </c>
      <c r="I42" t="n">
        <v>28</v>
      </c>
      <c r="J42" t="n">
        <v>294.03</v>
      </c>
      <c r="K42" t="n">
        <v>60.56</v>
      </c>
      <c r="L42" t="n">
        <v>11</v>
      </c>
      <c r="M42" t="n">
        <v>26</v>
      </c>
      <c r="N42" t="n">
        <v>82.48</v>
      </c>
      <c r="O42" t="n">
        <v>36498.06</v>
      </c>
      <c r="P42" t="n">
        <v>414.62</v>
      </c>
      <c r="Q42" t="n">
        <v>608.92</v>
      </c>
      <c r="R42" t="n">
        <v>64.28</v>
      </c>
      <c r="S42" t="n">
        <v>46.36</v>
      </c>
      <c r="T42" t="n">
        <v>8547.200000000001</v>
      </c>
      <c r="U42" t="n">
        <v>0.72</v>
      </c>
      <c r="V42" t="n">
        <v>0.89</v>
      </c>
      <c r="W42" t="n">
        <v>9.23</v>
      </c>
      <c r="X42" t="n">
        <v>0.55</v>
      </c>
      <c r="Y42" t="n">
        <v>1</v>
      </c>
      <c r="Z42" t="n">
        <v>10</v>
      </c>
      <c r="AA42" t="n">
        <v>1378.184113923741</v>
      </c>
      <c r="AB42" t="n">
        <v>1885.692305862436</v>
      </c>
      <c r="AC42" t="n">
        <v>1705.724478776697</v>
      </c>
      <c r="AD42" t="n">
        <v>1378184.113923741</v>
      </c>
      <c r="AE42" t="n">
        <v>1885692.305862436</v>
      </c>
      <c r="AF42" t="n">
        <v>1.100406884024105e-06</v>
      </c>
      <c r="AG42" t="n">
        <v>36.82291666666666</v>
      </c>
      <c r="AH42" t="n">
        <v>1705724.478776698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3.5363</v>
      </c>
      <c r="E43" t="n">
        <v>28.28</v>
      </c>
      <c r="F43" t="n">
        <v>23.91</v>
      </c>
      <c r="G43" t="n">
        <v>51.25</v>
      </c>
      <c r="H43" t="n">
        <v>0.68</v>
      </c>
      <c r="I43" t="n">
        <v>28</v>
      </c>
      <c r="J43" t="n">
        <v>294.55</v>
      </c>
      <c r="K43" t="n">
        <v>60.56</v>
      </c>
      <c r="L43" t="n">
        <v>11.25</v>
      </c>
      <c r="M43" t="n">
        <v>26</v>
      </c>
      <c r="N43" t="n">
        <v>82.73999999999999</v>
      </c>
      <c r="O43" t="n">
        <v>36561.67</v>
      </c>
      <c r="P43" t="n">
        <v>414.32</v>
      </c>
      <c r="Q43" t="n">
        <v>608.86</v>
      </c>
      <c r="R43" t="n">
        <v>64.01000000000001</v>
      </c>
      <c r="S43" t="n">
        <v>46.36</v>
      </c>
      <c r="T43" t="n">
        <v>8411.639999999999</v>
      </c>
      <c r="U43" t="n">
        <v>0.72</v>
      </c>
      <c r="V43" t="n">
        <v>0.89</v>
      </c>
      <c r="W43" t="n">
        <v>9.23</v>
      </c>
      <c r="X43" t="n">
        <v>0.54</v>
      </c>
      <c r="Y43" t="n">
        <v>1</v>
      </c>
      <c r="Z43" t="n">
        <v>10</v>
      </c>
      <c r="AA43" t="n">
        <v>1377.428897781697</v>
      </c>
      <c r="AB43" t="n">
        <v>1884.658985819106</v>
      </c>
      <c r="AC43" t="n">
        <v>1704.78977734803</v>
      </c>
      <c r="AD43" t="n">
        <v>1377428.897781697</v>
      </c>
      <c r="AE43" t="n">
        <v>1884658.985819106</v>
      </c>
      <c r="AF43" t="n">
        <v>1.100655880066312e-06</v>
      </c>
      <c r="AG43" t="n">
        <v>36.82291666666666</v>
      </c>
      <c r="AH43" t="n">
        <v>1704789.77734803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3.546</v>
      </c>
      <c r="E44" t="n">
        <v>28.2</v>
      </c>
      <c r="F44" t="n">
        <v>23.89</v>
      </c>
      <c r="G44" t="n">
        <v>53.09</v>
      </c>
      <c r="H44" t="n">
        <v>0.6899999999999999</v>
      </c>
      <c r="I44" t="n">
        <v>27</v>
      </c>
      <c r="J44" t="n">
        <v>295.06</v>
      </c>
      <c r="K44" t="n">
        <v>60.56</v>
      </c>
      <c r="L44" t="n">
        <v>11.5</v>
      </c>
      <c r="M44" t="n">
        <v>25</v>
      </c>
      <c r="N44" t="n">
        <v>83.01000000000001</v>
      </c>
      <c r="O44" t="n">
        <v>36625.39</v>
      </c>
      <c r="P44" t="n">
        <v>413.94</v>
      </c>
      <c r="Q44" t="n">
        <v>608.89</v>
      </c>
      <c r="R44" t="n">
        <v>63.15</v>
      </c>
      <c r="S44" t="n">
        <v>46.36</v>
      </c>
      <c r="T44" t="n">
        <v>7986.38</v>
      </c>
      <c r="U44" t="n">
        <v>0.73</v>
      </c>
      <c r="V44" t="n">
        <v>0.89</v>
      </c>
      <c r="W44" t="n">
        <v>9.23</v>
      </c>
      <c r="X44" t="n">
        <v>0.52</v>
      </c>
      <c r="Y44" t="n">
        <v>1</v>
      </c>
      <c r="Z44" t="n">
        <v>10</v>
      </c>
      <c r="AA44" t="n">
        <v>1374.275517341961</v>
      </c>
      <c r="AB44" t="n">
        <v>1880.344391584133</v>
      </c>
      <c r="AC44" t="n">
        <v>1700.886961931272</v>
      </c>
      <c r="AD44" t="n">
        <v>1374275.517341961</v>
      </c>
      <c r="AE44" t="n">
        <v>1880344.391584133</v>
      </c>
      <c r="AF44" t="n">
        <v>1.103674957078059e-06</v>
      </c>
      <c r="AG44" t="n">
        <v>36.71875</v>
      </c>
      <c r="AH44" t="n">
        <v>1700886.961931271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3.5478</v>
      </c>
      <c r="E45" t="n">
        <v>28.19</v>
      </c>
      <c r="F45" t="n">
        <v>23.88</v>
      </c>
      <c r="G45" t="n">
        <v>53.06</v>
      </c>
      <c r="H45" t="n">
        <v>0.71</v>
      </c>
      <c r="I45" t="n">
        <v>27</v>
      </c>
      <c r="J45" t="n">
        <v>295.58</v>
      </c>
      <c r="K45" t="n">
        <v>60.56</v>
      </c>
      <c r="L45" t="n">
        <v>11.75</v>
      </c>
      <c r="M45" t="n">
        <v>25</v>
      </c>
      <c r="N45" t="n">
        <v>83.28</v>
      </c>
      <c r="O45" t="n">
        <v>36689.22</v>
      </c>
      <c r="P45" t="n">
        <v>413.61</v>
      </c>
      <c r="Q45" t="n">
        <v>608.78</v>
      </c>
      <c r="R45" t="n">
        <v>62.9</v>
      </c>
      <c r="S45" t="n">
        <v>46.36</v>
      </c>
      <c r="T45" t="n">
        <v>7860.08</v>
      </c>
      <c r="U45" t="n">
        <v>0.74</v>
      </c>
      <c r="V45" t="n">
        <v>0.89</v>
      </c>
      <c r="W45" t="n">
        <v>9.220000000000001</v>
      </c>
      <c r="X45" t="n">
        <v>0.5</v>
      </c>
      <c r="Y45" t="n">
        <v>1</v>
      </c>
      <c r="Z45" t="n">
        <v>10</v>
      </c>
      <c r="AA45" t="n">
        <v>1373.233559005854</v>
      </c>
      <c r="AB45" t="n">
        <v>1878.918738220715</v>
      </c>
      <c r="AC45" t="n">
        <v>1699.597370923941</v>
      </c>
      <c r="AD45" t="n">
        <v>1373233.559005854</v>
      </c>
      <c r="AE45" t="n">
        <v>1878918.738220715</v>
      </c>
      <c r="AF45" t="n">
        <v>1.104235198173023e-06</v>
      </c>
      <c r="AG45" t="n">
        <v>36.70572916666666</v>
      </c>
      <c r="AH45" t="n">
        <v>1699597.370923941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3.5554</v>
      </c>
      <c r="E46" t="n">
        <v>28.13</v>
      </c>
      <c r="F46" t="n">
        <v>23.87</v>
      </c>
      <c r="G46" t="n">
        <v>55.08</v>
      </c>
      <c r="H46" t="n">
        <v>0.72</v>
      </c>
      <c r="I46" t="n">
        <v>26</v>
      </c>
      <c r="J46" t="n">
        <v>296.1</v>
      </c>
      <c r="K46" t="n">
        <v>60.56</v>
      </c>
      <c r="L46" t="n">
        <v>12</v>
      </c>
      <c r="M46" t="n">
        <v>24</v>
      </c>
      <c r="N46" t="n">
        <v>83.54000000000001</v>
      </c>
      <c r="O46" t="n">
        <v>36753.16</v>
      </c>
      <c r="P46" t="n">
        <v>413.12</v>
      </c>
      <c r="Q46" t="n">
        <v>608.89</v>
      </c>
      <c r="R46" t="n">
        <v>62.76</v>
      </c>
      <c r="S46" t="n">
        <v>46.36</v>
      </c>
      <c r="T46" t="n">
        <v>7795.27</v>
      </c>
      <c r="U46" t="n">
        <v>0.74</v>
      </c>
      <c r="V46" t="n">
        <v>0.89</v>
      </c>
      <c r="W46" t="n">
        <v>9.220000000000001</v>
      </c>
      <c r="X46" t="n">
        <v>0.5</v>
      </c>
      <c r="Y46" t="n">
        <v>1</v>
      </c>
      <c r="Z46" t="n">
        <v>10</v>
      </c>
      <c r="AA46" t="n">
        <v>1370.538665257833</v>
      </c>
      <c r="AB46" t="n">
        <v>1875.231465704351</v>
      </c>
      <c r="AC46" t="n">
        <v>1696.26200652142</v>
      </c>
      <c r="AD46" t="n">
        <v>1370538.665257833</v>
      </c>
      <c r="AE46" t="n">
        <v>1875231.465704351</v>
      </c>
      <c r="AF46" t="n">
        <v>1.10660066057398e-06</v>
      </c>
      <c r="AG46" t="n">
        <v>36.62760416666666</v>
      </c>
      <c r="AH46" t="n">
        <v>1696262.00652142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3.5525</v>
      </c>
      <c r="E47" t="n">
        <v>28.15</v>
      </c>
      <c r="F47" t="n">
        <v>23.89</v>
      </c>
      <c r="G47" t="n">
        <v>55.13</v>
      </c>
      <c r="H47" t="n">
        <v>0.74</v>
      </c>
      <c r="I47" t="n">
        <v>26</v>
      </c>
      <c r="J47" t="n">
        <v>296.62</v>
      </c>
      <c r="K47" t="n">
        <v>60.56</v>
      </c>
      <c r="L47" t="n">
        <v>12.25</v>
      </c>
      <c r="M47" t="n">
        <v>24</v>
      </c>
      <c r="N47" t="n">
        <v>83.81</v>
      </c>
      <c r="O47" t="n">
        <v>36817.22</v>
      </c>
      <c r="P47" t="n">
        <v>413.26</v>
      </c>
      <c r="Q47" t="n">
        <v>608.86</v>
      </c>
      <c r="R47" t="n">
        <v>63.31</v>
      </c>
      <c r="S47" t="n">
        <v>46.36</v>
      </c>
      <c r="T47" t="n">
        <v>8073.2</v>
      </c>
      <c r="U47" t="n">
        <v>0.73</v>
      </c>
      <c r="V47" t="n">
        <v>0.89</v>
      </c>
      <c r="W47" t="n">
        <v>9.23</v>
      </c>
      <c r="X47" t="n">
        <v>0.52</v>
      </c>
      <c r="Y47" t="n">
        <v>1</v>
      </c>
      <c r="Z47" t="n">
        <v>10</v>
      </c>
      <c r="AA47" t="n">
        <v>1371.649591169283</v>
      </c>
      <c r="AB47" t="n">
        <v>1876.751483546988</v>
      </c>
      <c r="AC47" t="n">
        <v>1697.636955994514</v>
      </c>
      <c r="AD47" t="n">
        <v>1371649.591169283</v>
      </c>
      <c r="AE47" t="n">
        <v>1876751.483546988</v>
      </c>
      <c r="AF47" t="n">
        <v>1.105698049920983e-06</v>
      </c>
      <c r="AG47" t="n">
        <v>36.65364583333334</v>
      </c>
      <c r="AH47" t="n">
        <v>1697636.955994514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3.5643</v>
      </c>
      <c r="E48" t="n">
        <v>28.06</v>
      </c>
      <c r="F48" t="n">
        <v>23.85</v>
      </c>
      <c r="G48" t="n">
        <v>57.24</v>
      </c>
      <c r="H48" t="n">
        <v>0.75</v>
      </c>
      <c r="I48" t="n">
        <v>25</v>
      </c>
      <c r="J48" t="n">
        <v>297.14</v>
      </c>
      <c r="K48" t="n">
        <v>60.56</v>
      </c>
      <c r="L48" t="n">
        <v>12.5</v>
      </c>
      <c r="M48" t="n">
        <v>23</v>
      </c>
      <c r="N48" t="n">
        <v>84.08</v>
      </c>
      <c r="O48" t="n">
        <v>36881.39</v>
      </c>
      <c r="P48" t="n">
        <v>412.96</v>
      </c>
      <c r="Q48" t="n">
        <v>608.86</v>
      </c>
      <c r="R48" t="n">
        <v>62.2</v>
      </c>
      <c r="S48" t="n">
        <v>46.36</v>
      </c>
      <c r="T48" t="n">
        <v>7524.62</v>
      </c>
      <c r="U48" t="n">
        <v>0.75</v>
      </c>
      <c r="V48" t="n">
        <v>0.89</v>
      </c>
      <c r="W48" t="n">
        <v>9.220000000000001</v>
      </c>
      <c r="X48" t="n">
        <v>0.48</v>
      </c>
      <c r="Y48" t="n">
        <v>1</v>
      </c>
      <c r="Z48" t="n">
        <v>10</v>
      </c>
      <c r="AA48" t="n">
        <v>1367.949622603969</v>
      </c>
      <c r="AB48" t="n">
        <v>1871.689023324833</v>
      </c>
      <c r="AC48" t="n">
        <v>1693.057649870753</v>
      </c>
      <c r="AD48" t="n">
        <v>1367949.622603969</v>
      </c>
      <c r="AE48" t="n">
        <v>1871689.023324833</v>
      </c>
      <c r="AF48" t="n">
        <v>1.109370741543521e-06</v>
      </c>
      <c r="AG48" t="n">
        <v>36.53645833333334</v>
      </c>
      <c r="AH48" t="n">
        <v>1693057.649870753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3.5628</v>
      </c>
      <c r="E49" t="n">
        <v>28.07</v>
      </c>
      <c r="F49" t="n">
        <v>23.86</v>
      </c>
      <c r="G49" t="n">
        <v>57.27</v>
      </c>
      <c r="H49" t="n">
        <v>0.76</v>
      </c>
      <c r="I49" t="n">
        <v>25</v>
      </c>
      <c r="J49" t="n">
        <v>297.66</v>
      </c>
      <c r="K49" t="n">
        <v>60.56</v>
      </c>
      <c r="L49" t="n">
        <v>12.75</v>
      </c>
      <c r="M49" t="n">
        <v>23</v>
      </c>
      <c r="N49" t="n">
        <v>84.36</v>
      </c>
      <c r="O49" t="n">
        <v>36945.67</v>
      </c>
      <c r="P49" t="n">
        <v>412.63</v>
      </c>
      <c r="Q49" t="n">
        <v>608.86</v>
      </c>
      <c r="R49" t="n">
        <v>62.54</v>
      </c>
      <c r="S49" t="n">
        <v>46.36</v>
      </c>
      <c r="T49" t="n">
        <v>7690.56</v>
      </c>
      <c r="U49" t="n">
        <v>0.74</v>
      </c>
      <c r="V49" t="n">
        <v>0.89</v>
      </c>
      <c r="W49" t="n">
        <v>9.220000000000001</v>
      </c>
      <c r="X49" t="n">
        <v>0.49</v>
      </c>
      <c r="Y49" t="n">
        <v>1</v>
      </c>
      <c r="Z49" t="n">
        <v>10</v>
      </c>
      <c r="AA49" t="n">
        <v>1367.903513131066</v>
      </c>
      <c r="AB49" t="n">
        <v>1871.625934309801</v>
      </c>
      <c r="AC49" t="n">
        <v>1693.00058198277</v>
      </c>
      <c r="AD49" t="n">
        <v>1367903.513131066</v>
      </c>
      <c r="AE49" t="n">
        <v>1871625.934309801</v>
      </c>
      <c r="AF49" t="n">
        <v>1.108903873964385e-06</v>
      </c>
      <c r="AG49" t="n">
        <v>36.54947916666666</v>
      </c>
      <c r="AH49" t="n">
        <v>1693000.58198277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3.5736</v>
      </c>
      <c r="E50" t="n">
        <v>27.98</v>
      </c>
      <c r="F50" t="n">
        <v>23.83</v>
      </c>
      <c r="G50" t="n">
        <v>59.57</v>
      </c>
      <c r="H50" t="n">
        <v>0.78</v>
      </c>
      <c r="I50" t="n">
        <v>24</v>
      </c>
      <c r="J50" t="n">
        <v>298.18</v>
      </c>
      <c r="K50" t="n">
        <v>60.56</v>
      </c>
      <c r="L50" t="n">
        <v>13</v>
      </c>
      <c r="M50" t="n">
        <v>22</v>
      </c>
      <c r="N50" t="n">
        <v>84.63</v>
      </c>
      <c r="O50" t="n">
        <v>37010.06</v>
      </c>
      <c r="P50" t="n">
        <v>412.11</v>
      </c>
      <c r="Q50" t="n">
        <v>608.85</v>
      </c>
      <c r="R50" t="n">
        <v>61.4</v>
      </c>
      <c r="S50" t="n">
        <v>46.36</v>
      </c>
      <c r="T50" t="n">
        <v>7126.14</v>
      </c>
      <c r="U50" t="n">
        <v>0.76</v>
      </c>
      <c r="V50" t="n">
        <v>0.89</v>
      </c>
      <c r="W50" t="n">
        <v>9.220000000000001</v>
      </c>
      <c r="X50" t="n">
        <v>0.46</v>
      </c>
      <c r="Y50" t="n">
        <v>1</v>
      </c>
      <c r="Z50" t="n">
        <v>10</v>
      </c>
      <c r="AA50" t="n">
        <v>1364.056216957649</v>
      </c>
      <c r="AB50" t="n">
        <v>1866.361893954603</v>
      </c>
      <c r="AC50" t="n">
        <v>1688.238934250945</v>
      </c>
      <c r="AD50" t="n">
        <v>1364056.216957649</v>
      </c>
      <c r="AE50" t="n">
        <v>1866361.893954603</v>
      </c>
      <c r="AF50" t="n">
        <v>1.112265320534166e-06</v>
      </c>
      <c r="AG50" t="n">
        <v>36.43229166666666</v>
      </c>
      <c r="AH50" t="n">
        <v>1688238.934250945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3.5721</v>
      </c>
      <c r="E51" t="n">
        <v>27.99</v>
      </c>
      <c r="F51" t="n">
        <v>23.84</v>
      </c>
      <c r="G51" t="n">
        <v>59.6</v>
      </c>
      <c r="H51" t="n">
        <v>0.79</v>
      </c>
      <c r="I51" t="n">
        <v>24</v>
      </c>
      <c r="J51" t="n">
        <v>298.71</v>
      </c>
      <c r="K51" t="n">
        <v>60.56</v>
      </c>
      <c r="L51" t="n">
        <v>13.25</v>
      </c>
      <c r="M51" t="n">
        <v>22</v>
      </c>
      <c r="N51" t="n">
        <v>84.90000000000001</v>
      </c>
      <c r="O51" t="n">
        <v>37074.57</v>
      </c>
      <c r="P51" t="n">
        <v>412.11</v>
      </c>
      <c r="Q51" t="n">
        <v>608.9299999999999</v>
      </c>
      <c r="R51" t="n">
        <v>61.93</v>
      </c>
      <c r="S51" t="n">
        <v>46.36</v>
      </c>
      <c r="T51" t="n">
        <v>7391.27</v>
      </c>
      <c r="U51" t="n">
        <v>0.75</v>
      </c>
      <c r="V51" t="n">
        <v>0.89</v>
      </c>
      <c r="W51" t="n">
        <v>9.220000000000001</v>
      </c>
      <c r="X51" t="n">
        <v>0.47</v>
      </c>
      <c r="Y51" t="n">
        <v>1</v>
      </c>
      <c r="Z51" t="n">
        <v>10</v>
      </c>
      <c r="AA51" t="n">
        <v>1364.511406699501</v>
      </c>
      <c r="AB51" t="n">
        <v>1866.98470464096</v>
      </c>
      <c r="AC51" t="n">
        <v>1688.802304759516</v>
      </c>
      <c r="AD51" t="n">
        <v>1364511.406699501</v>
      </c>
      <c r="AE51" t="n">
        <v>1866984.70464096</v>
      </c>
      <c r="AF51" t="n">
        <v>1.111798452955029e-06</v>
      </c>
      <c r="AG51" t="n">
        <v>36.4453125</v>
      </c>
      <c r="AH51" t="n">
        <v>1688802.304759516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3.5824</v>
      </c>
      <c r="E52" t="n">
        <v>27.91</v>
      </c>
      <c r="F52" t="n">
        <v>23.81</v>
      </c>
      <c r="G52" t="n">
        <v>62.12</v>
      </c>
      <c r="H52" t="n">
        <v>0.8</v>
      </c>
      <c r="I52" t="n">
        <v>23</v>
      </c>
      <c r="J52" t="n">
        <v>299.23</v>
      </c>
      <c r="K52" t="n">
        <v>60.56</v>
      </c>
      <c r="L52" t="n">
        <v>13.5</v>
      </c>
      <c r="M52" t="n">
        <v>21</v>
      </c>
      <c r="N52" t="n">
        <v>85.18000000000001</v>
      </c>
      <c r="O52" t="n">
        <v>37139.2</v>
      </c>
      <c r="P52" t="n">
        <v>411.32</v>
      </c>
      <c r="Q52" t="n">
        <v>608.8099999999999</v>
      </c>
      <c r="R52" t="n">
        <v>60.96</v>
      </c>
      <c r="S52" t="n">
        <v>46.36</v>
      </c>
      <c r="T52" t="n">
        <v>6911.08</v>
      </c>
      <c r="U52" t="n">
        <v>0.76</v>
      </c>
      <c r="V52" t="n">
        <v>0.89</v>
      </c>
      <c r="W52" t="n">
        <v>9.220000000000001</v>
      </c>
      <c r="X52" t="n">
        <v>0.44</v>
      </c>
      <c r="Y52" t="n">
        <v>1</v>
      </c>
      <c r="Z52" t="n">
        <v>10</v>
      </c>
      <c r="AA52" t="n">
        <v>1360.562804085359</v>
      </c>
      <c r="AB52" t="n">
        <v>1861.582052344238</v>
      </c>
      <c r="AC52" t="n">
        <v>1683.915274015324</v>
      </c>
      <c r="AD52" t="n">
        <v>1360562.804085359</v>
      </c>
      <c r="AE52" t="n">
        <v>1861582.052344238</v>
      </c>
      <c r="AF52" t="n">
        <v>1.115004276998432e-06</v>
      </c>
      <c r="AG52" t="n">
        <v>36.34114583333334</v>
      </c>
      <c r="AH52" t="n">
        <v>1683915.274015324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3.5816</v>
      </c>
      <c r="E53" t="n">
        <v>27.92</v>
      </c>
      <c r="F53" t="n">
        <v>23.82</v>
      </c>
      <c r="G53" t="n">
        <v>62.13</v>
      </c>
      <c r="H53" t="n">
        <v>0.82</v>
      </c>
      <c r="I53" t="n">
        <v>23</v>
      </c>
      <c r="J53" t="n">
        <v>299.76</v>
      </c>
      <c r="K53" t="n">
        <v>60.56</v>
      </c>
      <c r="L53" t="n">
        <v>13.75</v>
      </c>
      <c r="M53" t="n">
        <v>21</v>
      </c>
      <c r="N53" t="n">
        <v>85.45</v>
      </c>
      <c r="O53" t="n">
        <v>37204.07</v>
      </c>
      <c r="P53" t="n">
        <v>411.68</v>
      </c>
      <c r="Q53" t="n">
        <v>608.85</v>
      </c>
      <c r="R53" t="n">
        <v>61.25</v>
      </c>
      <c r="S53" t="n">
        <v>46.36</v>
      </c>
      <c r="T53" t="n">
        <v>7055.09</v>
      </c>
      <c r="U53" t="n">
        <v>0.76</v>
      </c>
      <c r="V53" t="n">
        <v>0.89</v>
      </c>
      <c r="W53" t="n">
        <v>9.220000000000001</v>
      </c>
      <c r="X53" t="n">
        <v>0.45</v>
      </c>
      <c r="Y53" t="n">
        <v>1</v>
      </c>
      <c r="Z53" t="n">
        <v>10</v>
      </c>
      <c r="AA53" t="n">
        <v>1361.395735675436</v>
      </c>
      <c r="AB53" t="n">
        <v>1862.721706092129</v>
      </c>
      <c r="AC53" t="n">
        <v>1684.94616080903</v>
      </c>
      <c r="AD53" t="n">
        <v>1361395.735675436</v>
      </c>
      <c r="AE53" t="n">
        <v>1862721.706092129</v>
      </c>
      <c r="AF53" t="n">
        <v>1.114755280956226e-06</v>
      </c>
      <c r="AG53" t="n">
        <v>36.35416666666666</v>
      </c>
      <c r="AH53" t="n">
        <v>1684946.16080903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3.5916</v>
      </c>
      <c r="E54" t="n">
        <v>27.84</v>
      </c>
      <c r="F54" t="n">
        <v>23.79</v>
      </c>
      <c r="G54" t="n">
        <v>64.89</v>
      </c>
      <c r="H54" t="n">
        <v>0.83</v>
      </c>
      <c r="I54" t="n">
        <v>22</v>
      </c>
      <c r="J54" t="n">
        <v>300.28</v>
      </c>
      <c r="K54" t="n">
        <v>60.56</v>
      </c>
      <c r="L54" t="n">
        <v>14</v>
      </c>
      <c r="M54" t="n">
        <v>20</v>
      </c>
      <c r="N54" t="n">
        <v>85.73</v>
      </c>
      <c r="O54" t="n">
        <v>37268.93</v>
      </c>
      <c r="P54" t="n">
        <v>410.61</v>
      </c>
      <c r="Q54" t="n">
        <v>608.89</v>
      </c>
      <c r="R54" t="n">
        <v>60.47</v>
      </c>
      <c r="S54" t="n">
        <v>46.36</v>
      </c>
      <c r="T54" t="n">
        <v>6673.3</v>
      </c>
      <c r="U54" t="n">
        <v>0.77</v>
      </c>
      <c r="V54" t="n">
        <v>0.9</v>
      </c>
      <c r="W54" t="n">
        <v>9.210000000000001</v>
      </c>
      <c r="X54" t="n">
        <v>0.42</v>
      </c>
      <c r="Y54" t="n">
        <v>1</v>
      </c>
      <c r="Z54" t="n">
        <v>10</v>
      </c>
      <c r="AA54" t="n">
        <v>1348.285826700497</v>
      </c>
      <c r="AB54" t="n">
        <v>1844.784150264253</v>
      </c>
      <c r="AC54" t="n">
        <v>1668.720540133848</v>
      </c>
      <c r="AD54" t="n">
        <v>1348285.826700496</v>
      </c>
      <c r="AE54" t="n">
        <v>1844784.150264252</v>
      </c>
      <c r="AF54" t="n">
        <v>1.117867731483801e-06</v>
      </c>
      <c r="AG54" t="n">
        <v>36.25</v>
      </c>
      <c r="AH54" t="n">
        <v>1668720.540133848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3.5924</v>
      </c>
      <c r="E55" t="n">
        <v>27.84</v>
      </c>
      <c r="F55" t="n">
        <v>23.79</v>
      </c>
      <c r="G55" t="n">
        <v>64.87</v>
      </c>
      <c r="H55" t="n">
        <v>0.84</v>
      </c>
      <c r="I55" t="n">
        <v>22</v>
      </c>
      <c r="J55" t="n">
        <v>300.81</v>
      </c>
      <c r="K55" t="n">
        <v>60.56</v>
      </c>
      <c r="L55" t="n">
        <v>14.25</v>
      </c>
      <c r="M55" t="n">
        <v>20</v>
      </c>
      <c r="N55" t="n">
        <v>86</v>
      </c>
      <c r="O55" t="n">
        <v>37333.9</v>
      </c>
      <c r="P55" t="n">
        <v>410.82</v>
      </c>
      <c r="Q55" t="n">
        <v>608.79</v>
      </c>
      <c r="R55" t="n">
        <v>60.42</v>
      </c>
      <c r="S55" t="n">
        <v>46.36</v>
      </c>
      <c r="T55" t="n">
        <v>6646.47</v>
      </c>
      <c r="U55" t="n">
        <v>0.77</v>
      </c>
      <c r="V55" t="n">
        <v>0.9</v>
      </c>
      <c r="W55" t="n">
        <v>9.210000000000001</v>
      </c>
      <c r="X55" t="n">
        <v>0.41</v>
      </c>
      <c r="Y55" t="n">
        <v>1</v>
      </c>
      <c r="Z55" t="n">
        <v>10</v>
      </c>
      <c r="AA55" t="n">
        <v>1348.414910053298</v>
      </c>
      <c r="AB55" t="n">
        <v>1844.960767802311</v>
      </c>
      <c r="AC55" t="n">
        <v>1668.880301541958</v>
      </c>
      <c r="AD55" t="n">
        <v>1348414.910053298</v>
      </c>
      <c r="AE55" t="n">
        <v>1844960.767802311</v>
      </c>
      <c r="AF55" t="n">
        <v>1.118116727526007e-06</v>
      </c>
      <c r="AG55" t="n">
        <v>36.25</v>
      </c>
      <c r="AH55" t="n">
        <v>1668880.301541958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3.5912</v>
      </c>
      <c r="E56" t="n">
        <v>27.85</v>
      </c>
      <c r="F56" t="n">
        <v>23.8</v>
      </c>
      <c r="G56" t="n">
        <v>64.90000000000001</v>
      </c>
      <c r="H56" t="n">
        <v>0.86</v>
      </c>
      <c r="I56" t="n">
        <v>22</v>
      </c>
      <c r="J56" t="n">
        <v>301.34</v>
      </c>
      <c r="K56" t="n">
        <v>60.56</v>
      </c>
      <c r="L56" t="n">
        <v>14.5</v>
      </c>
      <c r="M56" t="n">
        <v>20</v>
      </c>
      <c r="N56" t="n">
        <v>86.28</v>
      </c>
      <c r="O56" t="n">
        <v>37399</v>
      </c>
      <c r="P56" t="n">
        <v>410.78</v>
      </c>
      <c r="Q56" t="n">
        <v>608.78</v>
      </c>
      <c r="R56" t="n">
        <v>60.73</v>
      </c>
      <c r="S56" t="n">
        <v>46.36</v>
      </c>
      <c r="T56" t="n">
        <v>6801.46</v>
      </c>
      <c r="U56" t="n">
        <v>0.76</v>
      </c>
      <c r="V56" t="n">
        <v>0.9</v>
      </c>
      <c r="W56" t="n">
        <v>9.210000000000001</v>
      </c>
      <c r="X56" t="n">
        <v>0.42</v>
      </c>
      <c r="Y56" t="n">
        <v>1</v>
      </c>
      <c r="Z56" t="n">
        <v>10</v>
      </c>
      <c r="AA56" t="n">
        <v>1348.733295466865</v>
      </c>
      <c r="AB56" t="n">
        <v>1845.396396771326</v>
      </c>
      <c r="AC56" t="n">
        <v>1669.27435469358</v>
      </c>
      <c r="AD56" t="n">
        <v>1348733.295466864</v>
      </c>
      <c r="AE56" t="n">
        <v>1845396.396771326</v>
      </c>
      <c r="AF56" t="n">
        <v>1.117743233462698e-06</v>
      </c>
      <c r="AG56" t="n">
        <v>36.26302083333334</v>
      </c>
      <c r="AH56" t="n">
        <v>1669274.35469358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3.5984</v>
      </c>
      <c r="E57" t="n">
        <v>27.79</v>
      </c>
      <c r="F57" t="n">
        <v>23.79</v>
      </c>
      <c r="G57" t="n">
        <v>67.98</v>
      </c>
      <c r="H57" t="n">
        <v>0.87</v>
      </c>
      <c r="I57" t="n">
        <v>21</v>
      </c>
      <c r="J57" t="n">
        <v>301.86</v>
      </c>
      <c r="K57" t="n">
        <v>60.56</v>
      </c>
      <c r="L57" t="n">
        <v>14.75</v>
      </c>
      <c r="M57" t="n">
        <v>19</v>
      </c>
      <c r="N57" t="n">
        <v>86.56</v>
      </c>
      <c r="O57" t="n">
        <v>37464.21</v>
      </c>
      <c r="P57" t="n">
        <v>410.47</v>
      </c>
      <c r="Q57" t="n">
        <v>608.87</v>
      </c>
      <c r="R57" t="n">
        <v>60.3</v>
      </c>
      <c r="S57" t="n">
        <v>46.36</v>
      </c>
      <c r="T57" t="n">
        <v>6590.3</v>
      </c>
      <c r="U57" t="n">
        <v>0.77</v>
      </c>
      <c r="V57" t="n">
        <v>0.9</v>
      </c>
      <c r="W57" t="n">
        <v>9.220000000000001</v>
      </c>
      <c r="X57" t="n">
        <v>0.42</v>
      </c>
      <c r="Y57" t="n">
        <v>1</v>
      </c>
      <c r="Z57" t="n">
        <v>10</v>
      </c>
      <c r="AA57" t="n">
        <v>1346.469975647173</v>
      </c>
      <c r="AB57" t="n">
        <v>1842.299622743401</v>
      </c>
      <c r="AC57" t="n">
        <v>1666.473132432531</v>
      </c>
      <c r="AD57" t="n">
        <v>1346469.975647173</v>
      </c>
      <c r="AE57" t="n">
        <v>1842299.622743401</v>
      </c>
      <c r="AF57" t="n">
        <v>1.119984197842552e-06</v>
      </c>
      <c r="AG57" t="n">
        <v>36.18489583333334</v>
      </c>
      <c r="AH57" t="n">
        <v>1666473.132432531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3.6006</v>
      </c>
      <c r="E58" t="n">
        <v>27.77</v>
      </c>
      <c r="F58" t="n">
        <v>23.78</v>
      </c>
      <c r="G58" t="n">
        <v>67.93000000000001</v>
      </c>
      <c r="H58" t="n">
        <v>0.88</v>
      </c>
      <c r="I58" t="n">
        <v>21</v>
      </c>
      <c r="J58" t="n">
        <v>302.39</v>
      </c>
      <c r="K58" t="n">
        <v>60.56</v>
      </c>
      <c r="L58" t="n">
        <v>15</v>
      </c>
      <c r="M58" t="n">
        <v>19</v>
      </c>
      <c r="N58" t="n">
        <v>86.84</v>
      </c>
      <c r="O58" t="n">
        <v>37529.55</v>
      </c>
      <c r="P58" t="n">
        <v>410.25</v>
      </c>
      <c r="Q58" t="n">
        <v>608.8200000000001</v>
      </c>
      <c r="R58" t="n">
        <v>60.03</v>
      </c>
      <c r="S58" t="n">
        <v>46.36</v>
      </c>
      <c r="T58" t="n">
        <v>6456.59</v>
      </c>
      <c r="U58" t="n">
        <v>0.77</v>
      </c>
      <c r="V58" t="n">
        <v>0.9</v>
      </c>
      <c r="W58" t="n">
        <v>9.210000000000001</v>
      </c>
      <c r="X58" t="n">
        <v>0.4</v>
      </c>
      <c r="Y58" t="n">
        <v>1</v>
      </c>
      <c r="Z58" t="n">
        <v>10</v>
      </c>
      <c r="AA58" t="n">
        <v>1345.524852478717</v>
      </c>
      <c r="AB58" t="n">
        <v>1841.006463528427</v>
      </c>
      <c r="AC58" t="n">
        <v>1665.303390518074</v>
      </c>
      <c r="AD58" t="n">
        <v>1345524.852478717</v>
      </c>
      <c r="AE58" t="n">
        <v>1841006.463528427</v>
      </c>
      <c r="AF58" t="n">
        <v>1.120668936958618e-06</v>
      </c>
      <c r="AG58" t="n">
        <v>36.15885416666666</v>
      </c>
      <c r="AH58" t="n">
        <v>1665303.390518074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3.6021</v>
      </c>
      <c r="E59" t="n">
        <v>27.76</v>
      </c>
      <c r="F59" t="n">
        <v>23.76</v>
      </c>
      <c r="G59" t="n">
        <v>67.90000000000001</v>
      </c>
      <c r="H59" t="n">
        <v>0.9</v>
      </c>
      <c r="I59" t="n">
        <v>21</v>
      </c>
      <c r="J59" t="n">
        <v>302.92</v>
      </c>
      <c r="K59" t="n">
        <v>60.56</v>
      </c>
      <c r="L59" t="n">
        <v>15.25</v>
      </c>
      <c r="M59" t="n">
        <v>19</v>
      </c>
      <c r="N59" t="n">
        <v>87.12</v>
      </c>
      <c r="O59" t="n">
        <v>37595</v>
      </c>
      <c r="P59" t="n">
        <v>409.96</v>
      </c>
      <c r="Q59" t="n">
        <v>608.89</v>
      </c>
      <c r="R59" t="n">
        <v>59.28</v>
      </c>
      <c r="S59" t="n">
        <v>46.36</v>
      </c>
      <c r="T59" t="n">
        <v>6082.38</v>
      </c>
      <c r="U59" t="n">
        <v>0.78</v>
      </c>
      <c r="V59" t="n">
        <v>0.9</v>
      </c>
      <c r="W59" t="n">
        <v>9.220000000000001</v>
      </c>
      <c r="X59" t="n">
        <v>0.39</v>
      </c>
      <c r="Y59" t="n">
        <v>1</v>
      </c>
      <c r="Z59" t="n">
        <v>10</v>
      </c>
      <c r="AA59" t="n">
        <v>1344.544350547196</v>
      </c>
      <c r="AB59" t="n">
        <v>1839.664897529028</v>
      </c>
      <c r="AC59" t="n">
        <v>1664.089861694757</v>
      </c>
      <c r="AD59" t="n">
        <v>1344544.350547196</v>
      </c>
      <c r="AE59" t="n">
        <v>1839664.897529028</v>
      </c>
      <c r="AF59" t="n">
        <v>1.121135804537755e-06</v>
      </c>
      <c r="AG59" t="n">
        <v>36.14583333333334</v>
      </c>
      <c r="AH59" t="n">
        <v>1664089.861694757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3.6111</v>
      </c>
      <c r="E60" t="n">
        <v>27.69</v>
      </c>
      <c r="F60" t="n">
        <v>23.75</v>
      </c>
      <c r="G60" t="n">
        <v>71.23999999999999</v>
      </c>
      <c r="H60" t="n">
        <v>0.91</v>
      </c>
      <c r="I60" t="n">
        <v>20</v>
      </c>
      <c r="J60" t="n">
        <v>303.46</v>
      </c>
      <c r="K60" t="n">
        <v>60.56</v>
      </c>
      <c r="L60" t="n">
        <v>15.5</v>
      </c>
      <c r="M60" t="n">
        <v>18</v>
      </c>
      <c r="N60" t="n">
        <v>87.40000000000001</v>
      </c>
      <c r="O60" t="n">
        <v>37660.57</v>
      </c>
      <c r="P60" t="n">
        <v>409.59</v>
      </c>
      <c r="Q60" t="n">
        <v>608.88</v>
      </c>
      <c r="R60" t="n">
        <v>58.94</v>
      </c>
      <c r="S60" t="n">
        <v>46.36</v>
      </c>
      <c r="T60" t="n">
        <v>5919.93</v>
      </c>
      <c r="U60" t="n">
        <v>0.79</v>
      </c>
      <c r="V60" t="n">
        <v>0.9</v>
      </c>
      <c r="W60" t="n">
        <v>9.210000000000001</v>
      </c>
      <c r="X60" t="n">
        <v>0.37</v>
      </c>
      <c r="Y60" t="n">
        <v>1</v>
      </c>
      <c r="Z60" t="n">
        <v>10</v>
      </c>
      <c r="AA60" t="n">
        <v>1341.785659266636</v>
      </c>
      <c r="AB60" t="n">
        <v>1835.890334414097</v>
      </c>
      <c r="AC60" t="n">
        <v>1660.675537585882</v>
      </c>
      <c r="AD60" t="n">
        <v>1341785.659266636</v>
      </c>
      <c r="AE60" t="n">
        <v>1835890.334414097</v>
      </c>
      <c r="AF60" t="n">
        <v>1.123937010012572e-06</v>
      </c>
      <c r="AG60" t="n">
        <v>36.0546875</v>
      </c>
      <c r="AH60" t="n">
        <v>1660675.537585882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3.611</v>
      </c>
      <c r="E61" t="n">
        <v>27.69</v>
      </c>
      <c r="F61" t="n">
        <v>23.75</v>
      </c>
      <c r="G61" t="n">
        <v>71.23999999999999</v>
      </c>
      <c r="H61" t="n">
        <v>0.92</v>
      </c>
      <c r="I61" t="n">
        <v>20</v>
      </c>
      <c r="J61" t="n">
        <v>303.99</v>
      </c>
      <c r="K61" t="n">
        <v>60.56</v>
      </c>
      <c r="L61" t="n">
        <v>15.75</v>
      </c>
      <c r="M61" t="n">
        <v>18</v>
      </c>
      <c r="N61" t="n">
        <v>87.68000000000001</v>
      </c>
      <c r="O61" t="n">
        <v>37726.27</v>
      </c>
      <c r="P61" t="n">
        <v>409.51</v>
      </c>
      <c r="Q61" t="n">
        <v>608.8099999999999</v>
      </c>
      <c r="R61" t="n">
        <v>59.01</v>
      </c>
      <c r="S61" t="n">
        <v>46.36</v>
      </c>
      <c r="T61" t="n">
        <v>5952.24</v>
      </c>
      <c r="U61" t="n">
        <v>0.79</v>
      </c>
      <c r="V61" t="n">
        <v>0.9</v>
      </c>
      <c r="W61" t="n">
        <v>9.210000000000001</v>
      </c>
      <c r="X61" t="n">
        <v>0.38</v>
      </c>
      <c r="Y61" t="n">
        <v>1</v>
      </c>
      <c r="Z61" t="n">
        <v>10</v>
      </c>
      <c r="AA61" t="n">
        <v>1341.688422997101</v>
      </c>
      <c r="AB61" t="n">
        <v>1835.757291460356</v>
      </c>
      <c r="AC61" t="n">
        <v>1660.55519206492</v>
      </c>
      <c r="AD61" t="n">
        <v>1341688.422997101</v>
      </c>
      <c r="AE61" t="n">
        <v>1835757.291460356</v>
      </c>
      <c r="AF61" t="n">
        <v>1.123905885507296e-06</v>
      </c>
      <c r="AG61" t="n">
        <v>36.0546875</v>
      </c>
      <c r="AH61" t="n">
        <v>1660555.19206492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3.6108</v>
      </c>
      <c r="E62" t="n">
        <v>27.69</v>
      </c>
      <c r="F62" t="n">
        <v>23.75</v>
      </c>
      <c r="G62" t="n">
        <v>71.25</v>
      </c>
      <c r="H62" t="n">
        <v>0.9399999999999999</v>
      </c>
      <c r="I62" t="n">
        <v>20</v>
      </c>
      <c r="J62" t="n">
        <v>304.52</v>
      </c>
      <c r="K62" t="n">
        <v>60.56</v>
      </c>
      <c r="L62" t="n">
        <v>16</v>
      </c>
      <c r="M62" t="n">
        <v>18</v>
      </c>
      <c r="N62" t="n">
        <v>87.97</v>
      </c>
      <c r="O62" t="n">
        <v>37792.08</v>
      </c>
      <c r="P62" t="n">
        <v>409.34</v>
      </c>
      <c r="Q62" t="n">
        <v>608.8</v>
      </c>
      <c r="R62" t="n">
        <v>59</v>
      </c>
      <c r="S62" t="n">
        <v>46.36</v>
      </c>
      <c r="T62" t="n">
        <v>5948</v>
      </c>
      <c r="U62" t="n">
        <v>0.79</v>
      </c>
      <c r="V62" t="n">
        <v>0.9</v>
      </c>
      <c r="W62" t="n">
        <v>9.210000000000001</v>
      </c>
      <c r="X62" t="n">
        <v>0.38</v>
      </c>
      <c r="Y62" t="n">
        <v>1</v>
      </c>
      <c r="Z62" t="n">
        <v>10</v>
      </c>
      <c r="AA62" t="n">
        <v>1341.478862962895</v>
      </c>
      <c r="AB62" t="n">
        <v>1835.47056217642</v>
      </c>
      <c r="AC62" t="n">
        <v>1660.295827821416</v>
      </c>
      <c r="AD62" t="n">
        <v>1341478.862962895</v>
      </c>
      <c r="AE62" t="n">
        <v>1835470.56217642</v>
      </c>
      <c r="AF62" t="n">
        <v>1.123843636496745e-06</v>
      </c>
      <c r="AG62" t="n">
        <v>36.0546875</v>
      </c>
      <c r="AH62" t="n">
        <v>1660295.827821416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3.6202</v>
      </c>
      <c r="E63" t="n">
        <v>27.62</v>
      </c>
      <c r="F63" t="n">
        <v>23.73</v>
      </c>
      <c r="G63" t="n">
        <v>74.93000000000001</v>
      </c>
      <c r="H63" t="n">
        <v>0.95</v>
      </c>
      <c r="I63" t="n">
        <v>19</v>
      </c>
      <c r="J63" t="n">
        <v>305.06</v>
      </c>
      <c r="K63" t="n">
        <v>60.56</v>
      </c>
      <c r="L63" t="n">
        <v>16.25</v>
      </c>
      <c r="M63" t="n">
        <v>17</v>
      </c>
      <c r="N63" t="n">
        <v>88.25</v>
      </c>
      <c r="O63" t="n">
        <v>37858.02</v>
      </c>
      <c r="P63" t="n">
        <v>408.82</v>
      </c>
      <c r="Q63" t="n">
        <v>608.8099999999999</v>
      </c>
      <c r="R63" t="n">
        <v>58.48</v>
      </c>
      <c r="S63" t="n">
        <v>46.36</v>
      </c>
      <c r="T63" t="n">
        <v>5694.01</v>
      </c>
      <c r="U63" t="n">
        <v>0.79</v>
      </c>
      <c r="V63" t="n">
        <v>0.9</v>
      </c>
      <c r="W63" t="n">
        <v>9.210000000000001</v>
      </c>
      <c r="X63" t="n">
        <v>0.36</v>
      </c>
      <c r="Y63" t="n">
        <v>1</v>
      </c>
      <c r="Z63" t="n">
        <v>10</v>
      </c>
      <c r="AA63" t="n">
        <v>1338.151067134902</v>
      </c>
      <c r="AB63" t="n">
        <v>1830.91732511257</v>
      </c>
      <c r="AC63" t="n">
        <v>1656.177145312431</v>
      </c>
      <c r="AD63" t="n">
        <v>1338151.067134902</v>
      </c>
      <c r="AE63" t="n">
        <v>1830917.32511257</v>
      </c>
      <c r="AF63" t="n">
        <v>1.126769339992665e-06</v>
      </c>
      <c r="AG63" t="n">
        <v>35.96354166666666</v>
      </c>
      <c r="AH63" t="n">
        <v>1656177.145312431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3.6203</v>
      </c>
      <c r="E64" t="n">
        <v>27.62</v>
      </c>
      <c r="F64" t="n">
        <v>23.73</v>
      </c>
      <c r="G64" t="n">
        <v>74.93000000000001</v>
      </c>
      <c r="H64" t="n">
        <v>0.96</v>
      </c>
      <c r="I64" t="n">
        <v>19</v>
      </c>
      <c r="J64" t="n">
        <v>305.59</v>
      </c>
      <c r="K64" t="n">
        <v>60.56</v>
      </c>
      <c r="L64" t="n">
        <v>16.5</v>
      </c>
      <c r="M64" t="n">
        <v>17</v>
      </c>
      <c r="N64" t="n">
        <v>88.54000000000001</v>
      </c>
      <c r="O64" t="n">
        <v>37924.08</v>
      </c>
      <c r="P64" t="n">
        <v>409.27</v>
      </c>
      <c r="Q64" t="n">
        <v>608.77</v>
      </c>
      <c r="R64" t="n">
        <v>58.45</v>
      </c>
      <c r="S64" t="n">
        <v>46.36</v>
      </c>
      <c r="T64" t="n">
        <v>5677.96</v>
      </c>
      <c r="U64" t="n">
        <v>0.79</v>
      </c>
      <c r="V64" t="n">
        <v>0.9</v>
      </c>
      <c r="W64" t="n">
        <v>9.210000000000001</v>
      </c>
      <c r="X64" t="n">
        <v>0.36</v>
      </c>
      <c r="Y64" t="n">
        <v>1</v>
      </c>
      <c r="Z64" t="n">
        <v>10</v>
      </c>
      <c r="AA64" t="n">
        <v>1338.804325494447</v>
      </c>
      <c r="AB64" t="n">
        <v>1831.811142019824</v>
      </c>
      <c r="AC64" t="n">
        <v>1656.985657588537</v>
      </c>
      <c r="AD64" t="n">
        <v>1338804.325494447</v>
      </c>
      <c r="AE64" t="n">
        <v>1831811.142019824</v>
      </c>
      <c r="AF64" t="n">
        <v>1.126800464497941e-06</v>
      </c>
      <c r="AG64" t="n">
        <v>35.96354166666666</v>
      </c>
      <c r="AH64" t="n">
        <v>1656985.657588537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3.6195</v>
      </c>
      <c r="E65" t="n">
        <v>27.63</v>
      </c>
      <c r="F65" t="n">
        <v>23.73</v>
      </c>
      <c r="G65" t="n">
        <v>74.95</v>
      </c>
      <c r="H65" t="n">
        <v>0.97</v>
      </c>
      <c r="I65" t="n">
        <v>19</v>
      </c>
      <c r="J65" t="n">
        <v>306.13</v>
      </c>
      <c r="K65" t="n">
        <v>60.56</v>
      </c>
      <c r="L65" t="n">
        <v>16.75</v>
      </c>
      <c r="M65" t="n">
        <v>17</v>
      </c>
      <c r="N65" t="n">
        <v>88.83</v>
      </c>
      <c r="O65" t="n">
        <v>37990.27</v>
      </c>
      <c r="P65" t="n">
        <v>409.11</v>
      </c>
      <c r="Q65" t="n">
        <v>608.83</v>
      </c>
      <c r="R65" t="n">
        <v>58.67</v>
      </c>
      <c r="S65" t="n">
        <v>46.36</v>
      </c>
      <c r="T65" t="n">
        <v>5787.21</v>
      </c>
      <c r="U65" t="n">
        <v>0.79</v>
      </c>
      <c r="V65" t="n">
        <v>0.9</v>
      </c>
      <c r="W65" t="n">
        <v>9.210000000000001</v>
      </c>
      <c r="X65" t="n">
        <v>0.36</v>
      </c>
      <c r="Y65" t="n">
        <v>1</v>
      </c>
      <c r="Z65" t="n">
        <v>10</v>
      </c>
      <c r="AA65" t="n">
        <v>1338.74932623061</v>
      </c>
      <c r="AB65" t="n">
        <v>1831.735889600646</v>
      </c>
      <c r="AC65" t="n">
        <v>1656.917587154628</v>
      </c>
      <c r="AD65" t="n">
        <v>1338749.32623061</v>
      </c>
      <c r="AE65" t="n">
        <v>1831735.889600646</v>
      </c>
      <c r="AF65" t="n">
        <v>1.126551468455735e-06</v>
      </c>
      <c r="AG65" t="n">
        <v>35.9765625</v>
      </c>
      <c r="AH65" t="n">
        <v>1656917.587154628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3.6207</v>
      </c>
      <c r="E66" t="n">
        <v>27.62</v>
      </c>
      <c r="F66" t="n">
        <v>23.73</v>
      </c>
      <c r="G66" t="n">
        <v>74.92</v>
      </c>
      <c r="H66" t="n">
        <v>0.99</v>
      </c>
      <c r="I66" t="n">
        <v>19</v>
      </c>
      <c r="J66" t="n">
        <v>306.67</v>
      </c>
      <c r="K66" t="n">
        <v>60.56</v>
      </c>
      <c r="L66" t="n">
        <v>17</v>
      </c>
      <c r="M66" t="n">
        <v>17</v>
      </c>
      <c r="N66" t="n">
        <v>89.11</v>
      </c>
      <c r="O66" t="n">
        <v>38056.58</v>
      </c>
      <c r="P66" t="n">
        <v>408.56</v>
      </c>
      <c r="Q66" t="n">
        <v>608.83</v>
      </c>
      <c r="R66" t="n">
        <v>58.36</v>
      </c>
      <c r="S66" t="n">
        <v>46.36</v>
      </c>
      <c r="T66" t="n">
        <v>5634.56</v>
      </c>
      <c r="U66" t="n">
        <v>0.79</v>
      </c>
      <c r="V66" t="n">
        <v>0.9</v>
      </c>
      <c r="W66" t="n">
        <v>9.210000000000001</v>
      </c>
      <c r="X66" t="n">
        <v>0.35</v>
      </c>
      <c r="Y66" t="n">
        <v>1</v>
      </c>
      <c r="Z66" t="n">
        <v>10</v>
      </c>
      <c r="AA66" t="n">
        <v>1337.644435873609</v>
      </c>
      <c r="AB66" t="n">
        <v>1830.224129869875</v>
      </c>
      <c r="AC66" t="n">
        <v>1655.550107650793</v>
      </c>
      <c r="AD66" t="n">
        <v>1337644.435873609</v>
      </c>
      <c r="AE66" t="n">
        <v>1830224.129869875</v>
      </c>
      <c r="AF66" t="n">
        <v>1.126924962519043e-06</v>
      </c>
      <c r="AG66" t="n">
        <v>35.96354166666666</v>
      </c>
      <c r="AH66" t="n">
        <v>1655550.107650793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3.6295</v>
      </c>
      <c r="E67" t="n">
        <v>27.55</v>
      </c>
      <c r="F67" t="n">
        <v>23.71</v>
      </c>
      <c r="G67" t="n">
        <v>79.04000000000001</v>
      </c>
      <c r="H67" t="n">
        <v>1</v>
      </c>
      <c r="I67" t="n">
        <v>18</v>
      </c>
      <c r="J67" t="n">
        <v>307.21</v>
      </c>
      <c r="K67" t="n">
        <v>60.56</v>
      </c>
      <c r="L67" t="n">
        <v>17.25</v>
      </c>
      <c r="M67" t="n">
        <v>16</v>
      </c>
      <c r="N67" t="n">
        <v>89.40000000000001</v>
      </c>
      <c r="O67" t="n">
        <v>38123.01</v>
      </c>
      <c r="P67" t="n">
        <v>407.99</v>
      </c>
      <c r="Q67" t="n">
        <v>608.76</v>
      </c>
      <c r="R67" t="n">
        <v>58</v>
      </c>
      <c r="S67" t="n">
        <v>46.36</v>
      </c>
      <c r="T67" t="n">
        <v>5455.15</v>
      </c>
      <c r="U67" t="n">
        <v>0.8</v>
      </c>
      <c r="V67" t="n">
        <v>0.9</v>
      </c>
      <c r="W67" t="n">
        <v>9.210000000000001</v>
      </c>
      <c r="X67" t="n">
        <v>0.34</v>
      </c>
      <c r="Y67" t="n">
        <v>1</v>
      </c>
      <c r="Z67" t="n">
        <v>10</v>
      </c>
      <c r="AA67" t="n">
        <v>1334.568439252961</v>
      </c>
      <c r="AB67" t="n">
        <v>1826.015415590111</v>
      </c>
      <c r="AC67" t="n">
        <v>1651.743067154922</v>
      </c>
      <c r="AD67" t="n">
        <v>1334568.439252961</v>
      </c>
      <c r="AE67" t="n">
        <v>1826015.415590111</v>
      </c>
      <c r="AF67" t="n">
        <v>1.12966391898331e-06</v>
      </c>
      <c r="AG67" t="n">
        <v>35.87239583333334</v>
      </c>
      <c r="AH67" t="n">
        <v>1651743.067154922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3.6297</v>
      </c>
      <c r="E68" t="n">
        <v>27.55</v>
      </c>
      <c r="F68" t="n">
        <v>23.71</v>
      </c>
      <c r="G68" t="n">
        <v>79.03</v>
      </c>
      <c r="H68" t="n">
        <v>1.01</v>
      </c>
      <c r="I68" t="n">
        <v>18</v>
      </c>
      <c r="J68" t="n">
        <v>307.75</v>
      </c>
      <c r="K68" t="n">
        <v>60.56</v>
      </c>
      <c r="L68" t="n">
        <v>17.5</v>
      </c>
      <c r="M68" t="n">
        <v>16</v>
      </c>
      <c r="N68" t="n">
        <v>89.69</v>
      </c>
      <c r="O68" t="n">
        <v>38189.58</v>
      </c>
      <c r="P68" t="n">
        <v>408.59</v>
      </c>
      <c r="Q68" t="n">
        <v>608.89</v>
      </c>
      <c r="R68" t="n">
        <v>57.74</v>
      </c>
      <c r="S68" t="n">
        <v>46.36</v>
      </c>
      <c r="T68" t="n">
        <v>5327.14</v>
      </c>
      <c r="U68" t="n">
        <v>0.8</v>
      </c>
      <c r="V68" t="n">
        <v>0.9</v>
      </c>
      <c r="W68" t="n">
        <v>9.210000000000001</v>
      </c>
      <c r="X68" t="n">
        <v>0.34</v>
      </c>
      <c r="Y68" t="n">
        <v>1</v>
      </c>
      <c r="Z68" t="n">
        <v>10</v>
      </c>
      <c r="AA68" t="n">
        <v>1335.421984017985</v>
      </c>
      <c r="AB68" t="n">
        <v>1827.183273193354</v>
      </c>
      <c r="AC68" t="n">
        <v>1652.799466067611</v>
      </c>
      <c r="AD68" t="n">
        <v>1335421.984017985</v>
      </c>
      <c r="AE68" t="n">
        <v>1827183.273193354</v>
      </c>
      <c r="AF68" t="n">
        <v>1.129726167993861e-06</v>
      </c>
      <c r="AG68" t="n">
        <v>35.87239583333334</v>
      </c>
      <c r="AH68" t="n">
        <v>1652799.466067611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3.6318</v>
      </c>
      <c r="E69" t="n">
        <v>27.53</v>
      </c>
      <c r="F69" t="n">
        <v>23.69</v>
      </c>
      <c r="G69" t="n">
        <v>78.98</v>
      </c>
      <c r="H69" t="n">
        <v>1.03</v>
      </c>
      <c r="I69" t="n">
        <v>18</v>
      </c>
      <c r="J69" t="n">
        <v>308.29</v>
      </c>
      <c r="K69" t="n">
        <v>60.56</v>
      </c>
      <c r="L69" t="n">
        <v>17.75</v>
      </c>
      <c r="M69" t="n">
        <v>16</v>
      </c>
      <c r="N69" t="n">
        <v>89.98</v>
      </c>
      <c r="O69" t="n">
        <v>38256.26</v>
      </c>
      <c r="P69" t="n">
        <v>408.22</v>
      </c>
      <c r="Q69" t="n">
        <v>608.85</v>
      </c>
      <c r="R69" t="n">
        <v>57.3</v>
      </c>
      <c r="S69" t="n">
        <v>46.36</v>
      </c>
      <c r="T69" t="n">
        <v>5105.95</v>
      </c>
      <c r="U69" t="n">
        <v>0.8100000000000001</v>
      </c>
      <c r="V69" t="n">
        <v>0.9</v>
      </c>
      <c r="W69" t="n">
        <v>9.210000000000001</v>
      </c>
      <c r="X69" t="n">
        <v>0.32</v>
      </c>
      <c r="Y69" t="n">
        <v>1</v>
      </c>
      <c r="Z69" t="n">
        <v>10</v>
      </c>
      <c r="AA69" t="n">
        <v>1334.195587320741</v>
      </c>
      <c r="AB69" t="n">
        <v>1825.50526312738</v>
      </c>
      <c r="AC69" t="n">
        <v>1651.281602927231</v>
      </c>
      <c r="AD69" t="n">
        <v>1334195.587320741</v>
      </c>
      <c r="AE69" t="n">
        <v>1825505.26312738</v>
      </c>
      <c r="AF69" t="n">
        <v>1.130379782604652e-06</v>
      </c>
      <c r="AG69" t="n">
        <v>35.84635416666666</v>
      </c>
      <c r="AH69" t="n">
        <v>1651281.602927231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3.6302</v>
      </c>
      <c r="E70" t="n">
        <v>27.55</v>
      </c>
      <c r="F70" t="n">
        <v>23.71</v>
      </c>
      <c r="G70" t="n">
        <v>79.02</v>
      </c>
      <c r="H70" t="n">
        <v>1.04</v>
      </c>
      <c r="I70" t="n">
        <v>18</v>
      </c>
      <c r="J70" t="n">
        <v>308.83</v>
      </c>
      <c r="K70" t="n">
        <v>60.56</v>
      </c>
      <c r="L70" t="n">
        <v>18</v>
      </c>
      <c r="M70" t="n">
        <v>16</v>
      </c>
      <c r="N70" t="n">
        <v>90.27</v>
      </c>
      <c r="O70" t="n">
        <v>38323.08</v>
      </c>
      <c r="P70" t="n">
        <v>407.81</v>
      </c>
      <c r="Q70" t="n">
        <v>608.8099999999999</v>
      </c>
      <c r="R70" t="n">
        <v>57.76</v>
      </c>
      <c r="S70" t="n">
        <v>46.36</v>
      </c>
      <c r="T70" t="n">
        <v>5335.86</v>
      </c>
      <c r="U70" t="n">
        <v>0.8</v>
      </c>
      <c r="V70" t="n">
        <v>0.9</v>
      </c>
      <c r="W70" t="n">
        <v>9.210000000000001</v>
      </c>
      <c r="X70" t="n">
        <v>0.33</v>
      </c>
      <c r="Y70" t="n">
        <v>1</v>
      </c>
      <c r="Z70" t="n">
        <v>10</v>
      </c>
      <c r="AA70" t="n">
        <v>1334.137533100399</v>
      </c>
      <c r="AB70" t="n">
        <v>1825.425830781937</v>
      </c>
      <c r="AC70" t="n">
        <v>1651.209751493353</v>
      </c>
      <c r="AD70" t="n">
        <v>1334137.533100399</v>
      </c>
      <c r="AE70" t="n">
        <v>1825425.830781937</v>
      </c>
      <c r="AF70" t="n">
        <v>1.12988179052024e-06</v>
      </c>
      <c r="AG70" t="n">
        <v>35.87239583333334</v>
      </c>
      <c r="AH70" t="n">
        <v>1651209.751493353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3.64</v>
      </c>
      <c r="E71" t="n">
        <v>27.47</v>
      </c>
      <c r="F71" t="n">
        <v>23.68</v>
      </c>
      <c r="G71" t="n">
        <v>83.59</v>
      </c>
      <c r="H71" t="n">
        <v>1.05</v>
      </c>
      <c r="I71" t="n">
        <v>17</v>
      </c>
      <c r="J71" t="n">
        <v>309.37</v>
      </c>
      <c r="K71" t="n">
        <v>60.56</v>
      </c>
      <c r="L71" t="n">
        <v>18.25</v>
      </c>
      <c r="M71" t="n">
        <v>15</v>
      </c>
      <c r="N71" t="n">
        <v>90.56999999999999</v>
      </c>
      <c r="O71" t="n">
        <v>38390.02</v>
      </c>
      <c r="P71" t="n">
        <v>406.86</v>
      </c>
      <c r="Q71" t="n">
        <v>608.8099999999999</v>
      </c>
      <c r="R71" t="n">
        <v>57.04</v>
      </c>
      <c r="S71" t="n">
        <v>46.36</v>
      </c>
      <c r="T71" t="n">
        <v>4982.4</v>
      </c>
      <c r="U71" t="n">
        <v>0.8100000000000001</v>
      </c>
      <c r="V71" t="n">
        <v>0.9</v>
      </c>
      <c r="W71" t="n">
        <v>9.210000000000001</v>
      </c>
      <c r="X71" t="n">
        <v>0.31</v>
      </c>
      <c r="Y71" t="n">
        <v>1</v>
      </c>
      <c r="Z71" t="n">
        <v>10</v>
      </c>
      <c r="AA71" t="n">
        <v>1330.187376062342</v>
      </c>
      <c r="AB71" t="n">
        <v>1820.021051653839</v>
      </c>
      <c r="AC71" t="n">
        <v>1646.320796899586</v>
      </c>
      <c r="AD71" t="n">
        <v>1330187.376062342</v>
      </c>
      <c r="AE71" t="n">
        <v>1820021.051653839</v>
      </c>
      <c r="AF71" t="n">
        <v>1.132931992037263e-06</v>
      </c>
      <c r="AG71" t="n">
        <v>35.76822916666666</v>
      </c>
      <c r="AH71" t="n">
        <v>1646320.796899586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3.6396</v>
      </c>
      <c r="E72" t="n">
        <v>27.48</v>
      </c>
      <c r="F72" t="n">
        <v>23.69</v>
      </c>
      <c r="G72" t="n">
        <v>83.59999999999999</v>
      </c>
      <c r="H72" t="n">
        <v>1.06</v>
      </c>
      <c r="I72" t="n">
        <v>17</v>
      </c>
      <c r="J72" t="n">
        <v>309.91</v>
      </c>
      <c r="K72" t="n">
        <v>60.56</v>
      </c>
      <c r="L72" t="n">
        <v>18.5</v>
      </c>
      <c r="M72" t="n">
        <v>15</v>
      </c>
      <c r="N72" t="n">
        <v>90.86</v>
      </c>
      <c r="O72" t="n">
        <v>38457.09</v>
      </c>
      <c r="P72" t="n">
        <v>407.29</v>
      </c>
      <c r="Q72" t="n">
        <v>608.8</v>
      </c>
      <c r="R72" t="n">
        <v>57.15</v>
      </c>
      <c r="S72" t="n">
        <v>46.36</v>
      </c>
      <c r="T72" t="n">
        <v>5036.13</v>
      </c>
      <c r="U72" t="n">
        <v>0.8100000000000001</v>
      </c>
      <c r="V72" t="n">
        <v>0.9</v>
      </c>
      <c r="W72" t="n">
        <v>9.210000000000001</v>
      </c>
      <c r="X72" t="n">
        <v>0.31</v>
      </c>
      <c r="Y72" t="n">
        <v>1</v>
      </c>
      <c r="Z72" t="n">
        <v>10</v>
      </c>
      <c r="AA72" t="n">
        <v>1331.015678050972</v>
      </c>
      <c r="AB72" t="n">
        <v>1821.154370976787</v>
      </c>
      <c r="AC72" t="n">
        <v>1647.345953816974</v>
      </c>
      <c r="AD72" t="n">
        <v>1331015.678050972</v>
      </c>
      <c r="AE72" t="n">
        <v>1821154.370976787</v>
      </c>
      <c r="AF72" t="n">
        <v>1.13280749401616e-06</v>
      </c>
      <c r="AG72" t="n">
        <v>35.78125</v>
      </c>
      <c r="AH72" t="n">
        <v>1647345.953816974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3.6394</v>
      </c>
      <c r="E73" t="n">
        <v>27.48</v>
      </c>
      <c r="F73" t="n">
        <v>23.69</v>
      </c>
      <c r="G73" t="n">
        <v>83.59999999999999</v>
      </c>
      <c r="H73" t="n">
        <v>1.08</v>
      </c>
      <c r="I73" t="n">
        <v>17</v>
      </c>
      <c r="J73" t="n">
        <v>310.46</v>
      </c>
      <c r="K73" t="n">
        <v>60.56</v>
      </c>
      <c r="L73" t="n">
        <v>18.75</v>
      </c>
      <c r="M73" t="n">
        <v>15</v>
      </c>
      <c r="N73" t="n">
        <v>91.16</v>
      </c>
      <c r="O73" t="n">
        <v>38524.29</v>
      </c>
      <c r="P73" t="n">
        <v>407.59</v>
      </c>
      <c r="Q73" t="n">
        <v>608.78</v>
      </c>
      <c r="R73" t="n">
        <v>57.32</v>
      </c>
      <c r="S73" t="n">
        <v>46.36</v>
      </c>
      <c r="T73" t="n">
        <v>5120.08</v>
      </c>
      <c r="U73" t="n">
        <v>0.8100000000000001</v>
      </c>
      <c r="V73" t="n">
        <v>0.9</v>
      </c>
      <c r="W73" t="n">
        <v>9.199999999999999</v>
      </c>
      <c r="X73" t="n">
        <v>0.32</v>
      </c>
      <c r="Y73" t="n">
        <v>1</v>
      </c>
      <c r="Z73" t="n">
        <v>10</v>
      </c>
      <c r="AA73" t="n">
        <v>1331.509974013057</v>
      </c>
      <c r="AB73" t="n">
        <v>1821.83068851891</v>
      </c>
      <c r="AC73" t="n">
        <v>1647.957724562096</v>
      </c>
      <c r="AD73" t="n">
        <v>1331509.974013057</v>
      </c>
      <c r="AE73" t="n">
        <v>1821830.68851891</v>
      </c>
      <c r="AF73" t="n">
        <v>1.132745245005609e-06</v>
      </c>
      <c r="AG73" t="n">
        <v>35.78125</v>
      </c>
      <c r="AH73" t="n">
        <v>1647957.724562096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3.6382</v>
      </c>
      <c r="E74" t="n">
        <v>27.49</v>
      </c>
      <c r="F74" t="n">
        <v>23.7</v>
      </c>
      <c r="G74" t="n">
        <v>83.64</v>
      </c>
      <c r="H74" t="n">
        <v>1.09</v>
      </c>
      <c r="I74" t="n">
        <v>17</v>
      </c>
      <c r="J74" t="n">
        <v>311.01</v>
      </c>
      <c r="K74" t="n">
        <v>60.56</v>
      </c>
      <c r="L74" t="n">
        <v>19</v>
      </c>
      <c r="M74" t="n">
        <v>15</v>
      </c>
      <c r="N74" t="n">
        <v>91.45</v>
      </c>
      <c r="O74" t="n">
        <v>38591.62</v>
      </c>
      <c r="P74" t="n">
        <v>407.52</v>
      </c>
      <c r="Q74" t="n">
        <v>608.79</v>
      </c>
      <c r="R74" t="n">
        <v>57.48</v>
      </c>
      <c r="S74" t="n">
        <v>46.36</v>
      </c>
      <c r="T74" t="n">
        <v>5201.19</v>
      </c>
      <c r="U74" t="n">
        <v>0.8100000000000001</v>
      </c>
      <c r="V74" t="n">
        <v>0.9</v>
      </c>
      <c r="W74" t="n">
        <v>9.210000000000001</v>
      </c>
      <c r="X74" t="n">
        <v>0.33</v>
      </c>
      <c r="Y74" t="n">
        <v>1</v>
      </c>
      <c r="Z74" t="n">
        <v>10</v>
      </c>
      <c r="AA74" t="n">
        <v>1331.773853329088</v>
      </c>
      <c r="AB74" t="n">
        <v>1822.191739840638</v>
      </c>
      <c r="AC74" t="n">
        <v>1648.284317652416</v>
      </c>
      <c r="AD74" t="n">
        <v>1331773.853329088</v>
      </c>
      <c r="AE74" t="n">
        <v>1822191.739840638</v>
      </c>
      <c r="AF74" t="n">
        <v>1.1323717509423e-06</v>
      </c>
      <c r="AG74" t="n">
        <v>35.79427083333334</v>
      </c>
      <c r="AH74" t="n">
        <v>1648284.317652416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3.6382</v>
      </c>
      <c r="E75" t="n">
        <v>27.49</v>
      </c>
      <c r="F75" t="n">
        <v>23.7</v>
      </c>
      <c r="G75" t="n">
        <v>83.64</v>
      </c>
      <c r="H75" t="n">
        <v>1.1</v>
      </c>
      <c r="I75" t="n">
        <v>17</v>
      </c>
      <c r="J75" t="n">
        <v>311.55</v>
      </c>
      <c r="K75" t="n">
        <v>60.56</v>
      </c>
      <c r="L75" t="n">
        <v>19.25</v>
      </c>
      <c r="M75" t="n">
        <v>15</v>
      </c>
      <c r="N75" t="n">
        <v>91.75</v>
      </c>
      <c r="O75" t="n">
        <v>38659.08</v>
      </c>
      <c r="P75" t="n">
        <v>407.29</v>
      </c>
      <c r="Q75" t="n">
        <v>608.77</v>
      </c>
      <c r="R75" t="n">
        <v>57.44</v>
      </c>
      <c r="S75" t="n">
        <v>46.36</v>
      </c>
      <c r="T75" t="n">
        <v>5181.83</v>
      </c>
      <c r="U75" t="n">
        <v>0.8100000000000001</v>
      </c>
      <c r="V75" t="n">
        <v>0.9</v>
      </c>
      <c r="W75" t="n">
        <v>9.210000000000001</v>
      </c>
      <c r="X75" t="n">
        <v>0.33</v>
      </c>
      <c r="Y75" t="n">
        <v>1</v>
      </c>
      <c r="Z75" t="n">
        <v>10</v>
      </c>
      <c r="AA75" t="n">
        <v>1331.429823184951</v>
      </c>
      <c r="AB75" t="n">
        <v>1821.72102261989</v>
      </c>
      <c r="AC75" t="n">
        <v>1647.858525022561</v>
      </c>
      <c r="AD75" t="n">
        <v>1331429.823184951</v>
      </c>
      <c r="AE75" t="n">
        <v>1821721.02261989</v>
      </c>
      <c r="AF75" t="n">
        <v>1.1323717509423e-06</v>
      </c>
      <c r="AG75" t="n">
        <v>35.79427083333334</v>
      </c>
      <c r="AH75" t="n">
        <v>1647858.525022561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3.6498</v>
      </c>
      <c r="E76" t="n">
        <v>27.4</v>
      </c>
      <c r="F76" t="n">
        <v>23.66</v>
      </c>
      <c r="G76" t="n">
        <v>88.73</v>
      </c>
      <c r="H76" t="n">
        <v>1.11</v>
      </c>
      <c r="I76" t="n">
        <v>16</v>
      </c>
      <c r="J76" t="n">
        <v>312.1</v>
      </c>
      <c r="K76" t="n">
        <v>60.56</v>
      </c>
      <c r="L76" t="n">
        <v>19.5</v>
      </c>
      <c r="M76" t="n">
        <v>14</v>
      </c>
      <c r="N76" t="n">
        <v>92.05</v>
      </c>
      <c r="O76" t="n">
        <v>38726.8</v>
      </c>
      <c r="P76" t="n">
        <v>406.55</v>
      </c>
      <c r="Q76" t="n">
        <v>608.8</v>
      </c>
      <c r="R76" t="n">
        <v>56.4</v>
      </c>
      <c r="S76" t="n">
        <v>46.36</v>
      </c>
      <c r="T76" t="n">
        <v>4666.07</v>
      </c>
      <c r="U76" t="n">
        <v>0.82</v>
      </c>
      <c r="V76" t="n">
        <v>0.9</v>
      </c>
      <c r="W76" t="n">
        <v>9.199999999999999</v>
      </c>
      <c r="X76" t="n">
        <v>0.29</v>
      </c>
      <c r="Y76" t="n">
        <v>1</v>
      </c>
      <c r="Z76" t="n">
        <v>10</v>
      </c>
      <c r="AA76" t="n">
        <v>1327.306468656312</v>
      </c>
      <c r="AB76" t="n">
        <v>1816.079267044244</v>
      </c>
      <c r="AC76" t="n">
        <v>1642.7552106808</v>
      </c>
      <c r="AD76" t="n">
        <v>1327306.468656312</v>
      </c>
      <c r="AE76" t="n">
        <v>1816079.267044244</v>
      </c>
      <c r="AF76" t="n">
        <v>1.135982193554287e-06</v>
      </c>
      <c r="AG76" t="n">
        <v>35.67708333333334</v>
      </c>
      <c r="AH76" t="n">
        <v>1642755.2106808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3.6487</v>
      </c>
      <c r="E77" t="n">
        <v>27.41</v>
      </c>
      <c r="F77" t="n">
        <v>23.67</v>
      </c>
      <c r="G77" t="n">
        <v>88.76000000000001</v>
      </c>
      <c r="H77" t="n">
        <v>1.13</v>
      </c>
      <c r="I77" t="n">
        <v>16</v>
      </c>
      <c r="J77" t="n">
        <v>312.65</v>
      </c>
      <c r="K77" t="n">
        <v>60.56</v>
      </c>
      <c r="L77" t="n">
        <v>19.75</v>
      </c>
      <c r="M77" t="n">
        <v>14</v>
      </c>
      <c r="N77" t="n">
        <v>92.34999999999999</v>
      </c>
      <c r="O77" t="n">
        <v>38794.53</v>
      </c>
      <c r="P77" t="n">
        <v>407.1</v>
      </c>
      <c r="Q77" t="n">
        <v>608.85</v>
      </c>
      <c r="R77" t="n">
        <v>56.62</v>
      </c>
      <c r="S77" t="n">
        <v>46.36</v>
      </c>
      <c r="T77" t="n">
        <v>4779.05</v>
      </c>
      <c r="U77" t="n">
        <v>0.82</v>
      </c>
      <c r="V77" t="n">
        <v>0.9</v>
      </c>
      <c r="W77" t="n">
        <v>9.199999999999999</v>
      </c>
      <c r="X77" t="n">
        <v>0.3</v>
      </c>
      <c r="Y77" t="n">
        <v>1</v>
      </c>
      <c r="Z77" t="n">
        <v>10</v>
      </c>
      <c r="AA77" t="n">
        <v>1328.470228399905</v>
      </c>
      <c r="AB77" t="n">
        <v>1817.671574466884</v>
      </c>
      <c r="AC77" t="n">
        <v>1644.195550517842</v>
      </c>
      <c r="AD77" t="n">
        <v>1328470.228399905</v>
      </c>
      <c r="AE77" t="n">
        <v>1817671.574466884</v>
      </c>
      <c r="AF77" t="n">
        <v>1.135639823996253e-06</v>
      </c>
      <c r="AG77" t="n">
        <v>35.69010416666666</v>
      </c>
      <c r="AH77" t="n">
        <v>1644195.550517842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3.6476</v>
      </c>
      <c r="E78" t="n">
        <v>27.42</v>
      </c>
      <c r="F78" t="n">
        <v>23.68</v>
      </c>
      <c r="G78" t="n">
        <v>88.8</v>
      </c>
      <c r="H78" t="n">
        <v>1.14</v>
      </c>
      <c r="I78" t="n">
        <v>16</v>
      </c>
      <c r="J78" t="n">
        <v>313.2</v>
      </c>
      <c r="K78" t="n">
        <v>60.56</v>
      </c>
      <c r="L78" t="n">
        <v>20</v>
      </c>
      <c r="M78" t="n">
        <v>14</v>
      </c>
      <c r="N78" t="n">
        <v>92.65000000000001</v>
      </c>
      <c r="O78" t="n">
        <v>38862.4</v>
      </c>
      <c r="P78" t="n">
        <v>407.17</v>
      </c>
      <c r="Q78" t="n">
        <v>608.86</v>
      </c>
      <c r="R78" t="n">
        <v>57</v>
      </c>
      <c r="S78" t="n">
        <v>46.36</v>
      </c>
      <c r="T78" t="n">
        <v>4969.57</v>
      </c>
      <c r="U78" t="n">
        <v>0.8100000000000001</v>
      </c>
      <c r="V78" t="n">
        <v>0.9</v>
      </c>
      <c r="W78" t="n">
        <v>9.199999999999999</v>
      </c>
      <c r="X78" t="n">
        <v>0.31</v>
      </c>
      <c r="Y78" t="n">
        <v>1</v>
      </c>
      <c r="Z78" t="n">
        <v>10</v>
      </c>
      <c r="AA78" t="n">
        <v>1328.918564346836</v>
      </c>
      <c r="AB78" t="n">
        <v>1818.285007488661</v>
      </c>
      <c r="AC78" t="n">
        <v>1644.750438352979</v>
      </c>
      <c r="AD78" t="n">
        <v>1328918.564346836</v>
      </c>
      <c r="AE78" t="n">
        <v>1818285.007488661</v>
      </c>
      <c r="AF78" t="n">
        <v>1.13529745443822e-06</v>
      </c>
      <c r="AG78" t="n">
        <v>35.703125</v>
      </c>
      <c r="AH78" t="n">
        <v>1644750.438352979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3.6464</v>
      </c>
      <c r="E79" t="n">
        <v>27.42</v>
      </c>
      <c r="F79" t="n">
        <v>23.69</v>
      </c>
      <c r="G79" t="n">
        <v>88.83</v>
      </c>
      <c r="H79" t="n">
        <v>1.15</v>
      </c>
      <c r="I79" t="n">
        <v>16</v>
      </c>
      <c r="J79" t="n">
        <v>313.75</v>
      </c>
      <c r="K79" t="n">
        <v>60.56</v>
      </c>
      <c r="L79" t="n">
        <v>20.25</v>
      </c>
      <c r="M79" t="n">
        <v>14</v>
      </c>
      <c r="N79" t="n">
        <v>92.95</v>
      </c>
      <c r="O79" t="n">
        <v>38930.39</v>
      </c>
      <c r="P79" t="n">
        <v>407</v>
      </c>
      <c r="Q79" t="n">
        <v>608.8099999999999</v>
      </c>
      <c r="R79" t="n">
        <v>57.3</v>
      </c>
      <c r="S79" t="n">
        <v>46.36</v>
      </c>
      <c r="T79" t="n">
        <v>5119.83</v>
      </c>
      <c r="U79" t="n">
        <v>0.8100000000000001</v>
      </c>
      <c r="V79" t="n">
        <v>0.9</v>
      </c>
      <c r="W79" t="n">
        <v>9.199999999999999</v>
      </c>
      <c r="X79" t="n">
        <v>0.32</v>
      </c>
      <c r="Y79" t="n">
        <v>1</v>
      </c>
      <c r="Z79" t="n">
        <v>10</v>
      </c>
      <c r="AA79" t="n">
        <v>1329.03175548859</v>
      </c>
      <c r="AB79" t="n">
        <v>1818.439880602449</v>
      </c>
      <c r="AC79" t="n">
        <v>1644.890530594153</v>
      </c>
      <c r="AD79" t="n">
        <v>1329031.75548859</v>
      </c>
      <c r="AE79" t="n">
        <v>1818439.880602449</v>
      </c>
      <c r="AF79" t="n">
        <v>1.134923960374911e-06</v>
      </c>
      <c r="AG79" t="n">
        <v>35.703125</v>
      </c>
      <c r="AH79" t="n">
        <v>1644890.530594153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3.6458</v>
      </c>
      <c r="E80" t="n">
        <v>27.43</v>
      </c>
      <c r="F80" t="n">
        <v>23.69</v>
      </c>
      <c r="G80" t="n">
        <v>88.84999999999999</v>
      </c>
      <c r="H80" t="n">
        <v>1.16</v>
      </c>
      <c r="I80" t="n">
        <v>16</v>
      </c>
      <c r="J80" t="n">
        <v>314.3</v>
      </c>
      <c r="K80" t="n">
        <v>60.56</v>
      </c>
      <c r="L80" t="n">
        <v>20.5</v>
      </c>
      <c r="M80" t="n">
        <v>14</v>
      </c>
      <c r="N80" t="n">
        <v>93.25</v>
      </c>
      <c r="O80" t="n">
        <v>38998.53</v>
      </c>
      <c r="P80" t="n">
        <v>406.56</v>
      </c>
      <c r="Q80" t="n">
        <v>608.78</v>
      </c>
      <c r="R80" t="n">
        <v>57.33</v>
      </c>
      <c r="S80" t="n">
        <v>46.36</v>
      </c>
      <c r="T80" t="n">
        <v>5131.9</v>
      </c>
      <c r="U80" t="n">
        <v>0.8100000000000001</v>
      </c>
      <c r="V80" t="n">
        <v>0.9</v>
      </c>
      <c r="W80" t="n">
        <v>9.210000000000001</v>
      </c>
      <c r="X80" t="n">
        <v>0.32</v>
      </c>
      <c r="Y80" t="n">
        <v>1</v>
      </c>
      <c r="Z80" t="n">
        <v>10</v>
      </c>
      <c r="AA80" t="n">
        <v>1328.511542459892</v>
      </c>
      <c r="AB80" t="n">
        <v>1817.728102186407</v>
      </c>
      <c r="AC80" t="n">
        <v>1644.24668331115</v>
      </c>
      <c r="AD80" t="n">
        <v>1328511.542459892</v>
      </c>
      <c r="AE80" t="n">
        <v>1817728.102186407</v>
      </c>
      <c r="AF80" t="n">
        <v>1.134737213343257e-06</v>
      </c>
      <c r="AG80" t="n">
        <v>35.71614583333334</v>
      </c>
      <c r="AH80" t="n">
        <v>1644246.68331115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3.6569</v>
      </c>
      <c r="E81" t="n">
        <v>27.35</v>
      </c>
      <c r="F81" t="n">
        <v>23.66</v>
      </c>
      <c r="G81" t="n">
        <v>94.64</v>
      </c>
      <c r="H81" t="n">
        <v>1.17</v>
      </c>
      <c r="I81" t="n">
        <v>15</v>
      </c>
      <c r="J81" t="n">
        <v>314.86</v>
      </c>
      <c r="K81" t="n">
        <v>60.56</v>
      </c>
      <c r="L81" t="n">
        <v>20.75</v>
      </c>
      <c r="M81" t="n">
        <v>13</v>
      </c>
      <c r="N81" t="n">
        <v>93.55</v>
      </c>
      <c r="O81" t="n">
        <v>39066.8</v>
      </c>
      <c r="P81" t="n">
        <v>405.55</v>
      </c>
      <c r="Q81" t="n">
        <v>608.78</v>
      </c>
      <c r="R81" t="n">
        <v>56.43</v>
      </c>
      <c r="S81" t="n">
        <v>46.36</v>
      </c>
      <c r="T81" t="n">
        <v>4686.23</v>
      </c>
      <c r="U81" t="n">
        <v>0.82</v>
      </c>
      <c r="V81" t="n">
        <v>0.9</v>
      </c>
      <c r="W81" t="n">
        <v>9.199999999999999</v>
      </c>
      <c r="X81" t="n">
        <v>0.29</v>
      </c>
      <c r="Y81" t="n">
        <v>1</v>
      </c>
      <c r="Z81" t="n">
        <v>10</v>
      </c>
      <c r="AA81" t="n">
        <v>1315.383268813107</v>
      </c>
      <c r="AB81" t="n">
        <v>1799.765419004318</v>
      </c>
      <c r="AC81" t="n">
        <v>1627.998333401175</v>
      </c>
      <c r="AD81" t="n">
        <v>1315383.268813107</v>
      </c>
      <c r="AE81" t="n">
        <v>1799765.419004318</v>
      </c>
      <c r="AF81" t="n">
        <v>1.138192033428865e-06</v>
      </c>
      <c r="AG81" t="n">
        <v>35.61197916666666</v>
      </c>
      <c r="AH81" t="n">
        <v>1627998.333401175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3.6578</v>
      </c>
      <c r="E82" t="n">
        <v>27.34</v>
      </c>
      <c r="F82" t="n">
        <v>23.65</v>
      </c>
      <c r="G82" t="n">
        <v>94.62</v>
      </c>
      <c r="H82" t="n">
        <v>1.19</v>
      </c>
      <c r="I82" t="n">
        <v>15</v>
      </c>
      <c r="J82" t="n">
        <v>315.41</v>
      </c>
      <c r="K82" t="n">
        <v>60.56</v>
      </c>
      <c r="L82" t="n">
        <v>21</v>
      </c>
      <c r="M82" t="n">
        <v>13</v>
      </c>
      <c r="N82" t="n">
        <v>93.86</v>
      </c>
      <c r="O82" t="n">
        <v>39135.2</v>
      </c>
      <c r="P82" t="n">
        <v>406.09</v>
      </c>
      <c r="Q82" t="n">
        <v>608.8099999999999</v>
      </c>
      <c r="R82" t="n">
        <v>56.15</v>
      </c>
      <c r="S82" t="n">
        <v>46.36</v>
      </c>
      <c r="T82" t="n">
        <v>4546.15</v>
      </c>
      <c r="U82" t="n">
        <v>0.83</v>
      </c>
      <c r="V82" t="n">
        <v>0.9</v>
      </c>
      <c r="W82" t="n">
        <v>9.199999999999999</v>
      </c>
      <c r="X82" t="n">
        <v>0.28</v>
      </c>
      <c r="Y82" t="n">
        <v>1</v>
      </c>
      <c r="Z82" t="n">
        <v>10</v>
      </c>
      <c r="AA82" t="n">
        <v>1315.890109598761</v>
      </c>
      <c r="AB82" t="n">
        <v>1800.458900927487</v>
      </c>
      <c r="AC82" t="n">
        <v>1628.625630382905</v>
      </c>
      <c r="AD82" t="n">
        <v>1315890.109598761</v>
      </c>
      <c r="AE82" t="n">
        <v>1800458.900927487</v>
      </c>
      <c r="AF82" t="n">
        <v>1.138472153976347e-06</v>
      </c>
      <c r="AG82" t="n">
        <v>35.59895833333334</v>
      </c>
      <c r="AH82" t="n">
        <v>1628625.630382905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3.6585</v>
      </c>
      <c r="E83" t="n">
        <v>27.33</v>
      </c>
      <c r="F83" t="n">
        <v>23.65</v>
      </c>
      <c r="G83" t="n">
        <v>94.59999999999999</v>
      </c>
      <c r="H83" t="n">
        <v>1.2</v>
      </c>
      <c r="I83" t="n">
        <v>15</v>
      </c>
      <c r="J83" t="n">
        <v>315.97</v>
      </c>
      <c r="K83" t="n">
        <v>60.56</v>
      </c>
      <c r="L83" t="n">
        <v>21.25</v>
      </c>
      <c r="M83" t="n">
        <v>13</v>
      </c>
      <c r="N83" t="n">
        <v>94.16</v>
      </c>
      <c r="O83" t="n">
        <v>39203.74</v>
      </c>
      <c r="P83" t="n">
        <v>406.29</v>
      </c>
      <c r="Q83" t="n">
        <v>608.8200000000001</v>
      </c>
      <c r="R83" t="n">
        <v>55.85</v>
      </c>
      <c r="S83" t="n">
        <v>46.36</v>
      </c>
      <c r="T83" t="n">
        <v>4398.47</v>
      </c>
      <c r="U83" t="n">
        <v>0.83</v>
      </c>
      <c r="V83" t="n">
        <v>0.9</v>
      </c>
      <c r="W83" t="n">
        <v>9.210000000000001</v>
      </c>
      <c r="X83" t="n">
        <v>0.28</v>
      </c>
      <c r="Y83" t="n">
        <v>1</v>
      </c>
      <c r="Z83" t="n">
        <v>10</v>
      </c>
      <c r="AA83" t="n">
        <v>1316.029665268024</v>
      </c>
      <c r="AB83" t="n">
        <v>1800.649847150935</v>
      </c>
      <c r="AC83" t="n">
        <v>1628.798352966782</v>
      </c>
      <c r="AD83" t="n">
        <v>1316029.665268024</v>
      </c>
      <c r="AE83" t="n">
        <v>1800649.847150935</v>
      </c>
      <c r="AF83" t="n">
        <v>1.138690025513277e-06</v>
      </c>
      <c r="AG83" t="n">
        <v>35.5859375</v>
      </c>
      <c r="AH83" t="n">
        <v>1628798.352966782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3.6592</v>
      </c>
      <c r="E84" t="n">
        <v>27.33</v>
      </c>
      <c r="F84" t="n">
        <v>23.64</v>
      </c>
      <c r="G84" t="n">
        <v>94.58</v>
      </c>
      <c r="H84" t="n">
        <v>1.21</v>
      </c>
      <c r="I84" t="n">
        <v>15</v>
      </c>
      <c r="J84" t="n">
        <v>316.53</v>
      </c>
      <c r="K84" t="n">
        <v>60.56</v>
      </c>
      <c r="L84" t="n">
        <v>21.5</v>
      </c>
      <c r="M84" t="n">
        <v>13</v>
      </c>
      <c r="N84" t="n">
        <v>94.47</v>
      </c>
      <c r="O84" t="n">
        <v>39272.42</v>
      </c>
      <c r="P84" t="n">
        <v>406.33</v>
      </c>
      <c r="Q84" t="n">
        <v>608.79</v>
      </c>
      <c r="R84" t="n">
        <v>56.01</v>
      </c>
      <c r="S84" t="n">
        <v>46.36</v>
      </c>
      <c r="T84" t="n">
        <v>4475.17</v>
      </c>
      <c r="U84" t="n">
        <v>0.83</v>
      </c>
      <c r="V84" t="n">
        <v>0.9</v>
      </c>
      <c r="W84" t="n">
        <v>9.199999999999999</v>
      </c>
      <c r="X84" t="n">
        <v>0.27</v>
      </c>
      <c r="Y84" t="n">
        <v>1</v>
      </c>
      <c r="Z84" t="n">
        <v>10</v>
      </c>
      <c r="AA84" t="n">
        <v>1315.837678661703</v>
      </c>
      <c r="AB84" t="n">
        <v>1800.387162606315</v>
      </c>
      <c r="AC84" t="n">
        <v>1628.560738666421</v>
      </c>
      <c r="AD84" t="n">
        <v>1315837.678661703</v>
      </c>
      <c r="AE84" t="n">
        <v>1800387.162606315</v>
      </c>
      <c r="AF84" t="n">
        <v>1.138907897050207e-06</v>
      </c>
      <c r="AG84" t="n">
        <v>35.5859375</v>
      </c>
      <c r="AH84" t="n">
        <v>1628560.738666421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3.656</v>
      </c>
      <c r="E85" t="n">
        <v>27.35</v>
      </c>
      <c r="F85" t="n">
        <v>23.67</v>
      </c>
      <c r="G85" t="n">
        <v>94.67</v>
      </c>
      <c r="H85" t="n">
        <v>1.22</v>
      </c>
      <c r="I85" t="n">
        <v>15</v>
      </c>
      <c r="J85" t="n">
        <v>317.08</v>
      </c>
      <c r="K85" t="n">
        <v>60.56</v>
      </c>
      <c r="L85" t="n">
        <v>21.75</v>
      </c>
      <c r="M85" t="n">
        <v>13</v>
      </c>
      <c r="N85" t="n">
        <v>94.78</v>
      </c>
      <c r="O85" t="n">
        <v>39341.24</v>
      </c>
      <c r="P85" t="n">
        <v>406.32</v>
      </c>
      <c r="Q85" t="n">
        <v>608.8</v>
      </c>
      <c r="R85" t="n">
        <v>56.52</v>
      </c>
      <c r="S85" t="n">
        <v>46.36</v>
      </c>
      <c r="T85" t="n">
        <v>4734.97</v>
      </c>
      <c r="U85" t="n">
        <v>0.82</v>
      </c>
      <c r="V85" t="n">
        <v>0.9</v>
      </c>
      <c r="W85" t="n">
        <v>9.210000000000001</v>
      </c>
      <c r="X85" t="n">
        <v>0.3</v>
      </c>
      <c r="Y85" t="n">
        <v>1</v>
      </c>
      <c r="Z85" t="n">
        <v>10</v>
      </c>
      <c r="AA85" t="n">
        <v>1316.826114408553</v>
      </c>
      <c r="AB85" t="n">
        <v>1801.739584001862</v>
      </c>
      <c r="AC85" t="n">
        <v>1629.784086862112</v>
      </c>
      <c r="AD85" t="n">
        <v>1316826.114408553</v>
      </c>
      <c r="AE85" t="n">
        <v>1801739.584001862</v>
      </c>
      <c r="AF85" t="n">
        <v>1.137911912881383e-06</v>
      </c>
      <c r="AG85" t="n">
        <v>35.61197916666666</v>
      </c>
      <c r="AH85" t="n">
        <v>1629784.086862112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3.6589</v>
      </c>
      <c r="E86" t="n">
        <v>27.33</v>
      </c>
      <c r="F86" t="n">
        <v>23.65</v>
      </c>
      <c r="G86" t="n">
        <v>94.58</v>
      </c>
      <c r="H86" t="n">
        <v>1.23</v>
      </c>
      <c r="I86" t="n">
        <v>15</v>
      </c>
      <c r="J86" t="n">
        <v>317.64</v>
      </c>
      <c r="K86" t="n">
        <v>60.56</v>
      </c>
      <c r="L86" t="n">
        <v>22</v>
      </c>
      <c r="M86" t="n">
        <v>13</v>
      </c>
      <c r="N86" t="n">
        <v>95.09</v>
      </c>
      <c r="O86" t="n">
        <v>39410.2</v>
      </c>
      <c r="P86" t="n">
        <v>405.61</v>
      </c>
      <c r="Q86" t="n">
        <v>608.79</v>
      </c>
      <c r="R86" t="n">
        <v>55.97</v>
      </c>
      <c r="S86" t="n">
        <v>46.36</v>
      </c>
      <c r="T86" t="n">
        <v>4455.31</v>
      </c>
      <c r="U86" t="n">
        <v>0.83</v>
      </c>
      <c r="V86" t="n">
        <v>0.9</v>
      </c>
      <c r="W86" t="n">
        <v>9.199999999999999</v>
      </c>
      <c r="X86" t="n">
        <v>0.27</v>
      </c>
      <c r="Y86" t="n">
        <v>1</v>
      </c>
      <c r="Z86" t="n">
        <v>10</v>
      </c>
      <c r="AA86" t="n">
        <v>1314.928029619364</v>
      </c>
      <c r="AB86" t="n">
        <v>1799.142540655703</v>
      </c>
      <c r="AC86" t="n">
        <v>1627.434901687938</v>
      </c>
      <c r="AD86" t="n">
        <v>1314928.029619365</v>
      </c>
      <c r="AE86" t="n">
        <v>1799142.540655704</v>
      </c>
      <c r="AF86" t="n">
        <v>1.13881452353438e-06</v>
      </c>
      <c r="AG86" t="n">
        <v>35.5859375</v>
      </c>
      <c r="AH86" t="n">
        <v>1627434.901687938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3.6686</v>
      </c>
      <c r="E87" t="n">
        <v>27.26</v>
      </c>
      <c r="F87" t="n">
        <v>23.63</v>
      </c>
      <c r="G87" t="n">
        <v>101.25</v>
      </c>
      <c r="H87" t="n">
        <v>1.25</v>
      </c>
      <c r="I87" t="n">
        <v>14</v>
      </c>
      <c r="J87" t="n">
        <v>318.2</v>
      </c>
      <c r="K87" t="n">
        <v>60.56</v>
      </c>
      <c r="L87" t="n">
        <v>22.25</v>
      </c>
      <c r="M87" t="n">
        <v>12</v>
      </c>
      <c r="N87" t="n">
        <v>95.40000000000001</v>
      </c>
      <c r="O87" t="n">
        <v>39479.3</v>
      </c>
      <c r="P87" t="n">
        <v>404.49</v>
      </c>
      <c r="Q87" t="n">
        <v>608.8</v>
      </c>
      <c r="R87" t="n">
        <v>55.34</v>
      </c>
      <c r="S87" t="n">
        <v>46.36</v>
      </c>
      <c r="T87" t="n">
        <v>4148.4</v>
      </c>
      <c r="U87" t="n">
        <v>0.84</v>
      </c>
      <c r="V87" t="n">
        <v>0.9</v>
      </c>
      <c r="W87" t="n">
        <v>9.199999999999999</v>
      </c>
      <c r="X87" t="n">
        <v>0.25</v>
      </c>
      <c r="Y87" t="n">
        <v>1</v>
      </c>
      <c r="Z87" t="n">
        <v>10</v>
      </c>
      <c r="AA87" t="n">
        <v>1310.729405385233</v>
      </c>
      <c r="AB87" t="n">
        <v>1793.397797748336</v>
      </c>
      <c r="AC87" t="n">
        <v>1622.238428980852</v>
      </c>
      <c r="AD87" t="n">
        <v>1310729.405385233</v>
      </c>
      <c r="AE87" t="n">
        <v>1793397.797748336</v>
      </c>
      <c r="AF87" t="n">
        <v>1.141833600546128e-06</v>
      </c>
      <c r="AG87" t="n">
        <v>35.49479166666666</v>
      </c>
      <c r="AH87" t="n">
        <v>1622238.428980852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3.6686</v>
      </c>
      <c r="E88" t="n">
        <v>27.26</v>
      </c>
      <c r="F88" t="n">
        <v>23.63</v>
      </c>
      <c r="G88" t="n">
        <v>101.26</v>
      </c>
      <c r="H88" t="n">
        <v>1.26</v>
      </c>
      <c r="I88" t="n">
        <v>14</v>
      </c>
      <c r="J88" t="n">
        <v>318.76</v>
      </c>
      <c r="K88" t="n">
        <v>60.56</v>
      </c>
      <c r="L88" t="n">
        <v>22.5</v>
      </c>
      <c r="M88" t="n">
        <v>12</v>
      </c>
      <c r="N88" t="n">
        <v>95.70999999999999</v>
      </c>
      <c r="O88" t="n">
        <v>39548.54</v>
      </c>
      <c r="P88" t="n">
        <v>404.98</v>
      </c>
      <c r="Q88" t="n">
        <v>608.76</v>
      </c>
      <c r="R88" t="n">
        <v>55.3</v>
      </c>
      <c r="S88" t="n">
        <v>46.36</v>
      </c>
      <c r="T88" t="n">
        <v>4126.03</v>
      </c>
      <c r="U88" t="n">
        <v>0.84</v>
      </c>
      <c r="V88" t="n">
        <v>0.9</v>
      </c>
      <c r="W88" t="n">
        <v>9.199999999999999</v>
      </c>
      <c r="X88" t="n">
        <v>0.26</v>
      </c>
      <c r="Y88" t="n">
        <v>1</v>
      </c>
      <c r="Z88" t="n">
        <v>10</v>
      </c>
      <c r="AA88" t="n">
        <v>1311.456265685568</v>
      </c>
      <c r="AB88" t="n">
        <v>1794.392320078068</v>
      </c>
      <c r="AC88" t="n">
        <v>1623.138035495256</v>
      </c>
      <c r="AD88" t="n">
        <v>1311456.265685568</v>
      </c>
      <c r="AE88" t="n">
        <v>1794392.320078068</v>
      </c>
      <c r="AF88" t="n">
        <v>1.141833600546128e-06</v>
      </c>
      <c r="AG88" t="n">
        <v>35.49479166666666</v>
      </c>
      <c r="AH88" t="n">
        <v>1623138.035495256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3.668</v>
      </c>
      <c r="E89" t="n">
        <v>27.26</v>
      </c>
      <c r="F89" t="n">
        <v>23.63</v>
      </c>
      <c r="G89" t="n">
        <v>101.27</v>
      </c>
      <c r="H89" t="n">
        <v>1.27</v>
      </c>
      <c r="I89" t="n">
        <v>14</v>
      </c>
      <c r="J89" t="n">
        <v>319.33</v>
      </c>
      <c r="K89" t="n">
        <v>60.56</v>
      </c>
      <c r="L89" t="n">
        <v>22.75</v>
      </c>
      <c r="M89" t="n">
        <v>12</v>
      </c>
      <c r="N89" t="n">
        <v>96.02</v>
      </c>
      <c r="O89" t="n">
        <v>39617.93</v>
      </c>
      <c r="P89" t="n">
        <v>405.57</v>
      </c>
      <c r="Q89" t="n">
        <v>608.78</v>
      </c>
      <c r="R89" t="n">
        <v>55.2</v>
      </c>
      <c r="S89" t="n">
        <v>46.36</v>
      </c>
      <c r="T89" t="n">
        <v>4078.87</v>
      </c>
      <c r="U89" t="n">
        <v>0.84</v>
      </c>
      <c r="V89" t="n">
        <v>0.9</v>
      </c>
      <c r="W89" t="n">
        <v>9.210000000000001</v>
      </c>
      <c r="X89" t="n">
        <v>0.26</v>
      </c>
      <c r="Y89" t="n">
        <v>1</v>
      </c>
      <c r="Z89" t="n">
        <v>10</v>
      </c>
      <c r="AA89" t="n">
        <v>1312.465938025835</v>
      </c>
      <c r="AB89" t="n">
        <v>1795.773798317622</v>
      </c>
      <c r="AC89" t="n">
        <v>1624.387667390543</v>
      </c>
      <c r="AD89" t="n">
        <v>1312465.938025835</v>
      </c>
      <c r="AE89" t="n">
        <v>1795773.798317622</v>
      </c>
      <c r="AF89" t="n">
        <v>1.141646853514473e-06</v>
      </c>
      <c r="AG89" t="n">
        <v>35.49479166666666</v>
      </c>
      <c r="AH89" t="n">
        <v>1624387.667390543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3.6705</v>
      </c>
      <c r="E90" t="n">
        <v>27.24</v>
      </c>
      <c r="F90" t="n">
        <v>23.61</v>
      </c>
      <c r="G90" t="n">
        <v>101.2</v>
      </c>
      <c r="H90" t="n">
        <v>1.28</v>
      </c>
      <c r="I90" t="n">
        <v>14</v>
      </c>
      <c r="J90" t="n">
        <v>319.89</v>
      </c>
      <c r="K90" t="n">
        <v>60.56</v>
      </c>
      <c r="L90" t="n">
        <v>23</v>
      </c>
      <c r="M90" t="n">
        <v>12</v>
      </c>
      <c r="N90" t="n">
        <v>96.34</v>
      </c>
      <c r="O90" t="n">
        <v>39687.46</v>
      </c>
      <c r="P90" t="n">
        <v>405.07</v>
      </c>
      <c r="Q90" t="n">
        <v>608.78</v>
      </c>
      <c r="R90" t="n">
        <v>54.77</v>
      </c>
      <c r="S90" t="n">
        <v>46.36</v>
      </c>
      <c r="T90" t="n">
        <v>3863.33</v>
      </c>
      <c r="U90" t="n">
        <v>0.85</v>
      </c>
      <c r="V90" t="n">
        <v>0.9</v>
      </c>
      <c r="W90" t="n">
        <v>9.199999999999999</v>
      </c>
      <c r="X90" t="n">
        <v>0.24</v>
      </c>
      <c r="Y90" t="n">
        <v>1</v>
      </c>
      <c r="Z90" t="n">
        <v>10</v>
      </c>
      <c r="AA90" t="n">
        <v>1310.978114637566</v>
      </c>
      <c r="AB90" t="n">
        <v>1793.738092719657</v>
      </c>
      <c r="AC90" t="n">
        <v>1622.546246677718</v>
      </c>
      <c r="AD90" t="n">
        <v>1310978.114637566</v>
      </c>
      <c r="AE90" t="n">
        <v>1793738.092719657</v>
      </c>
      <c r="AF90" t="n">
        <v>1.142424966146367e-06</v>
      </c>
      <c r="AG90" t="n">
        <v>35.46875</v>
      </c>
      <c r="AH90" t="n">
        <v>1622546.246677718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3.6694</v>
      </c>
      <c r="E91" t="n">
        <v>27.25</v>
      </c>
      <c r="F91" t="n">
        <v>23.62</v>
      </c>
      <c r="G91" t="n">
        <v>101.23</v>
      </c>
      <c r="H91" t="n">
        <v>1.29</v>
      </c>
      <c r="I91" t="n">
        <v>14</v>
      </c>
      <c r="J91" t="n">
        <v>320.46</v>
      </c>
      <c r="K91" t="n">
        <v>60.56</v>
      </c>
      <c r="L91" t="n">
        <v>23.25</v>
      </c>
      <c r="M91" t="n">
        <v>12</v>
      </c>
      <c r="N91" t="n">
        <v>96.65000000000001</v>
      </c>
      <c r="O91" t="n">
        <v>39757.13</v>
      </c>
      <c r="P91" t="n">
        <v>405.37</v>
      </c>
      <c r="Q91" t="n">
        <v>608.79</v>
      </c>
      <c r="R91" t="n">
        <v>55.02</v>
      </c>
      <c r="S91" t="n">
        <v>46.36</v>
      </c>
      <c r="T91" t="n">
        <v>3987.69</v>
      </c>
      <c r="U91" t="n">
        <v>0.84</v>
      </c>
      <c r="V91" t="n">
        <v>0.9</v>
      </c>
      <c r="W91" t="n">
        <v>9.199999999999999</v>
      </c>
      <c r="X91" t="n">
        <v>0.25</v>
      </c>
      <c r="Y91" t="n">
        <v>1</v>
      </c>
      <c r="Z91" t="n">
        <v>10</v>
      </c>
      <c r="AA91" t="n">
        <v>1311.762345601128</v>
      </c>
      <c r="AB91" t="n">
        <v>1794.81111212183</v>
      </c>
      <c r="AC91" t="n">
        <v>1623.516858614139</v>
      </c>
      <c r="AD91" t="n">
        <v>1311762.345601128</v>
      </c>
      <c r="AE91" t="n">
        <v>1794811.11212183</v>
      </c>
      <c r="AF91" t="n">
        <v>1.142082596588333e-06</v>
      </c>
      <c r="AG91" t="n">
        <v>35.48177083333334</v>
      </c>
      <c r="AH91" t="n">
        <v>1623516.858614139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3.6694</v>
      </c>
      <c r="E92" t="n">
        <v>27.25</v>
      </c>
      <c r="F92" t="n">
        <v>23.62</v>
      </c>
      <c r="G92" t="n">
        <v>101.23</v>
      </c>
      <c r="H92" t="n">
        <v>1.3</v>
      </c>
      <c r="I92" t="n">
        <v>14</v>
      </c>
      <c r="J92" t="n">
        <v>321.02</v>
      </c>
      <c r="K92" t="n">
        <v>60.56</v>
      </c>
      <c r="L92" t="n">
        <v>23.5</v>
      </c>
      <c r="M92" t="n">
        <v>12</v>
      </c>
      <c r="N92" t="n">
        <v>96.97</v>
      </c>
      <c r="O92" t="n">
        <v>39826.95</v>
      </c>
      <c r="P92" t="n">
        <v>404.99</v>
      </c>
      <c r="Q92" t="n">
        <v>608.84</v>
      </c>
      <c r="R92" t="n">
        <v>55.07</v>
      </c>
      <c r="S92" t="n">
        <v>46.36</v>
      </c>
      <c r="T92" t="n">
        <v>4013.98</v>
      </c>
      <c r="U92" t="n">
        <v>0.84</v>
      </c>
      <c r="V92" t="n">
        <v>0.9</v>
      </c>
      <c r="W92" t="n">
        <v>9.199999999999999</v>
      </c>
      <c r="X92" t="n">
        <v>0.25</v>
      </c>
      <c r="Y92" t="n">
        <v>1</v>
      </c>
      <c r="Z92" t="n">
        <v>10</v>
      </c>
      <c r="AA92" t="n">
        <v>1311.198780916045</v>
      </c>
      <c r="AB92" t="n">
        <v>1794.04001805698</v>
      </c>
      <c r="AC92" t="n">
        <v>1622.819356684601</v>
      </c>
      <c r="AD92" t="n">
        <v>1311198.780916045</v>
      </c>
      <c r="AE92" t="n">
        <v>1794040.01805698</v>
      </c>
      <c r="AF92" t="n">
        <v>1.142082596588333e-06</v>
      </c>
      <c r="AG92" t="n">
        <v>35.48177083333334</v>
      </c>
      <c r="AH92" t="n">
        <v>1622819.356684601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3.6674</v>
      </c>
      <c r="E93" t="n">
        <v>27.27</v>
      </c>
      <c r="F93" t="n">
        <v>23.64</v>
      </c>
      <c r="G93" t="n">
        <v>101.29</v>
      </c>
      <c r="H93" t="n">
        <v>1.32</v>
      </c>
      <c r="I93" t="n">
        <v>14</v>
      </c>
      <c r="J93" t="n">
        <v>321.59</v>
      </c>
      <c r="K93" t="n">
        <v>60.56</v>
      </c>
      <c r="L93" t="n">
        <v>23.75</v>
      </c>
      <c r="M93" t="n">
        <v>12</v>
      </c>
      <c r="N93" t="n">
        <v>97.28</v>
      </c>
      <c r="O93" t="n">
        <v>39896.91</v>
      </c>
      <c r="P93" t="n">
        <v>404.84</v>
      </c>
      <c r="Q93" t="n">
        <v>608.79</v>
      </c>
      <c r="R93" t="n">
        <v>55.62</v>
      </c>
      <c r="S93" t="n">
        <v>46.36</v>
      </c>
      <c r="T93" t="n">
        <v>4285.16</v>
      </c>
      <c r="U93" t="n">
        <v>0.83</v>
      </c>
      <c r="V93" t="n">
        <v>0.9</v>
      </c>
      <c r="W93" t="n">
        <v>9.199999999999999</v>
      </c>
      <c r="X93" t="n">
        <v>0.26</v>
      </c>
      <c r="Y93" t="n">
        <v>1</v>
      </c>
      <c r="Z93" t="n">
        <v>10</v>
      </c>
      <c r="AA93" t="n">
        <v>1311.78114749896</v>
      </c>
      <c r="AB93" t="n">
        <v>1794.836837707925</v>
      </c>
      <c r="AC93" t="n">
        <v>1623.540128986403</v>
      </c>
      <c r="AD93" t="n">
        <v>1311781.14749896</v>
      </c>
      <c r="AE93" t="n">
        <v>1794836.837707925</v>
      </c>
      <c r="AF93" t="n">
        <v>1.141460106482819e-06</v>
      </c>
      <c r="AG93" t="n">
        <v>35.5078125</v>
      </c>
      <c r="AH93" t="n">
        <v>1623540.128986403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3.6671</v>
      </c>
      <c r="E94" t="n">
        <v>27.27</v>
      </c>
      <c r="F94" t="n">
        <v>23.64</v>
      </c>
      <c r="G94" t="n">
        <v>101.3</v>
      </c>
      <c r="H94" t="n">
        <v>1.33</v>
      </c>
      <c r="I94" t="n">
        <v>14</v>
      </c>
      <c r="J94" t="n">
        <v>322.16</v>
      </c>
      <c r="K94" t="n">
        <v>60.56</v>
      </c>
      <c r="L94" t="n">
        <v>24</v>
      </c>
      <c r="M94" t="n">
        <v>12</v>
      </c>
      <c r="N94" t="n">
        <v>97.59999999999999</v>
      </c>
      <c r="O94" t="n">
        <v>39967.02</v>
      </c>
      <c r="P94" t="n">
        <v>404.52</v>
      </c>
      <c r="Q94" t="n">
        <v>608.79</v>
      </c>
      <c r="R94" t="n">
        <v>55.66</v>
      </c>
      <c r="S94" t="n">
        <v>46.36</v>
      </c>
      <c r="T94" t="n">
        <v>4306.42</v>
      </c>
      <c r="U94" t="n">
        <v>0.83</v>
      </c>
      <c r="V94" t="n">
        <v>0.9</v>
      </c>
      <c r="W94" t="n">
        <v>9.199999999999999</v>
      </c>
      <c r="X94" t="n">
        <v>0.27</v>
      </c>
      <c r="Y94" t="n">
        <v>1</v>
      </c>
      <c r="Z94" t="n">
        <v>10</v>
      </c>
      <c r="AA94" t="n">
        <v>1311.373463181721</v>
      </c>
      <c r="AB94" t="n">
        <v>1794.279026039316</v>
      </c>
      <c r="AC94" t="n">
        <v>1623.035554080553</v>
      </c>
      <c r="AD94" t="n">
        <v>1311373.463181721</v>
      </c>
      <c r="AE94" t="n">
        <v>1794279.026039316</v>
      </c>
      <c r="AF94" t="n">
        <v>1.141366732966991e-06</v>
      </c>
      <c r="AG94" t="n">
        <v>35.5078125</v>
      </c>
      <c r="AH94" t="n">
        <v>1623035.554080553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3.6779</v>
      </c>
      <c r="E95" t="n">
        <v>27.19</v>
      </c>
      <c r="F95" t="n">
        <v>23.61</v>
      </c>
      <c r="G95" t="n">
        <v>108.97</v>
      </c>
      <c r="H95" t="n">
        <v>1.34</v>
      </c>
      <c r="I95" t="n">
        <v>13</v>
      </c>
      <c r="J95" t="n">
        <v>322.73</v>
      </c>
      <c r="K95" t="n">
        <v>60.56</v>
      </c>
      <c r="L95" t="n">
        <v>24.25</v>
      </c>
      <c r="M95" t="n">
        <v>11</v>
      </c>
      <c r="N95" t="n">
        <v>97.92</v>
      </c>
      <c r="O95" t="n">
        <v>40037.28</v>
      </c>
      <c r="P95" t="n">
        <v>404.4</v>
      </c>
      <c r="Q95" t="n">
        <v>608.8099999999999</v>
      </c>
      <c r="R95" t="n">
        <v>54.74</v>
      </c>
      <c r="S95" t="n">
        <v>46.36</v>
      </c>
      <c r="T95" t="n">
        <v>3854.35</v>
      </c>
      <c r="U95" t="n">
        <v>0.85</v>
      </c>
      <c r="V95" t="n">
        <v>0.9</v>
      </c>
      <c r="W95" t="n">
        <v>9.199999999999999</v>
      </c>
      <c r="X95" t="n">
        <v>0.24</v>
      </c>
      <c r="Y95" t="n">
        <v>1</v>
      </c>
      <c r="Z95" t="n">
        <v>10</v>
      </c>
      <c r="AA95" t="n">
        <v>1308.335441954668</v>
      </c>
      <c r="AB95" t="n">
        <v>1790.122271368425</v>
      </c>
      <c r="AC95" t="n">
        <v>1619.27551424141</v>
      </c>
      <c r="AD95" t="n">
        <v>1308335.441954668</v>
      </c>
      <c r="AE95" t="n">
        <v>1790122.271368425</v>
      </c>
      <c r="AF95" t="n">
        <v>1.144728179536772e-06</v>
      </c>
      <c r="AG95" t="n">
        <v>35.40364583333334</v>
      </c>
      <c r="AH95" t="n">
        <v>1619275.51424141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3.6771</v>
      </c>
      <c r="E96" t="n">
        <v>27.2</v>
      </c>
      <c r="F96" t="n">
        <v>23.62</v>
      </c>
      <c r="G96" t="n">
        <v>108.99</v>
      </c>
      <c r="H96" t="n">
        <v>1.35</v>
      </c>
      <c r="I96" t="n">
        <v>13</v>
      </c>
      <c r="J96" t="n">
        <v>323.3</v>
      </c>
      <c r="K96" t="n">
        <v>60.56</v>
      </c>
      <c r="L96" t="n">
        <v>24.5</v>
      </c>
      <c r="M96" t="n">
        <v>11</v>
      </c>
      <c r="N96" t="n">
        <v>98.23999999999999</v>
      </c>
      <c r="O96" t="n">
        <v>40107.81</v>
      </c>
      <c r="P96" t="n">
        <v>404.97</v>
      </c>
      <c r="Q96" t="n">
        <v>608.77</v>
      </c>
      <c r="R96" t="n">
        <v>54.81</v>
      </c>
      <c r="S96" t="n">
        <v>46.36</v>
      </c>
      <c r="T96" t="n">
        <v>3885.82</v>
      </c>
      <c r="U96" t="n">
        <v>0.85</v>
      </c>
      <c r="V96" t="n">
        <v>0.9</v>
      </c>
      <c r="W96" t="n">
        <v>9.199999999999999</v>
      </c>
      <c r="X96" t="n">
        <v>0.24</v>
      </c>
      <c r="Y96" t="n">
        <v>1</v>
      </c>
      <c r="Z96" t="n">
        <v>10</v>
      </c>
      <c r="AA96" t="n">
        <v>1309.450084994874</v>
      </c>
      <c r="AB96" t="n">
        <v>1791.647375150615</v>
      </c>
      <c r="AC96" t="n">
        <v>1620.655064259124</v>
      </c>
      <c r="AD96" t="n">
        <v>1309450.084994874</v>
      </c>
      <c r="AE96" t="n">
        <v>1791647.375150615</v>
      </c>
      <c r="AF96" t="n">
        <v>1.144479183494566e-06</v>
      </c>
      <c r="AG96" t="n">
        <v>35.41666666666666</v>
      </c>
      <c r="AH96" t="n">
        <v>1620655.064259124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3.6775</v>
      </c>
      <c r="E97" t="n">
        <v>27.19</v>
      </c>
      <c r="F97" t="n">
        <v>23.61</v>
      </c>
      <c r="G97" t="n">
        <v>108.98</v>
      </c>
      <c r="H97" t="n">
        <v>1.36</v>
      </c>
      <c r="I97" t="n">
        <v>13</v>
      </c>
      <c r="J97" t="n">
        <v>323.87</v>
      </c>
      <c r="K97" t="n">
        <v>60.56</v>
      </c>
      <c r="L97" t="n">
        <v>24.75</v>
      </c>
      <c r="M97" t="n">
        <v>11</v>
      </c>
      <c r="N97" t="n">
        <v>98.56999999999999</v>
      </c>
      <c r="O97" t="n">
        <v>40178.37</v>
      </c>
      <c r="P97" t="n">
        <v>404.72</v>
      </c>
      <c r="Q97" t="n">
        <v>608.85</v>
      </c>
      <c r="R97" t="n">
        <v>54.9</v>
      </c>
      <c r="S97" t="n">
        <v>46.36</v>
      </c>
      <c r="T97" t="n">
        <v>3932.87</v>
      </c>
      <c r="U97" t="n">
        <v>0.84</v>
      </c>
      <c r="V97" t="n">
        <v>0.9</v>
      </c>
      <c r="W97" t="n">
        <v>9.199999999999999</v>
      </c>
      <c r="X97" t="n">
        <v>0.24</v>
      </c>
      <c r="Y97" t="n">
        <v>1</v>
      </c>
      <c r="Z97" t="n">
        <v>10</v>
      </c>
      <c r="AA97" t="n">
        <v>1308.897960007239</v>
      </c>
      <c r="AB97" t="n">
        <v>1790.891933384498</v>
      </c>
      <c r="AC97" t="n">
        <v>1619.971720794896</v>
      </c>
      <c r="AD97" t="n">
        <v>1308897.960007239</v>
      </c>
      <c r="AE97" t="n">
        <v>1790891.933384498</v>
      </c>
      <c r="AF97" t="n">
        <v>1.144603681515669e-06</v>
      </c>
      <c r="AG97" t="n">
        <v>35.40364583333334</v>
      </c>
      <c r="AH97" t="n">
        <v>1619971.720794896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3.6765</v>
      </c>
      <c r="E98" t="n">
        <v>27.2</v>
      </c>
      <c r="F98" t="n">
        <v>23.62</v>
      </c>
      <c r="G98" t="n">
        <v>109.01</v>
      </c>
      <c r="H98" t="n">
        <v>1.37</v>
      </c>
      <c r="I98" t="n">
        <v>13</v>
      </c>
      <c r="J98" t="n">
        <v>324.44</v>
      </c>
      <c r="K98" t="n">
        <v>60.56</v>
      </c>
      <c r="L98" t="n">
        <v>25</v>
      </c>
      <c r="M98" t="n">
        <v>11</v>
      </c>
      <c r="N98" t="n">
        <v>98.89</v>
      </c>
      <c r="O98" t="n">
        <v>40249.08</v>
      </c>
      <c r="P98" t="n">
        <v>404.93</v>
      </c>
      <c r="Q98" t="n">
        <v>608.87</v>
      </c>
      <c r="R98" t="n">
        <v>55.02</v>
      </c>
      <c r="S98" t="n">
        <v>46.36</v>
      </c>
      <c r="T98" t="n">
        <v>3993.5</v>
      </c>
      <c r="U98" t="n">
        <v>0.84</v>
      </c>
      <c r="V98" t="n">
        <v>0.9</v>
      </c>
      <c r="W98" t="n">
        <v>9.199999999999999</v>
      </c>
      <c r="X98" t="n">
        <v>0.25</v>
      </c>
      <c r="Y98" t="n">
        <v>1</v>
      </c>
      <c r="Z98" t="n">
        <v>10</v>
      </c>
      <c r="AA98" t="n">
        <v>1309.524569025474</v>
      </c>
      <c r="AB98" t="n">
        <v>1791.749287487286</v>
      </c>
      <c r="AC98" t="n">
        <v>1620.747250225418</v>
      </c>
      <c r="AD98" t="n">
        <v>1309524.569025474</v>
      </c>
      <c r="AE98" t="n">
        <v>1791749.287487286</v>
      </c>
      <c r="AF98" t="n">
        <v>1.144292436462912e-06</v>
      </c>
      <c r="AG98" t="n">
        <v>35.41666666666666</v>
      </c>
      <c r="AH98" t="n">
        <v>1620747.250225418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3.6781</v>
      </c>
      <c r="E99" t="n">
        <v>27.19</v>
      </c>
      <c r="F99" t="n">
        <v>23.61</v>
      </c>
      <c r="G99" t="n">
        <v>108.96</v>
      </c>
      <c r="H99" t="n">
        <v>1.38</v>
      </c>
      <c r="I99" t="n">
        <v>13</v>
      </c>
      <c r="J99" t="n">
        <v>325.02</v>
      </c>
      <c r="K99" t="n">
        <v>60.56</v>
      </c>
      <c r="L99" t="n">
        <v>25.25</v>
      </c>
      <c r="M99" t="n">
        <v>11</v>
      </c>
      <c r="N99" t="n">
        <v>99.20999999999999</v>
      </c>
      <c r="O99" t="n">
        <v>40319.95</v>
      </c>
      <c r="P99" t="n">
        <v>404.57</v>
      </c>
      <c r="Q99" t="n">
        <v>608.8</v>
      </c>
      <c r="R99" t="n">
        <v>54.67</v>
      </c>
      <c r="S99" t="n">
        <v>46.36</v>
      </c>
      <c r="T99" t="n">
        <v>3817.19</v>
      </c>
      <c r="U99" t="n">
        <v>0.85</v>
      </c>
      <c r="V99" t="n">
        <v>0.9</v>
      </c>
      <c r="W99" t="n">
        <v>9.199999999999999</v>
      </c>
      <c r="X99" t="n">
        <v>0.24</v>
      </c>
      <c r="Y99" t="n">
        <v>1</v>
      </c>
      <c r="Z99" t="n">
        <v>10</v>
      </c>
      <c r="AA99" t="n">
        <v>1308.542482616404</v>
      </c>
      <c r="AB99" t="n">
        <v>1790.405553535802</v>
      </c>
      <c r="AC99" t="n">
        <v>1619.531760356321</v>
      </c>
      <c r="AD99" t="n">
        <v>1308542.482616404</v>
      </c>
      <c r="AE99" t="n">
        <v>1790405.553535802</v>
      </c>
      <c r="AF99" t="n">
        <v>1.144790428547324e-06</v>
      </c>
      <c r="AG99" t="n">
        <v>35.40364583333334</v>
      </c>
      <c r="AH99" t="n">
        <v>1619531.760356321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3.6779</v>
      </c>
      <c r="E100" t="n">
        <v>27.19</v>
      </c>
      <c r="F100" t="n">
        <v>23.61</v>
      </c>
      <c r="G100" t="n">
        <v>108.97</v>
      </c>
      <c r="H100" t="n">
        <v>1.4</v>
      </c>
      <c r="I100" t="n">
        <v>13</v>
      </c>
      <c r="J100" t="n">
        <v>325.59</v>
      </c>
      <c r="K100" t="n">
        <v>60.56</v>
      </c>
      <c r="L100" t="n">
        <v>25.5</v>
      </c>
      <c r="M100" t="n">
        <v>11</v>
      </c>
      <c r="N100" t="n">
        <v>99.54000000000001</v>
      </c>
      <c r="O100" t="n">
        <v>40390.96</v>
      </c>
      <c r="P100" t="n">
        <v>404.45</v>
      </c>
      <c r="Q100" t="n">
        <v>608.78</v>
      </c>
      <c r="R100" t="n">
        <v>54.82</v>
      </c>
      <c r="S100" t="n">
        <v>46.36</v>
      </c>
      <c r="T100" t="n">
        <v>3891.1</v>
      </c>
      <c r="U100" t="n">
        <v>0.85</v>
      </c>
      <c r="V100" t="n">
        <v>0.9</v>
      </c>
      <c r="W100" t="n">
        <v>9.199999999999999</v>
      </c>
      <c r="X100" t="n">
        <v>0.24</v>
      </c>
      <c r="Y100" t="n">
        <v>1</v>
      </c>
      <c r="Z100" t="n">
        <v>10</v>
      </c>
      <c r="AA100" t="n">
        <v>1308.409423827027</v>
      </c>
      <c r="AB100" t="n">
        <v>1790.223496630036</v>
      </c>
      <c r="AC100" t="n">
        <v>1619.367078706123</v>
      </c>
      <c r="AD100" t="n">
        <v>1308409.423827027</v>
      </c>
      <c r="AE100" t="n">
        <v>1790223.496630036</v>
      </c>
      <c r="AF100" t="n">
        <v>1.144728179536772e-06</v>
      </c>
      <c r="AG100" t="n">
        <v>35.40364583333334</v>
      </c>
      <c r="AH100" t="n">
        <v>1619367.078706123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3.6767</v>
      </c>
      <c r="E101" t="n">
        <v>27.2</v>
      </c>
      <c r="F101" t="n">
        <v>23.62</v>
      </c>
      <c r="G101" t="n">
        <v>109.01</v>
      </c>
      <c r="H101" t="n">
        <v>1.41</v>
      </c>
      <c r="I101" t="n">
        <v>13</v>
      </c>
      <c r="J101" t="n">
        <v>326.17</v>
      </c>
      <c r="K101" t="n">
        <v>60.56</v>
      </c>
      <c r="L101" t="n">
        <v>25.75</v>
      </c>
      <c r="M101" t="n">
        <v>11</v>
      </c>
      <c r="N101" t="n">
        <v>99.87</v>
      </c>
      <c r="O101" t="n">
        <v>40462.13</v>
      </c>
      <c r="P101" t="n">
        <v>404.24</v>
      </c>
      <c r="Q101" t="n">
        <v>608.75</v>
      </c>
      <c r="R101" t="n">
        <v>55.03</v>
      </c>
      <c r="S101" t="n">
        <v>46.36</v>
      </c>
      <c r="T101" t="n">
        <v>3999.92</v>
      </c>
      <c r="U101" t="n">
        <v>0.84</v>
      </c>
      <c r="V101" t="n">
        <v>0.9</v>
      </c>
      <c r="W101" t="n">
        <v>9.199999999999999</v>
      </c>
      <c r="X101" t="n">
        <v>0.25</v>
      </c>
      <c r="Y101" t="n">
        <v>1</v>
      </c>
      <c r="Z101" t="n">
        <v>10</v>
      </c>
      <c r="AA101" t="n">
        <v>1308.458720320095</v>
      </c>
      <c r="AB101" t="n">
        <v>1790.29094626666</v>
      </c>
      <c r="AC101" t="n">
        <v>1619.428091044094</v>
      </c>
      <c r="AD101" t="n">
        <v>1308458.720320095</v>
      </c>
      <c r="AE101" t="n">
        <v>1790290.94626666</v>
      </c>
      <c r="AF101" t="n">
        <v>1.144354685473463e-06</v>
      </c>
      <c r="AG101" t="n">
        <v>35.41666666666666</v>
      </c>
      <c r="AH101" t="n">
        <v>1619428.091044094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3.6777</v>
      </c>
      <c r="E102" t="n">
        <v>27.19</v>
      </c>
      <c r="F102" t="n">
        <v>23.61</v>
      </c>
      <c r="G102" t="n">
        <v>108.97</v>
      </c>
      <c r="H102" t="n">
        <v>1.42</v>
      </c>
      <c r="I102" t="n">
        <v>13</v>
      </c>
      <c r="J102" t="n">
        <v>326.75</v>
      </c>
      <c r="K102" t="n">
        <v>60.56</v>
      </c>
      <c r="L102" t="n">
        <v>26</v>
      </c>
      <c r="M102" t="n">
        <v>11</v>
      </c>
      <c r="N102" t="n">
        <v>100.2</v>
      </c>
      <c r="O102" t="n">
        <v>40533.46</v>
      </c>
      <c r="P102" t="n">
        <v>403.68</v>
      </c>
      <c r="Q102" t="n">
        <v>608.8099999999999</v>
      </c>
      <c r="R102" t="n">
        <v>54.84</v>
      </c>
      <c r="S102" t="n">
        <v>46.36</v>
      </c>
      <c r="T102" t="n">
        <v>3900.6</v>
      </c>
      <c r="U102" t="n">
        <v>0.85</v>
      </c>
      <c r="V102" t="n">
        <v>0.9</v>
      </c>
      <c r="W102" t="n">
        <v>9.199999999999999</v>
      </c>
      <c r="X102" t="n">
        <v>0.24</v>
      </c>
      <c r="Y102" t="n">
        <v>1</v>
      </c>
      <c r="Z102" t="n">
        <v>10</v>
      </c>
      <c r="AA102" t="n">
        <v>1307.31453392254</v>
      </c>
      <c r="AB102" t="n">
        <v>1788.725419959583</v>
      </c>
      <c r="AC102" t="n">
        <v>1618.011976370534</v>
      </c>
      <c r="AD102" t="n">
        <v>1307314.53392254</v>
      </c>
      <c r="AE102" t="n">
        <v>1788725.419959583</v>
      </c>
      <c r="AF102" t="n">
        <v>1.144665930526221e-06</v>
      </c>
      <c r="AG102" t="n">
        <v>35.40364583333334</v>
      </c>
      <c r="AH102" t="n">
        <v>1618011.976370534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3.6887</v>
      </c>
      <c r="E103" t="n">
        <v>27.11</v>
      </c>
      <c r="F103" t="n">
        <v>23.58</v>
      </c>
      <c r="G103" t="n">
        <v>117.91</v>
      </c>
      <c r="H103" t="n">
        <v>1.43</v>
      </c>
      <c r="I103" t="n">
        <v>12</v>
      </c>
      <c r="J103" t="n">
        <v>327.33</v>
      </c>
      <c r="K103" t="n">
        <v>60.56</v>
      </c>
      <c r="L103" t="n">
        <v>26.25</v>
      </c>
      <c r="M103" t="n">
        <v>10</v>
      </c>
      <c r="N103" t="n">
        <v>100.52</v>
      </c>
      <c r="O103" t="n">
        <v>40604.94</v>
      </c>
      <c r="P103" t="n">
        <v>402.79</v>
      </c>
      <c r="Q103" t="n">
        <v>608.78</v>
      </c>
      <c r="R103" t="n">
        <v>53.89</v>
      </c>
      <c r="S103" t="n">
        <v>46.36</v>
      </c>
      <c r="T103" t="n">
        <v>3430.29</v>
      </c>
      <c r="U103" t="n">
        <v>0.86</v>
      </c>
      <c r="V103" t="n">
        <v>0.9</v>
      </c>
      <c r="W103" t="n">
        <v>9.199999999999999</v>
      </c>
      <c r="X103" t="n">
        <v>0.21</v>
      </c>
      <c r="Y103" t="n">
        <v>1</v>
      </c>
      <c r="Z103" t="n">
        <v>10</v>
      </c>
      <c r="AA103" t="n">
        <v>1303.286598934715</v>
      </c>
      <c r="AB103" t="n">
        <v>1783.214221609291</v>
      </c>
      <c r="AC103" t="n">
        <v>1613.026759055778</v>
      </c>
      <c r="AD103" t="n">
        <v>1303286.598934715</v>
      </c>
      <c r="AE103" t="n">
        <v>1783214.221609291</v>
      </c>
      <c r="AF103" t="n">
        <v>1.148089626106553e-06</v>
      </c>
      <c r="AG103" t="n">
        <v>35.29947916666666</v>
      </c>
      <c r="AH103" t="n">
        <v>1613026.759055778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3.6875</v>
      </c>
      <c r="E104" t="n">
        <v>27.12</v>
      </c>
      <c r="F104" t="n">
        <v>23.59</v>
      </c>
      <c r="G104" t="n">
        <v>117.96</v>
      </c>
      <c r="H104" t="n">
        <v>1.44</v>
      </c>
      <c r="I104" t="n">
        <v>12</v>
      </c>
      <c r="J104" t="n">
        <v>327.91</v>
      </c>
      <c r="K104" t="n">
        <v>60.56</v>
      </c>
      <c r="L104" t="n">
        <v>26.5</v>
      </c>
      <c r="M104" t="n">
        <v>10</v>
      </c>
      <c r="N104" t="n">
        <v>100.86</v>
      </c>
      <c r="O104" t="n">
        <v>40676.58</v>
      </c>
      <c r="P104" t="n">
        <v>403.25</v>
      </c>
      <c r="Q104" t="n">
        <v>608.79</v>
      </c>
      <c r="R104" t="n">
        <v>54.04</v>
      </c>
      <c r="S104" t="n">
        <v>46.36</v>
      </c>
      <c r="T104" t="n">
        <v>3506.3</v>
      </c>
      <c r="U104" t="n">
        <v>0.86</v>
      </c>
      <c r="V104" t="n">
        <v>0.9</v>
      </c>
      <c r="W104" t="n">
        <v>9.199999999999999</v>
      </c>
      <c r="X104" t="n">
        <v>0.22</v>
      </c>
      <c r="Y104" t="n">
        <v>1</v>
      </c>
      <c r="Z104" t="n">
        <v>10</v>
      </c>
      <c r="AA104" t="n">
        <v>1304.322860159407</v>
      </c>
      <c r="AB104" t="n">
        <v>1784.632079933534</v>
      </c>
      <c r="AC104" t="n">
        <v>1614.309298971533</v>
      </c>
      <c r="AD104" t="n">
        <v>1304322.860159407</v>
      </c>
      <c r="AE104" t="n">
        <v>1784632.079933534</v>
      </c>
      <c r="AF104" t="n">
        <v>1.147716132043244e-06</v>
      </c>
      <c r="AG104" t="n">
        <v>35.3125</v>
      </c>
      <c r="AH104" t="n">
        <v>1614309.298971533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3.6873</v>
      </c>
      <c r="E105" t="n">
        <v>27.12</v>
      </c>
      <c r="F105" t="n">
        <v>23.59</v>
      </c>
      <c r="G105" t="n">
        <v>117.96</v>
      </c>
      <c r="H105" t="n">
        <v>1.45</v>
      </c>
      <c r="I105" t="n">
        <v>12</v>
      </c>
      <c r="J105" t="n">
        <v>328.49</v>
      </c>
      <c r="K105" t="n">
        <v>60.56</v>
      </c>
      <c r="L105" t="n">
        <v>26.75</v>
      </c>
      <c r="M105" t="n">
        <v>10</v>
      </c>
      <c r="N105" t="n">
        <v>101.19</v>
      </c>
      <c r="O105" t="n">
        <v>40748.37</v>
      </c>
      <c r="P105" t="n">
        <v>403.63</v>
      </c>
      <c r="Q105" t="n">
        <v>608.8200000000001</v>
      </c>
      <c r="R105" t="n">
        <v>54.23</v>
      </c>
      <c r="S105" t="n">
        <v>46.36</v>
      </c>
      <c r="T105" t="n">
        <v>3603.81</v>
      </c>
      <c r="U105" t="n">
        <v>0.85</v>
      </c>
      <c r="V105" t="n">
        <v>0.9</v>
      </c>
      <c r="W105" t="n">
        <v>9.199999999999999</v>
      </c>
      <c r="X105" t="n">
        <v>0.22</v>
      </c>
      <c r="Y105" t="n">
        <v>1</v>
      </c>
      <c r="Z105" t="n">
        <v>10</v>
      </c>
      <c r="AA105" t="n">
        <v>1304.927844412801</v>
      </c>
      <c r="AB105" t="n">
        <v>1785.459846079048</v>
      </c>
      <c r="AC105" t="n">
        <v>1615.058064277896</v>
      </c>
      <c r="AD105" t="n">
        <v>1304927.844412801</v>
      </c>
      <c r="AE105" t="n">
        <v>1785459.846079048</v>
      </c>
      <c r="AF105" t="n">
        <v>1.147653883032693e-06</v>
      </c>
      <c r="AG105" t="n">
        <v>35.3125</v>
      </c>
      <c r="AH105" t="n">
        <v>1615058.064277896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3.687</v>
      </c>
      <c r="E106" t="n">
        <v>27.12</v>
      </c>
      <c r="F106" t="n">
        <v>23.59</v>
      </c>
      <c r="G106" t="n">
        <v>117.97</v>
      </c>
      <c r="H106" t="n">
        <v>1.46</v>
      </c>
      <c r="I106" t="n">
        <v>12</v>
      </c>
      <c r="J106" t="n">
        <v>329.08</v>
      </c>
      <c r="K106" t="n">
        <v>60.56</v>
      </c>
      <c r="L106" t="n">
        <v>27</v>
      </c>
      <c r="M106" t="n">
        <v>10</v>
      </c>
      <c r="N106" t="n">
        <v>101.52</v>
      </c>
      <c r="O106" t="n">
        <v>40820.32</v>
      </c>
      <c r="P106" t="n">
        <v>403.81</v>
      </c>
      <c r="Q106" t="n">
        <v>608.8</v>
      </c>
      <c r="R106" t="n">
        <v>54.31</v>
      </c>
      <c r="S106" t="n">
        <v>46.36</v>
      </c>
      <c r="T106" t="n">
        <v>3643.7</v>
      </c>
      <c r="U106" t="n">
        <v>0.85</v>
      </c>
      <c r="V106" t="n">
        <v>0.9</v>
      </c>
      <c r="W106" t="n">
        <v>9.199999999999999</v>
      </c>
      <c r="X106" t="n">
        <v>0.22</v>
      </c>
      <c r="Y106" t="n">
        <v>1</v>
      </c>
      <c r="Z106" t="n">
        <v>10</v>
      </c>
      <c r="AA106" t="n">
        <v>1305.259809509212</v>
      </c>
      <c r="AB106" t="n">
        <v>1785.914055369225</v>
      </c>
      <c r="AC106" t="n">
        <v>1615.468924470905</v>
      </c>
      <c r="AD106" t="n">
        <v>1305259.809509212</v>
      </c>
      <c r="AE106" t="n">
        <v>1785914.055369225</v>
      </c>
      <c r="AF106" t="n">
        <v>1.147560509516865e-06</v>
      </c>
      <c r="AG106" t="n">
        <v>35.3125</v>
      </c>
      <c r="AH106" t="n">
        <v>1615468.924470905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3.6874</v>
      </c>
      <c r="E107" t="n">
        <v>27.12</v>
      </c>
      <c r="F107" t="n">
        <v>23.59</v>
      </c>
      <c r="G107" t="n">
        <v>117.96</v>
      </c>
      <c r="H107" t="n">
        <v>1.47</v>
      </c>
      <c r="I107" t="n">
        <v>12</v>
      </c>
      <c r="J107" t="n">
        <v>329.66</v>
      </c>
      <c r="K107" t="n">
        <v>60.56</v>
      </c>
      <c r="L107" t="n">
        <v>27.25</v>
      </c>
      <c r="M107" t="n">
        <v>10</v>
      </c>
      <c r="N107" t="n">
        <v>101.86</v>
      </c>
      <c r="O107" t="n">
        <v>40892.44</v>
      </c>
      <c r="P107" t="n">
        <v>403.85</v>
      </c>
      <c r="Q107" t="n">
        <v>608.85</v>
      </c>
      <c r="R107" t="n">
        <v>54.12</v>
      </c>
      <c r="S107" t="n">
        <v>46.36</v>
      </c>
      <c r="T107" t="n">
        <v>3549.24</v>
      </c>
      <c r="U107" t="n">
        <v>0.86</v>
      </c>
      <c r="V107" t="n">
        <v>0.9</v>
      </c>
      <c r="W107" t="n">
        <v>9.199999999999999</v>
      </c>
      <c r="X107" t="n">
        <v>0.22</v>
      </c>
      <c r="Y107" t="n">
        <v>1</v>
      </c>
      <c r="Z107" t="n">
        <v>10</v>
      </c>
      <c r="AA107" t="n">
        <v>1305.23043249526</v>
      </c>
      <c r="AB107" t="n">
        <v>1785.873860442713</v>
      </c>
      <c r="AC107" t="n">
        <v>1615.432565691765</v>
      </c>
      <c r="AD107" t="n">
        <v>1305230.43249526</v>
      </c>
      <c r="AE107" t="n">
        <v>1785873.860442713</v>
      </c>
      <c r="AF107" t="n">
        <v>1.147685007537968e-06</v>
      </c>
      <c r="AG107" t="n">
        <v>35.3125</v>
      </c>
      <c r="AH107" t="n">
        <v>1615432.565691765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3.688</v>
      </c>
      <c r="E108" t="n">
        <v>27.11</v>
      </c>
      <c r="F108" t="n">
        <v>23.59</v>
      </c>
      <c r="G108" t="n">
        <v>117.93</v>
      </c>
      <c r="H108" t="n">
        <v>1.48</v>
      </c>
      <c r="I108" t="n">
        <v>12</v>
      </c>
      <c r="J108" t="n">
        <v>330.25</v>
      </c>
      <c r="K108" t="n">
        <v>60.56</v>
      </c>
      <c r="L108" t="n">
        <v>27.5</v>
      </c>
      <c r="M108" t="n">
        <v>10</v>
      </c>
      <c r="N108" t="n">
        <v>102.19</v>
      </c>
      <c r="O108" t="n">
        <v>40964.71</v>
      </c>
      <c r="P108" t="n">
        <v>403.78</v>
      </c>
      <c r="Q108" t="n">
        <v>608.77</v>
      </c>
      <c r="R108" t="n">
        <v>54.2</v>
      </c>
      <c r="S108" t="n">
        <v>46.36</v>
      </c>
      <c r="T108" t="n">
        <v>3586.41</v>
      </c>
      <c r="U108" t="n">
        <v>0.86</v>
      </c>
      <c r="V108" t="n">
        <v>0.9</v>
      </c>
      <c r="W108" t="n">
        <v>9.19</v>
      </c>
      <c r="X108" t="n">
        <v>0.22</v>
      </c>
      <c r="Y108" t="n">
        <v>1</v>
      </c>
      <c r="Z108" t="n">
        <v>10</v>
      </c>
      <c r="AA108" t="n">
        <v>1304.994552834368</v>
      </c>
      <c r="AB108" t="n">
        <v>1785.551119484405</v>
      </c>
      <c r="AC108" t="n">
        <v>1615.140626677549</v>
      </c>
      <c r="AD108" t="n">
        <v>1304994.552834368</v>
      </c>
      <c r="AE108" t="n">
        <v>1785551.119484405</v>
      </c>
      <c r="AF108" t="n">
        <v>1.147871754569623e-06</v>
      </c>
      <c r="AG108" t="n">
        <v>35.29947916666666</v>
      </c>
      <c r="AH108" t="n">
        <v>1615140.626677549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3.6855</v>
      </c>
      <c r="E109" t="n">
        <v>27.13</v>
      </c>
      <c r="F109" t="n">
        <v>23.61</v>
      </c>
      <c r="G109" t="n">
        <v>118.03</v>
      </c>
      <c r="H109" t="n">
        <v>1.49</v>
      </c>
      <c r="I109" t="n">
        <v>12</v>
      </c>
      <c r="J109" t="n">
        <v>330.83</v>
      </c>
      <c r="K109" t="n">
        <v>60.56</v>
      </c>
      <c r="L109" t="n">
        <v>27.75</v>
      </c>
      <c r="M109" t="n">
        <v>10</v>
      </c>
      <c r="N109" t="n">
        <v>102.53</v>
      </c>
      <c r="O109" t="n">
        <v>41037.15</v>
      </c>
      <c r="P109" t="n">
        <v>404.29</v>
      </c>
      <c r="Q109" t="n">
        <v>608.88</v>
      </c>
      <c r="R109" t="n">
        <v>54.52</v>
      </c>
      <c r="S109" t="n">
        <v>46.36</v>
      </c>
      <c r="T109" t="n">
        <v>3749.74</v>
      </c>
      <c r="U109" t="n">
        <v>0.85</v>
      </c>
      <c r="V109" t="n">
        <v>0.9</v>
      </c>
      <c r="W109" t="n">
        <v>9.199999999999999</v>
      </c>
      <c r="X109" t="n">
        <v>0.23</v>
      </c>
      <c r="Y109" t="n">
        <v>1</v>
      </c>
      <c r="Z109" t="n">
        <v>10</v>
      </c>
      <c r="AA109" t="n">
        <v>1306.486018543046</v>
      </c>
      <c r="AB109" t="n">
        <v>1787.591808665841</v>
      </c>
      <c r="AC109" t="n">
        <v>1616.986555347634</v>
      </c>
      <c r="AD109" t="n">
        <v>1306486.018543046</v>
      </c>
      <c r="AE109" t="n">
        <v>1787591.808665841</v>
      </c>
      <c r="AF109" t="n">
        <v>1.147093641937729e-06</v>
      </c>
      <c r="AG109" t="n">
        <v>35.32552083333334</v>
      </c>
      <c r="AH109" t="n">
        <v>1616986.555347634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3.687</v>
      </c>
      <c r="E110" t="n">
        <v>27.12</v>
      </c>
      <c r="F110" t="n">
        <v>23.59</v>
      </c>
      <c r="G110" t="n">
        <v>117.97</v>
      </c>
      <c r="H110" t="n">
        <v>1.51</v>
      </c>
      <c r="I110" t="n">
        <v>12</v>
      </c>
      <c r="J110" t="n">
        <v>331.42</v>
      </c>
      <c r="K110" t="n">
        <v>60.56</v>
      </c>
      <c r="L110" t="n">
        <v>28</v>
      </c>
      <c r="M110" t="n">
        <v>10</v>
      </c>
      <c r="N110" t="n">
        <v>102.87</v>
      </c>
      <c r="O110" t="n">
        <v>41109.75</v>
      </c>
      <c r="P110" t="n">
        <v>403.82</v>
      </c>
      <c r="Q110" t="n">
        <v>608.75</v>
      </c>
      <c r="R110" t="n">
        <v>54.43</v>
      </c>
      <c r="S110" t="n">
        <v>46.36</v>
      </c>
      <c r="T110" t="n">
        <v>3702.05</v>
      </c>
      <c r="U110" t="n">
        <v>0.85</v>
      </c>
      <c r="V110" t="n">
        <v>0.9</v>
      </c>
      <c r="W110" t="n">
        <v>9.19</v>
      </c>
      <c r="X110" t="n">
        <v>0.22</v>
      </c>
      <c r="Y110" t="n">
        <v>1</v>
      </c>
      <c r="Z110" t="n">
        <v>10</v>
      </c>
      <c r="AA110" t="n">
        <v>1305.274569364289</v>
      </c>
      <c r="AB110" t="n">
        <v>1785.9342504541</v>
      </c>
      <c r="AC110" t="n">
        <v>1615.487192165224</v>
      </c>
      <c r="AD110" t="n">
        <v>1305274.569364289</v>
      </c>
      <c r="AE110" t="n">
        <v>1785934.2504541</v>
      </c>
      <c r="AF110" t="n">
        <v>1.147560509516865e-06</v>
      </c>
      <c r="AG110" t="n">
        <v>35.3125</v>
      </c>
      <c r="AH110" t="n">
        <v>1615487.192165224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3.686</v>
      </c>
      <c r="E111" t="n">
        <v>27.13</v>
      </c>
      <c r="F111" t="n">
        <v>23.6</v>
      </c>
      <c r="G111" t="n">
        <v>118.01</v>
      </c>
      <c r="H111" t="n">
        <v>1.52</v>
      </c>
      <c r="I111" t="n">
        <v>12</v>
      </c>
      <c r="J111" t="n">
        <v>332.01</v>
      </c>
      <c r="K111" t="n">
        <v>60.56</v>
      </c>
      <c r="L111" t="n">
        <v>28.25</v>
      </c>
      <c r="M111" t="n">
        <v>10</v>
      </c>
      <c r="N111" t="n">
        <v>103.21</v>
      </c>
      <c r="O111" t="n">
        <v>41182.52</v>
      </c>
      <c r="P111" t="n">
        <v>403.56</v>
      </c>
      <c r="Q111" t="n">
        <v>608.8200000000001</v>
      </c>
      <c r="R111" t="n">
        <v>54.65</v>
      </c>
      <c r="S111" t="n">
        <v>46.36</v>
      </c>
      <c r="T111" t="n">
        <v>3812.29</v>
      </c>
      <c r="U111" t="n">
        <v>0.85</v>
      </c>
      <c r="V111" t="n">
        <v>0.9</v>
      </c>
      <c r="W111" t="n">
        <v>9.199999999999999</v>
      </c>
      <c r="X111" t="n">
        <v>0.23</v>
      </c>
      <c r="Y111" t="n">
        <v>1</v>
      </c>
      <c r="Z111" t="n">
        <v>10</v>
      </c>
      <c r="AA111" t="n">
        <v>1305.20467900575</v>
      </c>
      <c r="AB111" t="n">
        <v>1785.838623382203</v>
      </c>
      <c r="AC111" t="n">
        <v>1615.400691606855</v>
      </c>
      <c r="AD111" t="n">
        <v>1305204.67900575</v>
      </c>
      <c r="AE111" t="n">
        <v>1785838.623382203</v>
      </c>
      <c r="AF111" t="n">
        <v>1.147249264464108e-06</v>
      </c>
      <c r="AG111" t="n">
        <v>35.32552083333334</v>
      </c>
      <c r="AH111" t="n">
        <v>1615400.691606855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3.6861</v>
      </c>
      <c r="E112" t="n">
        <v>27.13</v>
      </c>
      <c r="F112" t="n">
        <v>23.6</v>
      </c>
      <c r="G112" t="n">
        <v>118.01</v>
      </c>
      <c r="H112" t="n">
        <v>1.53</v>
      </c>
      <c r="I112" t="n">
        <v>12</v>
      </c>
      <c r="J112" t="n">
        <v>332.6</v>
      </c>
      <c r="K112" t="n">
        <v>60.56</v>
      </c>
      <c r="L112" t="n">
        <v>28.5</v>
      </c>
      <c r="M112" t="n">
        <v>10</v>
      </c>
      <c r="N112" t="n">
        <v>103.55</v>
      </c>
      <c r="O112" t="n">
        <v>41255.45</v>
      </c>
      <c r="P112" t="n">
        <v>403.26</v>
      </c>
      <c r="Q112" t="n">
        <v>608.8</v>
      </c>
      <c r="R112" t="n">
        <v>54.65</v>
      </c>
      <c r="S112" t="n">
        <v>46.36</v>
      </c>
      <c r="T112" t="n">
        <v>3811.64</v>
      </c>
      <c r="U112" t="n">
        <v>0.85</v>
      </c>
      <c r="V112" t="n">
        <v>0.9</v>
      </c>
      <c r="W112" t="n">
        <v>9.199999999999999</v>
      </c>
      <c r="X112" t="n">
        <v>0.23</v>
      </c>
      <c r="Y112" t="n">
        <v>1</v>
      </c>
      <c r="Z112" t="n">
        <v>10</v>
      </c>
      <c r="AA112" t="n">
        <v>1304.739666433379</v>
      </c>
      <c r="AB112" t="n">
        <v>1785.202372665777</v>
      </c>
      <c r="AC112" t="n">
        <v>1614.825163765821</v>
      </c>
      <c r="AD112" t="n">
        <v>1304739.666433379</v>
      </c>
      <c r="AE112" t="n">
        <v>1785202.372665777</v>
      </c>
      <c r="AF112" t="n">
        <v>1.147280388969384e-06</v>
      </c>
      <c r="AG112" t="n">
        <v>35.32552083333334</v>
      </c>
      <c r="AH112" t="n">
        <v>1614825.163765821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3.6856</v>
      </c>
      <c r="E113" t="n">
        <v>27.13</v>
      </c>
      <c r="F113" t="n">
        <v>23.6</v>
      </c>
      <c r="G113" t="n">
        <v>118.02</v>
      </c>
      <c r="H113" t="n">
        <v>1.54</v>
      </c>
      <c r="I113" t="n">
        <v>12</v>
      </c>
      <c r="J113" t="n">
        <v>333.2</v>
      </c>
      <c r="K113" t="n">
        <v>60.56</v>
      </c>
      <c r="L113" t="n">
        <v>28.75</v>
      </c>
      <c r="M113" t="n">
        <v>10</v>
      </c>
      <c r="N113" t="n">
        <v>103.89</v>
      </c>
      <c r="O113" t="n">
        <v>41328.54</v>
      </c>
      <c r="P113" t="n">
        <v>402.71</v>
      </c>
      <c r="Q113" t="n">
        <v>608.79</v>
      </c>
      <c r="R113" t="n">
        <v>54.52</v>
      </c>
      <c r="S113" t="n">
        <v>46.36</v>
      </c>
      <c r="T113" t="n">
        <v>3748.73</v>
      </c>
      <c r="U113" t="n">
        <v>0.85</v>
      </c>
      <c r="V113" t="n">
        <v>0.9</v>
      </c>
      <c r="W113" t="n">
        <v>9.199999999999999</v>
      </c>
      <c r="X113" t="n">
        <v>0.23</v>
      </c>
      <c r="Y113" t="n">
        <v>1</v>
      </c>
      <c r="Z113" t="n">
        <v>10</v>
      </c>
      <c r="AA113" t="n">
        <v>1304.038061985403</v>
      </c>
      <c r="AB113" t="n">
        <v>1784.242406507453</v>
      </c>
      <c r="AC113" t="n">
        <v>1613.956815430327</v>
      </c>
      <c r="AD113" t="n">
        <v>1304038.061985403</v>
      </c>
      <c r="AE113" t="n">
        <v>1784242.406507453</v>
      </c>
      <c r="AF113" t="n">
        <v>1.147124766443005e-06</v>
      </c>
      <c r="AG113" t="n">
        <v>35.32552083333334</v>
      </c>
      <c r="AH113" t="n">
        <v>1613956.815430327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3.6978</v>
      </c>
      <c r="E114" t="n">
        <v>27.04</v>
      </c>
      <c r="F114" t="n">
        <v>23.57</v>
      </c>
      <c r="G114" t="n">
        <v>128.55</v>
      </c>
      <c r="H114" t="n">
        <v>1.55</v>
      </c>
      <c r="I114" t="n">
        <v>11</v>
      </c>
      <c r="J114" t="n">
        <v>333.79</v>
      </c>
      <c r="K114" t="n">
        <v>60.56</v>
      </c>
      <c r="L114" t="n">
        <v>29</v>
      </c>
      <c r="M114" t="n">
        <v>9</v>
      </c>
      <c r="N114" t="n">
        <v>104.24</v>
      </c>
      <c r="O114" t="n">
        <v>41401.93</v>
      </c>
      <c r="P114" t="n">
        <v>402.59</v>
      </c>
      <c r="Q114" t="n">
        <v>608.8099999999999</v>
      </c>
      <c r="R114" t="n">
        <v>53.56</v>
      </c>
      <c r="S114" t="n">
        <v>46.36</v>
      </c>
      <c r="T114" t="n">
        <v>3272.49</v>
      </c>
      <c r="U114" t="n">
        <v>0.87</v>
      </c>
      <c r="V114" t="n">
        <v>0.9</v>
      </c>
      <c r="W114" t="n">
        <v>9.19</v>
      </c>
      <c r="X114" t="n">
        <v>0.2</v>
      </c>
      <c r="Y114" t="n">
        <v>1</v>
      </c>
      <c r="Z114" t="n">
        <v>10</v>
      </c>
      <c r="AA114" t="n">
        <v>1300.898887926105</v>
      </c>
      <c r="AB114" t="n">
        <v>1779.947250068936</v>
      </c>
      <c r="AC114" t="n">
        <v>1610.071582694012</v>
      </c>
      <c r="AD114" t="n">
        <v>1300898.887926105</v>
      </c>
      <c r="AE114" t="n">
        <v>1779947.250068936</v>
      </c>
      <c r="AF114" t="n">
        <v>1.150921956086646e-06</v>
      </c>
      <c r="AG114" t="n">
        <v>35.20833333333334</v>
      </c>
      <c r="AH114" t="n">
        <v>1610071.582694012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3.6972</v>
      </c>
      <c r="E115" t="n">
        <v>27.05</v>
      </c>
      <c r="F115" t="n">
        <v>23.57</v>
      </c>
      <c r="G115" t="n">
        <v>128.58</v>
      </c>
      <c r="H115" t="n">
        <v>1.56</v>
      </c>
      <c r="I115" t="n">
        <v>11</v>
      </c>
      <c r="J115" t="n">
        <v>334.39</v>
      </c>
      <c r="K115" t="n">
        <v>60.56</v>
      </c>
      <c r="L115" t="n">
        <v>29.25</v>
      </c>
      <c r="M115" t="n">
        <v>9</v>
      </c>
      <c r="N115" t="n">
        <v>104.58</v>
      </c>
      <c r="O115" t="n">
        <v>41475.37</v>
      </c>
      <c r="P115" t="n">
        <v>403.03</v>
      </c>
      <c r="Q115" t="n">
        <v>608.77</v>
      </c>
      <c r="R115" t="n">
        <v>53.56</v>
      </c>
      <c r="S115" t="n">
        <v>46.36</v>
      </c>
      <c r="T115" t="n">
        <v>3274.09</v>
      </c>
      <c r="U115" t="n">
        <v>0.87</v>
      </c>
      <c r="V115" t="n">
        <v>0.9</v>
      </c>
      <c r="W115" t="n">
        <v>9.199999999999999</v>
      </c>
      <c r="X115" t="n">
        <v>0.2</v>
      </c>
      <c r="Y115" t="n">
        <v>1</v>
      </c>
      <c r="Z115" t="n">
        <v>10</v>
      </c>
      <c r="AA115" t="n">
        <v>1301.678085679108</v>
      </c>
      <c r="AB115" t="n">
        <v>1781.013382810373</v>
      </c>
      <c r="AC115" t="n">
        <v>1611.035965222933</v>
      </c>
      <c r="AD115" t="n">
        <v>1301678.085679108</v>
      </c>
      <c r="AE115" t="n">
        <v>1781013.382810373</v>
      </c>
      <c r="AF115" t="n">
        <v>1.150735209054991e-06</v>
      </c>
      <c r="AG115" t="n">
        <v>35.22135416666666</v>
      </c>
      <c r="AH115" t="n">
        <v>1611035.965222933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3.6966</v>
      </c>
      <c r="E116" t="n">
        <v>27.05</v>
      </c>
      <c r="F116" t="n">
        <v>23.58</v>
      </c>
      <c r="G116" t="n">
        <v>128.6</v>
      </c>
      <c r="H116" t="n">
        <v>1.57</v>
      </c>
      <c r="I116" t="n">
        <v>11</v>
      </c>
      <c r="J116" t="n">
        <v>334.98</v>
      </c>
      <c r="K116" t="n">
        <v>60.56</v>
      </c>
      <c r="L116" t="n">
        <v>29.5</v>
      </c>
      <c r="M116" t="n">
        <v>9</v>
      </c>
      <c r="N116" t="n">
        <v>104.93</v>
      </c>
      <c r="O116" t="n">
        <v>41548.98</v>
      </c>
      <c r="P116" t="n">
        <v>403.28</v>
      </c>
      <c r="Q116" t="n">
        <v>608.76</v>
      </c>
      <c r="R116" t="n">
        <v>53.71</v>
      </c>
      <c r="S116" t="n">
        <v>46.36</v>
      </c>
      <c r="T116" t="n">
        <v>3347.79</v>
      </c>
      <c r="U116" t="n">
        <v>0.86</v>
      </c>
      <c r="V116" t="n">
        <v>0.9</v>
      </c>
      <c r="W116" t="n">
        <v>9.199999999999999</v>
      </c>
      <c r="X116" t="n">
        <v>0.2</v>
      </c>
      <c r="Y116" t="n">
        <v>1</v>
      </c>
      <c r="Z116" t="n">
        <v>10</v>
      </c>
      <c r="AA116" t="n">
        <v>1302.270418111478</v>
      </c>
      <c r="AB116" t="n">
        <v>1781.823838176204</v>
      </c>
      <c r="AC116" t="n">
        <v>1611.76907186613</v>
      </c>
      <c r="AD116" t="n">
        <v>1302270.418111478</v>
      </c>
      <c r="AE116" t="n">
        <v>1781823.838176204</v>
      </c>
      <c r="AF116" t="n">
        <v>1.150548462023337e-06</v>
      </c>
      <c r="AG116" t="n">
        <v>35.22135416666666</v>
      </c>
      <c r="AH116" t="n">
        <v>1611769.07186613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3.6972</v>
      </c>
      <c r="E117" t="n">
        <v>27.05</v>
      </c>
      <c r="F117" t="n">
        <v>23.57</v>
      </c>
      <c r="G117" t="n">
        <v>128.58</v>
      </c>
      <c r="H117" t="n">
        <v>1.58</v>
      </c>
      <c r="I117" t="n">
        <v>11</v>
      </c>
      <c r="J117" t="n">
        <v>335.58</v>
      </c>
      <c r="K117" t="n">
        <v>60.56</v>
      </c>
      <c r="L117" t="n">
        <v>29.75</v>
      </c>
      <c r="M117" t="n">
        <v>9</v>
      </c>
      <c r="N117" t="n">
        <v>105.28</v>
      </c>
      <c r="O117" t="n">
        <v>41622.76</v>
      </c>
      <c r="P117" t="n">
        <v>403.48</v>
      </c>
      <c r="Q117" t="n">
        <v>608.8099999999999</v>
      </c>
      <c r="R117" t="n">
        <v>53.66</v>
      </c>
      <c r="S117" t="n">
        <v>46.36</v>
      </c>
      <c r="T117" t="n">
        <v>3322.25</v>
      </c>
      <c r="U117" t="n">
        <v>0.86</v>
      </c>
      <c r="V117" t="n">
        <v>0.9</v>
      </c>
      <c r="W117" t="n">
        <v>9.199999999999999</v>
      </c>
      <c r="X117" t="n">
        <v>0.2</v>
      </c>
      <c r="Y117" t="n">
        <v>1</v>
      </c>
      <c r="Z117" t="n">
        <v>10</v>
      </c>
      <c r="AA117" t="n">
        <v>1302.340446751036</v>
      </c>
      <c r="AB117" t="n">
        <v>1781.919654450293</v>
      </c>
      <c r="AC117" t="n">
        <v>1611.855743569499</v>
      </c>
      <c r="AD117" t="n">
        <v>1302340.446751036</v>
      </c>
      <c r="AE117" t="n">
        <v>1781919.654450293</v>
      </c>
      <c r="AF117" t="n">
        <v>1.150735209054991e-06</v>
      </c>
      <c r="AG117" t="n">
        <v>35.22135416666666</v>
      </c>
      <c r="AH117" t="n">
        <v>1611855.743569499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3.6987</v>
      </c>
      <c r="E118" t="n">
        <v>27.04</v>
      </c>
      <c r="F118" t="n">
        <v>23.56</v>
      </c>
      <c r="G118" t="n">
        <v>128.52</v>
      </c>
      <c r="H118" t="n">
        <v>1.59</v>
      </c>
      <c r="I118" t="n">
        <v>11</v>
      </c>
      <c r="J118" t="n">
        <v>336.18</v>
      </c>
      <c r="K118" t="n">
        <v>60.56</v>
      </c>
      <c r="L118" t="n">
        <v>30</v>
      </c>
      <c r="M118" t="n">
        <v>9</v>
      </c>
      <c r="N118" t="n">
        <v>105.63</v>
      </c>
      <c r="O118" t="n">
        <v>41696.71</v>
      </c>
      <c r="P118" t="n">
        <v>403.44</v>
      </c>
      <c r="Q118" t="n">
        <v>608.8200000000001</v>
      </c>
      <c r="R118" t="n">
        <v>53.35</v>
      </c>
      <c r="S118" t="n">
        <v>46.36</v>
      </c>
      <c r="T118" t="n">
        <v>3166.78</v>
      </c>
      <c r="U118" t="n">
        <v>0.87</v>
      </c>
      <c r="V118" t="n">
        <v>0.9</v>
      </c>
      <c r="W118" t="n">
        <v>9.19</v>
      </c>
      <c r="X118" t="n">
        <v>0.19</v>
      </c>
      <c r="Y118" t="n">
        <v>1</v>
      </c>
      <c r="Z118" t="n">
        <v>10</v>
      </c>
      <c r="AA118" t="n">
        <v>1301.859715187397</v>
      </c>
      <c r="AB118" t="n">
        <v>1781.261896316543</v>
      </c>
      <c r="AC118" t="n">
        <v>1611.260760948865</v>
      </c>
      <c r="AD118" t="n">
        <v>1301859.715187397</v>
      </c>
      <c r="AE118" t="n">
        <v>1781261.896316543</v>
      </c>
      <c r="AF118" t="n">
        <v>1.151202076634128e-06</v>
      </c>
      <c r="AG118" t="n">
        <v>35.20833333333334</v>
      </c>
      <c r="AH118" t="n">
        <v>1611260.760948865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3.6975</v>
      </c>
      <c r="E119" t="n">
        <v>27.04</v>
      </c>
      <c r="F119" t="n">
        <v>23.57</v>
      </c>
      <c r="G119" t="n">
        <v>128.56</v>
      </c>
      <c r="H119" t="n">
        <v>1.6</v>
      </c>
      <c r="I119" t="n">
        <v>11</v>
      </c>
      <c r="J119" t="n">
        <v>336.78</v>
      </c>
      <c r="K119" t="n">
        <v>60.56</v>
      </c>
      <c r="L119" t="n">
        <v>30.25</v>
      </c>
      <c r="M119" t="n">
        <v>9</v>
      </c>
      <c r="N119" t="n">
        <v>105.98</v>
      </c>
      <c r="O119" t="n">
        <v>41770.83</v>
      </c>
      <c r="P119" t="n">
        <v>403.48</v>
      </c>
      <c r="Q119" t="n">
        <v>608.79</v>
      </c>
      <c r="R119" t="n">
        <v>53.53</v>
      </c>
      <c r="S119" t="n">
        <v>46.36</v>
      </c>
      <c r="T119" t="n">
        <v>3260.04</v>
      </c>
      <c r="U119" t="n">
        <v>0.87</v>
      </c>
      <c r="V119" t="n">
        <v>0.9</v>
      </c>
      <c r="W119" t="n">
        <v>9.199999999999999</v>
      </c>
      <c r="X119" t="n">
        <v>0.2</v>
      </c>
      <c r="Y119" t="n">
        <v>1</v>
      </c>
      <c r="Z119" t="n">
        <v>10</v>
      </c>
      <c r="AA119" t="n">
        <v>1302.274557217806</v>
      </c>
      <c r="AB119" t="n">
        <v>1781.829501484087</v>
      </c>
      <c r="AC119" t="n">
        <v>1611.774194675857</v>
      </c>
      <c r="AD119" t="n">
        <v>1302274.557217806</v>
      </c>
      <c r="AE119" t="n">
        <v>1781829.501484087</v>
      </c>
      <c r="AF119" t="n">
        <v>1.150828582570819e-06</v>
      </c>
      <c r="AG119" t="n">
        <v>35.20833333333334</v>
      </c>
      <c r="AH119" t="n">
        <v>1611774.194675857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3.6979</v>
      </c>
      <c r="E120" t="n">
        <v>27.04</v>
      </c>
      <c r="F120" t="n">
        <v>23.57</v>
      </c>
      <c r="G120" t="n">
        <v>128.55</v>
      </c>
      <c r="H120" t="n">
        <v>1.61</v>
      </c>
      <c r="I120" t="n">
        <v>11</v>
      </c>
      <c r="J120" t="n">
        <v>337.39</v>
      </c>
      <c r="K120" t="n">
        <v>60.56</v>
      </c>
      <c r="L120" t="n">
        <v>30.5</v>
      </c>
      <c r="M120" t="n">
        <v>9</v>
      </c>
      <c r="N120" t="n">
        <v>106.33</v>
      </c>
      <c r="O120" t="n">
        <v>41845.13</v>
      </c>
      <c r="P120" t="n">
        <v>403.26</v>
      </c>
      <c r="Q120" t="n">
        <v>608.75</v>
      </c>
      <c r="R120" t="n">
        <v>53.55</v>
      </c>
      <c r="S120" t="n">
        <v>46.36</v>
      </c>
      <c r="T120" t="n">
        <v>3268.05</v>
      </c>
      <c r="U120" t="n">
        <v>0.87</v>
      </c>
      <c r="V120" t="n">
        <v>0.9</v>
      </c>
      <c r="W120" t="n">
        <v>9.19</v>
      </c>
      <c r="X120" t="n">
        <v>0.2</v>
      </c>
      <c r="Y120" t="n">
        <v>1</v>
      </c>
      <c r="Z120" t="n">
        <v>10</v>
      </c>
      <c r="AA120" t="n">
        <v>1301.862961466774</v>
      </c>
      <c r="AB120" t="n">
        <v>1781.266338019203</v>
      </c>
      <c r="AC120" t="n">
        <v>1611.264778741656</v>
      </c>
      <c r="AD120" t="n">
        <v>1301862.961466774</v>
      </c>
      <c r="AE120" t="n">
        <v>1781266.338019202</v>
      </c>
      <c r="AF120" t="n">
        <v>1.150953080591922e-06</v>
      </c>
      <c r="AG120" t="n">
        <v>35.20833333333334</v>
      </c>
      <c r="AH120" t="n">
        <v>1611264.778741656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3.6976</v>
      </c>
      <c r="E121" t="n">
        <v>27.04</v>
      </c>
      <c r="F121" t="n">
        <v>23.57</v>
      </c>
      <c r="G121" t="n">
        <v>128.56</v>
      </c>
      <c r="H121" t="n">
        <v>1.62</v>
      </c>
      <c r="I121" t="n">
        <v>11</v>
      </c>
      <c r="J121" t="n">
        <v>337.99</v>
      </c>
      <c r="K121" t="n">
        <v>60.56</v>
      </c>
      <c r="L121" t="n">
        <v>30.75</v>
      </c>
      <c r="M121" t="n">
        <v>9</v>
      </c>
      <c r="N121" t="n">
        <v>106.68</v>
      </c>
      <c r="O121" t="n">
        <v>41919.61</v>
      </c>
      <c r="P121" t="n">
        <v>402.95</v>
      </c>
      <c r="Q121" t="n">
        <v>608.79</v>
      </c>
      <c r="R121" t="n">
        <v>53.53</v>
      </c>
      <c r="S121" t="n">
        <v>46.36</v>
      </c>
      <c r="T121" t="n">
        <v>3259.45</v>
      </c>
      <c r="U121" t="n">
        <v>0.87</v>
      </c>
      <c r="V121" t="n">
        <v>0.9</v>
      </c>
      <c r="W121" t="n">
        <v>9.199999999999999</v>
      </c>
      <c r="X121" t="n">
        <v>0.2</v>
      </c>
      <c r="Y121" t="n">
        <v>1</v>
      </c>
      <c r="Z121" t="n">
        <v>10</v>
      </c>
      <c r="AA121" t="n">
        <v>1301.472566656025</v>
      </c>
      <c r="AB121" t="n">
        <v>1780.732182616132</v>
      </c>
      <c r="AC121" t="n">
        <v>1610.781602380564</v>
      </c>
      <c r="AD121" t="n">
        <v>1301472.566656025</v>
      </c>
      <c r="AE121" t="n">
        <v>1780732.182616132</v>
      </c>
      <c r="AF121" t="n">
        <v>1.150859707076095e-06</v>
      </c>
      <c r="AG121" t="n">
        <v>35.20833333333334</v>
      </c>
      <c r="AH121" t="n">
        <v>1610781.602380564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3.6967</v>
      </c>
      <c r="E122" t="n">
        <v>27.05</v>
      </c>
      <c r="F122" t="n">
        <v>23.58</v>
      </c>
      <c r="G122" t="n">
        <v>128.59</v>
      </c>
      <c r="H122" t="n">
        <v>1.63</v>
      </c>
      <c r="I122" t="n">
        <v>11</v>
      </c>
      <c r="J122" t="n">
        <v>338.59</v>
      </c>
      <c r="K122" t="n">
        <v>60.56</v>
      </c>
      <c r="L122" t="n">
        <v>31</v>
      </c>
      <c r="M122" t="n">
        <v>9</v>
      </c>
      <c r="N122" t="n">
        <v>107.04</v>
      </c>
      <c r="O122" t="n">
        <v>41994.26</v>
      </c>
      <c r="P122" t="n">
        <v>402.92</v>
      </c>
      <c r="Q122" t="n">
        <v>608.77</v>
      </c>
      <c r="R122" t="n">
        <v>53.64</v>
      </c>
      <c r="S122" t="n">
        <v>46.36</v>
      </c>
      <c r="T122" t="n">
        <v>3311.68</v>
      </c>
      <c r="U122" t="n">
        <v>0.86</v>
      </c>
      <c r="V122" t="n">
        <v>0.9</v>
      </c>
      <c r="W122" t="n">
        <v>9.199999999999999</v>
      </c>
      <c r="X122" t="n">
        <v>0.2</v>
      </c>
      <c r="Y122" t="n">
        <v>1</v>
      </c>
      <c r="Z122" t="n">
        <v>10</v>
      </c>
      <c r="AA122" t="n">
        <v>1301.718491546988</v>
      </c>
      <c r="AB122" t="n">
        <v>1781.068667901388</v>
      </c>
      <c r="AC122" t="n">
        <v>1611.085973982455</v>
      </c>
      <c r="AD122" t="n">
        <v>1301718.491546988</v>
      </c>
      <c r="AE122" t="n">
        <v>1781068.667901388</v>
      </c>
      <c r="AF122" t="n">
        <v>1.150579586528613e-06</v>
      </c>
      <c r="AG122" t="n">
        <v>35.22135416666666</v>
      </c>
      <c r="AH122" t="n">
        <v>1611085.973982455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3.6982</v>
      </c>
      <c r="E123" t="n">
        <v>27.04</v>
      </c>
      <c r="F123" t="n">
        <v>23.56</v>
      </c>
      <c r="G123" t="n">
        <v>128.53</v>
      </c>
      <c r="H123" t="n">
        <v>1.64</v>
      </c>
      <c r="I123" t="n">
        <v>11</v>
      </c>
      <c r="J123" t="n">
        <v>339.2</v>
      </c>
      <c r="K123" t="n">
        <v>60.56</v>
      </c>
      <c r="L123" t="n">
        <v>31.25</v>
      </c>
      <c r="M123" t="n">
        <v>9</v>
      </c>
      <c r="N123" t="n">
        <v>107.4</v>
      </c>
      <c r="O123" t="n">
        <v>42069.09</v>
      </c>
      <c r="P123" t="n">
        <v>402.21</v>
      </c>
      <c r="Q123" t="n">
        <v>608.8200000000001</v>
      </c>
      <c r="R123" t="n">
        <v>53.22</v>
      </c>
      <c r="S123" t="n">
        <v>46.36</v>
      </c>
      <c r="T123" t="n">
        <v>3103.95</v>
      </c>
      <c r="U123" t="n">
        <v>0.87</v>
      </c>
      <c r="V123" t="n">
        <v>0.9</v>
      </c>
      <c r="W123" t="n">
        <v>9.199999999999999</v>
      </c>
      <c r="X123" t="n">
        <v>0.19</v>
      </c>
      <c r="Y123" t="n">
        <v>1</v>
      </c>
      <c r="Z123" t="n">
        <v>10</v>
      </c>
      <c r="AA123" t="n">
        <v>1300.159481248018</v>
      </c>
      <c r="AB123" t="n">
        <v>1778.935561231656</v>
      </c>
      <c r="AC123" t="n">
        <v>1609.156448019448</v>
      </c>
      <c r="AD123" t="n">
        <v>1300159.481248018</v>
      </c>
      <c r="AE123" t="n">
        <v>1778935.561231656</v>
      </c>
      <c r="AF123" t="n">
        <v>1.151046454107749e-06</v>
      </c>
      <c r="AG123" t="n">
        <v>35.20833333333334</v>
      </c>
      <c r="AH123" t="n">
        <v>1609156.448019448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3.6986</v>
      </c>
      <c r="E124" t="n">
        <v>27.04</v>
      </c>
      <c r="F124" t="n">
        <v>23.56</v>
      </c>
      <c r="G124" t="n">
        <v>128.52</v>
      </c>
      <c r="H124" t="n">
        <v>1.65</v>
      </c>
      <c r="I124" t="n">
        <v>11</v>
      </c>
      <c r="J124" t="n">
        <v>339.81</v>
      </c>
      <c r="K124" t="n">
        <v>60.56</v>
      </c>
      <c r="L124" t="n">
        <v>31.5</v>
      </c>
      <c r="M124" t="n">
        <v>9</v>
      </c>
      <c r="N124" t="n">
        <v>107.75</v>
      </c>
      <c r="O124" t="n">
        <v>42144.11</v>
      </c>
      <c r="P124" t="n">
        <v>401.95</v>
      </c>
      <c r="Q124" t="n">
        <v>608.8200000000001</v>
      </c>
      <c r="R124" t="n">
        <v>53.28</v>
      </c>
      <c r="S124" t="n">
        <v>46.36</v>
      </c>
      <c r="T124" t="n">
        <v>3133.14</v>
      </c>
      <c r="U124" t="n">
        <v>0.87</v>
      </c>
      <c r="V124" t="n">
        <v>0.9</v>
      </c>
      <c r="W124" t="n">
        <v>9.199999999999999</v>
      </c>
      <c r="X124" t="n">
        <v>0.19</v>
      </c>
      <c r="Y124" t="n">
        <v>1</v>
      </c>
      <c r="Z124" t="n">
        <v>10</v>
      </c>
      <c r="AA124" t="n">
        <v>1299.689337885656</v>
      </c>
      <c r="AB124" t="n">
        <v>1778.292290342012</v>
      </c>
      <c r="AC124" t="n">
        <v>1608.574570000675</v>
      </c>
      <c r="AD124" t="n">
        <v>1299689.337885656</v>
      </c>
      <c r="AE124" t="n">
        <v>1778292.290342012</v>
      </c>
      <c r="AF124" t="n">
        <v>1.151170952128852e-06</v>
      </c>
      <c r="AG124" t="n">
        <v>35.20833333333334</v>
      </c>
      <c r="AH124" t="n">
        <v>1608574.570000675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3.6977</v>
      </c>
      <c r="E125" t="n">
        <v>27.04</v>
      </c>
      <c r="F125" t="n">
        <v>23.57</v>
      </c>
      <c r="G125" t="n">
        <v>128.55</v>
      </c>
      <c r="H125" t="n">
        <v>1.66</v>
      </c>
      <c r="I125" t="n">
        <v>11</v>
      </c>
      <c r="J125" t="n">
        <v>340.42</v>
      </c>
      <c r="K125" t="n">
        <v>60.56</v>
      </c>
      <c r="L125" t="n">
        <v>31.75</v>
      </c>
      <c r="M125" t="n">
        <v>9</v>
      </c>
      <c r="N125" t="n">
        <v>108.11</v>
      </c>
      <c r="O125" t="n">
        <v>42219.3</v>
      </c>
      <c r="P125" t="n">
        <v>401.67</v>
      </c>
      <c r="Q125" t="n">
        <v>608.83</v>
      </c>
      <c r="R125" t="n">
        <v>53.54</v>
      </c>
      <c r="S125" t="n">
        <v>46.36</v>
      </c>
      <c r="T125" t="n">
        <v>3264.83</v>
      </c>
      <c r="U125" t="n">
        <v>0.87</v>
      </c>
      <c r="V125" t="n">
        <v>0.9</v>
      </c>
      <c r="W125" t="n">
        <v>9.19</v>
      </c>
      <c r="X125" t="n">
        <v>0.2</v>
      </c>
      <c r="Y125" t="n">
        <v>1</v>
      </c>
      <c r="Z125" t="n">
        <v>10</v>
      </c>
      <c r="AA125" t="n">
        <v>1299.566833625384</v>
      </c>
      <c r="AB125" t="n">
        <v>1778.124674608601</v>
      </c>
      <c r="AC125" t="n">
        <v>1608.42295127761</v>
      </c>
      <c r="AD125" t="n">
        <v>1299566.833625384</v>
      </c>
      <c r="AE125" t="n">
        <v>1778124.674608601</v>
      </c>
      <c r="AF125" t="n">
        <v>1.150890831581371e-06</v>
      </c>
      <c r="AG125" t="n">
        <v>35.20833333333334</v>
      </c>
      <c r="AH125" t="n">
        <v>1608422.95127761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3.7075</v>
      </c>
      <c r="E126" t="n">
        <v>26.97</v>
      </c>
      <c r="F126" t="n">
        <v>23.55</v>
      </c>
      <c r="G126" t="n">
        <v>141.3</v>
      </c>
      <c r="H126" t="n">
        <v>1.67</v>
      </c>
      <c r="I126" t="n">
        <v>10</v>
      </c>
      <c r="J126" t="n">
        <v>341.03</v>
      </c>
      <c r="K126" t="n">
        <v>60.56</v>
      </c>
      <c r="L126" t="n">
        <v>32</v>
      </c>
      <c r="M126" t="n">
        <v>8</v>
      </c>
      <c r="N126" t="n">
        <v>108.48</v>
      </c>
      <c r="O126" t="n">
        <v>42294.68</v>
      </c>
      <c r="P126" t="n">
        <v>401.59</v>
      </c>
      <c r="Q126" t="n">
        <v>608.77</v>
      </c>
      <c r="R126" t="n">
        <v>52.94</v>
      </c>
      <c r="S126" t="n">
        <v>46.36</v>
      </c>
      <c r="T126" t="n">
        <v>2969.97</v>
      </c>
      <c r="U126" t="n">
        <v>0.88</v>
      </c>
      <c r="V126" t="n">
        <v>0.9</v>
      </c>
      <c r="W126" t="n">
        <v>9.19</v>
      </c>
      <c r="X126" t="n">
        <v>0.18</v>
      </c>
      <c r="Y126" t="n">
        <v>1</v>
      </c>
      <c r="Z126" t="n">
        <v>10</v>
      </c>
      <c r="AA126" t="n">
        <v>1297.125516284803</v>
      </c>
      <c r="AB126" t="n">
        <v>1774.784356519898</v>
      </c>
      <c r="AC126" t="n">
        <v>1605.401428459128</v>
      </c>
      <c r="AD126" t="n">
        <v>1297125.516284803</v>
      </c>
      <c r="AE126" t="n">
        <v>1774784.356519898</v>
      </c>
      <c r="AF126" t="n">
        <v>1.153941033098394e-06</v>
      </c>
      <c r="AG126" t="n">
        <v>35.1171875</v>
      </c>
      <c r="AH126" t="n">
        <v>1605401.428459128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3.7072</v>
      </c>
      <c r="E127" t="n">
        <v>26.97</v>
      </c>
      <c r="F127" t="n">
        <v>23.55</v>
      </c>
      <c r="G127" t="n">
        <v>141.31</v>
      </c>
      <c r="H127" t="n">
        <v>1.68</v>
      </c>
      <c r="I127" t="n">
        <v>10</v>
      </c>
      <c r="J127" t="n">
        <v>341.64</v>
      </c>
      <c r="K127" t="n">
        <v>60.56</v>
      </c>
      <c r="L127" t="n">
        <v>32.25</v>
      </c>
      <c r="M127" t="n">
        <v>8</v>
      </c>
      <c r="N127" t="n">
        <v>108.84</v>
      </c>
      <c r="O127" t="n">
        <v>42370.23</v>
      </c>
      <c r="P127" t="n">
        <v>402.22</v>
      </c>
      <c r="Q127" t="n">
        <v>608.78</v>
      </c>
      <c r="R127" t="n">
        <v>52.98</v>
      </c>
      <c r="S127" t="n">
        <v>46.36</v>
      </c>
      <c r="T127" t="n">
        <v>2987.03</v>
      </c>
      <c r="U127" t="n">
        <v>0.87</v>
      </c>
      <c r="V127" t="n">
        <v>0.9</v>
      </c>
      <c r="W127" t="n">
        <v>9.19</v>
      </c>
      <c r="X127" t="n">
        <v>0.18</v>
      </c>
      <c r="Y127" t="n">
        <v>1</v>
      </c>
      <c r="Z127" t="n">
        <v>10</v>
      </c>
      <c r="AA127" t="n">
        <v>1298.115615542238</v>
      </c>
      <c r="AB127" t="n">
        <v>1776.139054004017</v>
      </c>
      <c r="AC127" t="n">
        <v>1606.626835516692</v>
      </c>
      <c r="AD127" t="n">
        <v>1298115.615542238</v>
      </c>
      <c r="AE127" t="n">
        <v>1776139.054004017</v>
      </c>
      <c r="AF127" t="n">
        <v>1.153847659582566e-06</v>
      </c>
      <c r="AG127" t="n">
        <v>35.1171875</v>
      </c>
      <c r="AH127" t="n">
        <v>1606626.835516692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3.7077</v>
      </c>
      <c r="E128" t="n">
        <v>26.97</v>
      </c>
      <c r="F128" t="n">
        <v>23.55</v>
      </c>
      <c r="G128" t="n">
        <v>141.28</v>
      </c>
      <c r="H128" t="n">
        <v>1.69</v>
      </c>
      <c r="I128" t="n">
        <v>10</v>
      </c>
      <c r="J128" t="n">
        <v>342.26</v>
      </c>
      <c r="K128" t="n">
        <v>60.56</v>
      </c>
      <c r="L128" t="n">
        <v>32.5</v>
      </c>
      <c r="M128" t="n">
        <v>8</v>
      </c>
      <c r="N128" t="n">
        <v>109.2</v>
      </c>
      <c r="O128" t="n">
        <v>42445.98</v>
      </c>
      <c r="P128" t="n">
        <v>402.78</v>
      </c>
      <c r="Q128" t="n">
        <v>608.78</v>
      </c>
      <c r="R128" t="n">
        <v>52.86</v>
      </c>
      <c r="S128" t="n">
        <v>46.36</v>
      </c>
      <c r="T128" t="n">
        <v>2926.31</v>
      </c>
      <c r="U128" t="n">
        <v>0.88</v>
      </c>
      <c r="V128" t="n">
        <v>0.9</v>
      </c>
      <c r="W128" t="n">
        <v>9.19</v>
      </c>
      <c r="X128" t="n">
        <v>0.18</v>
      </c>
      <c r="Y128" t="n">
        <v>1</v>
      </c>
      <c r="Z128" t="n">
        <v>10</v>
      </c>
      <c r="AA128" t="n">
        <v>1298.828608762987</v>
      </c>
      <c r="AB128" t="n">
        <v>1777.114602783687</v>
      </c>
      <c r="AC128" t="n">
        <v>1607.509279290022</v>
      </c>
      <c r="AD128" t="n">
        <v>1298828.608762987</v>
      </c>
      <c r="AE128" t="n">
        <v>1777114.602783687</v>
      </c>
      <c r="AF128" t="n">
        <v>1.154003282108945e-06</v>
      </c>
      <c r="AG128" t="n">
        <v>35.1171875</v>
      </c>
      <c r="AH128" t="n">
        <v>1607509.279290022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3.7073</v>
      </c>
      <c r="E129" t="n">
        <v>26.97</v>
      </c>
      <c r="F129" t="n">
        <v>23.55</v>
      </c>
      <c r="G129" t="n">
        <v>141.3</v>
      </c>
      <c r="H129" t="n">
        <v>1.7</v>
      </c>
      <c r="I129" t="n">
        <v>10</v>
      </c>
      <c r="J129" t="n">
        <v>342.87</v>
      </c>
      <c r="K129" t="n">
        <v>60.56</v>
      </c>
      <c r="L129" t="n">
        <v>32.75</v>
      </c>
      <c r="M129" t="n">
        <v>8</v>
      </c>
      <c r="N129" t="n">
        <v>109.57</v>
      </c>
      <c r="O129" t="n">
        <v>42521.91</v>
      </c>
      <c r="P129" t="n">
        <v>402.88</v>
      </c>
      <c r="Q129" t="n">
        <v>608.76</v>
      </c>
      <c r="R129" t="n">
        <v>52.86</v>
      </c>
      <c r="S129" t="n">
        <v>46.36</v>
      </c>
      <c r="T129" t="n">
        <v>2927.43</v>
      </c>
      <c r="U129" t="n">
        <v>0.88</v>
      </c>
      <c r="V129" t="n">
        <v>0.9</v>
      </c>
      <c r="W129" t="n">
        <v>9.199999999999999</v>
      </c>
      <c r="X129" t="n">
        <v>0.18</v>
      </c>
      <c r="Y129" t="n">
        <v>1</v>
      </c>
      <c r="Z129" t="n">
        <v>10</v>
      </c>
      <c r="AA129" t="n">
        <v>1299.062640678484</v>
      </c>
      <c r="AB129" t="n">
        <v>1777.43481557523</v>
      </c>
      <c r="AC129" t="n">
        <v>1607.798931422161</v>
      </c>
      <c r="AD129" t="n">
        <v>1299062.640678484</v>
      </c>
      <c r="AE129" t="n">
        <v>1777434.81557523</v>
      </c>
      <c r="AF129" t="n">
        <v>1.153878784087842e-06</v>
      </c>
      <c r="AG129" t="n">
        <v>35.1171875</v>
      </c>
      <c r="AH129" t="n">
        <v>1607798.931422161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3.7072</v>
      </c>
      <c r="E130" t="n">
        <v>26.97</v>
      </c>
      <c r="F130" t="n">
        <v>23.55</v>
      </c>
      <c r="G130" t="n">
        <v>141.31</v>
      </c>
      <c r="H130" t="n">
        <v>1.71</v>
      </c>
      <c r="I130" t="n">
        <v>10</v>
      </c>
      <c r="J130" t="n">
        <v>343.49</v>
      </c>
      <c r="K130" t="n">
        <v>60.56</v>
      </c>
      <c r="L130" t="n">
        <v>33</v>
      </c>
      <c r="M130" t="n">
        <v>8</v>
      </c>
      <c r="N130" t="n">
        <v>109.94</v>
      </c>
      <c r="O130" t="n">
        <v>42598.03</v>
      </c>
      <c r="P130" t="n">
        <v>403.14</v>
      </c>
      <c r="Q130" t="n">
        <v>608.8099999999999</v>
      </c>
      <c r="R130" t="n">
        <v>52.94</v>
      </c>
      <c r="S130" t="n">
        <v>46.36</v>
      </c>
      <c r="T130" t="n">
        <v>2967.08</v>
      </c>
      <c r="U130" t="n">
        <v>0.88</v>
      </c>
      <c r="V130" t="n">
        <v>0.9</v>
      </c>
      <c r="W130" t="n">
        <v>9.19</v>
      </c>
      <c r="X130" t="n">
        <v>0.18</v>
      </c>
      <c r="Y130" t="n">
        <v>1</v>
      </c>
      <c r="Z130" t="n">
        <v>10</v>
      </c>
      <c r="AA130" t="n">
        <v>1299.466123171068</v>
      </c>
      <c r="AB130" t="n">
        <v>1777.986878121974</v>
      </c>
      <c r="AC130" t="n">
        <v>1608.298305894269</v>
      </c>
      <c r="AD130" t="n">
        <v>1299466.123171068</v>
      </c>
      <c r="AE130" t="n">
        <v>1777986.878121974</v>
      </c>
      <c r="AF130" t="n">
        <v>1.153847659582566e-06</v>
      </c>
      <c r="AG130" t="n">
        <v>35.1171875</v>
      </c>
      <c r="AH130" t="n">
        <v>1608298.305894269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3.707</v>
      </c>
      <c r="E131" t="n">
        <v>26.98</v>
      </c>
      <c r="F131" t="n">
        <v>23.55</v>
      </c>
      <c r="G131" t="n">
        <v>141.32</v>
      </c>
      <c r="H131" t="n">
        <v>1.72</v>
      </c>
      <c r="I131" t="n">
        <v>10</v>
      </c>
      <c r="J131" t="n">
        <v>344.11</v>
      </c>
      <c r="K131" t="n">
        <v>60.56</v>
      </c>
      <c r="L131" t="n">
        <v>33.25</v>
      </c>
      <c r="M131" t="n">
        <v>8</v>
      </c>
      <c r="N131" t="n">
        <v>110.3</v>
      </c>
      <c r="O131" t="n">
        <v>42674.47</v>
      </c>
      <c r="P131" t="n">
        <v>403.42</v>
      </c>
      <c r="Q131" t="n">
        <v>608.8</v>
      </c>
      <c r="R131" t="n">
        <v>52.98</v>
      </c>
      <c r="S131" t="n">
        <v>46.36</v>
      </c>
      <c r="T131" t="n">
        <v>2988.3</v>
      </c>
      <c r="U131" t="n">
        <v>0.87</v>
      </c>
      <c r="V131" t="n">
        <v>0.9</v>
      </c>
      <c r="W131" t="n">
        <v>9.199999999999999</v>
      </c>
      <c r="X131" t="n">
        <v>0.18</v>
      </c>
      <c r="Y131" t="n">
        <v>1</v>
      </c>
      <c r="Z131" t="n">
        <v>10</v>
      </c>
      <c r="AA131" t="n">
        <v>1299.920828116697</v>
      </c>
      <c r="AB131" t="n">
        <v>1778.60902548875</v>
      </c>
      <c r="AC131" t="n">
        <v>1608.861076389548</v>
      </c>
      <c r="AD131" t="n">
        <v>1299920.828116697</v>
      </c>
      <c r="AE131" t="n">
        <v>1778609.02548875</v>
      </c>
      <c r="AF131" t="n">
        <v>1.153785410572015e-06</v>
      </c>
      <c r="AG131" t="n">
        <v>35.13020833333334</v>
      </c>
      <c r="AH131" t="n">
        <v>1608861.076389548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3.7081</v>
      </c>
      <c r="E132" t="n">
        <v>26.97</v>
      </c>
      <c r="F132" t="n">
        <v>23.55</v>
      </c>
      <c r="G132" t="n">
        <v>141.27</v>
      </c>
      <c r="H132" t="n">
        <v>1.73</v>
      </c>
      <c r="I132" t="n">
        <v>10</v>
      </c>
      <c r="J132" t="n">
        <v>344.73</v>
      </c>
      <c r="K132" t="n">
        <v>60.56</v>
      </c>
      <c r="L132" t="n">
        <v>33.5</v>
      </c>
      <c r="M132" t="n">
        <v>8</v>
      </c>
      <c r="N132" t="n">
        <v>110.67</v>
      </c>
      <c r="O132" t="n">
        <v>42750.97</v>
      </c>
      <c r="P132" t="n">
        <v>403.67</v>
      </c>
      <c r="Q132" t="n">
        <v>608.78</v>
      </c>
      <c r="R132" t="n">
        <v>52.84</v>
      </c>
      <c r="S132" t="n">
        <v>46.36</v>
      </c>
      <c r="T132" t="n">
        <v>2916.07</v>
      </c>
      <c r="U132" t="n">
        <v>0.88</v>
      </c>
      <c r="V132" t="n">
        <v>0.9</v>
      </c>
      <c r="W132" t="n">
        <v>9.19</v>
      </c>
      <c r="X132" t="n">
        <v>0.17</v>
      </c>
      <c r="Y132" t="n">
        <v>1</v>
      </c>
      <c r="Z132" t="n">
        <v>10</v>
      </c>
      <c r="AA132" t="n">
        <v>1300.047538258137</v>
      </c>
      <c r="AB132" t="n">
        <v>1778.782395894326</v>
      </c>
      <c r="AC132" t="n">
        <v>1609.017900566943</v>
      </c>
      <c r="AD132" t="n">
        <v>1300047.538258137</v>
      </c>
      <c r="AE132" t="n">
        <v>1778782.395894326</v>
      </c>
      <c r="AF132" t="n">
        <v>1.154127780130048e-06</v>
      </c>
      <c r="AG132" t="n">
        <v>35.1171875</v>
      </c>
      <c r="AH132" t="n">
        <v>1609017.900566943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3.7081</v>
      </c>
      <c r="E133" t="n">
        <v>26.97</v>
      </c>
      <c r="F133" t="n">
        <v>23.55</v>
      </c>
      <c r="G133" t="n">
        <v>141.27</v>
      </c>
      <c r="H133" t="n">
        <v>1.74</v>
      </c>
      <c r="I133" t="n">
        <v>10</v>
      </c>
      <c r="J133" t="n">
        <v>345.35</v>
      </c>
      <c r="K133" t="n">
        <v>60.56</v>
      </c>
      <c r="L133" t="n">
        <v>33.75</v>
      </c>
      <c r="M133" t="n">
        <v>8</v>
      </c>
      <c r="N133" t="n">
        <v>111.05</v>
      </c>
      <c r="O133" t="n">
        <v>42827.67</v>
      </c>
      <c r="P133" t="n">
        <v>403.84</v>
      </c>
      <c r="Q133" t="n">
        <v>608.77</v>
      </c>
      <c r="R133" t="n">
        <v>52.68</v>
      </c>
      <c r="S133" t="n">
        <v>46.36</v>
      </c>
      <c r="T133" t="n">
        <v>2838.72</v>
      </c>
      <c r="U133" t="n">
        <v>0.88</v>
      </c>
      <c r="V133" t="n">
        <v>0.9</v>
      </c>
      <c r="W133" t="n">
        <v>9.199999999999999</v>
      </c>
      <c r="X133" t="n">
        <v>0.17</v>
      </c>
      <c r="Y133" t="n">
        <v>1</v>
      </c>
      <c r="Z133" t="n">
        <v>10</v>
      </c>
      <c r="AA133" t="n">
        <v>1300.297028012023</v>
      </c>
      <c r="AB133" t="n">
        <v>1779.123758782303</v>
      </c>
      <c r="AC133" t="n">
        <v>1609.326684259998</v>
      </c>
      <c r="AD133" t="n">
        <v>1300297.028012023</v>
      </c>
      <c r="AE133" t="n">
        <v>1779123.758782303</v>
      </c>
      <c r="AF133" t="n">
        <v>1.154127780130048e-06</v>
      </c>
      <c r="AG133" t="n">
        <v>35.1171875</v>
      </c>
      <c r="AH133" t="n">
        <v>1609326.684259998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3.7089</v>
      </c>
      <c r="E134" t="n">
        <v>26.96</v>
      </c>
      <c r="F134" t="n">
        <v>23.54</v>
      </c>
      <c r="G134" t="n">
        <v>141.23</v>
      </c>
      <c r="H134" t="n">
        <v>1.75</v>
      </c>
      <c r="I134" t="n">
        <v>10</v>
      </c>
      <c r="J134" t="n">
        <v>345.97</v>
      </c>
      <c r="K134" t="n">
        <v>60.56</v>
      </c>
      <c r="L134" t="n">
        <v>34</v>
      </c>
      <c r="M134" t="n">
        <v>8</v>
      </c>
      <c r="N134" t="n">
        <v>111.42</v>
      </c>
      <c r="O134" t="n">
        <v>42904.56</v>
      </c>
      <c r="P134" t="n">
        <v>403.96</v>
      </c>
      <c r="Q134" t="n">
        <v>608.79</v>
      </c>
      <c r="R134" t="n">
        <v>52.72</v>
      </c>
      <c r="S134" t="n">
        <v>46.36</v>
      </c>
      <c r="T134" t="n">
        <v>2855.92</v>
      </c>
      <c r="U134" t="n">
        <v>0.88</v>
      </c>
      <c r="V134" t="n">
        <v>0.91</v>
      </c>
      <c r="W134" t="n">
        <v>9.19</v>
      </c>
      <c r="X134" t="n">
        <v>0.17</v>
      </c>
      <c r="Y134" t="n">
        <v>1</v>
      </c>
      <c r="Z134" t="n">
        <v>10</v>
      </c>
      <c r="AA134" t="n">
        <v>1300.206092214135</v>
      </c>
      <c r="AB134" t="n">
        <v>1778.999336411829</v>
      </c>
      <c r="AC134" t="n">
        <v>1609.214136585934</v>
      </c>
      <c r="AD134" t="n">
        <v>1300206.092214135</v>
      </c>
      <c r="AE134" t="n">
        <v>1778999.336411829</v>
      </c>
      <c r="AF134" t="n">
        <v>1.154376776172254e-06</v>
      </c>
      <c r="AG134" t="n">
        <v>35.10416666666666</v>
      </c>
      <c r="AH134" t="n">
        <v>1609214.136585934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3.7082</v>
      </c>
      <c r="E135" t="n">
        <v>26.97</v>
      </c>
      <c r="F135" t="n">
        <v>23.54</v>
      </c>
      <c r="G135" t="n">
        <v>141.26</v>
      </c>
      <c r="H135" t="n">
        <v>1.76</v>
      </c>
      <c r="I135" t="n">
        <v>10</v>
      </c>
      <c r="J135" t="n">
        <v>346.6</v>
      </c>
      <c r="K135" t="n">
        <v>60.56</v>
      </c>
      <c r="L135" t="n">
        <v>34.25</v>
      </c>
      <c r="M135" t="n">
        <v>8</v>
      </c>
      <c r="N135" t="n">
        <v>111.8</v>
      </c>
      <c r="O135" t="n">
        <v>42981.64</v>
      </c>
      <c r="P135" t="n">
        <v>404.38</v>
      </c>
      <c r="Q135" t="n">
        <v>608.77</v>
      </c>
      <c r="R135" t="n">
        <v>52.74</v>
      </c>
      <c r="S135" t="n">
        <v>46.36</v>
      </c>
      <c r="T135" t="n">
        <v>2868.14</v>
      </c>
      <c r="U135" t="n">
        <v>0.88</v>
      </c>
      <c r="V135" t="n">
        <v>0.91</v>
      </c>
      <c r="W135" t="n">
        <v>9.19</v>
      </c>
      <c r="X135" t="n">
        <v>0.17</v>
      </c>
      <c r="Y135" t="n">
        <v>1</v>
      </c>
      <c r="Z135" t="n">
        <v>10</v>
      </c>
      <c r="AA135" t="n">
        <v>1300.975357760191</v>
      </c>
      <c r="AB135" t="n">
        <v>1780.051879469544</v>
      </c>
      <c r="AC135" t="n">
        <v>1610.166226411474</v>
      </c>
      <c r="AD135" t="n">
        <v>1300975.357760191</v>
      </c>
      <c r="AE135" t="n">
        <v>1780051.879469544</v>
      </c>
      <c r="AF135" t="n">
        <v>1.154158904635324e-06</v>
      </c>
      <c r="AG135" t="n">
        <v>35.1171875</v>
      </c>
      <c r="AH135" t="n">
        <v>1610166.226411474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3.7085</v>
      </c>
      <c r="E136" t="n">
        <v>26.97</v>
      </c>
      <c r="F136" t="n">
        <v>23.54</v>
      </c>
      <c r="G136" t="n">
        <v>141.25</v>
      </c>
      <c r="H136" t="n">
        <v>1.77</v>
      </c>
      <c r="I136" t="n">
        <v>10</v>
      </c>
      <c r="J136" t="n">
        <v>347.23</v>
      </c>
      <c r="K136" t="n">
        <v>60.56</v>
      </c>
      <c r="L136" t="n">
        <v>34.5</v>
      </c>
      <c r="M136" t="n">
        <v>8</v>
      </c>
      <c r="N136" t="n">
        <v>112.17</v>
      </c>
      <c r="O136" t="n">
        <v>43058.93</v>
      </c>
      <c r="P136" t="n">
        <v>404.26</v>
      </c>
      <c r="Q136" t="n">
        <v>608.79</v>
      </c>
      <c r="R136" t="n">
        <v>52.65</v>
      </c>
      <c r="S136" t="n">
        <v>46.36</v>
      </c>
      <c r="T136" t="n">
        <v>2822.21</v>
      </c>
      <c r="U136" t="n">
        <v>0.88</v>
      </c>
      <c r="V136" t="n">
        <v>0.91</v>
      </c>
      <c r="W136" t="n">
        <v>9.19</v>
      </c>
      <c r="X136" t="n">
        <v>0.17</v>
      </c>
      <c r="Y136" t="n">
        <v>1</v>
      </c>
      <c r="Z136" t="n">
        <v>10</v>
      </c>
      <c r="AA136" t="n">
        <v>1300.733682675803</v>
      </c>
      <c r="AB136" t="n">
        <v>1779.721208957132</v>
      </c>
      <c r="AC136" t="n">
        <v>1609.867114628667</v>
      </c>
      <c r="AD136" t="n">
        <v>1300733.682675803</v>
      </c>
      <c r="AE136" t="n">
        <v>1779721.208957132</v>
      </c>
      <c r="AF136" t="n">
        <v>1.154252278151151e-06</v>
      </c>
      <c r="AG136" t="n">
        <v>35.1171875</v>
      </c>
      <c r="AH136" t="n">
        <v>1609867.114628667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3.7084</v>
      </c>
      <c r="E137" t="n">
        <v>26.97</v>
      </c>
      <c r="F137" t="n">
        <v>23.54</v>
      </c>
      <c r="G137" t="n">
        <v>141.25</v>
      </c>
      <c r="H137" t="n">
        <v>1.78</v>
      </c>
      <c r="I137" t="n">
        <v>10</v>
      </c>
      <c r="J137" t="n">
        <v>347.85</v>
      </c>
      <c r="K137" t="n">
        <v>60.56</v>
      </c>
      <c r="L137" t="n">
        <v>34.75</v>
      </c>
      <c r="M137" t="n">
        <v>8</v>
      </c>
      <c r="N137" t="n">
        <v>112.55</v>
      </c>
      <c r="O137" t="n">
        <v>43136.41</v>
      </c>
      <c r="P137" t="n">
        <v>404.02</v>
      </c>
      <c r="Q137" t="n">
        <v>608.78</v>
      </c>
      <c r="R137" t="n">
        <v>52.66</v>
      </c>
      <c r="S137" t="n">
        <v>46.36</v>
      </c>
      <c r="T137" t="n">
        <v>2826.86</v>
      </c>
      <c r="U137" t="n">
        <v>0.88</v>
      </c>
      <c r="V137" t="n">
        <v>0.91</v>
      </c>
      <c r="W137" t="n">
        <v>9.19</v>
      </c>
      <c r="X137" t="n">
        <v>0.17</v>
      </c>
      <c r="Y137" t="n">
        <v>1</v>
      </c>
      <c r="Z137" t="n">
        <v>10</v>
      </c>
      <c r="AA137" t="n">
        <v>1300.403345634822</v>
      </c>
      <c r="AB137" t="n">
        <v>1779.26922724422</v>
      </c>
      <c r="AC137" t="n">
        <v>1609.458269416076</v>
      </c>
      <c r="AD137" t="n">
        <v>1300403.345634823</v>
      </c>
      <c r="AE137" t="n">
        <v>1779269.22724422</v>
      </c>
      <c r="AF137" t="n">
        <v>1.154221153645875e-06</v>
      </c>
      <c r="AG137" t="n">
        <v>35.1171875</v>
      </c>
      <c r="AH137" t="n">
        <v>1609458.269416076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3.7084</v>
      </c>
      <c r="E138" t="n">
        <v>26.97</v>
      </c>
      <c r="F138" t="n">
        <v>23.54</v>
      </c>
      <c r="G138" t="n">
        <v>141.26</v>
      </c>
      <c r="H138" t="n">
        <v>1.79</v>
      </c>
      <c r="I138" t="n">
        <v>10</v>
      </c>
      <c r="J138" t="n">
        <v>348.48</v>
      </c>
      <c r="K138" t="n">
        <v>60.56</v>
      </c>
      <c r="L138" t="n">
        <v>35</v>
      </c>
      <c r="M138" t="n">
        <v>8</v>
      </c>
      <c r="N138" t="n">
        <v>112.93</v>
      </c>
      <c r="O138" t="n">
        <v>43214.09</v>
      </c>
      <c r="P138" t="n">
        <v>403.42</v>
      </c>
      <c r="Q138" t="n">
        <v>608.8</v>
      </c>
      <c r="R138" t="n">
        <v>52.7</v>
      </c>
      <c r="S138" t="n">
        <v>46.36</v>
      </c>
      <c r="T138" t="n">
        <v>2848.36</v>
      </c>
      <c r="U138" t="n">
        <v>0.88</v>
      </c>
      <c r="V138" t="n">
        <v>0.91</v>
      </c>
      <c r="W138" t="n">
        <v>9.19</v>
      </c>
      <c r="X138" t="n">
        <v>0.17</v>
      </c>
      <c r="Y138" t="n">
        <v>1</v>
      </c>
      <c r="Z138" t="n">
        <v>10</v>
      </c>
      <c r="AA138" t="n">
        <v>1299.522864796678</v>
      </c>
      <c r="AB138" t="n">
        <v>1778.064514517398</v>
      </c>
      <c r="AC138" t="n">
        <v>1608.368532781077</v>
      </c>
      <c r="AD138" t="n">
        <v>1299522.864796678</v>
      </c>
      <c r="AE138" t="n">
        <v>1778064.514517398</v>
      </c>
      <c r="AF138" t="n">
        <v>1.154221153645875e-06</v>
      </c>
      <c r="AG138" t="n">
        <v>35.1171875</v>
      </c>
      <c r="AH138" t="n">
        <v>1608368.532781077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3.7075</v>
      </c>
      <c r="E139" t="n">
        <v>26.97</v>
      </c>
      <c r="F139" t="n">
        <v>23.55</v>
      </c>
      <c r="G139" t="n">
        <v>141.29</v>
      </c>
      <c r="H139" t="n">
        <v>1.8</v>
      </c>
      <c r="I139" t="n">
        <v>10</v>
      </c>
      <c r="J139" t="n">
        <v>349.12</v>
      </c>
      <c r="K139" t="n">
        <v>60.56</v>
      </c>
      <c r="L139" t="n">
        <v>35.25</v>
      </c>
      <c r="M139" t="n">
        <v>8</v>
      </c>
      <c r="N139" t="n">
        <v>113.31</v>
      </c>
      <c r="O139" t="n">
        <v>43291.97</v>
      </c>
      <c r="P139" t="n">
        <v>402.82</v>
      </c>
      <c r="Q139" t="n">
        <v>608.79</v>
      </c>
      <c r="R139" t="n">
        <v>52.89</v>
      </c>
      <c r="S139" t="n">
        <v>46.36</v>
      </c>
      <c r="T139" t="n">
        <v>2943.49</v>
      </c>
      <c r="U139" t="n">
        <v>0.88</v>
      </c>
      <c r="V139" t="n">
        <v>0.9</v>
      </c>
      <c r="W139" t="n">
        <v>9.19</v>
      </c>
      <c r="X139" t="n">
        <v>0.18</v>
      </c>
      <c r="Y139" t="n">
        <v>1</v>
      </c>
      <c r="Z139" t="n">
        <v>10</v>
      </c>
      <c r="AA139" t="n">
        <v>1298.930940165412</v>
      </c>
      <c r="AB139" t="n">
        <v>1777.254617123028</v>
      </c>
      <c r="AC139" t="n">
        <v>1607.635930857327</v>
      </c>
      <c r="AD139" t="n">
        <v>1298930.940165412</v>
      </c>
      <c r="AE139" t="n">
        <v>1777254.617123028</v>
      </c>
      <c r="AF139" t="n">
        <v>1.153941033098394e-06</v>
      </c>
      <c r="AG139" t="n">
        <v>35.1171875</v>
      </c>
      <c r="AH139" t="n">
        <v>1607635.930857327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3.7065</v>
      </c>
      <c r="E140" t="n">
        <v>26.98</v>
      </c>
      <c r="F140" t="n">
        <v>23.56</v>
      </c>
      <c r="G140" t="n">
        <v>141.34</v>
      </c>
      <c r="H140" t="n">
        <v>1.81</v>
      </c>
      <c r="I140" t="n">
        <v>10</v>
      </c>
      <c r="J140" t="n">
        <v>349.75</v>
      </c>
      <c r="K140" t="n">
        <v>60.56</v>
      </c>
      <c r="L140" t="n">
        <v>35.5</v>
      </c>
      <c r="M140" t="n">
        <v>8</v>
      </c>
      <c r="N140" t="n">
        <v>113.69</v>
      </c>
      <c r="O140" t="n">
        <v>43370.05</v>
      </c>
      <c r="P140" t="n">
        <v>402.62</v>
      </c>
      <c r="Q140" t="n">
        <v>608.79</v>
      </c>
      <c r="R140" t="n">
        <v>52.98</v>
      </c>
      <c r="S140" t="n">
        <v>46.36</v>
      </c>
      <c r="T140" t="n">
        <v>2989.08</v>
      </c>
      <c r="U140" t="n">
        <v>0.87</v>
      </c>
      <c r="V140" t="n">
        <v>0.9</v>
      </c>
      <c r="W140" t="n">
        <v>9.199999999999999</v>
      </c>
      <c r="X140" t="n">
        <v>0.19</v>
      </c>
      <c r="Y140" t="n">
        <v>1</v>
      </c>
      <c r="Z140" t="n">
        <v>10</v>
      </c>
      <c r="AA140" t="n">
        <v>1298.947818088857</v>
      </c>
      <c r="AB140" t="n">
        <v>1777.277710242486</v>
      </c>
      <c r="AC140" t="n">
        <v>1607.656820001876</v>
      </c>
      <c r="AD140" t="n">
        <v>1298947.818088857</v>
      </c>
      <c r="AE140" t="n">
        <v>1777277.710242486</v>
      </c>
      <c r="AF140" t="n">
        <v>1.153629788045636e-06</v>
      </c>
      <c r="AG140" t="n">
        <v>35.13020833333334</v>
      </c>
      <c r="AH140" t="n">
        <v>1607656.820001876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3.707</v>
      </c>
      <c r="E141" t="n">
        <v>26.98</v>
      </c>
      <c r="F141" t="n">
        <v>23.55</v>
      </c>
      <c r="G141" t="n">
        <v>141.31</v>
      </c>
      <c r="H141" t="n">
        <v>1.82</v>
      </c>
      <c r="I141" t="n">
        <v>10</v>
      </c>
      <c r="J141" t="n">
        <v>350.38</v>
      </c>
      <c r="K141" t="n">
        <v>60.56</v>
      </c>
      <c r="L141" t="n">
        <v>35.75</v>
      </c>
      <c r="M141" t="n">
        <v>8</v>
      </c>
      <c r="N141" t="n">
        <v>114.08</v>
      </c>
      <c r="O141" t="n">
        <v>43448.34</v>
      </c>
      <c r="P141" t="n">
        <v>401.48</v>
      </c>
      <c r="Q141" t="n">
        <v>608.75</v>
      </c>
      <c r="R141" t="n">
        <v>53.04</v>
      </c>
      <c r="S141" t="n">
        <v>46.36</v>
      </c>
      <c r="T141" t="n">
        <v>3016.95</v>
      </c>
      <c r="U141" t="n">
        <v>0.87</v>
      </c>
      <c r="V141" t="n">
        <v>0.9</v>
      </c>
      <c r="W141" t="n">
        <v>9.19</v>
      </c>
      <c r="X141" t="n">
        <v>0.18</v>
      </c>
      <c r="Y141" t="n">
        <v>1</v>
      </c>
      <c r="Z141" t="n">
        <v>10</v>
      </c>
      <c r="AA141" t="n">
        <v>1297.072864906581</v>
      </c>
      <c r="AB141" t="n">
        <v>1774.7123165814</v>
      </c>
      <c r="AC141" t="n">
        <v>1605.336263911251</v>
      </c>
      <c r="AD141" t="n">
        <v>1297072.864906581</v>
      </c>
      <c r="AE141" t="n">
        <v>1774712.3165814</v>
      </c>
      <c r="AF141" t="n">
        <v>1.153785410572015e-06</v>
      </c>
      <c r="AG141" t="n">
        <v>35.13020833333334</v>
      </c>
      <c r="AH141" t="n">
        <v>1605336.263911251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3.7169</v>
      </c>
      <c r="E142" t="n">
        <v>26.9</v>
      </c>
      <c r="F142" t="n">
        <v>23.53</v>
      </c>
      <c r="G142" t="n">
        <v>156.89</v>
      </c>
      <c r="H142" t="n">
        <v>1.83</v>
      </c>
      <c r="I142" t="n">
        <v>9</v>
      </c>
      <c r="J142" t="n">
        <v>351.02</v>
      </c>
      <c r="K142" t="n">
        <v>60.56</v>
      </c>
      <c r="L142" t="n">
        <v>36</v>
      </c>
      <c r="M142" t="n">
        <v>7</v>
      </c>
      <c r="N142" t="n">
        <v>114.47</v>
      </c>
      <c r="O142" t="n">
        <v>43526.84</v>
      </c>
      <c r="P142" t="n">
        <v>401.13</v>
      </c>
      <c r="Q142" t="n">
        <v>608.75</v>
      </c>
      <c r="R142" t="n">
        <v>52.41</v>
      </c>
      <c r="S142" t="n">
        <v>46.36</v>
      </c>
      <c r="T142" t="n">
        <v>2706.46</v>
      </c>
      <c r="U142" t="n">
        <v>0.88</v>
      </c>
      <c r="V142" t="n">
        <v>0.91</v>
      </c>
      <c r="W142" t="n">
        <v>9.19</v>
      </c>
      <c r="X142" t="n">
        <v>0.16</v>
      </c>
      <c r="Y142" t="n">
        <v>1</v>
      </c>
      <c r="Z142" t="n">
        <v>10</v>
      </c>
      <c r="AA142" t="n">
        <v>1294.227280131268</v>
      </c>
      <c r="AB142" t="n">
        <v>1770.818861953477</v>
      </c>
      <c r="AC142" t="n">
        <v>1601.814395128519</v>
      </c>
      <c r="AD142" t="n">
        <v>1294227.280131268</v>
      </c>
      <c r="AE142" t="n">
        <v>1770818.861953477</v>
      </c>
      <c r="AF142" t="n">
        <v>1.156866736594314e-06</v>
      </c>
      <c r="AG142" t="n">
        <v>35.02604166666666</v>
      </c>
      <c r="AH142" t="n">
        <v>1601814.395128519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3.7177</v>
      </c>
      <c r="E143" t="n">
        <v>26.9</v>
      </c>
      <c r="F143" t="n">
        <v>23.53</v>
      </c>
      <c r="G143" t="n">
        <v>156.85</v>
      </c>
      <c r="H143" t="n">
        <v>1.84</v>
      </c>
      <c r="I143" t="n">
        <v>9</v>
      </c>
      <c r="J143" t="n">
        <v>351.66</v>
      </c>
      <c r="K143" t="n">
        <v>60.56</v>
      </c>
      <c r="L143" t="n">
        <v>36.25</v>
      </c>
      <c r="M143" t="n">
        <v>7</v>
      </c>
      <c r="N143" t="n">
        <v>114.85</v>
      </c>
      <c r="O143" t="n">
        <v>43605.54</v>
      </c>
      <c r="P143" t="n">
        <v>401.56</v>
      </c>
      <c r="Q143" t="n">
        <v>608.78</v>
      </c>
      <c r="R143" t="n">
        <v>52.32</v>
      </c>
      <c r="S143" t="n">
        <v>46.36</v>
      </c>
      <c r="T143" t="n">
        <v>2663.19</v>
      </c>
      <c r="U143" t="n">
        <v>0.89</v>
      </c>
      <c r="V143" t="n">
        <v>0.91</v>
      </c>
      <c r="W143" t="n">
        <v>9.19</v>
      </c>
      <c r="X143" t="n">
        <v>0.16</v>
      </c>
      <c r="Y143" t="n">
        <v>1</v>
      </c>
      <c r="Z143" t="n">
        <v>10</v>
      </c>
      <c r="AA143" t="n">
        <v>1294.68370800857</v>
      </c>
      <c r="AB143" t="n">
        <v>1771.443366711378</v>
      </c>
      <c r="AC143" t="n">
        <v>1602.379298028824</v>
      </c>
      <c r="AD143" t="n">
        <v>1294683.70800857</v>
      </c>
      <c r="AE143" t="n">
        <v>1771443.366711378</v>
      </c>
      <c r="AF143" t="n">
        <v>1.15711573263652e-06</v>
      </c>
      <c r="AG143" t="n">
        <v>35.02604166666666</v>
      </c>
      <c r="AH143" t="n">
        <v>1602379.298028823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3.7174</v>
      </c>
      <c r="E144" t="n">
        <v>26.9</v>
      </c>
      <c r="F144" t="n">
        <v>23.53</v>
      </c>
      <c r="G144" t="n">
        <v>156.86</v>
      </c>
      <c r="H144" t="n">
        <v>1.85</v>
      </c>
      <c r="I144" t="n">
        <v>9</v>
      </c>
      <c r="J144" t="n">
        <v>352.3</v>
      </c>
      <c r="K144" t="n">
        <v>60.56</v>
      </c>
      <c r="L144" t="n">
        <v>36.5</v>
      </c>
      <c r="M144" t="n">
        <v>7</v>
      </c>
      <c r="N144" t="n">
        <v>115.24</v>
      </c>
      <c r="O144" t="n">
        <v>43684.46</v>
      </c>
      <c r="P144" t="n">
        <v>402.05</v>
      </c>
      <c r="Q144" t="n">
        <v>608.77</v>
      </c>
      <c r="R144" t="n">
        <v>52.33</v>
      </c>
      <c r="S144" t="n">
        <v>46.36</v>
      </c>
      <c r="T144" t="n">
        <v>2666.69</v>
      </c>
      <c r="U144" t="n">
        <v>0.89</v>
      </c>
      <c r="V144" t="n">
        <v>0.91</v>
      </c>
      <c r="W144" t="n">
        <v>9.19</v>
      </c>
      <c r="X144" t="n">
        <v>0.16</v>
      </c>
      <c r="Y144" t="n">
        <v>1</v>
      </c>
      <c r="Z144" t="n">
        <v>10</v>
      </c>
      <c r="AA144" t="n">
        <v>1295.465945385582</v>
      </c>
      <c r="AB144" t="n">
        <v>1772.513658400483</v>
      </c>
      <c r="AC144" t="n">
        <v>1603.347442581285</v>
      </c>
      <c r="AD144" t="n">
        <v>1295465.945385582</v>
      </c>
      <c r="AE144" t="n">
        <v>1772513.658400483</v>
      </c>
      <c r="AF144" t="n">
        <v>1.157022359120693e-06</v>
      </c>
      <c r="AG144" t="n">
        <v>35.02604166666666</v>
      </c>
      <c r="AH144" t="n">
        <v>1603347.442581285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3.7174</v>
      </c>
      <c r="E145" t="n">
        <v>26.9</v>
      </c>
      <c r="F145" t="n">
        <v>23.53</v>
      </c>
      <c r="G145" t="n">
        <v>156.86</v>
      </c>
      <c r="H145" t="n">
        <v>1.86</v>
      </c>
      <c r="I145" t="n">
        <v>9</v>
      </c>
      <c r="J145" t="n">
        <v>352.94</v>
      </c>
      <c r="K145" t="n">
        <v>60.56</v>
      </c>
      <c r="L145" t="n">
        <v>36.75</v>
      </c>
      <c r="M145" t="n">
        <v>7</v>
      </c>
      <c r="N145" t="n">
        <v>115.64</v>
      </c>
      <c r="O145" t="n">
        <v>43763.7</v>
      </c>
      <c r="P145" t="n">
        <v>402.4</v>
      </c>
      <c r="Q145" t="n">
        <v>608.78</v>
      </c>
      <c r="R145" t="n">
        <v>52.33</v>
      </c>
      <c r="S145" t="n">
        <v>46.36</v>
      </c>
      <c r="T145" t="n">
        <v>2667.45</v>
      </c>
      <c r="U145" t="n">
        <v>0.89</v>
      </c>
      <c r="V145" t="n">
        <v>0.91</v>
      </c>
      <c r="W145" t="n">
        <v>9.19</v>
      </c>
      <c r="X145" t="n">
        <v>0.16</v>
      </c>
      <c r="Y145" t="n">
        <v>1</v>
      </c>
      <c r="Z145" t="n">
        <v>10</v>
      </c>
      <c r="AA145" t="n">
        <v>1295.978315724645</v>
      </c>
      <c r="AB145" t="n">
        <v>1773.214706102574</v>
      </c>
      <c r="AC145" t="n">
        <v>1603.981583274614</v>
      </c>
      <c r="AD145" t="n">
        <v>1295978.315724645</v>
      </c>
      <c r="AE145" t="n">
        <v>1773214.706102574</v>
      </c>
      <c r="AF145" t="n">
        <v>1.157022359120693e-06</v>
      </c>
      <c r="AG145" t="n">
        <v>35.02604166666666</v>
      </c>
      <c r="AH145" t="n">
        <v>1603981.583274615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3.7158</v>
      </c>
      <c r="E146" t="n">
        <v>26.91</v>
      </c>
      <c r="F146" t="n">
        <v>23.54</v>
      </c>
      <c r="G146" t="n">
        <v>156.94</v>
      </c>
      <c r="H146" t="n">
        <v>1.87</v>
      </c>
      <c r="I146" t="n">
        <v>9</v>
      </c>
      <c r="J146" t="n">
        <v>353.58</v>
      </c>
      <c r="K146" t="n">
        <v>60.56</v>
      </c>
      <c r="L146" t="n">
        <v>37</v>
      </c>
      <c r="M146" t="n">
        <v>7</v>
      </c>
      <c r="N146" t="n">
        <v>116.03</v>
      </c>
      <c r="O146" t="n">
        <v>43843.04</v>
      </c>
      <c r="P146" t="n">
        <v>402.89</v>
      </c>
      <c r="Q146" t="n">
        <v>608.8099999999999</v>
      </c>
      <c r="R146" t="n">
        <v>52.53</v>
      </c>
      <c r="S146" t="n">
        <v>46.36</v>
      </c>
      <c r="T146" t="n">
        <v>2766.48</v>
      </c>
      <c r="U146" t="n">
        <v>0.88</v>
      </c>
      <c r="V146" t="n">
        <v>0.91</v>
      </c>
      <c r="W146" t="n">
        <v>9.199999999999999</v>
      </c>
      <c r="X146" t="n">
        <v>0.17</v>
      </c>
      <c r="Y146" t="n">
        <v>1</v>
      </c>
      <c r="Z146" t="n">
        <v>10</v>
      </c>
      <c r="AA146" t="n">
        <v>1297.134996016809</v>
      </c>
      <c r="AB146" t="n">
        <v>1774.797327107445</v>
      </c>
      <c r="AC146" t="n">
        <v>1605.413161152004</v>
      </c>
      <c r="AD146" t="n">
        <v>1297134.996016809</v>
      </c>
      <c r="AE146" t="n">
        <v>1774797.327107445</v>
      </c>
      <c r="AF146" t="n">
        <v>1.156524367036281e-06</v>
      </c>
      <c r="AG146" t="n">
        <v>35.0390625</v>
      </c>
      <c r="AH146" t="n">
        <v>1605413.161152004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3.7166</v>
      </c>
      <c r="E147" t="n">
        <v>26.91</v>
      </c>
      <c r="F147" t="n">
        <v>23.54</v>
      </c>
      <c r="G147" t="n">
        <v>156.9</v>
      </c>
      <c r="H147" t="n">
        <v>1.87</v>
      </c>
      <c r="I147" t="n">
        <v>9</v>
      </c>
      <c r="J147" t="n">
        <v>354.23</v>
      </c>
      <c r="K147" t="n">
        <v>60.56</v>
      </c>
      <c r="L147" t="n">
        <v>37.25</v>
      </c>
      <c r="M147" t="n">
        <v>7</v>
      </c>
      <c r="N147" t="n">
        <v>116.42</v>
      </c>
      <c r="O147" t="n">
        <v>43922.6</v>
      </c>
      <c r="P147" t="n">
        <v>403.09</v>
      </c>
      <c r="Q147" t="n">
        <v>608.76</v>
      </c>
      <c r="R147" t="n">
        <v>52.52</v>
      </c>
      <c r="S147" t="n">
        <v>46.36</v>
      </c>
      <c r="T147" t="n">
        <v>2764.25</v>
      </c>
      <c r="U147" t="n">
        <v>0.88</v>
      </c>
      <c r="V147" t="n">
        <v>0.91</v>
      </c>
      <c r="W147" t="n">
        <v>9.19</v>
      </c>
      <c r="X147" t="n">
        <v>0.16</v>
      </c>
      <c r="Y147" t="n">
        <v>1</v>
      </c>
      <c r="Z147" t="n">
        <v>10</v>
      </c>
      <c r="AA147" t="n">
        <v>1297.25416011204</v>
      </c>
      <c r="AB147" t="n">
        <v>1774.960372679689</v>
      </c>
      <c r="AC147" t="n">
        <v>1605.560645883669</v>
      </c>
      <c r="AD147" t="n">
        <v>1297254.16011204</v>
      </c>
      <c r="AE147" t="n">
        <v>1774960.372679689</v>
      </c>
      <c r="AF147" t="n">
        <v>1.156773363078487e-06</v>
      </c>
      <c r="AG147" t="n">
        <v>35.0390625</v>
      </c>
      <c r="AH147" t="n">
        <v>1605560.645883669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3.7163</v>
      </c>
      <c r="E148" t="n">
        <v>26.91</v>
      </c>
      <c r="F148" t="n">
        <v>23.54</v>
      </c>
      <c r="G148" t="n">
        <v>156.91</v>
      </c>
      <c r="H148" t="n">
        <v>1.88</v>
      </c>
      <c r="I148" t="n">
        <v>9</v>
      </c>
      <c r="J148" t="n">
        <v>354.88</v>
      </c>
      <c r="K148" t="n">
        <v>60.56</v>
      </c>
      <c r="L148" t="n">
        <v>37.5</v>
      </c>
      <c r="M148" t="n">
        <v>7</v>
      </c>
      <c r="N148" t="n">
        <v>116.82</v>
      </c>
      <c r="O148" t="n">
        <v>44002.37</v>
      </c>
      <c r="P148" t="n">
        <v>403.38</v>
      </c>
      <c r="Q148" t="n">
        <v>608.8</v>
      </c>
      <c r="R148" t="n">
        <v>52.55</v>
      </c>
      <c r="S148" t="n">
        <v>46.36</v>
      </c>
      <c r="T148" t="n">
        <v>2778.28</v>
      </c>
      <c r="U148" t="n">
        <v>0.88</v>
      </c>
      <c r="V148" t="n">
        <v>0.91</v>
      </c>
      <c r="W148" t="n">
        <v>9.19</v>
      </c>
      <c r="X148" t="n">
        <v>0.17</v>
      </c>
      <c r="Y148" t="n">
        <v>1</v>
      </c>
      <c r="Z148" t="n">
        <v>10</v>
      </c>
      <c r="AA148" t="n">
        <v>1297.743966814282</v>
      </c>
      <c r="AB148" t="n">
        <v>1775.630547818444</v>
      </c>
      <c r="AC148" t="n">
        <v>1606.166860447777</v>
      </c>
      <c r="AD148" t="n">
        <v>1297743.966814282</v>
      </c>
      <c r="AE148" t="n">
        <v>1775630.547818444</v>
      </c>
      <c r="AF148" t="n">
        <v>1.15667998956266e-06</v>
      </c>
      <c r="AG148" t="n">
        <v>35.0390625</v>
      </c>
      <c r="AH148" t="n">
        <v>1606166.860447777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3.7164</v>
      </c>
      <c r="E149" t="n">
        <v>26.91</v>
      </c>
      <c r="F149" t="n">
        <v>23.54</v>
      </c>
      <c r="G149" t="n">
        <v>156.91</v>
      </c>
      <c r="H149" t="n">
        <v>1.89</v>
      </c>
      <c r="I149" t="n">
        <v>9</v>
      </c>
      <c r="J149" t="n">
        <v>355.52</v>
      </c>
      <c r="K149" t="n">
        <v>60.56</v>
      </c>
      <c r="L149" t="n">
        <v>37.75</v>
      </c>
      <c r="M149" t="n">
        <v>7</v>
      </c>
      <c r="N149" t="n">
        <v>117.22</v>
      </c>
      <c r="O149" t="n">
        <v>44082.36</v>
      </c>
      <c r="P149" t="n">
        <v>403.51</v>
      </c>
      <c r="Q149" t="n">
        <v>608.78</v>
      </c>
      <c r="R149" t="n">
        <v>52.54</v>
      </c>
      <c r="S149" t="n">
        <v>46.36</v>
      </c>
      <c r="T149" t="n">
        <v>2771.32</v>
      </c>
      <c r="U149" t="n">
        <v>0.88</v>
      </c>
      <c r="V149" t="n">
        <v>0.91</v>
      </c>
      <c r="W149" t="n">
        <v>9.19</v>
      </c>
      <c r="X149" t="n">
        <v>0.17</v>
      </c>
      <c r="Y149" t="n">
        <v>1</v>
      </c>
      <c r="Z149" t="n">
        <v>10</v>
      </c>
      <c r="AA149" t="n">
        <v>1297.91259920369</v>
      </c>
      <c r="AB149" t="n">
        <v>1775.861278093167</v>
      </c>
      <c r="AC149" t="n">
        <v>1606.375570148912</v>
      </c>
      <c r="AD149" t="n">
        <v>1297912.599203689</v>
      </c>
      <c r="AE149" t="n">
        <v>1775861.278093167</v>
      </c>
      <c r="AF149" t="n">
        <v>1.156711114067936e-06</v>
      </c>
      <c r="AG149" t="n">
        <v>35.0390625</v>
      </c>
      <c r="AH149" t="n">
        <v>1606375.570148912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3.7171</v>
      </c>
      <c r="E150" t="n">
        <v>26.9</v>
      </c>
      <c r="F150" t="n">
        <v>23.53</v>
      </c>
      <c r="G150" t="n">
        <v>156.88</v>
      </c>
      <c r="H150" t="n">
        <v>1.9</v>
      </c>
      <c r="I150" t="n">
        <v>9</v>
      </c>
      <c r="J150" t="n">
        <v>356.17</v>
      </c>
      <c r="K150" t="n">
        <v>60.56</v>
      </c>
      <c r="L150" t="n">
        <v>38</v>
      </c>
      <c r="M150" t="n">
        <v>7</v>
      </c>
      <c r="N150" t="n">
        <v>117.62</v>
      </c>
      <c r="O150" t="n">
        <v>44162.57</v>
      </c>
      <c r="P150" t="n">
        <v>403.47</v>
      </c>
      <c r="Q150" t="n">
        <v>608.76</v>
      </c>
      <c r="R150" t="n">
        <v>52.37</v>
      </c>
      <c r="S150" t="n">
        <v>46.36</v>
      </c>
      <c r="T150" t="n">
        <v>2688.51</v>
      </c>
      <c r="U150" t="n">
        <v>0.89</v>
      </c>
      <c r="V150" t="n">
        <v>0.91</v>
      </c>
      <c r="W150" t="n">
        <v>9.19</v>
      </c>
      <c r="X150" t="n">
        <v>0.16</v>
      </c>
      <c r="Y150" t="n">
        <v>1</v>
      </c>
      <c r="Z150" t="n">
        <v>10</v>
      </c>
      <c r="AA150" t="n">
        <v>1297.609860094303</v>
      </c>
      <c r="AB150" t="n">
        <v>1775.447057087797</v>
      </c>
      <c r="AC150" t="n">
        <v>1606.000881814932</v>
      </c>
      <c r="AD150" t="n">
        <v>1297609.860094303</v>
      </c>
      <c r="AE150" t="n">
        <v>1775447.057087797</v>
      </c>
      <c r="AF150" t="n">
        <v>1.156928985604866e-06</v>
      </c>
      <c r="AG150" t="n">
        <v>35.02604166666666</v>
      </c>
      <c r="AH150" t="n">
        <v>1606000.881814932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3.7168</v>
      </c>
      <c r="E151" t="n">
        <v>26.9</v>
      </c>
      <c r="F151" t="n">
        <v>23.53</v>
      </c>
      <c r="G151" t="n">
        <v>156.89</v>
      </c>
      <c r="H151" t="n">
        <v>1.91</v>
      </c>
      <c r="I151" t="n">
        <v>9</v>
      </c>
      <c r="J151" t="n">
        <v>356.83</v>
      </c>
      <c r="K151" t="n">
        <v>60.56</v>
      </c>
      <c r="L151" t="n">
        <v>38.25</v>
      </c>
      <c r="M151" t="n">
        <v>7</v>
      </c>
      <c r="N151" t="n">
        <v>118.02</v>
      </c>
      <c r="O151" t="n">
        <v>44243</v>
      </c>
      <c r="P151" t="n">
        <v>403.7</v>
      </c>
      <c r="Q151" t="n">
        <v>608.76</v>
      </c>
      <c r="R151" t="n">
        <v>52.44</v>
      </c>
      <c r="S151" t="n">
        <v>46.36</v>
      </c>
      <c r="T151" t="n">
        <v>2724.52</v>
      </c>
      <c r="U151" t="n">
        <v>0.88</v>
      </c>
      <c r="V151" t="n">
        <v>0.91</v>
      </c>
      <c r="W151" t="n">
        <v>9.19</v>
      </c>
      <c r="X151" t="n">
        <v>0.16</v>
      </c>
      <c r="Y151" t="n">
        <v>1</v>
      </c>
      <c r="Z151" t="n">
        <v>10</v>
      </c>
      <c r="AA151" t="n">
        <v>1298.011780521423</v>
      </c>
      <c r="AB151" t="n">
        <v>1775.996982347661</v>
      </c>
      <c r="AC151" t="n">
        <v>1606.498322979819</v>
      </c>
      <c r="AD151" t="n">
        <v>1298011.780521423</v>
      </c>
      <c r="AE151" t="n">
        <v>1775996.982347661</v>
      </c>
      <c r="AF151" t="n">
        <v>1.156835612089039e-06</v>
      </c>
      <c r="AG151" t="n">
        <v>35.02604166666666</v>
      </c>
      <c r="AH151" t="n">
        <v>1606498.322979819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3.717</v>
      </c>
      <c r="E152" t="n">
        <v>26.9</v>
      </c>
      <c r="F152" t="n">
        <v>23.53</v>
      </c>
      <c r="G152" t="n">
        <v>156.88</v>
      </c>
      <c r="H152" t="n">
        <v>1.92</v>
      </c>
      <c r="I152" t="n">
        <v>9</v>
      </c>
      <c r="J152" t="n">
        <v>357.48</v>
      </c>
      <c r="K152" t="n">
        <v>60.56</v>
      </c>
      <c r="L152" t="n">
        <v>38.5</v>
      </c>
      <c r="M152" t="n">
        <v>7</v>
      </c>
      <c r="N152" t="n">
        <v>118.43</v>
      </c>
      <c r="O152" t="n">
        <v>44323.66</v>
      </c>
      <c r="P152" t="n">
        <v>404</v>
      </c>
      <c r="Q152" t="n">
        <v>608.78</v>
      </c>
      <c r="R152" t="n">
        <v>52.29</v>
      </c>
      <c r="S152" t="n">
        <v>46.36</v>
      </c>
      <c r="T152" t="n">
        <v>2645.45</v>
      </c>
      <c r="U152" t="n">
        <v>0.89</v>
      </c>
      <c r="V152" t="n">
        <v>0.91</v>
      </c>
      <c r="W152" t="n">
        <v>9.199999999999999</v>
      </c>
      <c r="X152" t="n">
        <v>0.16</v>
      </c>
      <c r="Y152" t="n">
        <v>1</v>
      </c>
      <c r="Z152" t="n">
        <v>10</v>
      </c>
      <c r="AA152" t="n">
        <v>1298.407539360251</v>
      </c>
      <c r="AB152" t="n">
        <v>1776.538477050592</v>
      </c>
      <c r="AC152" t="n">
        <v>1606.988138188296</v>
      </c>
      <c r="AD152" t="n">
        <v>1298407.539360251</v>
      </c>
      <c r="AE152" t="n">
        <v>1776538.477050592</v>
      </c>
      <c r="AF152" t="n">
        <v>1.15689786109959e-06</v>
      </c>
      <c r="AG152" t="n">
        <v>35.02604166666666</v>
      </c>
      <c r="AH152" t="n">
        <v>1606988.138188296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3.7171</v>
      </c>
      <c r="E153" t="n">
        <v>26.9</v>
      </c>
      <c r="F153" t="n">
        <v>23.53</v>
      </c>
      <c r="G153" t="n">
        <v>156.88</v>
      </c>
      <c r="H153" t="n">
        <v>1.93</v>
      </c>
      <c r="I153" t="n">
        <v>9</v>
      </c>
      <c r="J153" t="n">
        <v>358.14</v>
      </c>
      <c r="K153" t="n">
        <v>60.56</v>
      </c>
      <c r="L153" t="n">
        <v>38.75</v>
      </c>
      <c r="M153" t="n">
        <v>7</v>
      </c>
      <c r="N153" t="n">
        <v>118.83</v>
      </c>
      <c r="O153" t="n">
        <v>44404.54</v>
      </c>
      <c r="P153" t="n">
        <v>403.94</v>
      </c>
      <c r="Q153" t="n">
        <v>608.77</v>
      </c>
      <c r="R153" t="n">
        <v>52.34</v>
      </c>
      <c r="S153" t="n">
        <v>46.36</v>
      </c>
      <c r="T153" t="n">
        <v>2674.73</v>
      </c>
      <c r="U153" t="n">
        <v>0.89</v>
      </c>
      <c r="V153" t="n">
        <v>0.91</v>
      </c>
      <c r="W153" t="n">
        <v>9.19</v>
      </c>
      <c r="X153" t="n">
        <v>0.16</v>
      </c>
      <c r="Y153" t="n">
        <v>1</v>
      </c>
      <c r="Z153" t="n">
        <v>10</v>
      </c>
      <c r="AA153" t="n">
        <v>1298.297955794303</v>
      </c>
      <c r="AB153" t="n">
        <v>1776.388539981177</v>
      </c>
      <c r="AC153" t="n">
        <v>1606.852510902348</v>
      </c>
      <c r="AD153" t="n">
        <v>1298297.955794303</v>
      </c>
      <c r="AE153" t="n">
        <v>1776388.539981177</v>
      </c>
      <c r="AF153" t="n">
        <v>1.156928985604866e-06</v>
      </c>
      <c r="AG153" t="n">
        <v>35.02604166666666</v>
      </c>
      <c r="AH153" t="n">
        <v>1606852.510902348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3.7172</v>
      </c>
      <c r="E154" t="n">
        <v>26.9</v>
      </c>
      <c r="F154" t="n">
        <v>23.53</v>
      </c>
      <c r="G154" t="n">
        <v>156.87</v>
      </c>
      <c r="H154" t="n">
        <v>1.94</v>
      </c>
      <c r="I154" t="n">
        <v>9</v>
      </c>
      <c r="J154" t="n">
        <v>358.79</v>
      </c>
      <c r="K154" t="n">
        <v>60.56</v>
      </c>
      <c r="L154" t="n">
        <v>39</v>
      </c>
      <c r="M154" t="n">
        <v>7</v>
      </c>
      <c r="N154" t="n">
        <v>119.24</v>
      </c>
      <c r="O154" t="n">
        <v>44485.65</v>
      </c>
      <c r="P154" t="n">
        <v>404.25</v>
      </c>
      <c r="Q154" t="n">
        <v>608.76</v>
      </c>
      <c r="R154" t="n">
        <v>52.27</v>
      </c>
      <c r="S154" t="n">
        <v>46.36</v>
      </c>
      <c r="T154" t="n">
        <v>2636.51</v>
      </c>
      <c r="U154" t="n">
        <v>0.89</v>
      </c>
      <c r="V154" t="n">
        <v>0.91</v>
      </c>
      <c r="W154" t="n">
        <v>9.19</v>
      </c>
      <c r="X154" t="n">
        <v>0.16</v>
      </c>
      <c r="Y154" t="n">
        <v>1</v>
      </c>
      <c r="Z154" t="n">
        <v>10</v>
      </c>
      <c r="AA154" t="n">
        <v>1298.730055911366</v>
      </c>
      <c r="AB154" t="n">
        <v>1776.979758424255</v>
      </c>
      <c r="AC154" t="n">
        <v>1607.387304286998</v>
      </c>
      <c r="AD154" t="n">
        <v>1298730.055911366</v>
      </c>
      <c r="AE154" t="n">
        <v>1776979.758424255</v>
      </c>
      <c r="AF154" t="n">
        <v>1.156960110110142e-06</v>
      </c>
      <c r="AG154" t="n">
        <v>35.02604166666666</v>
      </c>
      <c r="AH154" t="n">
        <v>1607387.304286998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3.7176</v>
      </c>
      <c r="E155" t="n">
        <v>26.9</v>
      </c>
      <c r="F155" t="n">
        <v>23.53</v>
      </c>
      <c r="G155" t="n">
        <v>156.85</v>
      </c>
      <c r="H155" t="n">
        <v>1.95</v>
      </c>
      <c r="I155" t="n">
        <v>9</v>
      </c>
      <c r="J155" t="n">
        <v>359.45</v>
      </c>
      <c r="K155" t="n">
        <v>60.56</v>
      </c>
      <c r="L155" t="n">
        <v>39.25</v>
      </c>
      <c r="M155" t="n">
        <v>7</v>
      </c>
      <c r="N155" t="n">
        <v>119.65</v>
      </c>
      <c r="O155" t="n">
        <v>44566.98</v>
      </c>
      <c r="P155" t="n">
        <v>404.21</v>
      </c>
      <c r="Q155" t="n">
        <v>608.76</v>
      </c>
      <c r="R155" t="n">
        <v>52.27</v>
      </c>
      <c r="S155" t="n">
        <v>46.36</v>
      </c>
      <c r="T155" t="n">
        <v>2635.55</v>
      </c>
      <c r="U155" t="n">
        <v>0.89</v>
      </c>
      <c r="V155" t="n">
        <v>0.91</v>
      </c>
      <c r="W155" t="n">
        <v>9.19</v>
      </c>
      <c r="X155" t="n">
        <v>0.16</v>
      </c>
      <c r="Y155" t="n">
        <v>1</v>
      </c>
      <c r="Z155" t="n">
        <v>10</v>
      </c>
      <c r="AA155" t="n">
        <v>1298.584513199626</v>
      </c>
      <c r="AB155" t="n">
        <v>1776.780620465161</v>
      </c>
      <c r="AC155" t="n">
        <v>1607.207171775228</v>
      </c>
      <c r="AD155" t="n">
        <v>1298584.513199626</v>
      </c>
      <c r="AE155" t="n">
        <v>1776780.620465161</v>
      </c>
      <c r="AF155" t="n">
        <v>1.157084608131244e-06</v>
      </c>
      <c r="AG155" t="n">
        <v>35.02604166666666</v>
      </c>
      <c r="AH155" t="n">
        <v>1607207.171775228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3.7163</v>
      </c>
      <c r="E156" t="n">
        <v>26.91</v>
      </c>
      <c r="F156" t="n">
        <v>23.54</v>
      </c>
      <c r="G156" t="n">
        <v>156.92</v>
      </c>
      <c r="H156" t="n">
        <v>1.96</v>
      </c>
      <c r="I156" t="n">
        <v>9</v>
      </c>
      <c r="J156" t="n">
        <v>360.12</v>
      </c>
      <c r="K156" t="n">
        <v>60.56</v>
      </c>
      <c r="L156" t="n">
        <v>39.5</v>
      </c>
      <c r="M156" t="n">
        <v>7</v>
      </c>
      <c r="N156" t="n">
        <v>120.06</v>
      </c>
      <c r="O156" t="n">
        <v>44648.55</v>
      </c>
      <c r="P156" t="n">
        <v>404.12</v>
      </c>
      <c r="Q156" t="n">
        <v>608.78</v>
      </c>
      <c r="R156" t="n">
        <v>52.53</v>
      </c>
      <c r="S156" t="n">
        <v>46.36</v>
      </c>
      <c r="T156" t="n">
        <v>2766.84</v>
      </c>
      <c r="U156" t="n">
        <v>0.88</v>
      </c>
      <c r="V156" t="n">
        <v>0.91</v>
      </c>
      <c r="W156" t="n">
        <v>9.19</v>
      </c>
      <c r="X156" t="n">
        <v>0.17</v>
      </c>
      <c r="Y156" t="n">
        <v>1</v>
      </c>
      <c r="Z156" t="n">
        <v>10</v>
      </c>
      <c r="AA156" t="n">
        <v>1298.827584751357</v>
      </c>
      <c r="AB156" t="n">
        <v>1777.113201685798</v>
      </c>
      <c r="AC156" t="n">
        <v>1607.508011910949</v>
      </c>
      <c r="AD156" t="n">
        <v>1298827.584751357</v>
      </c>
      <c r="AE156" t="n">
        <v>1777113.201685798</v>
      </c>
      <c r="AF156" t="n">
        <v>1.15667998956266e-06</v>
      </c>
      <c r="AG156" t="n">
        <v>35.0390625</v>
      </c>
      <c r="AH156" t="n">
        <v>1607508.011910949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3.7161</v>
      </c>
      <c r="E157" t="n">
        <v>26.91</v>
      </c>
      <c r="F157" t="n">
        <v>23.54</v>
      </c>
      <c r="G157" t="n">
        <v>156.93</v>
      </c>
      <c r="H157" t="n">
        <v>1.96</v>
      </c>
      <c r="I157" t="n">
        <v>9</v>
      </c>
      <c r="J157" t="n">
        <v>360.78</v>
      </c>
      <c r="K157" t="n">
        <v>60.56</v>
      </c>
      <c r="L157" t="n">
        <v>39.75</v>
      </c>
      <c r="M157" t="n">
        <v>7</v>
      </c>
      <c r="N157" t="n">
        <v>120.47</v>
      </c>
      <c r="O157" t="n">
        <v>44730.35</v>
      </c>
      <c r="P157" t="n">
        <v>403.96</v>
      </c>
      <c r="Q157" t="n">
        <v>608.76</v>
      </c>
      <c r="R157" t="n">
        <v>52.68</v>
      </c>
      <c r="S157" t="n">
        <v>46.36</v>
      </c>
      <c r="T157" t="n">
        <v>2842.42</v>
      </c>
      <c r="U157" t="n">
        <v>0.88</v>
      </c>
      <c r="V157" t="n">
        <v>0.91</v>
      </c>
      <c r="W157" t="n">
        <v>9.19</v>
      </c>
      <c r="X157" t="n">
        <v>0.17</v>
      </c>
      <c r="Y157" t="n">
        <v>1</v>
      </c>
      <c r="Z157" t="n">
        <v>10</v>
      </c>
      <c r="AA157" t="n">
        <v>1298.636793802862</v>
      </c>
      <c r="AB157" t="n">
        <v>1776.852153092965</v>
      </c>
      <c r="AC157" t="n">
        <v>1607.271877429432</v>
      </c>
      <c r="AD157" t="n">
        <v>1298636.793802862</v>
      </c>
      <c r="AE157" t="n">
        <v>1776852.153092965</v>
      </c>
      <c r="AF157" t="n">
        <v>1.156617740552108e-06</v>
      </c>
      <c r="AG157" t="n">
        <v>35.0390625</v>
      </c>
      <c r="AH157" t="n">
        <v>1607271.877429432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3.7167</v>
      </c>
      <c r="E158" t="n">
        <v>26.91</v>
      </c>
      <c r="F158" t="n">
        <v>23.53</v>
      </c>
      <c r="G158" t="n">
        <v>156.9</v>
      </c>
      <c r="H158" t="n">
        <v>1.97</v>
      </c>
      <c r="I158" t="n">
        <v>9</v>
      </c>
      <c r="J158" t="n">
        <v>361.44</v>
      </c>
      <c r="K158" t="n">
        <v>60.56</v>
      </c>
      <c r="L158" t="n">
        <v>40</v>
      </c>
      <c r="M158" t="n">
        <v>7</v>
      </c>
      <c r="N158" t="n">
        <v>120.89</v>
      </c>
      <c r="O158" t="n">
        <v>44812.39</v>
      </c>
      <c r="P158" t="n">
        <v>403.67</v>
      </c>
      <c r="Q158" t="n">
        <v>608.79</v>
      </c>
      <c r="R158" t="n">
        <v>52.61</v>
      </c>
      <c r="S158" t="n">
        <v>46.36</v>
      </c>
      <c r="T158" t="n">
        <v>2808.58</v>
      </c>
      <c r="U158" t="n">
        <v>0.88</v>
      </c>
      <c r="V158" t="n">
        <v>0.91</v>
      </c>
      <c r="W158" t="n">
        <v>9.19</v>
      </c>
      <c r="X158" t="n">
        <v>0.16</v>
      </c>
      <c r="Y158" t="n">
        <v>1</v>
      </c>
      <c r="Z158" t="n">
        <v>10</v>
      </c>
      <c r="AA158" t="n">
        <v>1297.98958804586</v>
      </c>
      <c r="AB158" t="n">
        <v>1775.966617623532</v>
      </c>
      <c r="AC158" t="n">
        <v>1606.470856222345</v>
      </c>
      <c r="AD158" t="n">
        <v>1297989.58804586</v>
      </c>
      <c r="AE158" t="n">
        <v>1775966.617623532</v>
      </c>
      <c r="AF158" t="n">
        <v>1.156804487583763e-06</v>
      </c>
      <c r="AG158" t="n">
        <v>35.0390625</v>
      </c>
      <c r="AH158" t="n">
        <v>1606470.856222345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3.4188</v>
      </c>
      <c r="E2" t="n">
        <v>29.25</v>
      </c>
      <c r="F2" t="n">
        <v>25.79</v>
      </c>
      <c r="G2" t="n">
        <v>12.89</v>
      </c>
      <c r="H2" t="n">
        <v>0.28</v>
      </c>
      <c r="I2" t="n">
        <v>120</v>
      </c>
      <c r="J2" t="n">
        <v>61.76</v>
      </c>
      <c r="K2" t="n">
        <v>28.92</v>
      </c>
      <c r="L2" t="n">
        <v>1</v>
      </c>
      <c r="M2" t="n">
        <v>118</v>
      </c>
      <c r="N2" t="n">
        <v>6.84</v>
      </c>
      <c r="O2" t="n">
        <v>7851.41</v>
      </c>
      <c r="P2" t="n">
        <v>165.56</v>
      </c>
      <c r="Q2" t="n">
        <v>609.1900000000001</v>
      </c>
      <c r="R2" t="n">
        <v>121.94</v>
      </c>
      <c r="S2" t="n">
        <v>46.36</v>
      </c>
      <c r="T2" t="n">
        <v>36918.8</v>
      </c>
      <c r="U2" t="n">
        <v>0.38</v>
      </c>
      <c r="V2" t="n">
        <v>0.83</v>
      </c>
      <c r="W2" t="n">
        <v>9.380000000000001</v>
      </c>
      <c r="X2" t="n">
        <v>2.41</v>
      </c>
      <c r="Y2" t="n">
        <v>1</v>
      </c>
      <c r="Z2" t="n">
        <v>10</v>
      </c>
      <c r="AA2" t="n">
        <v>835.513679446744</v>
      </c>
      <c r="AB2" t="n">
        <v>1143.186676481106</v>
      </c>
      <c r="AC2" t="n">
        <v>1034.082544550326</v>
      </c>
      <c r="AD2" t="n">
        <v>835513.679446744</v>
      </c>
      <c r="AE2" t="n">
        <v>1143186.676481106</v>
      </c>
      <c r="AF2" t="n">
        <v>1.512055117244227e-06</v>
      </c>
      <c r="AG2" t="n">
        <v>38.0859375</v>
      </c>
      <c r="AH2" t="n">
        <v>1034082.544550326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3.5312</v>
      </c>
      <c r="E3" t="n">
        <v>28.32</v>
      </c>
      <c r="F3" t="n">
        <v>25.23</v>
      </c>
      <c r="G3" t="n">
        <v>16.28</v>
      </c>
      <c r="H3" t="n">
        <v>0.35</v>
      </c>
      <c r="I3" t="n">
        <v>93</v>
      </c>
      <c r="J3" t="n">
        <v>62.05</v>
      </c>
      <c r="K3" t="n">
        <v>28.92</v>
      </c>
      <c r="L3" t="n">
        <v>1.25</v>
      </c>
      <c r="M3" t="n">
        <v>91</v>
      </c>
      <c r="N3" t="n">
        <v>6.88</v>
      </c>
      <c r="O3" t="n">
        <v>7887.12</v>
      </c>
      <c r="P3" t="n">
        <v>160.2</v>
      </c>
      <c r="Q3" t="n">
        <v>609.13</v>
      </c>
      <c r="R3" t="n">
        <v>104.95</v>
      </c>
      <c r="S3" t="n">
        <v>46.36</v>
      </c>
      <c r="T3" t="n">
        <v>28555.12</v>
      </c>
      <c r="U3" t="n">
        <v>0.44</v>
      </c>
      <c r="V3" t="n">
        <v>0.84</v>
      </c>
      <c r="W3" t="n">
        <v>9.33</v>
      </c>
      <c r="X3" t="n">
        <v>1.85</v>
      </c>
      <c r="Y3" t="n">
        <v>1</v>
      </c>
      <c r="Z3" t="n">
        <v>10</v>
      </c>
      <c r="AA3" t="n">
        <v>796.7656701967464</v>
      </c>
      <c r="AB3" t="n">
        <v>1090.169940783738</v>
      </c>
      <c r="AC3" t="n">
        <v>986.1256516984588</v>
      </c>
      <c r="AD3" t="n">
        <v>796765.6701967465</v>
      </c>
      <c r="AE3" t="n">
        <v>1090169.940783738</v>
      </c>
      <c r="AF3" t="n">
        <v>1.561767003045751e-06</v>
      </c>
      <c r="AG3" t="n">
        <v>36.875</v>
      </c>
      <c r="AH3" t="n">
        <v>986125.6516984588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3.6052</v>
      </c>
      <c r="E4" t="n">
        <v>27.74</v>
      </c>
      <c r="F4" t="n">
        <v>24.89</v>
      </c>
      <c r="G4" t="n">
        <v>19.65</v>
      </c>
      <c r="H4" t="n">
        <v>0.42</v>
      </c>
      <c r="I4" t="n">
        <v>76</v>
      </c>
      <c r="J4" t="n">
        <v>62.34</v>
      </c>
      <c r="K4" t="n">
        <v>28.92</v>
      </c>
      <c r="L4" t="n">
        <v>1.5</v>
      </c>
      <c r="M4" t="n">
        <v>74</v>
      </c>
      <c r="N4" t="n">
        <v>6.92</v>
      </c>
      <c r="O4" t="n">
        <v>7922.85</v>
      </c>
      <c r="P4" t="n">
        <v>156.32</v>
      </c>
      <c r="Q4" t="n">
        <v>609.11</v>
      </c>
      <c r="R4" t="n">
        <v>94.14</v>
      </c>
      <c r="S4" t="n">
        <v>46.36</v>
      </c>
      <c r="T4" t="n">
        <v>23236.64</v>
      </c>
      <c r="U4" t="n">
        <v>0.49</v>
      </c>
      <c r="V4" t="n">
        <v>0.86</v>
      </c>
      <c r="W4" t="n">
        <v>9.31</v>
      </c>
      <c r="X4" t="n">
        <v>1.51</v>
      </c>
      <c r="Y4" t="n">
        <v>1</v>
      </c>
      <c r="Z4" t="n">
        <v>10</v>
      </c>
      <c r="AA4" t="n">
        <v>774.1661619574709</v>
      </c>
      <c r="AB4" t="n">
        <v>1059.248296590824</v>
      </c>
      <c r="AC4" t="n">
        <v>958.1551258285162</v>
      </c>
      <c r="AD4" t="n">
        <v>774166.1619574709</v>
      </c>
      <c r="AE4" t="n">
        <v>1059248.296590824</v>
      </c>
      <c r="AF4" t="n">
        <v>1.594495468786968e-06</v>
      </c>
      <c r="AG4" t="n">
        <v>36.11979166666666</v>
      </c>
      <c r="AH4" t="n">
        <v>958155.1258285162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3.6608</v>
      </c>
      <c r="E5" t="n">
        <v>27.32</v>
      </c>
      <c r="F5" t="n">
        <v>24.63</v>
      </c>
      <c r="G5" t="n">
        <v>23.09</v>
      </c>
      <c r="H5" t="n">
        <v>0.49</v>
      </c>
      <c r="I5" t="n">
        <v>64</v>
      </c>
      <c r="J5" t="n">
        <v>62.63</v>
      </c>
      <c r="K5" t="n">
        <v>28.92</v>
      </c>
      <c r="L5" t="n">
        <v>1.75</v>
      </c>
      <c r="M5" t="n">
        <v>62</v>
      </c>
      <c r="N5" t="n">
        <v>6.96</v>
      </c>
      <c r="O5" t="n">
        <v>7958.6</v>
      </c>
      <c r="P5" t="n">
        <v>152.98</v>
      </c>
      <c r="Q5" t="n">
        <v>609.03</v>
      </c>
      <c r="R5" t="n">
        <v>86.53</v>
      </c>
      <c r="S5" t="n">
        <v>46.36</v>
      </c>
      <c r="T5" t="n">
        <v>19490.47</v>
      </c>
      <c r="U5" t="n">
        <v>0.54</v>
      </c>
      <c r="V5" t="n">
        <v>0.87</v>
      </c>
      <c r="W5" t="n">
        <v>9.279999999999999</v>
      </c>
      <c r="X5" t="n">
        <v>1.25</v>
      </c>
      <c r="Y5" t="n">
        <v>1</v>
      </c>
      <c r="Z5" t="n">
        <v>10</v>
      </c>
      <c r="AA5" t="n">
        <v>755.0539904336752</v>
      </c>
      <c r="AB5" t="n">
        <v>1033.098180342466</v>
      </c>
      <c r="AC5" t="n">
        <v>934.5007399729835</v>
      </c>
      <c r="AD5" t="n">
        <v>755053.9904336751</v>
      </c>
      <c r="AE5" t="n">
        <v>1033098.180342466</v>
      </c>
      <c r="AF5" t="n">
        <v>1.619086045749288e-06</v>
      </c>
      <c r="AG5" t="n">
        <v>35.57291666666666</v>
      </c>
      <c r="AH5" t="n">
        <v>934500.7399729835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3.7018</v>
      </c>
      <c r="E6" t="n">
        <v>27.01</v>
      </c>
      <c r="F6" t="n">
        <v>24.45</v>
      </c>
      <c r="G6" t="n">
        <v>26.68</v>
      </c>
      <c r="H6" t="n">
        <v>0.55</v>
      </c>
      <c r="I6" t="n">
        <v>55</v>
      </c>
      <c r="J6" t="n">
        <v>62.92</v>
      </c>
      <c r="K6" t="n">
        <v>28.92</v>
      </c>
      <c r="L6" t="n">
        <v>2</v>
      </c>
      <c r="M6" t="n">
        <v>53</v>
      </c>
      <c r="N6" t="n">
        <v>7</v>
      </c>
      <c r="O6" t="n">
        <v>7994.37</v>
      </c>
      <c r="P6" t="n">
        <v>149.88</v>
      </c>
      <c r="Q6" t="n">
        <v>609.0700000000001</v>
      </c>
      <c r="R6" t="n">
        <v>81.12</v>
      </c>
      <c r="S6" t="n">
        <v>46.36</v>
      </c>
      <c r="T6" t="n">
        <v>16834.31</v>
      </c>
      <c r="U6" t="n">
        <v>0.57</v>
      </c>
      <c r="V6" t="n">
        <v>0.87</v>
      </c>
      <c r="W6" t="n">
        <v>9.26</v>
      </c>
      <c r="X6" t="n">
        <v>1.08</v>
      </c>
      <c r="Y6" t="n">
        <v>1</v>
      </c>
      <c r="Z6" t="n">
        <v>10</v>
      </c>
      <c r="AA6" t="n">
        <v>745.7036908271896</v>
      </c>
      <c r="AB6" t="n">
        <v>1020.304687914768</v>
      </c>
      <c r="AC6" t="n">
        <v>922.9282405068047</v>
      </c>
      <c r="AD6" t="n">
        <v>745703.6908271896</v>
      </c>
      <c r="AE6" t="n">
        <v>1020304.687914768</v>
      </c>
      <c r="AF6" t="n">
        <v>1.637219384876178e-06</v>
      </c>
      <c r="AG6" t="n">
        <v>35.16927083333334</v>
      </c>
      <c r="AH6" t="n">
        <v>922928.2405068048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3.7351</v>
      </c>
      <c r="E7" t="n">
        <v>26.77</v>
      </c>
      <c r="F7" t="n">
        <v>24.31</v>
      </c>
      <c r="G7" t="n">
        <v>30.39</v>
      </c>
      <c r="H7" t="n">
        <v>0.62</v>
      </c>
      <c r="I7" t="n">
        <v>48</v>
      </c>
      <c r="J7" t="n">
        <v>63.21</v>
      </c>
      <c r="K7" t="n">
        <v>28.92</v>
      </c>
      <c r="L7" t="n">
        <v>2.25</v>
      </c>
      <c r="M7" t="n">
        <v>46</v>
      </c>
      <c r="N7" t="n">
        <v>7.04</v>
      </c>
      <c r="O7" t="n">
        <v>8030.17</v>
      </c>
      <c r="P7" t="n">
        <v>147.1</v>
      </c>
      <c r="Q7" t="n">
        <v>608.86</v>
      </c>
      <c r="R7" t="n">
        <v>76.29000000000001</v>
      </c>
      <c r="S7" t="n">
        <v>46.36</v>
      </c>
      <c r="T7" t="n">
        <v>14454.73</v>
      </c>
      <c r="U7" t="n">
        <v>0.61</v>
      </c>
      <c r="V7" t="n">
        <v>0.88</v>
      </c>
      <c r="W7" t="n">
        <v>9.26</v>
      </c>
      <c r="X7" t="n">
        <v>0.9399999999999999</v>
      </c>
      <c r="Y7" t="n">
        <v>1</v>
      </c>
      <c r="Z7" t="n">
        <v>10</v>
      </c>
      <c r="AA7" t="n">
        <v>730.4838893657592</v>
      </c>
      <c r="AB7" t="n">
        <v>999.4802841049866</v>
      </c>
      <c r="AC7" t="n">
        <v>904.091288569395</v>
      </c>
      <c r="AD7" t="n">
        <v>730483.8893657592</v>
      </c>
      <c r="AE7" t="n">
        <v>999480.2841049866</v>
      </c>
      <c r="AF7" t="n">
        <v>1.651947194459726e-06</v>
      </c>
      <c r="AG7" t="n">
        <v>34.85677083333334</v>
      </c>
      <c r="AH7" t="n">
        <v>904091.2885693951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3.7588</v>
      </c>
      <c r="E8" t="n">
        <v>26.6</v>
      </c>
      <c r="F8" t="n">
        <v>24.21</v>
      </c>
      <c r="G8" t="n">
        <v>33.78</v>
      </c>
      <c r="H8" t="n">
        <v>0.6899999999999999</v>
      </c>
      <c r="I8" t="n">
        <v>43</v>
      </c>
      <c r="J8" t="n">
        <v>63.5</v>
      </c>
      <c r="K8" t="n">
        <v>28.92</v>
      </c>
      <c r="L8" t="n">
        <v>2.5</v>
      </c>
      <c r="M8" t="n">
        <v>41</v>
      </c>
      <c r="N8" t="n">
        <v>7.08</v>
      </c>
      <c r="O8" t="n">
        <v>8065.98</v>
      </c>
      <c r="P8" t="n">
        <v>144.7</v>
      </c>
      <c r="Q8" t="n">
        <v>608.96</v>
      </c>
      <c r="R8" t="n">
        <v>73.54000000000001</v>
      </c>
      <c r="S8" t="n">
        <v>46.36</v>
      </c>
      <c r="T8" t="n">
        <v>13100.65</v>
      </c>
      <c r="U8" t="n">
        <v>0.63</v>
      </c>
      <c r="V8" t="n">
        <v>0.88</v>
      </c>
      <c r="W8" t="n">
        <v>9.24</v>
      </c>
      <c r="X8" t="n">
        <v>0.84</v>
      </c>
      <c r="Y8" t="n">
        <v>1</v>
      </c>
      <c r="Z8" t="n">
        <v>10</v>
      </c>
      <c r="AA8" t="n">
        <v>724.5022960146307</v>
      </c>
      <c r="AB8" t="n">
        <v>991.2960041926985</v>
      </c>
      <c r="AC8" t="n">
        <v>896.6881048452267</v>
      </c>
      <c r="AD8" t="n">
        <v>724502.2960146307</v>
      </c>
      <c r="AE8" t="n">
        <v>991296.0041926985</v>
      </c>
      <c r="AF8" t="n">
        <v>1.662429149028197e-06</v>
      </c>
      <c r="AG8" t="n">
        <v>34.63541666666666</v>
      </c>
      <c r="AH8" t="n">
        <v>896688.1048452267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3.7825</v>
      </c>
      <c r="E9" t="n">
        <v>26.44</v>
      </c>
      <c r="F9" t="n">
        <v>24.11</v>
      </c>
      <c r="G9" t="n">
        <v>38.07</v>
      </c>
      <c r="H9" t="n">
        <v>0.75</v>
      </c>
      <c r="I9" t="n">
        <v>38</v>
      </c>
      <c r="J9" t="n">
        <v>63.79</v>
      </c>
      <c r="K9" t="n">
        <v>28.92</v>
      </c>
      <c r="L9" t="n">
        <v>2.75</v>
      </c>
      <c r="M9" t="n">
        <v>36</v>
      </c>
      <c r="N9" t="n">
        <v>7.12</v>
      </c>
      <c r="O9" t="n">
        <v>8101.81</v>
      </c>
      <c r="P9" t="n">
        <v>141.85</v>
      </c>
      <c r="Q9" t="n">
        <v>608.85</v>
      </c>
      <c r="R9" t="n">
        <v>70.2</v>
      </c>
      <c r="S9" t="n">
        <v>46.36</v>
      </c>
      <c r="T9" t="n">
        <v>11456.13</v>
      </c>
      <c r="U9" t="n">
        <v>0.66</v>
      </c>
      <c r="V9" t="n">
        <v>0.88</v>
      </c>
      <c r="W9" t="n">
        <v>9.25</v>
      </c>
      <c r="X9" t="n">
        <v>0.74</v>
      </c>
      <c r="Y9" t="n">
        <v>1</v>
      </c>
      <c r="Z9" t="n">
        <v>10</v>
      </c>
      <c r="AA9" t="n">
        <v>717.777644149549</v>
      </c>
      <c r="AB9" t="n">
        <v>982.0950388401915</v>
      </c>
      <c r="AC9" t="n">
        <v>888.3652667123271</v>
      </c>
      <c r="AD9" t="n">
        <v>717777.6441495491</v>
      </c>
      <c r="AE9" t="n">
        <v>982095.0388401914</v>
      </c>
      <c r="AF9" t="n">
        <v>1.672911103596668e-06</v>
      </c>
      <c r="AG9" t="n">
        <v>34.42708333333334</v>
      </c>
      <c r="AH9" t="n">
        <v>888365.266712327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3.7992</v>
      </c>
      <c r="E10" t="n">
        <v>26.32</v>
      </c>
      <c r="F10" t="n">
        <v>24.04</v>
      </c>
      <c r="G10" t="n">
        <v>41.21</v>
      </c>
      <c r="H10" t="n">
        <v>0.8100000000000001</v>
      </c>
      <c r="I10" t="n">
        <v>35</v>
      </c>
      <c r="J10" t="n">
        <v>64.08</v>
      </c>
      <c r="K10" t="n">
        <v>28.92</v>
      </c>
      <c r="L10" t="n">
        <v>3</v>
      </c>
      <c r="M10" t="n">
        <v>33</v>
      </c>
      <c r="N10" t="n">
        <v>7.16</v>
      </c>
      <c r="O10" t="n">
        <v>8137.65</v>
      </c>
      <c r="P10" t="n">
        <v>139.33</v>
      </c>
      <c r="Q10" t="n">
        <v>608.9299999999999</v>
      </c>
      <c r="R10" t="n">
        <v>68.01000000000001</v>
      </c>
      <c r="S10" t="n">
        <v>46.36</v>
      </c>
      <c r="T10" t="n">
        <v>10376.09</v>
      </c>
      <c r="U10" t="n">
        <v>0.68</v>
      </c>
      <c r="V10" t="n">
        <v>0.89</v>
      </c>
      <c r="W10" t="n">
        <v>9.23</v>
      </c>
      <c r="X10" t="n">
        <v>0.67</v>
      </c>
      <c r="Y10" t="n">
        <v>1</v>
      </c>
      <c r="Z10" t="n">
        <v>10</v>
      </c>
      <c r="AA10" t="n">
        <v>705.0893892007653</v>
      </c>
      <c r="AB10" t="n">
        <v>964.7344086529633</v>
      </c>
      <c r="AC10" t="n">
        <v>872.6615107043705</v>
      </c>
      <c r="AD10" t="n">
        <v>705089.3892007653</v>
      </c>
      <c r="AE10" t="n">
        <v>964734.4086529633</v>
      </c>
      <c r="AF10" t="n">
        <v>1.680297122216645e-06</v>
      </c>
      <c r="AG10" t="n">
        <v>34.27083333333334</v>
      </c>
      <c r="AH10" t="n">
        <v>872661.5107043704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3.8118</v>
      </c>
      <c r="E11" t="n">
        <v>26.23</v>
      </c>
      <c r="F11" t="n">
        <v>23.99</v>
      </c>
      <c r="G11" t="n">
        <v>44.99</v>
      </c>
      <c r="H11" t="n">
        <v>0.88</v>
      </c>
      <c r="I11" t="n">
        <v>32</v>
      </c>
      <c r="J11" t="n">
        <v>64.38</v>
      </c>
      <c r="K11" t="n">
        <v>28.92</v>
      </c>
      <c r="L11" t="n">
        <v>3.25</v>
      </c>
      <c r="M11" t="n">
        <v>30</v>
      </c>
      <c r="N11" t="n">
        <v>7.2</v>
      </c>
      <c r="O11" t="n">
        <v>8173.52</v>
      </c>
      <c r="P11" t="n">
        <v>136.93</v>
      </c>
      <c r="Q11" t="n">
        <v>608.97</v>
      </c>
      <c r="R11" t="n">
        <v>66.61</v>
      </c>
      <c r="S11" t="n">
        <v>46.36</v>
      </c>
      <c r="T11" t="n">
        <v>9694.280000000001</v>
      </c>
      <c r="U11" t="n">
        <v>0.7</v>
      </c>
      <c r="V11" t="n">
        <v>0.89</v>
      </c>
      <c r="W11" t="n">
        <v>9.23</v>
      </c>
      <c r="X11" t="n">
        <v>0.62</v>
      </c>
      <c r="Y11" t="n">
        <v>1</v>
      </c>
      <c r="Z11" t="n">
        <v>10</v>
      </c>
      <c r="AA11" t="n">
        <v>700.4218940491542</v>
      </c>
      <c r="AB11" t="n">
        <v>958.3481358711757</v>
      </c>
      <c r="AC11" t="n">
        <v>866.8847348336864</v>
      </c>
      <c r="AD11" t="n">
        <v>700421.8940491541</v>
      </c>
      <c r="AE11" t="n">
        <v>958348.1358711757</v>
      </c>
      <c r="AF11" t="n">
        <v>1.685869806923933e-06</v>
      </c>
      <c r="AG11" t="n">
        <v>34.15364583333334</v>
      </c>
      <c r="AH11" t="n">
        <v>866884.7348336864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3.8298</v>
      </c>
      <c r="E12" t="n">
        <v>26.11</v>
      </c>
      <c r="F12" t="n">
        <v>23.91</v>
      </c>
      <c r="G12" t="n">
        <v>49.47</v>
      </c>
      <c r="H12" t="n">
        <v>0.9399999999999999</v>
      </c>
      <c r="I12" t="n">
        <v>29</v>
      </c>
      <c r="J12" t="n">
        <v>64.67</v>
      </c>
      <c r="K12" t="n">
        <v>28.92</v>
      </c>
      <c r="L12" t="n">
        <v>3.5</v>
      </c>
      <c r="M12" t="n">
        <v>25</v>
      </c>
      <c r="N12" t="n">
        <v>7.24</v>
      </c>
      <c r="O12" t="n">
        <v>8209.41</v>
      </c>
      <c r="P12" t="n">
        <v>134.47</v>
      </c>
      <c r="Q12" t="n">
        <v>608.84</v>
      </c>
      <c r="R12" t="n">
        <v>63.96</v>
      </c>
      <c r="S12" t="n">
        <v>46.36</v>
      </c>
      <c r="T12" t="n">
        <v>8381.870000000001</v>
      </c>
      <c r="U12" t="n">
        <v>0.72</v>
      </c>
      <c r="V12" t="n">
        <v>0.89</v>
      </c>
      <c r="W12" t="n">
        <v>9.23</v>
      </c>
      <c r="X12" t="n">
        <v>0.54</v>
      </c>
      <c r="Y12" t="n">
        <v>1</v>
      </c>
      <c r="Z12" t="n">
        <v>10</v>
      </c>
      <c r="AA12" t="n">
        <v>694.9747860455739</v>
      </c>
      <c r="AB12" t="n">
        <v>950.8951623912324</v>
      </c>
      <c r="AC12" t="n">
        <v>860.1430626823549</v>
      </c>
      <c r="AD12" t="n">
        <v>694974.7860455739</v>
      </c>
      <c r="AE12" t="n">
        <v>950895.1623912323</v>
      </c>
      <c r="AF12" t="n">
        <v>1.693830785077202e-06</v>
      </c>
      <c r="AG12" t="n">
        <v>33.99739583333334</v>
      </c>
      <c r="AH12" t="n">
        <v>860143.0626823548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3.8353</v>
      </c>
      <c r="E13" t="n">
        <v>26.07</v>
      </c>
      <c r="F13" t="n">
        <v>23.9</v>
      </c>
      <c r="G13" t="n">
        <v>53.12</v>
      </c>
      <c r="H13" t="n">
        <v>1.01</v>
      </c>
      <c r="I13" t="n">
        <v>27</v>
      </c>
      <c r="J13" t="n">
        <v>64.95999999999999</v>
      </c>
      <c r="K13" t="n">
        <v>28.92</v>
      </c>
      <c r="L13" t="n">
        <v>3.75</v>
      </c>
      <c r="M13" t="n">
        <v>16</v>
      </c>
      <c r="N13" t="n">
        <v>7.28</v>
      </c>
      <c r="O13" t="n">
        <v>8245.32</v>
      </c>
      <c r="P13" t="n">
        <v>133.03</v>
      </c>
      <c r="Q13" t="n">
        <v>608.91</v>
      </c>
      <c r="R13" t="n">
        <v>63.52</v>
      </c>
      <c r="S13" t="n">
        <v>46.36</v>
      </c>
      <c r="T13" t="n">
        <v>8170.28</v>
      </c>
      <c r="U13" t="n">
        <v>0.73</v>
      </c>
      <c r="V13" t="n">
        <v>0.89</v>
      </c>
      <c r="W13" t="n">
        <v>9.23</v>
      </c>
      <c r="X13" t="n">
        <v>0.53</v>
      </c>
      <c r="Y13" t="n">
        <v>1</v>
      </c>
      <c r="Z13" t="n">
        <v>10</v>
      </c>
      <c r="AA13" t="n">
        <v>692.4600500526938</v>
      </c>
      <c r="AB13" t="n">
        <v>947.4543896634516</v>
      </c>
      <c r="AC13" t="n">
        <v>857.0306724745587</v>
      </c>
      <c r="AD13" t="n">
        <v>692460.0500526938</v>
      </c>
      <c r="AE13" t="n">
        <v>947454.3896634516</v>
      </c>
      <c r="AF13" t="n">
        <v>1.69626330617959e-06</v>
      </c>
      <c r="AG13" t="n">
        <v>33.9453125</v>
      </c>
      <c r="AH13" t="n">
        <v>857030.6724745587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3.8394</v>
      </c>
      <c r="E14" t="n">
        <v>26.05</v>
      </c>
      <c r="F14" t="n">
        <v>23.89</v>
      </c>
      <c r="G14" t="n">
        <v>55.13</v>
      </c>
      <c r="H14" t="n">
        <v>1.07</v>
      </c>
      <c r="I14" t="n">
        <v>26</v>
      </c>
      <c r="J14" t="n">
        <v>65.25</v>
      </c>
      <c r="K14" t="n">
        <v>28.92</v>
      </c>
      <c r="L14" t="n">
        <v>4</v>
      </c>
      <c r="M14" t="n">
        <v>5</v>
      </c>
      <c r="N14" t="n">
        <v>7.33</v>
      </c>
      <c r="O14" t="n">
        <v>8281.25</v>
      </c>
      <c r="P14" t="n">
        <v>132</v>
      </c>
      <c r="Q14" t="n">
        <v>608.95</v>
      </c>
      <c r="R14" t="n">
        <v>62.86</v>
      </c>
      <c r="S14" t="n">
        <v>46.36</v>
      </c>
      <c r="T14" t="n">
        <v>7846.83</v>
      </c>
      <c r="U14" t="n">
        <v>0.74</v>
      </c>
      <c r="V14" t="n">
        <v>0.89</v>
      </c>
      <c r="W14" t="n">
        <v>9.24</v>
      </c>
      <c r="X14" t="n">
        <v>0.52</v>
      </c>
      <c r="Y14" t="n">
        <v>1</v>
      </c>
      <c r="Z14" t="n">
        <v>10</v>
      </c>
      <c r="AA14" t="n">
        <v>690.64038235314</v>
      </c>
      <c r="AB14" t="n">
        <v>944.9646400388491</v>
      </c>
      <c r="AC14" t="n">
        <v>854.7785410597427</v>
      </c>
      <c r="AD14" t="n">
        <v>690640.38235314</v>
      </c>
      <c r="AE14" t="n">
        <v>944964.6400388491</v>
      </c>
      <c r="AF14" t="n">
        <v>1.698076640092279e-06</v>
      </c>
      <c r="AG14" t="n">
        <v>33.91927083333334</v>
      </c>
      <c r="AH14" t="n">
        <v>854778.5410597427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3.8378</v>
      </c>
      <c r="E15" t="n">
        <v>26.06</v>
      </c>
      <c r="F15" t="n">
        <v>23.9</v>
      </c>
      <c r="G15" t="n">
        <v>55.15</v>
      </c>
      <c r="H15" t="n">
        <v>1.13</v>
      </c>
      <c r="I15" t="n">
        <v>26</v>
      </c>
      <c r="J15" t="n">
        <v>65.54000000000001</v>
      </c>
      <c r="K15" t="n">
        <v>28.92</v>
      </c>
      <c r="L15" t="n">
        <v>4.25</v>
      </c>
      <c r="M15" t="n">
        <v>0</v>
      </c>
      <c r="N15" t="n">
        <v>7.37</v>
      </c>
      <c r="O15" t="n">
        <v>8317.200000000001</v>
      </c>
      <c r="P15" t="n">
        <v>132.27</v>
      </c>
      <c r="Q15" t="n">
        <v>608.98</v>
      </c>
      <c r="R15" t="n">
        <v>62.9</v>
      </c>
      <c r="S15" t="n">
        <v>46.36</v>
      </c>
      <c r="T15" t="n">
        <v>7867.81</v>
      </c>
      <c r="U15" t="n">
        <v>0.74</v>
      </c>
      <c r="V15" t="n">
        <v>0.89</v>
      </c>
      <c r="W15" t="n">
        <v>9.25</v>
      </c>
      <c r="X15" t="n">
        <v>0.53</v>
      </c>
      <c r="Y15" t="n">
        <v>1</v>
      </c>
      <c r="Z15" t="n">
        <v>10</v>
      </c>
      <c r="AA15" t="n">
        <v>691.1900710219668</v>
      </c>
      <c r="AB15" t="n">
        <v>945.7167483260904</v>
      </c>
      <c r="AC15" t="n">
        <v>855.4588691876403</v>
      </c>
      <c r="AD15" t="n">
        <v>691190.0710219668</v>
      </c>
      <c r="AE15" t="n">
        <v>945716.7483260904</v>
      </c>
      <c r="AF15" t="n">
        <v>1.697368997589766e-06</v>
      </c>
      <c r="AG15" t="n">
        <v>33.93229166666666</v>
      </c>
      <c r="AH15" t="n">
        <v>855458.8691876403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0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2.4826</v>
      </c>
      <c r="E2" t="n">
        <v>40.28</v>
      </c>
      <c r="F2" t="n">
        <v>28.86</v>
      </c>
      <c r="G2" t="n">
        <v>6.49</v>
      </c>
      <c r="H2" t="n">
        <v>0.11</v>
      </c>
      <c r="I2" t="n">
        <v>267</v>
      </c>
      <c r="J2" t="n">
        <v>167.88</v>
      </c>
      <c r="K2" t="n">
        <v>51.39</v>
      </c>
      <c r="L2" t="n">
        <v>1</v>
      </c>
      <c r="M2" t="n">
        <v>265</v>
      </c>
      <c r="N2" t="n">
        <v>30.49</v>
      </c>
      <c r="O2" t="n">
        <v>20939.59</v>
      </c>
      <c r="P2" t="n">
        <v>371.48</v>
      </c>
      <c r="Q2" t="n">
        <v>609.77</v>
      </c>
      <c r="R2" t="n">
        <v>217.29</v>
      </c>
      <c r="S2" t="n">
        <v>46.36</v>
      </c>
      <c r="T2" t="n">
        <v>83855.52</v>
      </c>
      <c r="U2" t="n">
        <v>0.21</v>
      </c>
      <c r="V2" t="n">
        <v>0.74</v>
      </c>
      <c r="W2" t="n">
        <v>9.630000000000001</v>
      </c>
      <c r="X2" t="n">
        <v>5.46</v>
      </c>
      <c r="Y2" t="n">
        <v>1</v>
      </c>
      <c r="Z2" t="n">
        <v>10</v>
      </c>
      <c r="AA2" t="n">
        <v>1823.299776074126</v>
      </c>
      <c r="AB2" t="n">
        <v>2494.719191933688</v>
      </c>
      <c r="AC2" t="n">
        <v>2256.626693615913</v>
      </c>
      <c r="AD2" t="n">
        <v>1823299.776074126</v>
      </c>
      <c r="AE2" t="n">
        <v>2494719.191933688</v>
      </c>
      <c r="AF2" t="n">
        <v>8.660940958812927e-07</v>
      </c>
      <c r="AG2" t="n">
        <v>52.44791666666666</v>
      </c>
      <c r="AH2" t="n">
        <v>2256626.693615913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2.7147</v>
      </c>
      <c r="E3" t="n">
        <v>36.84</v>
      </c>
      <c r="F3" t="n">
        <v>27.55</v>
      </c>
      <c r="G3" t="n">
        <v>8.1</v>
      </c>
      <c r="H3" t="n">
        <v>0.13</v>
      </c>
      <c r="I3" t="n">
        <v>204</v>
      </c>
      <c r="J3" t="n">
        <v>168.25</v>
      </c>
      <c r="K3" t="n">
        <v>51.39</v>
      </c>
      <c r="L3" t="n">
        <v>1.25</v>
      </c>
      <c r="M3" t="n">
        <v>202</v>
      </c>
      <c r="N3" t="n">
        <v>30.6</v>
      </c>
      <c r="O3" t="n">
        <v>20984.25</v>
      </c>
      <c r="P3" t="n">
        <v>354.29</v>
      </c>
      <c r="Q3" t="n">
        <v>609.6900000000001</v>
      </c>
      <c r="R3" t="n">
        <v>176.42</v>
      </c>
      <c r="S3" t="n">
        <v>46.36</v>
      </c>
      <c r="T3" t="n">
        <v>63739.8</v>
      </c>
      <c r="U3" t="n">
        <v>0.26</v>
      </c>
      <c r="V3" t="n">
        <v>0.77</v>
      </c>
      <c r="W3" t="n">
        <v>9.529999999999999</v>
      </c>
      <c r="X3" t="n">
        <v>4.16</v>
      </c>
      <c r="Y3" t="n">
        <v>1</v>
      </c>
      <c r="Z3" t="n">
        <v>10</v>
      </c>
      <c r="AA3" t="n">
        <v>1618.238272974388</v>
      </c>
      <c r="AB3" t="n">
        <v>2214.144996717593</v>
      </c>
      <c r="AC3" t="n">
        <v>2002.830105802885</v>
      </c>
      <c r="AD3" t="n">
        <v>1618238.272974388</v>
      </c>
      <c r="AE3" t="n">
        <v>2214144.996717593</v>
      </c>
      <c r="AF3" t="n">
        <v>9.470658350475088e-07</v>
      </c>
      <c r="AG3" t="n">
        <v>47.96875</v>
      </c>
      <c r="AH3" t="n">
        <v>2002830.105802885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2.8848</v>
      </c>
      <c r="E4" t="n">
        <v>34.66</v>
      </c>
      <c r="F4" t="n">
        <v>26.7</v>
      </c>
      <c r="G4" t="n">
        <v>9.710000000000001</v>
      </c>
      <c r="H4" t="n">
        <v>0.16</v>
      </c>
      <c r="I4" t="n">
        <v>165</v>
      </c>
      <c r="J4" t="n">
        <v>168.61</v>
      </c>
      <c r="K4" t="n">
        <v>51.39</v>
      </c>
      <c r="L4" t="n">
        <v>1.5</v>
      </c>
      <c r="M4" t="n">
        <v>163</v>
      </c>
      <c r="N4" t="n">
        <v>30.71</v>
      </c>
      <c r="O4" t="n">
        <v>21028.94</v>
      </c>
      <c r="P4" t="n">
        <v>342.91</v>
      </c>
      <c r="Q4" t="n">
        <v>609.24</v>
      </c>
      <c r="R4" t="n">
        <v>150.85</v>
      </c>
      <c r="S4" t="n">
        <v>46.36</v>
      </c>
      <c r="T4" t="n">
        <v>51145.97</v>
      </c>
      <c r="U4" t="n">
        <v>0.31</v>
      </c>
      <c r="V4" t="n">
        <v>0.8</v>
      </c>
      <c r="W4" t="n">
        <v>9.44</v>
      </c>
      <c r="X4" t="n">
        <v>3.32</v>
      </c>
      <c r="Y4" t="n">
        <v>1</v>
      </c>
      <c r="Z4" t="n">
        <v>10</v>
      </c>
      <c r="AA4" t="n">
        <v>1495.832679601571</v>
      </c>
      <c r="AB4" t="n">
        <v>2046.664263711249</v>
      </c>
      <c r="AC4" t="n">
        <v>1851.333498893982</v>
      </c>
      <c r="AD4" t="n">
        <v>1495832.679601571</v>
      </c>
      <c r="AE4" t="n">
        <v>2046664.263711249</v>
      </c>
      <c r="AF4" t="n">
        <v>1.006407898090048e-06</v>
      </c>
      <c r="AG4" t="n">
        <v>45.13020833333334</v>
      </c>
      <c r="AH4" t="n">
        <v>1851333.498893982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3.0076</v>
      </c>
      <c r="E5" t="n">
        <v>33.25</v>
      </c>
      <c r="F5" t="n">
        <v>26.17</v>
      </c>
      <c r="G5" t="n">
        <v>11.29</v>
      </c>
      <c r="H5" t="n">
        <v>0.18</v>
      </c>
      <c r="I5" t="n">
        <v>139</v>
      </c>
      <c r="J5" t="n">
        <v>168.97</v>
      </c>
      <c r="K5" t="n">
        <v>51.39</v>
      </c>
      <c r="L5" t="n">
        <v>1.75</v>
      </c>
      <c r="M5" t="n">
        <v>137</v>
      </c>
      <c r="N5" t="n">
        <v>30.83</v>
      </c>
      <c r="O5" t="n">
        <v>21073.68</v>
      </c>
      <c r="P5" t="n">
        <v>335.6</v>
      </c>
      <c r="Q5" t="n">
        <v>609.38</v>
      </c>
      <c r="R5" t="n">
        <v>133.72</v>
      </c>
      <c r="S5" t="n">
        <v>46.36</v>
      </c>
      <c r="T5" t="n">
        <v>42710.17</v>
      </c>
      <c r="U5" t="n">
        <v>0.35</v>
      </c>
      <c r="V5" t="n">
        <v>0.8100000000000001</v>
      </c>
      <c r="W5" t="n">
        <v>9.41</v>
      </c>
      <c r="X5" t="n">
        <v>2.78</v>
      </c>
      <c r="Y5" t="n">
        <v>1</v>
      </c>
      <c r="Z5" t="n">
        <v>10</v>
      </c>
      <c r="AA5" t="n">
        <v>1415.093193140967</v>
      </c>
      <c r="AB5" t="n">
        <v>1936.192936361099</v>
      </c>
      <c r="AC5" t="n">
        <v>1751.405399978648</v>
      </c>
      <c r="AD5" t="n">
        <v>1415093.193140967</v>
      </c>
      <c r="AE5" t="n">
        <v>1936192.936361099</v>
      </c>
      <c r="AF5" t="n">
        <v>1.049248611444685e-06</v>
      </c>
      <c r="AG5" t="n">
        <v>43.29427083333334</v>
      </c>
      <c r="AH5" t="n">
        <v>1751405.399978648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3.1083</v>
      </c>
      <c r="E6" t="n">
        <v>32.17</v>
      </c>
      <c r="F6" t="n">
        <v>25.77</v>
      </c>
      <c r="G6" t="n">
        <v>12.99</v>
      </c>
      <c r="H6" t="n">
        <v>0.21</v>
      </c>
      <c r="I6" t="n">
        <v>119</v>
      </c>
      <c r="J6" t="n">
        <v>169.33</v>
      </c>
      <c r="K6" t="n">
        <v>51.39</v>
      </c>
      <c r="L6" t="n">
        <v>2</v>
      </c>
      <c r="M6" t="n">
        <v>117</v>
      </c>
      <c r="N6" t="n">
        <v>30.94</v>
      </c>
      <c r="O6" t="n">
        <v>21118.46</v>
      </c>
      <c r="P6" t="n">
        <v>330</v>
      </c>
      <c r="Q6" t="n">
        <v>609.22</v>
      </c>
      <c r="R6" t="n">
        <v>121.21</v>
      </c>
      <c r="S6" t="n">
        <v>46.36</v>
      </c>
      <c r="T6" t="n">
        <v>36555.83</v>
      </c>
      <c r="U6" t="n">
        <v>0.38</v>
      </c>
      <c r="V6" t="n">
        <v>0.83</v>
      </c>
      <c r="W6" t="n">
        <v>9.380000000000001</v>
      </c>
      <c r="X6" t="n">
        <v>2.39</v>
      </c>
      <c r="Y6" t="n">
        <v>1</v>
      </c>
      <c r="Z6" t="n">
        <v>10</v>
      </c>
      <c r="AA6" t="n">
        <v>1357.006317744694</v>
      </c>
      <c r="AB6" t="n">
        <v>1856.715910831836</v>
      </c>
      <c r="AC6" t="n">
        <v>1679.513550219193</v>
      </c>
      <c r="AD6" t="n">
        <v>1357006.317744694</v>
      </c>
      <c r="AE6" t="n">
        <v>1856715.910831837</v>
      </c>
      <c r="AF6" t="n">
        <v>1.084379391858464e-06</v>
      </c>
      <c r="AG6" t="n">
        <v>41.88802083333334</v>
      </c>
      <c r="AH6" t="n">
        <v>1679513.550219193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3.1856</v>
      </c>
      <c r="E7" t="n">
        <v>31.39</v>
      </c>
      <c r="F7" t="n">
        <v>25.46</v>
      </c>
      <c r="G7" t="n">
        <v>14.55</v>
      </c>
      <c r="H7" t="n">
        <v>0.24</v>
      </c>
      <c r="I7" t="n">
        <v>105</v>
      </c>
      <c r="J7" t="n">
        <v>169.7</v>
      </c>
      <c r="K7" t="n">
        <v>51.39</v>
      </c>
      <c r="L7" t="n">
        <v>2.25</v>
      </c>
      <c r="M7" t="n">
        <v>103</v>
      </c>
      <c r="N7" t="n">
        <v>31.05</v>
      </c>
      <c r="O7" t="n">
        <v>21163.27</v>
      </c>
      <c r="P7" t="n">
        <v>325.61</v>
      </c>
      <c r="Q7" t="n">
        <v>609.27</v>
      </c>
      <c r="R7" t="n">
        <v>112.25</v>
      </c>
      <c r="S7" t="n">
        <v>46.36</v>
      </c>
      <c r="T7" t="n">
        <v>32145.67</v>
      </c>
      <c r="U7" t="n">
        <v>0.41</v>
      </c>
      <c r="V7" t="n">
        <v>0.84</v>
      </c>
      <c r="W7" t="n">
        <v>9.34</v>
      </c>
      <c r="X7" t="n">
        <v>2.08</v>
      </c>
      <c r="Y7" t="n">
        <v>1</v>
      </c>
      <c r="Z7" t="n">
        <v>10</v>
      </c>
      <c r="AA7" t="n">
        <v>1310.185279863193</v>
      </c>
      <c r="AB7" t="n">
        <v>1792.653301203957</v>
      </c>
      <c r="AC7" t="n">
        <v>1621.564986141761</v>
      </c>
      <c r="AD7" t="n">
        <v>1310185.279863193</v>
      </c>
      <c r="AE7" t="n">
        <v>1792653.301203957</v>
      </c>
      <c r="AF7" t="n">
        <v>1.111346713864274e-06</v>
      </c>
      <c r="AG7" t="n">
        <v>40.87239583333334</v>
      </c>
      <c r="AH7" t="n">
        <v>1621564.986141762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3.2448</v>
      </c>
      <c r="E8" t="n">
        <v>30.82</v>
      </c>
      <c r="F8" t="n">
        <v>25.26</v>
      </c>
      <c r="G8" t="n">
        <v>16.12</v>
      </c>
      <c r="H8" t="n">
        <v>0.26</v>
      </c>
      <c r="I8" t="n">
        <v>94</v>
      </c>
      <c r="J8" t="n">
        <v>170.06</v>
      </c>
      <c r="K8" t="n">
        <v>51.39</v>
      </c>
      <c r="L8" t="n">
        <v>2.5</v>
      </c>
      <c r="M8" t="n">
        <v>92</v>
      </c>
      <c r="N8" t="n">
        <v>31.17</v>
      </c>
      <c r="O8" t="n">
        <v>21208.12</v>
      </c>
      <c r="P8" t="n">
        <v>322.64</v>
      </c>
      <c r="Q8" t="n">
        <v>609.13</v>
      </c>
      <c r="R8" t="n">
        <v>105.19</v>
      </c>
      <c r="S8" t="n">
        <v>46.36</v>
      </c>
      <c r="T8" t="n">
        <v>28671.3</v>
      </c>
      <c r="U8" t="n">
        <v>0.44</v>
      </c>
      <c r="V8" t="n">
        <v>0.84</v>
      </c>
      <c r="W8" t="n">
        <v>9.35</v>
      </c>
      <c r="X8" t="n">
        <v>1.88</v>
      </c>
      <c r="Y8" t="n">
        <v>1</v>
      </c>
      <c r="Z8" t="n">
        <v>10</v>
      </c>
      <c r="AA8" t="n">
        <v>1280.775804455052</v>
      </c>
      <c r="AB8" t="n">
        <v>1752.413959496054</v>
      </c>
      <c r="AC8" t="n">
        <v>1585.166030730189</v>
      </c>
      <c r="AD8" t="n">
        <v>1280775.804455052</v>
      </c>
      <c r="AE8" t="n">
        <v>1752413.959496054</v>
      </c>
      <c r="AF8" t="n">
        <v>1.131999565904946e-06</v>
      </c>
      <c r="AG8" t="n">
        <v>40.13020833333334</v>
      </c>
      <c r="AH8" t="n">
        <v>1585166.030730189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3.2962</v>
      </c>
      <c r="E9" t="n">
        <v>30.34</v>
      </c>
      <c r="F9" t="n">
        <v>25.09</v>
      </c>
      <c r="G9" t="n">
        <v>17.71</v>
      </c>
      <c r="H9" t="n">
        <v>0.29</v>
      </c>
      <c r="I9" t="n">
        <v>85</v>
      </c>
      <c r="J9" t="n">
        <v>170.42</v>
      </c>
      <c r="K9" t="n">
        <v>51.39</v>
      </c>
      <c r="L9" t="n">
        <v>2.75</v>
      </c>
      <c r="M9" t="n">
        <v>83</v>
      </c>
      <c r="N9" t="n">
        <v>31.28</v>
      </c>
      <c r="O9" t="n">
        <v>21253.01</v>
      </c>
      <c r="P9" t="n">
        <v>319.79</v>
      </c>
      <c r="Q9" t="n">
        <v>609.03</v>
      </c>
      <c r="R9" t="n">
        <v>100.04</v>
      </c>
      <c r="S9" t="n">
        <v>46.36</v>
      </c>
      <c r="T9" t="n">
        <v>26144.92</v>
      </c>
      <c r="U9" t="n">
        <v>0.46</v>
      </c>
      <c r="V9" t="n">
        <v>0.85</v>
      </c>
      <c r="W9" t="n">
        <v>9.33</v>
      </c>
      <c r="X9" t="n">
        <v>1.71</v>
      </c>
      <c r="Y9" t="n">
        <v>1</v>
      </c>
      <c r="Z9" t="n">
        <v>10</v>
      </c>
      <c r="AA9" t="n">
        <v>1254.317654270333</v>
      </c>
      <c r="AB9" t="n">
        <v>1716.212751162116</v>
      </c>
      <c r="AC9" t="n">
        <v>1552.419814910927</v>
      </c>
      <c r="AD9" t="n">
        <v>1254317.654270333</v>
      </c>
      <c r="AE9" t="n">
        <v>1716212.751162116</v>
      </c>
      <c r="AF9" t="n">
        <v>1.149931265142962e-06</v>
      </c>
      <c r="AG9" t="n">
        <v>39.50520833333334</v>
      </c>
      <c r="AH9" t="n">
        <v>1552419.814910927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3.3462</v>
      </c>
      <c r="E10" t="n">
        <v>29.88</v>
      </c>
      <c r="F10" t="n">
        <v>24.9</v>
      </c>
      <c r="G10" t="n">
        <v>19.4</v>
      </c>
      <c r="H10" t="n">
        <v>0.31</v>
      </c>
      <c r="I10" t="n">
        <v>77</v>
      </c>
      <c r="J10" t="n">
        <v>170.79</v>
      </c>
      <c r="K10" t="n">
        <v>51.39</v>
      </c>
      <c r="L10" t="n">
        <v>3</v>
      </c>
      <c r="M10" t="n">
        <v>75</v>
      </c>
      <c r="N10" t="n">
        <v>31.4</v>
      </c>
      <c r="O10" t="n">
        <v>21297.94</v>
      </c>
      <c r="P10" t="n">
        <v>317.04</v>
      </c>
      <c r="Q10" t="n">
        <v>609.13</v>
      </c>
      <c r="R10" t="n">
        <v>94.8</v>
      </c>
      <c r="S10" t="n">
        <v>46.36</v>
      </c>
      <c r="T10" t="n">
        <v>23561.34</v>
      </c>
      <c r="U10" t="n">
        <v>0.49</v>
      </c>
      <c r="V10" t="n">
        <v>0.86</v>
      </c>
      <c r="W10" t="n">
        <v>9.300000000000001</v>
      </c>
      <c r="X10" t="n">
        <v>1.53</v>
      </c>
      <c r="Y10" t="n">
        <v>1</v>
      </c>
      <c r="Z10" t="n">
        <v>10</v>
      </c>
      <c r="AA10" t="n">
        <v>1228.53926050699</v>
      </c>
      <c r="AB10" t="n">
        <v>1680.941615552641</v>
      </c>
      <c r="AC10" t="n">
        <v>1520.514906980671</v>
      </c>
      <c r="AD10" t="n">
        <v>1228539.26050699</v>
      </c>
      <c r="AE10" t="n">
        <v>1680941.615552641</v>
      </c>
      <c r="AF10" t="n">
        <v>1.167374552339475e-06</v>
      </c>
      <c r="AG10" t="n">
        <v>38.90625</v>
      </c>
      <c r="AH10" t="n">
        <v>1520514.906980671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3.3823</v>
      </c>
      <c r="E11" t="n">
        <v>29.57</v>
      </c>
      <c r="F11" t="n">
        <v>24.79</v>
      </c>
      <c r="G11" t="n">
        <v>20.95</v>
      </c>
      <c r="H11" t="n">
        <v>0.34</v>
      </c>
      <c r="I11" t="n">
        <v>71</v>
      </c>
      <c r="J11" t="n">
        <v>171.15</v>
      </c>
      <c r="K11" t="n">
        <v>51.39</v>
      </c>
      <c r="L11" t="n">
        <v>3.25</v>
      </c>
      <c r="M11" t="n">
        <v>69</v>
      </c>
      <c r="N11" t="n">
        <v>31.51</v>
      </c>
      <c r="O11" t="n">
        <v>21342.91</v>
      </c>
      <c r="P11" t="n">
        <v>315.11</v>
      </c>
      <c r="Q11" t="n">
        <v>609.0700000000001</v>
      </c>
      <c r="R11" t="n">
        <v>91.31999999999999</v>
      </c>
      <c r="S11" t="n">
        <v>46.36</v>
      </c>
      <c r="T11" t="n">
        <v>21854.05</v>
      </c>
      <c r="U11" t="n">
        <v>0.51</v>
      </c>
      <c r="V11" t="n">
        <v>0.86</v>
      </c>
      <c r="W11" t="n">
        <v>9.289999999999999</v>
      </c>
      <c r="X11" t="n">
        <v>1.41</v>
      </c>
      <c r="Y11" t="n">
        <v>1</v>
      </c>
      <c r="Z11" t="n">
        <v>10</v>
      </c>
      <c r="AA11" t="n">
        <v>1216.79782703531</v>
      </c>
      <c r="AB11" t="n">
        <v>1664.876468281202</v>
      </c>
      <c r="AC11" t="n">
        <v>1505.982994817242</v>
      </c>
      <c r="AD11" t="n">
        <v>1216797.82703531</v>
      </c>
      <c r="AE11" t="n">
        <v>1664876.468281202</v>
      </c>
      <c r="AF11" t="n">
        <v>1.179968605695358e-06</v>
      </c>
      <c r="AG11" t="n">
        <v>38.50260416666666</v>
      </c>
      <c r="AH11" t="n">
        <v>1505982.994817242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3.4209</v>
      </c>
      <c r="E12" t="n">
        <v>29.23</v>
      </c>
      <c r="F12" t="n">
        <v>24.66</v>
      </c>
      <c r="G12" t="n">
        <v>22.76</v>
      </c>
      <c r="H12" t="n">
        <v>0.36</v>
      </c>
      <c r="I12" t="n">
        <v>65</v>
      </c>
      <c r="J12" t="n">
        <v>171.52</v>
      </c>
      <c r="K12" t="n">
        <v>51.39</v>
      </c>
      <c r="L12" t="n">
        <v>3.5</v>
      </c>
      <c r="M12" t="n">
        <v>63</v>
      </c>
      <c r="N12" t="n">
        <v>31.63</v>
      </c>
      <c r="O12" t="n">
        <v>21387.92</v>
      </c>
      <c r="P12" t="n">
        <v>312.91</v>
      </c>
      <c r="Q12" t="n">
        <v>609.0700000000001</v>
      </c>
      <c r="R12" t="n">
        <v>87.38</v>
      </c>
      <c r="S12" t="n">
        <v>46.36</v>
      </c>
      <c r="T12" t="n">
        <v>19914.14</v>
      </c>
      <c r="U12" t="n">
        <v>0.53</v>
      </c>
      <c r="V12" t="n">
        <v>0.86</v>
      </c>
      <c r="W12" t="n">
        <v>9.279999999999999</v>
      </c>
      <c r="X12" t="n">
        <v>1.28</v>
      </c>
      <c r="Y12" t="n">
        <v>1</v>
      </c>
      <c r="Z12" t="n">
        <v>10</v>
      </c>
      <c r="AA12" t="n">
        <v>1195.725131028469</v>
      </c>
      <c r="AB12" t="n">
        <v>1636.043875942907</v>
      </c>
      <c r="AC12" t="n">
        <v>1479.902144624916</v>
      </c>
      <c r="AD12" t="n">
        <v>1195725.131028469</v>
      </c>
      <c r="AE12" t="n">
        <v>1636043.875942907</v>
      </c>
      <c r="AF12" t="n">
        <v>1.193434823411067e-06</v>
      </c>
      <c r="AG12" t="n">
        <v>38.05989583333334</v>
      </c>
      <c r="AH12" t="n">
        <v>1479902.144624916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3.444</v>
      </c>
      <c r="E13" t="n">
        <v>29.04</v>
      </c>
      <c r="F13" t="n">
        <v>24.6</v>
      </c>
      <c r="G13" t="n">
        <v>24.19</v>
      </c>
      <c r="H13" t="n">
        <v>0.39</v>
      </c>
      <c r="I13" t="n">
        <v>61</v>
      </c>
      <c r="J13" t="n">
        <v>171.88</v>
      </c>
      <c r="K13" t="n">
        <v>51.39</v>
      </c>
      <c r="L13" t="n">
        <v>3.75</v>
      </c>
      <c r="M13" t="n">
        <v>59</v>
      </c>
      <c r="N13" t="n">
        <v>31.74</v>
      </c>
      <c r="O13" t="n">
        <v>21432.96</v>
      </c>
      <c r="P13" t="n">
        <v>311.69</v>
      </c>
      <c r="Q13" t="n">
        <v>608.97</v>
      </c>
      <c r="R13" t="n">
        <v>85.01000000000001</v>
      </c>
      <c r="S13" t="n">
        <v>46.36</v>
      </c>
      <c r="T13" t="n">
        <v>18747.78</v>
      </c>
      <c r="U13" t="n">
        <v>0.55</v>
      </c>
      <c r="V13" t="n">
        <v>0.87</v>
      </c>
      <c r="W13" t="n">
        <v>9.289999999999999</v>
      </c>
      <c r="X13" t="n">
        <v>1.22</v>
      </c>
      <c r="Y13" t="n">
        <v>1</v>
      </c>
      <c r="Z13" t="n">
        <v>10</v>
      </c>
      <c r="AA13" t="n">
        <v>1188.447274173774</v>
      </c>
      <c r="AB13" t="n">
        <v>1626.085991117928</v>
      </c>
      <c r="AC13" t="n">
        <v>1470.894626351655</v>
      </c>
      <c r="AD13" t="n">
        <v>1188447.274173774</v>
      </c>
      <c r="AE13" t="n">
        <v>1626085.991117928</v>
      </c>
      <c r="AF13" t="n">
        <v>1.201493622095856e-06</v>
      </c>
      <c r="AG13" t="n">
        <v>37.8125</v>
      </c>
      <c r="AH13" t="n">
        <v>1470894.626351655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3.4726</v>
      </c>
      <c r="E14" t="n">
        <v>28.8</v>
      </c>
      <c r="F14" t="n">
        <v>24.49</v>
      </c>
      <c r="G14" t="n">
        <v>25.78</v>
      </c>
      <c r="H14" t="n">
        <v>0.41</v>
      </c>
      <c r="I14" t="n">
        <v>57</v>
      </c>
      <c r="J14" t="n">
        <v>172.25</v>
      </c>
      <c r="K14" t="n">
        <v>51.39</v>
      </c>
      <c r="L14" t="n">
        <v>4</v>
      </c>
      <c r="M14" t="n">
        <v>55</v>
      </c>
      <c r="N14" t="n">
        <v>31.86</v>
      </c>
      <c r="O14" t="n">
        <v>21478.05</v>
      </c>
      <c r="P14" t="n">
        <v>309.87</v>
      </c>
      <c r="Q14" t="n">
        <v>609.15</v>
      </c>
      <c r="R14" t="n">
        <v>82.14</v>
      </c>
      <c r="S14" t="n">
        <v>46.36</v>
      </c>
      <c r="T14" t="n">
        <v>17332.73</v>
      </c>
      <c r="U14" t="n">
        <v>0.5600000000000001</v>
      </c>
      <c r="V14" t="n">
        <v>0.87</v>
      </c>
      <c r="W14" t="n">
        <v>9.27</v>
      </c>
      <c r="X14" t="n">
        <v>1.12</v>
      </c>
      <c r="Y14" t="n">
        <v>1</v>
      </c>
      <c r="Z14" t="n">
        <v>10</v>
      </c>
      <c r="AA14" t="n">
        <v>1170.531822977405</v>
      </c>
      <c r="AB14" t="n">
        <v>1601.573280417131</v>
      </c>
      <c r="AC14" t="n">
        <v>1448.721374356336</v>
      </c>
      <c r="AD14" t="n">
        <v>1170531.822977405</v>
      </c>
      <c r="AE14" t="n">
        <v>1601573.280417131</v>
      </c>
      <c r="AF14" t="n">
        <v>1.211471182372262e-06</v>
      </c>
      <c r="AG14" t="n">
        <v>37.5</v>
      </c>
      <c r="AH14" t="n">
        <v>1448721.374356336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3.4977</v>
      </c>
      <c r="E15" t="n">
        <v>28.59</v>
      </c>
      <c r="F15" t="n">
        <v>24.42</v>
      </c>
      <c r="G15" t="n">
        <v>27.65</v>
      </c>
      <c r="H15" t="n">
        <v>0.44</v>
      </c>
      <c r="I15" t="n">
        <v>53</v>
      </c>
      <c r="J15" t="n">
        <v>172.61</v>
      </c>
      <c r="K15" t="n">
        <v>51.39</v>
      </c>
      <c r="L15" t="n">
        <v>4.25</v>
      </c>
      <c r="M15" t="n">
        <v>51</v>
      </c>
      <c r="N15" t="n">
        <v>31.97</v>
      </c>
      <c r="O15" t="n">
        <v>21523.17</v>
      </c>
      <c r="P15" t="n">
        <v>308.51</v>
      </c>
      <c r="Q15" t="n">
        <v>609.02</v>
      </c>
      <c r="R15" t="n">
        <v>79.76000000000001</v>
      </c>
      <c r="S15" t="n">
        <v>46.36</v>
      </c>
      <c r="T15" t="n">
        <v>16162.36</v>
      </c>
      <c r="U15" t="n">
        <v>0.58</v>
      </c>
      <c r="V15" t="n">
        <v>0.87</v>
      </c>
      <c r="W15" t="n">
        <v>9.27</v>
      </c>
      <c r="X15" t="n">
        <v>1.05</v>
      </c>
      <c r="Y15" t="n">
        <v>1</v>
      </c>
      <c r="Z15" t="n">
        <v>10</v>
      </c>
      <c r="AA15" t="n">
        <v>1162.954603176671</v>
      </c>
      <c r="AB15" t="n">
        <v>1591.205794002422</v>
      </c>
      <c r="AC15" t="n">
        <v>1439.343346294188</v>
      </c>
      <c r="AD15" t="n">
        <v>1162954.603176671</v>
      </c>
      <c r="AE15" t="n">
        <v>1591205.794002422</v>
      </c>
      <c r="AF15" t="n">
        <v>1.220227712544912e-06</v>
      </c>
      <c r="AG15" t="n">
        <v>37.2265625</v>
      </c>
      <c r="AH15" t="n">
        <v>1439343.346294188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3.5181</v>
      </c>
      <c r="E16" t="n">
        <v>28.42</v>
      </c>
      <c r="F16" t="n">
        <v>24.36</v>
      </c>
      <c r="G16" t="n">
        <v>29.23</v>
      </c>
      <c r="H16" t="n">
        <v>0.46</v>
      </c>
      <c r="I16" t="n">
        <v>50</v>
      </c>
      <c r="J16" t="n">
        <v>172.98</v>
      </c>
      <c r="K16" t="n">
        <v>51.39</v>
      </c>
      <c r="L16" t="n">
        <v>4.5</v>
      </c>
      <c r="M16" t="n">
        <v>48</v>
      </c>
      <c r="N16" t="n">
        <v>32.09</v>
      </c>
      <c r="O16" t="n">
        <v>21568.34</v>
      </c>
      <c r="P16" t="n">
        <v>307.13</v>
      </c>
      <c r="Q16" t="n">
        <v>608.86</v>
      </c>
      <c r="R16" t="n">
        <v>77.97</v>
      </c>
      <c r="S16" t="n">
        <v>46.36</v>
      </c>
      <c r="T16" t="n">
        <v>15280.06</v>
      </c>
      <c r="U16" t="n">
        <v>0.59</v>
      </c>
      <c r="V16" t="n">
        <v>0.87</v>
      </c>
      <c r="W16" t="n">
        <v>9.26</v>
      </c>
      <c r="X16" t="n">
        <v>0.98</v>
      </c>
      <c r="Y16" t="n">
        <v>1</v>
      </c>
      <c r="Z16" t="n">
        <v>10</v>
      </c>
      <c r="AA16" t="n">
        <v>1156.426292396513</v>
      </c>
      <c r="AB16" t="n">
        <v>1582.273471184266</v>
      </c>
      <c r="AC16" t="n">
        <v>1431.263511829203</v>
      </c>
      <c r="AD16" t="n">
        <v>1156426.292396513</v>
      </c>
      <c r="AE16" t="n">
        <v>1582273.471184266</v>
      </c>
      <c r="AF16" t="n">
        <v>1.227344573721089e-06</v>
      </c>
      <c r="AG16" t="n">
        <v>37.00520833333334</v>
      </c>
      <c r="AH16" t="n">
        <v>1431263.511829203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3.5422</v>
      </c>
      <c r="E17" t="n">
        <v>28.23</v>
      </c>
      <c r="F17" t="n">
        <v>24.27</v>
      </c>
      <c r="G17" t="n">
        <v>30.98</v>
      </c>
      <c r="H17" t="n">
        <v>0.49</v>
      </c>
      <c r="I17" t="n">
        <v>47</v>
      </c>
      <c r="J17" t="n">
        <v>173.35</v>
      </c>
      <c r="K17" t="n">
        <v>51.39</v>
      </c>
      <c r="L17" t="n">
        <v>4.75</v>
      </c>
      <c r="M17" t="n">
        <v>45</v>
      </c>
      <c r="N17" t="n">
        <v>32.2</v>
      </c>
      <c r="O17" t="n">
        <v>21613.54</v>
      </c>
      <c r="P17" t="n">
        <v>305.46</v>
      </c>
      <c r="Q17" t="n">
        <v>608.99</v>
      </c>
      <c r="R17" t="n">
        <v>75.29000000000001</v>
      </c>
      <c r="S17" t="n">
        <v>46.36</v>
      </c>
      <c r="T17" t="n">
        <v>13959.95</v>
      </c>
      <c r="U17" t="n">
        <v>0.62</v>
      </c>
      <c r="V17" t="n">
        <v>0.88</v>
      </c>
      <c r="W17" t="n">
        <v>9.24</v>
      </c>
      <c r="X17" t="n">
        <v>0.89</v>
      </c>
      <c r="Y17" t="n">
        <v>1</v>
      </c>
      <c r="Z17" t="n">
        <v>10</v>
      </c>
      <c r="AA17" t="n">
        <v>1140.124671214637</v>
      </c>
      <c r="AB17" t="n">
        <v>1559.968873906453</v>
      </c>
      <c r="AC17" t="n">
        <v>1411.087634010886</v>
      </c>
      <c r="AD17" t="n">
        <v>1140124.671214637</v>
      </c>
      <c r="AE17" t="n">
        <v>1559968.873906453</v>
      </c>
      <c r="AF17" t="n">
        <v>1.235752238149809e-06</v>
      </c>
      <c r="AG17" t="n">
        <v>36.7578125</v>
      </c>
      <c r="AH17" t="n">
        <v>1411087.634010886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3.5521</v>
      </c>
      <c r="E18" t="n">
        <v>28.15</v>
      </c>
      <c r="F18" t="n">
        <v>24.25</v>
      </c>
      <c r="G18" t="n">
        <v>32.34</v>
      </c>
      <c r="H18" t="n">
        <v>0.51</v>
      </c>
      <c r="I18" t="n">
        <v>45</v>
      </c>
      <c r="J18" t="n">
        <v>173.71</v>
      </c>
      <c r="K18" t="n">
        <v>51.39</v>
      </c>
      <c r="L18" t="n">
        <v>5</v>
      </c>
      <c r="M18" t="n">
        <v>43</v>
      </c>
      <c r="N18" t="n">
        <v>32.32</v>
      </c>
      <c r="O18" t="n">
        <v>21658.78</v>
      </c>
      <c r="P18" t="n">
        <v>304.71</v>
      </c>
      <c r="Q18" t="n">
        <v>608.85</v>
      </c>
      <c r="R18" t="n">
        <v>74.86</v>
      </c>
      <c r="S18" t="n">
        <v>46.36</v>
      </c>
      <c r="T18" t="n">
        <v>13754.5</v>
      </c>
      <c r="U18" t="n">
        <v>0.62</v>
      </c>
      <c r="V18" t="n">
        <v>0.88</v>
      </c>
      <c r="W18" t="n">
        <v>9.25</v>
      </c>
      <c r="X18" t="n">
        <v>0.88</v>
      </c>
      <c r="Y18" t="n">
        <v>1</v>
      </c>
      <c r="Z18" t="n">
        <v>10</v>
      </c>
      <c r="AA18" t="n">
        <v>1136.975680386658</v>
      </c>
      <c r="AB18" t="n">
        <v>1555.660285731941</v>
      </c>
      <c r="AC18" t="n">
        <v>1407.190251444608</v>
      </c>
      <c r="AD18" t="n">
        <v>1136975.680386658</v>
      </c>
      <c r="AE18" t="n">
        <v>1555660.285731941</v>
      </c>
      <c r="AF18" t="n">
        <v>1.239206009014718e-06</v>
      </c>
      <c r="AG18" t="n">
        <v>36.65364583333334</v>
      </c>
      <c r="AH18" t="n">
        <v>1407190.251444608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3.5653</v>
      </c>
      <c r="E19" t="n">
        <v>28.05</v>
      </c>
      <c r="F19" t="n">
        <v>24.22</v>
      </c>
      <c r="G19" t="n">
        <v>33.79</v>
      </c>
      <c r="H19" t="n">
        <v>0.53</v>
      </c>
      <c r="I19" t="n">
        <v>43</v>
      </c>
      <c r="J19" t="n">
        <v>174.08</v>
      </c>
      <c r="K19" t="n">
        <v>51.39</v>
      </c>
      <c r="L19" t="n">
        <v>5.25</v>
      </c>
      <c r="M19" t="n">
        <v>41</v>
      </c>
      <c r="N19" t="n">
        <v>32.44</v>
      </c>
      <c r="O19" t="n">
        <v>21704.07</v>
      </c>
      <c r="P19" t="n">
        <v>303.95</v>
      </c>
      <c r="Q19" t="n">
        <v>608.99</v>
      </c>
      <c r="R19" t="n">
        <v>73.42</v>
      </c>
      <c r="S19" t="n">
        <v>46.36</v>
      </c>
      <c r="T19" t="n">
        <v>13040.75</v>
      </c>
      <c r="U19" t="n">
        <v>0.63</v>
      </c>
      <c r="V19" t="n">
        <v>0.88</v>
      </c>
      <c r="W19" t="n">
        <v>9.25</v>
      </c>
      <c r="X19" t="n">
        <v>0.84</v>
      </c>
      <c r="Y19" t="n">
        <v>1</v>
      </c>
      <c r="Z19" t="n">
        <v>10</v>
      </c>
      <c r="AA19" t="n">
        <v>1133.144391666858</v>
      </c>
      <c r="AB19" t="n">
        <v>1550.418147480982</v>
      </c>
      <c r="AC19" t="n">
        <v>1402.448415510934</v>
      </c>
      <c r="AD19" t="n">
        <v>1133144.391666858</v>
      </c>
      <c r="AE19" t="n">
        <v>1550418.147480983</v>
      </c>
      <c r="AF19" t="n">
        <v>1.243811036834598e-06</v>
      </c>
      <c r="AG19" t="n">
        <v>36.5234375</v>
      </c>
      <c r="AH19" t="n">
        <v>1402448.415510934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3.5785</v>
      </c>
      <c r="E20" t="n">
        <v>27.94</v>
      </c>
      <c r="F20" t="n">
        <v>24.18</v>
      </c>
      <c r="G20" t="n">
        <v>35.39</v>
      </c>
      <c r="H20" t="n">
        <v>0.5600000000000001</v>
      </c>
      <c r="I20" t="n">
        <v>41</v>
      </c>
      <c r="J20" t="n">
        <v>174.45</v>
      </c>
      <c r="K20" t="n">
        <v>51.39</v>
      </c>
      <c r="L20" t="n">
        <v>5.5</v>
      </c>
      <c r="M20" t="n">
        <v>39</v>
      </c>
      <c r="N20" t="n">
        <v>32.56</v>
      </c>
      <c r="O20" t="n">
        <v>21749.39</v>
      </c>
      <c r="P20" t="n">
        <v>302.96</v>
      </c>
      <c r="Q20" t="n">
        <v>608.9400000000001</v>
      </c>
      <c r="R20" t="n">
        <v>72.43000000000001</v>
      </c>
      <c r="S20" t="n">
        <v>46.36</v>
      </c>
      <c r="T20" t="n">
        <v>12559.14</v>
      </c>
      <c r="U20" t="n">
        <v>0.64</v>
      </c>
      <c r="V20" t="n">
        <v>0.88</v>
      </c>
      <c r="W20" t="n">
        <v>9.25</v>
      </c>
      <c r="X20" t="n">
        <v>0.8100000000000001</v>
      </c>
      <c r="Y20" t="n">
        <v>1</v>
      </c>
      <c r="Z20" t="n">
        <v>10</v>
      </c>
      <c r="AA20" t="n">
        <v>1128.742797349503</v>
      </c>
      <c r="AB20" t="n">
        <v>1544.39569195134</v>
      </c>
      <c r="AC20" t="n">
        <v>1397.000734684472</v>
      </c>
      <c r="AD20" t="n">
        <v>1128742.797349503</v>
      </c>
      <c r="AE20" t="n">
        <v>1544395.691951341</v>
      </c>
      <c r="AF20" t="n">
        <v>1.248416064654478e-06</v>
      </c>
      <c r="AG20" t="n">
        <v>36.38020833333334</v>
      </c>
      <c r="AH20" t="n">
        <v>1397000.734684472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3.5927</v>
      </c>
      <c r="E21" t="n">
        <v>27.83</v>
      </c>
      <c r="F21" t="n">
        <v>24.14</v>
      </c>
      <c r="G21" t="n">
        <v>37.14</v>
      </c>
      <c r="H21" t="n">
        <v>0.58</v>
      </c>
      <c r="I21" t="n">
        <v>39</v>
      </c>
      <c r="J21" t="n">
        <v>174.82</v>
      </c>
      <c r="K21" t="n">
        <v>51.39</v>
      </c>
      <c r="L21" t="n">
        <v>5.75</v>
      </c>
      <c r="M21" t="n">
        <v>37</v>
      </c>
      <c r="N21" t="n">
        <v>32.67</v>
      </c>
      <c r="O21" t="n">
        <v>21794.75</v>
      </c>
      <c r="P21" t="n">
        <v>301.89</v>
      </c>
      <c r="Q21" t="n">
        <v>608.95</v>
      </c>
      <c r="R21" t="n">
        <v>71.12</v>
      </c>
      <c r="S21" t="n">
        <v>46.36</v>
      </c>
      <c r="T21" t="n">
        <v>11911.62</v>
      </c>
      <c r="U21" t="n">
        <v>0.65</v>
      </c>
      <c r="V21" t="n">
        <v>0.88</v>
      </c>
      <c r="W21" t="n">
        <v>9.24</v>
      </c>
      <c r="X21" t="n">
        <v>0.77</v>
      </c>
      <c r="Y21" t="n">
        <v>1</v>
      </c>
      <c r="Z21" t="n">
        <v>10</v>
      </c>
      <c r="AA21" t="n">
        <v>1115.938508745875</v>
      </c>
      <c r="AB21" t="n">
        <v>1526.876299398511</v>
      </c>
      <c r="AC21" t="n">
        <v>1381.153368368262</v>
      </c>
      <c r="AD21" t="n">
        <v>1115938.508745875</v>
      </c>
      <c r="AE21" t="n">
        <v>1526876.299398511</v>
      </c>
      <c r="AF21" t="n">
        <v>1.253369958218287e-06</v>
      </c>
      <c r="AG21" t="n">
        <v>36.23697916666666</v>
      </c>
      <c r="AH21" t="n">
        <v>1381153.368368262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3.6052</v>
      </c>
      <c r="E22" t="n">
        <v>27.74</v>
      </c>
      <c r="F22" t="n">
        <v>24.11</v>
      </c>
      <c r="G22" t="n">
        <v>39.1</v>
      </c>
      <c r="H22" t="n">
        <v>0.61</v>
      </c>
      <c r="I22" t="n">
        <v>37</v>
      </c>
      <c r="J22" t="n">
        <v>175.18</v>
      </c>
      <c r="K22" t="n">
        <v>51.39</v>
      </c>
      <c r="L22" t="n">
        <v>6</v>
      </c>
      <c r="M22" t="n">
        <v>35</v>
      </c>
      <c r="N22" t="n">
        <v>32.79</v>
      </c>
      <c r="O22" t="n">
        <v>21840.16</v>
      </c>
      <c r="P22" t="n">
        <v>300.97</v>
      </c>
      <c r="Q22" t="n">
        <v>608.9400000000001</v>
      </c>
      <c r="R22" t="n">
        <v>69.84</v>
      </c>
      <c r="S22" t="n">
        <v>46.36</v>
      </c>
      <c r="T22" t="n">
        <v>11283.49</v>
      </c>
      <c r="U22" t="n">
        <v>0.66</v>
      </c>
      <c r="V22" t="n">
        <v>0.88</v>
      </c>
      <c r="W22" t="n">
        <v>9.25</v>
      </c>
      <c r="X22" t="n">
        <v>0.74</v>
      </c>
      <c r="Y22" t="n">
        <v>1</v>
      </c>
      <c r="Z22" t="n">
        <v>10</v>
      </c>
      <c r="AA22" t="n">
        <v>1112.07940438215</v>
      </c>
      <c r="AB22" t="n">
        <v>1521.596102556393</v>
      </c>
      <c r="AC22" t="n">
        <v>1376.377106101953</v>
      </c>
      <c r="AD22" t="n">
        <v>1112079.404382149</v>
      </c>
      <c r="AE22" t="n">
        <v>1521596.102556393</v>
      </c>
      <c r="AF22" t="n">
        <v>1.257730780017416e-06</v>
      </c>
      <c r="AG22" t="n">
        <v>36.11979166666666</v>
      </c>
      <c r="AH22" t="n">
        <v>1376377.106101953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3.6148</v>
      </c>
      <c r="E23" t="n">
        <v>27.66</v>
      </c>
      <c r="F23" t="n">
        <v>24.07</v>
      </c>
      <c r="G23" t="n">
        <v>40.12</v>
      </c>
      <c r="H23" t="n">
        <v>0.63</v>
      </c>
      <c r="I23" t="n">
        <v>36</v>
      </c>
      <c r="J23" t="n">
        <v>175.55</v>
      </c>
      <c r="K23" t="n">
        <v>51.39</v>
      </c>
      <c r="L23" t="n">
        <v>6.25</v>
      </c>
      <c r="M23" t="n">
        <v>34</v>
      </c>
      <c r="N23" t="n">
        <v>32.91</v>
      </c>
      <c r="O23" t="n">
        <v>21885.6</v>
      </c>
      <c r="P23" t="n">
        <v>300.14</v>
      </c>
      <c r="Q23" t="n">
        <v>609</v>
      </c>
      <c r="R23" t="n">
        <v>68.89</v>
      </c>
      <c r="S23" t="n">
        <v>46.36</v>
      </c>
      <c r="T23" t="n">
        <v>10813.3</v>
      </c>
      <c r="U23" t="n">
        <v>0.67</v>
      </c>
      <c r="V23" t="n">
        <v>0.89</v>
      </c>
      <c r="W23" t="n">
        <v>9.24</v>
      </c>
      <c r="X23" t="n">
        <v>0.7</v>
      </c>
      <c r="Y23" t="n">
        <v>1</v>
      </c>
      <c r="Z23" t="n">
        <v>10</v>
      </c>
      <c r="AA23" t="n">
        <v>1108.816587393469</v>
      </c>
      <c r="AB23" t="n">
        <v>1517.131772407155</v>
      </c>
      <c r="AC23" t="n">
        <v>1372.338845356431</v>
      </c>
      <c r="AD23" t="n">
        <v>1108816.587393469</v>
      </c>
      <c r="AE23" t="n">
        <v>1517131.772407155</v>
      </c>
      <c r="AF23" t="n">
        <v>1.261079891159146e-06</v>
      </c>
      <c r="AG23" t="n">
        <v>36.015625</v>
      </c>
      <c r="AH23" t="n">
        <v>1372338.845356431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3.6318</v>
      </c>
      <c r="E24" t="n">
        <v>27.53</v>
      </c>
      <c r="F24" t="n">
        <v>24.01</v>
      </c>
      <c r="G24" t="n">
        <v>42.37</v>
      </c>
      <c r="H24" t="n">
        <v>0.66</v>
      </c>
      <c r="I24" t="n">
        <v>34</v>
      </c>
      <c r="J24" t="n">
        <v>175.92</v>
      </c>
      <c r="K24" t="n">
        <v>51.39</v>
      </c>
      <c r="L24" t="n">
        <v>6.5</v>
      </c>
      <c r="M24" t="n">
        <v>32</v>
      </c>
      <c r="N24" t="n">
        <v>33.03</v>
      </c>
      <c r="O24" t="n">
        <v>21931.08</v>
      </c>
      <c r="P24" t="n">
        <v>298.63</v>
      </c>
      <c r="Q24" t="n">
        <v>608.9299999999999</v>
      </c>
      <c r="R24" t="n">
        <v>67.26000000000001</v>
      </c>
      <c r="S24" t="n">
        <v>46.36</v>
      </c>
      <c r="T24" t="n">
        <v>10008.83</v>
      </c>
      <c r="U24" t="n">
        <v>0.6899999999999999</v>
      </c>
      <c r="V24" t="n">
        <v>0.89</v>
      </c>
      <c r="W24" t="n">
        <v>9.23</v>
      </c>
      <c r="X24" t="n">
        <v>0.64</v>
      </c>
      <c r="Y24" t="n">
        <v>1</v>
      </c>
      <c r="Z24" t="n">
        <v>10</v>
      </c>
      <c r="AA24" t="n">
        <v>1102.933642349866</v>
      </c>
      <c r="AB24" t="n">
        <v>1509.082467461279</v>
      </c>
      <c r="AC24" t="n">
        <v>1365.057754777319</v>
      </c>
      <c r="AD24" t="n">
        <v>1102933.642349866</v>
      </c>
      <c r="AE24" t="n">
        <v>1509082.467461279</v>
      </c>
      <c r="AF24" t="n">
        <v>1.267010608805961e-06</v>
      </c>
      <c r="AG24" t="n">
        <v>35.84635416666666</v>
      </c>
      <c r="AH24" t="n">
        <v>1365057.754777319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3.6367</v>
      </c>
      <c r="E25" t="n">
        <v>27.5</v>
      </c>
      <c r="F25" t="n">
        <v>24.01</v>
      </c>
      <c r="G25" t="n">
        <v>43.65</v>
      </c>
      <c r="H25" t="n">
        <v>0.68</v>
      </c>
      <c r="I25" t="n">
        <v>33</v>
      </c>
      <c r="J25" t="n">
        <v>176.29</v>
      </c>
      <c r="K25" t="n">
        <v>51.39</v>
      </c>
      <c r="L25" t="n">
        <v>6.75</v>
      </c>
      <c r="M25" t="n">
        <v>31</v>
      </c>
      <c r="N25" t="n">
        <v>33.15</v>
      </c>
      <c r="O25" t="n">
        <v>21976.61</v>
      </c>
      <c r="P25" t="n">
        <v>298.16</v>
      </c>
      <c r="Q25" t="n">
        <v>608.87</v>
      </c>
      <c r="R25" t="n">
        <v>66.95</v>
      </c>
      <c r="S25" t="n">
        <v>46.36</v>
      </c>
      <c r="T25" t="n">
        <v>9858.059999999999</v>
      </c>
      <c r="U25" t="n">
        <v>0.6899999999999999</v>
      </c>
      <c r="V25" t="n">
        <v>0.89</v>
      </c>
      <c r="W25" t="n">
        <v>9.23</v>
      </c>
      <c r="X25" t="n">
        <v>0.63</v>
      </c>
      <c r="Y25" t="n">
        <v>1</v>
      </c>
      <c r="Z25" t="n">
        <v>10</v>
      </c>
      <c r="AA25" t="n">
        <v>1101.378124416308</v>
      </c>
      <c r="AB25" t="n">
        <v>1506.954139199976</v>
      </c>
      <c r="AC25" t="n">
        <v>1363.132551178148</v>
      </c>
      <c r="AD25" t="n">
        <v>1101378.124416308</v>
      </c>
      <c r="AE25" t="n">
        <v>1506954.139199976</v>
      </c>
      <c r="AF25" t="n">
        <v>1.268720050951219e-06</v>
      </c>
      <c r="AG25" t="n">
        <v>35.80729166666666</v>
      </c>
      <c r="AH25" t="n">
        <v>1363132.551178148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3.6414</v>
      </c>
      <c r="E26" t="n">
        <v>27.46</v>
      </c>
      <c r="F26" t="n">
        <v>24</v>
      </c>
      <c r="G26" t="n">
        <v>45.01</v>
      </c>
      <c r="H26" t="n">
        <v>0.7</v>
      </c>
      <c r="I26" t="n">
        <v>32</v>
      </c>
      <c r="J26" t="n">
        <v>176.66</v>
      </c>
      <c r="K26" t="n">
        <v>51.39</v>
      </c>
      <c r="L26" t="n">
        <v>7</v>
      </c>
      <c r="M26" t="n">
        <v>30</v>
      </c>
      <c r="N26" t="n">
        <v>33.27</v>
      </c>
      <c r="O26" t="n">
        <v>22022.17</v>
      </c>
      <c r="P26" t="n">
        <v>297.64</v>
      </c>
      <c r="Q26" t="n">
        <v>608.91</v>
      </c>
      <c r="R26" t="n">
        <v>66.84999999999999</v>
      </c>
      <c r="S26" t="n">
        <v>46.36</v>
      </c>
      <c r="T26" t="n">
        <v>9811.049999999999</v>
      </c>
      <c r="U26" t="n">
        <v>0.6899999999999999</v>
      </c>
      <c r="V26" t="n">
        <v>0.89</v>
      </c>
      <c r="W26" t="n">
        <v>9.24</v>
      </c>
      <c r="X26" t="n">
        <v>0.63</v>
      </c>
      <c r="Y26" t="n">
        <v>1</v>
      </c>
      <c r="Z26" t="n">
        <v>10</v>
      </c>
      <c r="AA26" t="n">
        <v>1099.709779889687</v>
      </c>
      <c r="AB26" t="n">
        <v>1504.671436616487</v>
      </c>
      <c r="AC26" t="n">
        <v>1361.067706525434</v>
      </c>
      <c r="AD26" t="n">
        <v>1099709.779889687</v>
      </c>
      <c r="AE26" t="n">
        <v>1504671.436616487</v>
      </c>
      <c r="AF26" t="n">
        <v>1.270359719947692e-06</v>
      </c>
      <c r="AG26" t="n">
        <v>35.75520833333334</v>
      </c>
      <c r="AH26" t="n">
        <v>1361067.706525434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3.6492</v>
      </c>
      <c r="E27" t="n">
        <v>27.4</v>
      </c>
      <c r="F27" t="n">
        <v>23.98</v>
      </c>
      <c r="G27" t="n">
        <v>46.41</v>
      </c>
      <c r="H27" t="n">
        <v>0.73</v>
      </c>
      <c r="I27" t="n">
        <v>31</v>
      </c>
      <c r="J27" t="n">
        <v>177.03</v>
      </c>
      <c r="K27" t="n">
        <v>51.39</v>
      </c>
      <c r="L27" t="n">
        <v>7.25</v>
      </c>
      <c r="M27" t="n">
        <v>29</v>
      </c>
      <c r="N27" t="n">
        <v>33.39</v>
      </c>
      <c r="O27" t="n">
        <v>22067.77</v>
      </c>
      <c r="P27" t="n">
        <v>296.91</v>
      </c>
      <c r="Q27" t="n">
        <v>608.9</v>
      </c>
      <c r="R27" t="n">
        <v>66.12</v>
      </c>
      <c r="S27" t="n">
        <v>46.36</v>
      </c>
      <c r="T27" t="n">
        <v>9453.48</v>
      </c>
      <c r="U27" t="n">
        <v>0.7</v>
      </c>
      <c r="V27" t="n">
        <v>0.89</v>
      </c>
      <c r="W27" t="n">
        <v>9.23</v>
      </c>
      <c r="X27" t="n">
        <v>0.61</v>
      </c>
      <c r="Y27" t="n">
        <v>1</v>
      </c>
      <c r="Z27" t="n">
        <v>10</v>
      </c>
      <c r="AA27" t="n">
        <v>1097.1227213204</v>
      </c>
      <c r="AB27" t="n">
        <v>1501.13170894902</v>
      </c>
      <c r="AC27" t="n">
        <v>1357.865805498511</v>
      </c>
      <c r="AD27" t="n">
        <v>1097122.7213204</v>
      </c>
      <c r="AE27" t="n">
        <v>1501131.70894902</v>
      </c>
      <c r="AF27" t="n">
        <v>1.273080872750348e-06</v>
      </c>
      <c r="AG27" t="n">
        <v>35.67708333333334</v>
      </c>
      <c r="AH27" t="n">
        <v>1357865.805498511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3.6565</v>
      </c>
      <c r="E28" t="n">
        <v>27.35</v>
      </c>
      <c r="F28" t="n">
        <v>23.96</v>
      </c>
      <c r="G28" t="n">
        <v>47.92</v>
      </c>
      <c r="H28" t="n">
        <v>0.75</v>
      </c>
      <c r="I28" t="n">
        <v>30</v>
      </c>
      <c r="J28" t="n">
        <v>177.4</v>
      </c>
      <c r="K28" t="n">
        <v>51.39</v>
      </c>
      <c r="L28" t="n">
        <v>7.5</v>
      </c>
      <c r="M28" t="n">
        <v>28</v>
      </c>
      <c r="N28" t="n">
        <v>33.51</v>
      </c>
      <c r="O28" t="n">
        <v>22113.42</v>
      </c>
      <c r="P28" t="n">
        <v>295.98</v>
      </c>
      <c r="Q28" t="n">
        <v>608.9</v>
      </c>
      <c r="R28" t="n">
        <v>65.59999999999999</v>
      </c>
      <c r="S28" t="n">
        <v>46.36</v>
      </c>
      <c r="T28" t="n">
        <v>9198.34</v>
      </c>
      <c r="U28" t="n">
        <v>0.71</v>
      </c>
      <c r="V28" t="n">
        <v>0.89</v>
      </c>
      <c r="W28" t="n">
        <v>9.23</v>
      </c>
      <c r="X28" t="n">
        <v>0.59</v>
      </c>
      <c r="Y28" t="n">
        <v>1</v>
      </c>
      <c r="Z28" t="n">
        <v>10</v>
      </c>
      <c r="AA28" t="n">
        <v>1086.03088067205</v>
      </c>
      <c r="AB28" t="n">
        <v>1485.955363236473</v>
      </c>
      <c r="AC28" t="n">
        <v>1344.137868920635</v>
      </c>
      <c r="AD28" t="n">
        <v>1086030.88067205</v>
      </c>
      <c r="AE28" t="n">
        <v>1485955.363236473</v>
      </c>
      <c r="AF28" t="n">
        <v>1.275627592681039e-06</v>
      </c>
      <c r="AG28" t="n">
        <v>35.61197916666666</v>
      </c>
      <c r="AH28" t="n">
        <v>1344137.868920635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3.6662</v>
      </c>
      <c r="E29" t="n">
        <v>27.28</v>
      </c>
      <c r="F29" t="n">
        <v>23.92</v>
      </c>
      <c r="G29" t="n">
        <v>49.49</v>
      </c>
      <c r="H29" t="n">
        <v>0.77</v>
      </c>
      <c r="I29" t="n">
        <v>29</v>
      </c>
      <c r="J29" t="n">
        <v>177.77</v>
      </c>
      <c r="K29" t="n">
        <v>51.39</v>
      </c>
      <c r="L29" t="n">
        <v>7.75</v>
      </c>
      <c r="M29" t="n">
        <v>27</v>
      </c>
      <c r="N29" t="n">
        <v>33.63</v>
      </c>
      <c r="O29" t="n">
        <v>22159.1</v>
      </c>
      <c r="P29" t="n">
        <v>295.05</v>
      </c>
      <c r="Q29" t="n">
        <v>608.91</v>
      </c>
      <c r="R29" t="n">
        <v>64.23</v>
      </c>
      <c r="S29" t="n">
        <v>46.36</v>
      </c>
      <c r="T29" t="n">
        <v>8516.07</v>
      </c>
      <c r="U29" t="n">
        <v>0.72</v>
      </c>
      <c r="V29" t="n">
        <v>0.89</v>
      </c>
      <c r="W29" t="n">
        <v>9.23</v>
      </c>
      <c r="X29" t="n">
        <v>0.55</v>
      </c>
      <c r="Y29" t="n">
        <v>1</v>
      </c>
      <c r="Z29" t="n">
        <v>10</v>
      </c>
      <c r="AA29" t="n">
        <v>1082.694373697203</v>
      </c>
      <c r="AB29" t="n">
        <v>1481.390207197189</v>
      </c>
      <c r="AC29" t="n">
        <v>1340.008404966502</v>
      </c>
      <c r="AD29" t="n">
        <v>1082694.373697203</v>
      </c>
      <c r="AE29" t="n">
        <v>1481390.207197189</v>
      </c>
      <c r="AF29" t="n">
        <v>1.279011590397162e-06</v>
      </c>
      <c r="AG29" t="n">
        <v>35.52083333333334</v>
      </c>
      <c r="AH29" t="n">
        <v>1340008.404966502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3.672</v>
      </c>
      <c r="E30" t="n">
        <v>27.23</v>
      </c>
      <c r="F30" t="n">
        <v>23.91</v>
      </c>
      <c r="G30" t="n">
        <v>51.24</v>
      </c>
      <c r="H30" t="n">
        <v>0.8</v>
      </c>
      <c r="I30" t="n">
        <v>28</v>
      </c>
      <c r="J30" t="n">
        <v>178.14</v>
      </c>
      <c r="K30" t="n">
        <v>51.39</v>
      </c>
      <c r="L30" t="n">
        <v>8</v>
      </c>
      <c r="M30" t="n">
        <v>26</v>
      </c>
      <c r="N30" t="n">
        <v>33.75</v>
      </c>
      <c r="O30" t="n">
        <v>22204.83</v>
      </c>
      <c r="P30" t="n">
        <v>294.42</v>
      </c>
      <c r="Q30" t="n">
        <v>608.95</v>
      </c>
      <c r="R30" t="n">
        <v>64.04000000000001</v>
      </c>
      <c r="S30" t="n">
        <v>46.36</v>
      </c>
      <c r="T30" t="n">
        <v>8428.57</v>
      </c>
      <c r="U30" t="n">
        <v>0.72</v>
      </c>
      <c r="V30" t="n">
        <v>0.89</v>
      </c>
      <c r="W30" t="n">
        <v>9.220000000000001</v>
      </c>
      <c r="X30" t="n">
        <v>0.54</v>
      </c>
      <c r="Y30" t="n">
        <v>1</v>
      </c>
      <c r="Z30" t="n">
        <v>10</v>
      </c>
      <c r="AA30" t="n">
        <v>1080.533706730909</v>
      </c>
      <c r="AB30" t="n">
        <v>1478.433887332006</v>
      </c>
      <c r="AC30" t="n">
        <v>1337.334232120032</v>
      </c>
      <c r="AD30" t="n">
        <v>1080533.706730909</v>
      </c>
      <c r="AE30" t="n">
        <v>1478433.887332006</v>
      </c>
      <c r="AF30" t="n">
        <v>1.281035011711958e-06</v>
      </c>
      <c r="AG30" t="n">
        <v>35.45572916666666</v>
      </c>
      <c r="AH30" t="n">
        <v>1337334.232120032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3.6794</v>
      </c>
      <c r="E31" t="n">
        <v>27.18</v>
      </c>
      <c r="F31" t="n">
        <v>23.89</v>
      </c>
      <c r="G31" t="n">
        <v>53.09</v>
      </c>
      <c r="H31" t="n">
        <v>0.82</v>
      </c>
      <c r="I31" t="n">
        <v>27</v>
      </c>
      <c r="J31" t="n">
        <v>178.51</v>
      </c>
      <c r="K31" t="n">
        <v>51.39</v>
      </c>
      <c r="L31" t="n">
        <v>8.25</v>
      </c>
      <c r="M31" t="n">
        <v>25</v>
      </c>
      <c r="N31" t="n">
        <v>33.87</v>
      </c>
      <c r="O31" t="n">
        <v>22250.6</v>
      </c>
      <c r="P31" t="n">
        <v>294.07</v>
      </c>
      <c r="Q31" t="n">
        <v>608.84</v>
      </c>
      <c r="R31" t="n">
        <v>63.4</v>
      </c>
      <c r="S31" t="n">
        <v>46.36</v>
      </c>
      <c r="T31" t="n">
        <v>8112.29</v>
      </c>
      <c r="U31" t="n">
        <v>0.73</v>
      </c>
      <c r="V31" t="n">
        <v>0.89</v>
      </c>
      <c r="W31" t="n">
        <v>9.220000000000001</v>
      </c>
      <c r="X31" t="n">
        <v>0.52</v>
      </c>
      <c r="Y31" t="n">
        <v>1</v>
      </c>
      <c r="Z31" t="n">
        <v>10</v>
      </c>
      <c r="AA31" t="n">
        <v>1078.61984950549</v>
      </c>
      <c r="AB31" t="n">
        <v>1475.815263442766</v>
      </c>
      <c r="AC31" t="n">
        <v>1334.96552601952</v>
      </c>
      <c r="AD31" t="n">
        <v>1078619.84950549</v>
      </c>
      <c r="AE31" t="n">
        <v>1475815.263442766</v>
      </c>
      <c r="AF31" t="n">
        <v>1.283616618217042e-06</v>
      </c>
      <c r="AG31" t="n">
        <v>35.390625</v>
      </c>
      <c r="AH31" t="n">
        <v>1334965.52601952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3.6878</v>
      </c>
      <c r="E32" t="n">
        <v>27.12</v>
      </c>
      <c r="F32" t="n">
        <v>23.86</v>
      </c>
      <c r="G32" t="n">
        <v>55.07</v>
      </c>
      <c r="H32" t="n">
        <v>0.84</v>
      </c>
      <c r="I32" t="n">
        <v>26</v>
      </c>
      <c r="J32" t="n">
        <v>178.88</v>
      </c>
      <c r="K32" t="n">
        <v>51.39</v>
      </c>
      <c r="L32" t="n">
        <v>8.5</v>
      </c>
      <c r="M32" t="n">
        <v>24</v>
      </c>
      <c r="N32" t="n">
        <v>33.99</v>
      </c>
      <c r="O32" t="n">
        <v>22296.41</v>
      </c>
      <c r="P32" t="n">
        <v>292.8</v>
      </c>
      <c r="Q32" t="n">
        <v>608.88</v>
      </c>
      <c r="R32" t="n">
        <v>62.77</v>
      </c>
      <c r="S32" t="n">
        <v>46.36</v>
      </c>
      <c r="T32" t="n">
        <v>7802.15</v>
      </c>
      <c r="U32" t="n">
        <v>0.74</v>
      </c>
      <c r="V32" t="n">
        <v>0.89</v>
      </c>
      <c r="W32" t="n">
        <v>9.210000000000001</v>
      </c>
      <c r="X32" t="n">
        <v>0.49</v>
      </c>
      <c r="Y32" t="n">
        <v>1</v>
      </c>
      <c r="Z32" t="n">
        <v>10</v>
      </c>
      <c r="AA32" t="n">
        <v>1075.113473864283</v>
      </c>
      <c r="AB32" t="n">
        <v>1471.017685600092</v>
      </c>
      <c r="AC32" t="n">
        <v>1330.625822272707</v>
      </c>
      <c r="AD32" t="n">
        <v>1075113.473864283</v>
      </c>
      <c r="AE32" t="n">
        <v>1471017.685600092</v>
      </c>
      <c r="AF32" t="n">
        <v>1.286547090466056e-06</v>
      </c>
      <c r="AG32" t="n">
        <v>35.3125</v>
      </c>
      <c r="AH32" t="n">
        <v>1330625.822272707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3.6925</v>
      </c>
      <c r="E33" t="n">
        <v>27.08</v>
      </c>
      <c r="F33" t="n">
        <v>23.86</v>
      </c>
      <c r="G33" t="n">
        <v>57.27</v>
      </c>
      <c r="H33" t="n">
        <v>0.87</v>
      </c>
      <c r="I33" t="n">
        <v>25</v>
      </c>
      <c r="J33" t="n">
        <v>179.26</v>
      </c>
      <c r="K33" t="n">
        <v>51.39</v>
      </c>
      <c r="L33" t="n">
        <v>8.75</v>
      </c>
      <c r="M33" t="n">
        <v>23</v>
      </c>
      <c r="N33" t="n">
        <v>34.11</v>
      </c>
      <c r="O33" t="n">
        <v>22342.26</v>
      </c>
      <c r="P33" t="n">
        <v>292.46</v>
      </c>
      <c r="Q33" t="n">
        <v>608.91</v>
      </c>
      <c r="R33" t="n">
        <v>62.46</v>
      </c>
      <c r="S33" t="n">
        <v>46.36</v>
      </c>
      <c r="T33" t="n">
        <v>7651.29</v>
      </c>
      <c r="U33" t="n">
        <v>0.74</v>
      </c>
      <c r="V33" t="n">
        <v>0.89</v>
      </c>
      <c r="W33" t="n">
        <v>9.220000000000001</v>
      </c>
      <c r="X33" t="n">
        <v>0.49</v>
      </c>
      <c r="Y33" t="n">
        <v>1</v>
      </c>
      <c r="Z33" t="n">
        <v>10</v>
      </c>
      <c r="AA33" t="n">
        <v>1073.831937871182</v>
      </c>
      <c r="AB33" t="n">
        <v>1469.264231516952</v>
      </c>
      <c r="AC33" t="n">
        <v>1329.039715386274</v>
      </c>
      <c r="AD33" t="n">
        <v>1073831.937871182</v>
      </c>
      <c r="AE33" t="n">
        <v>1469264.231516952</v>
      </c>
      <c r="AF33" t="n">
        <v>1.288186759462528e-06</v>
      </c>
      <c r="AG33" t="n">
        <v>35.26041666666666</v>
      </c>
      <c r="AH33" t="n">
        <v>1329039.715386274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3.6937</v>
      </c>
      <c r="E34" t="n">
        <v>27.07</v>
      </c>
      <c r="F34" t="n">
        <v>23.85</v>
      </c>
      <c r="G34" t="n">
        <v>57.25</v>
      </c>
      <c r="H34" t="n">
        <v>0.89</v>
      </c>
      <c r="I34" t="n">
        <v>25</v>
      </c>
      <c r="J34" t="n">
        <v>179.63</v>
      </c>
      <c r="K34" t="n">
        <v>51.39</v>
      </c>
      <c r="L34" t="n">
        <v>9</v>
      </c>
      <c r="M34" t="n">
        <v>23</v>
      </c>
      <c r="N34" t="n">
        <v>34.24</v>
      </c>
      <c r="O34" t="n">
        <v>22388.15</v>
      </c>
      <c r="P34" t="n">
        <v>291.7</v>
      </c>
      <c r="Q34" t="n">
        <v>608.8099999999999</v>
      </c>
      <c r="R34" t="n">
        <v>62.47</v>
      </c>
      <c r="S34" t="n">
        <v>46.36</v>
      </c>
      <c r="T34" t="n">
        <v>7659.3</v>
      </c>
      <c r="U34" t="n">
        <v>0.74</v>
      </c>
      <c r="V34" t="n">
        <v>0.89</v>
      </c>
      <c r="W34" t="n">
        <v>9.210000000000001</v>
      </c>
      <c r="X34" t="n">
        <v>0.48</v>
      </c>
      <c r="Y34" t="n">
        <v>1</v>
      </c>
      <c r="Z34" t="n">
        <v>10</v>
      </c>
      <c r="AA34" t="n">
        <v>1072.437671742389</v>
      </c>
      <c r="AB34" t="n">
        <v>1467.356535088858</v>
      </c>
      <c r="AC34" t="n">
        <v>1327.314086827808</v>
      </c>
      <c r="AD34" t="n">
        <v>1072437.671742389</v>
      </c>
      <c r="AE34" t="n">
        <v>1467356.535088858</v>
      </c>
      <c r="AF34" t="n">
        <v>1.288605398355245e-06</v>
      </c>
      <c r="AG34" t="n">
        <v>35.24739583333334</v>
      </c>
      <c r="AH34" t="n">
        <v>1327314.086827808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3.7008</v>
      </c>
      <c r="E35" t="n">
        <v>27.02</v>
      </c>
      <c r="F35" t="n">
        <v>23.84</v>
      </c>
      <c r="G35" t="n">
        <v>59.59</v>
      </c>
      <c r="H35" t="n">
        <v>0.91</v>
      </c>
      <c r="I35" t="n">
        <v>24</v>
      </c>
      <c r="J35" t="n">
        <v>180</v>
      </c>
      <c r="K35" t="n">
        <v>51.39</v>
      </c>
      <c r="L35" t="n">
        <v>9.25</v>
      </c>
      <c r="M35" t="n">
        <v>22</v>
      </c>
      <c r="N35" t="n">
        <v>34.36</v>
      </c>
      <c r="O35" t="n">
        <v>22434.08</v>
      </c>
      <c r="P35" t="n">
        <v>291.18</v>
      </c>
      <c r="Q35" t="n">
        <v>608.8200000000001</v>
      </c>
      <c r="R35" t="n">
        <v>61.87</v>
      </c>
      <c r="S35" t="n">
        <v>46.36</v>
      </c>
      <c r="T35" t="n">
        <v>7363.68</v>
      </c>
      <c r="U35" t="n">
        <v>0.75</v>
      </c>
      <c r="V35" t="n">
        <v>0.89</v>
      </c>
      <c r="W35" t="n">
        <v>9.220000000000001</v>
      </c>
      <c r="X35" t="n">
        <v>0.46</v>
      </c>
      <c r="Y35" t="n">
        <v>1</v>
      </c>
      <c r="Z35" t="n">
        <v>10</v>
      </c>
      <c r="AA35" t="n">
        <v>1070.426199540939</v>
      </c>
      <c r="AB35" t="n">
        <v>1464.604350082943</v>
      </c>
      <c r="AC35" t="n">
        <v>1324.824566496142</v>
      </c>
      <c r="AD35" t="n">
        <v>1070426.199540939</v>
      </c>
      <c r="AE35" t="n">
        <v>1464604.350082943</v>
      </c>
      <c r="AF35" t="n">
        <v>1.29108234513715e-06</v>
      </c>
      <c r="AG35" t="n">
        <v>35.18229166666666</v>
      </c>
      <c r="AH35" t="n">
        <v>1324824.566496142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3.7097</v>
      </c>
      <c r="E36" t="n">
        <v>26.96</v>
      </c>
      <c r="F36" t="n">
        <v>23.8</v>
      </c>
      <c r="G36" t="n">
        <v>62.1</v>
      </c>
      <c r="H36" t="n">
        <v>0.93</v>
      </c>
      <c r="I36" t="n">
        <v>23</v>
      </c>
      <c r="J36" t="n">
        <v>180.37</v>
      </c>
      <c r="K36" t="n">
        <v>51.39</v>
      </c>
      <c r="L36" t="n">
        <v>9.5</v>
      </c>
      <c r="M36" t="n">
        <v>21</v>
      </c>
      <c r="N36" t="n">
        <v>34.48</v>
      </c>
      <c r="O36" t="n">
        <v>22480.05</v>
      </c>
      <c r="P36" t="n">
        <v>289.88</v>
      </c>
      <c r="Q36" t="n">
        <v>608.84</v>
      </c>
      <c r="R36" t="n">
        <v>60.85</v>
      </c>
      <c r="S36" t="n">
        <v>46.36</v>
      </c>
      <c r="T36" t="n">
        <v>6857.6</v>
      </c>
      <c r="U36" t="n">
        <v>0.76</v>
      </c>
      <c r="V36" t="n">
        <v>0.9</v>
      </c>
      <c r="W36" t="n">
        <v>9.210000000000001</v>
      </c>
      <c r="X36" t="n">
        <v>0.43</v>
      </c>
      <c r="Y36" t="n">
        <v>1</v>
      </c>
      <c r="Z36" t="n">
        <v>10</v>
      </c>
      <c r="AA36" t="n">
        <v>1066.757615673906</v>
      </c>
      <c r="AB36" t="n">
        <v>1459.58483178957</v>
      </c>
      <c r="AC36" t="n">
        <v>1320.284103983751</v>
      </c>
      <c r="AD36" t="n">
        <v>1066757.615673905</v>
      </c>
      <c r="AE36" t="n">
        <v>1459584.83178957</v>
      </c>
      <c r="AF36" t="n">
        <v>1.294187250258129e-06</v>
      </c>
      <c r="AG36" t="n">
        <v>35.10416666666666</v>
      </c>
      <c r="AH36" t="n">
        <v>1320284.103983751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3.7076</v>
      </c>
      <c r="E37" t="n">
        <v>26.97</v>
      </c>
      <c r="F37" t="n">
        <v>23.82</v>
      </c>
      <c r="G37" t="n">
        <v>62.14</v>
      </c>
      <c r="H37" t="n">
        <v>0.96</v>
      </c>
      <c r="I37" t="n">
        <v>23</v>
      </c>
      <c r="J37" t="n">
        <v>180.75</v>
      </c>
      <c r="K37" t="n">
        <v>51.39</v>
      </c>
      <c r="L37" t="n">
        <v>9.75</v>
      </c>
      <c r="M37" t="n">
        <v>21</v>
      </c>
      <c r="N37" t="n">
        <v>34.6</v>
      </c>
      <c r="O37" t="n">
        <v>22526.07</v>
      </c>
      <c r="P37" t="n">
        <v>289.78</v>
      </c>
      <c r="Q37" t="n">
        <v>608.79</v>
      </c>
      <c r="R37" t="n">
        <v>61.27</v>
      </c>
      <c r="S37" t="n">
        <v>46.36</v>
      </c>
      <c r="T37" t="n">
        <v>7066.95</v>
      </c>
      <c r="U37" t="n">
        <v>0.76</v>
      </c>
      <c r="V37" t="n">
        <v>0.89</v>
      </c>
      <c r="W37" t="n">
        <v>9.220000000000001</v>
      </c>
      <c r="X37" t="n">
        <v>0.45</v>
      </c>
      <c r="Y37" t="n">
        <v>1</v>
      </c>
      <c r="Z37" t="n">
        <v>10</v>
      </c>
      <c r="AA37" t="n">
        <v>1067.104366148122</v>
      </c>
      <c r="AB37" t="n">
        <v>1460.059271085945</v>
      </c>
      <c r="AC37" t="n">
        <v>1320.713263459559</v>
      </c>
      <c r="AD37" t="n">
        <v>1067104.366148122</v>
      </c>
      <c r="AE37" t="n">
        <v>1460059.271085945</v>
      </c>
      <c r="AF37" t="n">
        <v>1.293454632195875e-06</v>
      </c>
      <c r="AG37" t="n">
        <v>35.1171875</v>
      </c>
      <c r="AH37" t="n">
        <v>1320713.263459559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3.7157</v>
      </c>
      <c r="E38" t="n">
        <v>26.91</v>
      </c>
      <c r="F38" t="n">
        <v>23.8</v>
      </c>
      <c r="G38" t="n">
        <v>64.90000000000001</v>
      </c>
      <c r="H38" t="n">
        <v>0.98</v>
      </c>
      <c r="I38" t="n">
        <v>22</v>
      </c>
      <c r="J38" t="n">
        <v>181.12</v>
      </c>
      <c r="K38" t="n">
        <v>51.39</v>
      </c>
      <c r="L38" t="n">
        <v>10</v>
      </c>
      <c r="M38" t="n">
        <v>20</v>
      </c>
      <c r="N38" t="n">
        <v>34.73</v>
      </c>
      <c r="O38" t="n">
        <v>22572.13</v>
      </c>
      <c r="P38" t="n">
        <v>289.03</v>
      </c>
      <c r="Q38" t="n">
        <v>608.91</v>
      </c>
      <c r="R38" t="n">
        <v>60.39</v>
      </c>
      <c r="S38" t="n">
        <v>46.36</v>
      </c>
      <c r="T38" t="n">
        <v>6632.52</v>
      </c>
      <c r="U38" t="n">
        <v>0.77</v>
      </c>
      <c r="V38" t="n">
        <v>0.9</v>
      </c>
      <c r="W38" t="n">
        <v>9.220000000000001</v>
      </c>
      <c r="X38" t="n">
        <v>0.42</v>
      </c>
      <c r="Y38" t="n">
        <v>1</v>
      </c>
      <c r="Z38" t="n">
        <v>10</v>
      </c>
      <c r="AA38" t="n">
        <v>1064.536114858526</v>
      </c>
      <c r="AB38" t="n">
        <v>1456.545276368269</v>
      </c>
      <c r="AC38" t="n">
        <v>1317.534639465816</v>
      </c>
      <c r="AD38" t="n">
        <v>1064536.114858526</v>
      </c>
      <c r="AE38" t="n">
        <v>1456545.276368269</v>
      </c>
      <c r="AF38" t="n">
        <v>1.296280444721711e-06</v>
      </c>
      <c r="AG38" t="n">
        <v>35.0390625</v>
      </c>
      <c r="AH38" t="n">
        <v>1317534.639465816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3.7136</v>
      </c>
      <c r="E39" t="n">
        <v>26.93</v>
      </c>
      <c r="F39" t="n">
        <v>23.81</v>
      </c>
      <c r="G39" t="n">
        <v>64.94</v>
      </c>
      <c r="H39" t="n">
        <v>1</v>
      </c>
      <c r="I39" t="n">
        <v>22</v>
      </c>
      <c r="J39" t="n">
        <v>181.49</v>
      </c>
      <c r="K39" t="n">
        <v>51.39</v>
      </c>
      <c r="L39" t="n">
        <v>10.25</v>
      </c>
      <c r="M39" t="n">
        <v>20</v>
      </c>
      <c r="N39" t="n">
        <v>34.85</v>
      </c>
      <c r="O39" t="n">
        <v>22618.23</v>
      </c>
      <c r="P39" t="n">
        <v>288.45</v>
      </c>
      <c r="Q39" t="n">
        <v>608.84</v>
      </c>
      <c r="R39" t="n">
        <v>60.9</v>
      </c>
      <c r="S39" t="n">
        <v>46.36</v>
      </c>
      <c r="T39" t="n">
        <v>6886.12</v>
      </c>
      <c r="U39" t="n">
        <v>0.76</v>
      </c>
      <c r="V39" t="n">
        <v>0.89</v>
      </c>
      <c r="W39" t="n">
        <v>9.220000000000001</v>
      </c>
      <c r="X39" t="n">
        <v>0.44</v>
      </c>
      <c r="Y39" t="n">
        <v>1</v>
      </c>
      <c r="Z39" t="n">
        <v>10</v>
      </c>
      <c r="AA39" t="n">
        <v>1064.102286996483</v>
      </c>
      <c r="AB39" t="n">
        <v>1455.951693948287</v>
      </c>
      <c r="AC39" t="n">
        <v>1316.997707718899</v>
      </c>
      <c r="AD39" t="n">
        <v>1064102.286996483</v>
      </c>
      <c r="AE39" t="n">
        <v>1455951.693948287</v>
      </c>
      <c r="AF39" t="n">
        <v>1.295547826659457e-06</v>
      </c>
      <c r="AG39" t="n">
        <v>35.06510416666666</v>
      </c>
      <c r="AH39" t="n">
        <v>1316997.707718899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3.7225</v>
      </c>
      <c r="E40" t="n">
        <v>26.86</v>
      </c>
      <c r="F40" t="n">
        <v>23.78</v>
      </c>
      <c r="G40" t="n">
        <v>67.94</v>
      </c>
      <c r="H40" t="n">
        <v>1.02</v>
      </c>
      <c r="I40" t="n">
        <v>21</v>
      </c>
      <c r="J40" t="n">
        <v>181.87</v>
      </c>
      <c r="K40" t="n">
        <v>51.39</v>
      </c>
      <c r="L40" t="n">
        <v>10.5</v>
      </c>
      <c r="M40" t="n">
        <v>19</v>
      </c>
      <c r="N40" t="n">
        <v>34.98</v>
      </c>
      <c r="O40" t="n">
        <v>22664.49</v>
      </c>
      <c r="P40" t="n">
        <v>287.8</v>
      </c>
      <c r="Q40" t="n">
        <v>608.77</v>
      </c>
      <c r="R40" t="n">
        <v>60.15</v>
      </c>
      <c r="S40" t="n">
        <v>46.36</v>
      </c>
      <c r="T40" t="n">
        <v>6519.63</v>
      </c>
      <c r="U40" t="n">
        <v>0.77</v>
      </c>
      <c r="V40" t="n">
        <v>0.9</v>
      </c>
      <c r="W40" t="n">
        <v>9.210000000000001</v>
      </c>
      <c r="X40" t="n">
        <v>0.41</v>
      </c>
      <c r="Y40" t="n">
        <v>1</v>
      </c>
      <c r="Z40" t="n">
        <v>10</v>
      </c>
      <c r="AA40" t="n">
        <v>1053.012768805306</v>
      </c>
      <c r="AB40" t="n">
        <v>1440.778525924105</v>
      </c>
      <c r="AC40" t="n">
        <v>1303.272645555269</v>
      </c>
      <c r="AD40" t="n">
        <v>1053012.768805306</v>
      </c>
      <c r="AE40" t="n">
        <v>1440778.525924105</v>
      </c>
      <c r="AF40" t="n">
        <v>1.298652731780437e-06</v>
      </c>
      <c r="AG40" t="n">
        <v>34.97395833333334</v>
      </c>
      <c r="AH40" t="n">
        <v>1303272.645555269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3.7244</v>
      </c>
      <c r="E41" t="n">
        <v>26.85</v>
      </c>
      <c r="F41" t="n">
        <v>23.77</v>
      </c>
      <c r="G41" t="n">
        <v>67.90000000000001</v>
      </c>
      <c r="H41" t="n">
        <v>1.05</v>
      </c>
      <c r="I41" t="n">
        <v>21</v>
      </c>
      <c r="J41" t="n">
        <v>182.24</v>
      </c>
      <c r="K41" t="n">
        <v>51.39</v>
      </c>
      <c r="L41" t="n">
        <v>10.75</v>
      </c>
      <c r="M41" t="n">
        <v>19</v>
      </c>
      <c r="N41" t="n">
        <v>35.1</v>
      </c>
      <c r="O41" t="n">
        <v>22710.68</v>
      </c>
      <c r="P41" t="n">
        <v>286.88</v>
      </c>
      <c r="Q41" t="n">
        <v>608.87</v>
      </c>
      <c r="R41" t="n">
        <v>59.53</v>
      </c>
      <c r="S41" t="n">
        <v>46.36</v>
      </c>
      <c r="T41" t="n">
        <v>6208.28</v>
      </c>
      <c r="U41" t="n">
        <v>0.78</v>
      </c>
      <c r="V41" t="n">
        <v>0.9</v>
      </c>
      <c r="W41" t="n">
        <v>9.210000000000001</v>
      </c>
      <c r="X41" t="n">
        <v>0.39</v>
      </c>
      <c r="Y41" t="n">
        <v>1</v>
      </c>
      <c r="Z41" t="n">
        <v>10</v>
      </c>
      <c r="AA41" t="n">
        <v>1051.287506598867</v>
      </c>
      <c r="AB41" t="n">
        <v>1438.417946060058</v>
      </c>
      <c r="AC41" t="n">
        <v>1301.137356120352</v>
      </c>
      <c r="AD41" t="n">
        <v>1051287.506598867</v>
      </c>
      <c r="AE41" t="n">
        <v>1438417.946060058</v>
      </c>
      <c r="AF41" t="n">
        <v>1.299315576693904e-06</v>
      </c>
      <c r="AG41" t="n">
        <v>34.9609375</v>
      </c>
      <c r="AH41" t="n">
        <v>1301137.356120352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3.7322</v>
      </c>
      <c r="E42" t="n">
        <v>26.79</v>
      </c>
      <c r="F42" t="n">
        <v>23.74</v>
      </c>
      <c r="G42" t="n">
        <v>71.23</v>
      </c>
      <c r="H42" t="n">
        <v>1.07</v>
      </c>
      <c r="I42" t="n">
        <v>20</v>
      </c>
      <c r="J42" t="n">
        <v>182.62</v>
      </c>
      <c r="K42" t="n">
        <v>51.39</v>
      </c>
      <c r="L42" t="n">
        <v>11</v>
      </c>
      <c r="M42" t="n">
        <v>18</v>
      </c>
      <c r="N42" t="n">
        <v>35.22</v>
      </c>
      <c r="O42" t="n">
        <v>22756.91</v>
      </c>
      <c r="P42" t="n">
        <v>286.27</v>
      </c>
      <c r="Q42" t="n">
        <v>608.8099999999999</v>
      </c>
      <c r="R42" t="n">
        <v>59.01</v>
      </c>
      <c r="S42" t="n">
        <v>46.36</v>
      </c>
      <c r="T42" t="n">
        <v>5954.26</v>
      </c>
      <c r="U42" t="n">
        <v>0.79</v>
      </c>
      <c r="V42" t="n">
        <v>0.9</v>
      </c>
      <c r="W42" t="n">
        <v>9.210000000000001</v>
      </c>
      <c r="X42" t="n">
        <v>0.37</v>
      </c>
      <c r="Y42" t="n">
        <v>1</v>
      </c>
      <c r="Z42" t="n">
        <v>10</v>
      </c>
      <c r="AA42" t="n">
        <v>1048.923744965722</v>
      </c>
      <c r="AB42" t="n">
        <v>1435.183743111786</v>
      </c>
      <c r="AC42" t="n">
        <v>1298.211820962231</v>
      </c>
      <c r="AD42" t="n">
        <v>1048923.744965722</v>
      </c>
      <c r="AE42" t="n">
        <v>1435183.743111786</v>
      </c>
      <c r="AF42" t="n">
        <v>1.30203672949656e-06</v>
      </c>
      <c r="AG42" t="n">
        <v>34.8828125</v>
      </c>
      <c r="AH42" t="n">
        <v>1298211.820962231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3.7305</v>
      </c>
      <c r="E43" t="n">
        <v>26.81</v>
      </c>
      <c r="F43" t="n">
        <v>23.76</v>
      </c>
      <c r="G43" t="n">
        <v>71.27</v>
      </c>
      <c r="H43" t="n">
        <v>1.09</v>
      </c>
      <c r="I43" t="n">
        <v>20</v>
      </c>
      <c r="J43" t="n">
        <v>182.99</v>
      </c>
      <c r="K43" t="n">
        <v>51.39</v>
      </c>
      <c r="L43" t="n">
        <v>11.25</v>
      </c>
      <c r="M43" t="n">
        <v>18</v>
      </c>
      <c r="N43" t="n">
        <v>35.35</v>
      </c>
      <c r="O43" t="n">
        <v>22803.18</v>
      </c>
      <c r="P43" t="n">
        <v>285.75</v>
      </c>
      <c r="Q43" t="n">
        <v>608.83</v>
      </c>
      <c r="R43" t="n">
        <v>59.03</v>
      </c>
      <c r="S43" t="n">
        <v>46.36</v>
      </c>
      <c r="T43" t="n">
        <v>5964.02</v>
      </c>
      <c r="U43" t="n">
        <v>0.79</v>
      </c>
      <c r="V43" t="n">
        <v>0.9</v>
      </c>
      <c r="W43" t="n">
        <v>9.220000000000001</v>
      </c>
      <c r="X43" t="n">
        <v>0.38</v>
      </c>
      <c r="Y43" t="n">
        <v>1</v>
      </c>
      <c r="Z43" t="n">
        <v>10</v>
      </c>
      <c r="AA43" t="n">
        <v>1048.586567675378</v>
      </c>
      <c r="AB43" t="n">
        <v>1434.722402267925</v>
      </c>
      <c r="AC43" t="n">
        <v>1297.794509841013</v>
      </c>
      <c r="AD43" t="n">
        <v>1048586.567675378</v>
      </c>
      <c r="AE43" t="n">
        <v>1434722.402267925</v>
      </c>
      <c r="AF43" t="n">
        <v>1.301443657731879e-06</v>
      </c>
      <c r="AG43" t="n">
        <v>34.90885416666666</v>
      </c>
      <c r="AH43" t="n">
        <v>1297794.509841013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3.7386</v>
      </c>
      <c r="E44" t="n">
        <v>26.75</v>
      </c>
      <c r="F44" t="n">
        <v>23.73</v>
      </c>
      <c r="G44" t="n">
        <v>74.94</v>
      </c>
      <c r="H44" t="n">
        <v>1.11</v>
      </c>
      <c r="I44" t="n">
        <v>19</v>
      </c>
      <c r="J44" t="n">
        <v>183.37</v>
      </c>
      <c r="K44" t="n">
        <v>51.39</v>
      </c>
      <c r="L44" t="n">
        <v>11.5</v>
      </c>
      <c r="M44" t="n">
        <v>17</v>
      </c>
      <c r="N44" t="n">
        <v>35.48</v>
      </c>
      <c r="O44" t="n">
        <v>22849.49</v>
      </c>
      <c r="P44" t="n">
        <v>285.55</v>
      </c>
      <c r="Q44" t="n">
        <v>608.8200000000001</v>
      </c>
      <c r="R44" t="n">
        <v>58.4</v>
      </c>
      <c r="S44" t="n">
        <v>46.36</v>
      </c>
      <c r="T44" t="n">
        <v>5653.25</v>
      </c>
      <c r="U44" t="n">
        <v>0.79</v>
      </c>
      <c r="V44" t="n">
        <v>0.9</v>
      </c>
      <c r="W44" t="n">
        <v>9.210000000000001</v>
      </c>
      <c r="X44" t="n">
        <v>0.36</v>
      </c>
      <c r="Y44" t="n">
        <v>1</v>
      </c>
      <c r="Z44" t="n">
        <v>10</v>
      </c>
      <c r="AA44" t="n">
        <v>1046.781536370987</v>
      </c>
      <c r="AB44" t="n">
        <v>1432.252678804896</v>
      </c>
      <c r="AC44" t="n">
        <v>1295.560493319016</v>
      </c>
      <c r="AD44" t="n">
        <v>1046781.536370987</v>
      </c>
      <c r="AE44" t="n">
        <v>1432252.678804896</v>
      </c>
      <c r="AF44" t="n">
        <v>1.304269470257714e-06</v>
      </c>
      <c r="AG44" t="n">
        <v>34.83072916666666</v>
      </c>
      <c r="AH44" t="n">
        <v>1295560.493319016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3.7382</v>
      </c>
      <c r="E45" t="n">
        <v>26.75</v>
      </c>
      <c r="F45" t="n">
        <v>23.73</v>
      </c>
      <c r="G45" t="n">
        <v>74.95</v>
      </c>
      <c r="H45" t="n">
        <v>1.13</v>
      </c>
      <c r="I45" t="n">
        <v>19</v>
      </c>
      <c r="J45" t="n">
        <v>183.74</v>
      </c>
      <c r="K45" t="n">
        <v>51.39</v>
      </c>
      <c r="L45" t="n">
        <v>11.75</v>
      </c>
      <c r="M45" t="n">
        <v>17</v>
      </c>
      <c r="N45" t="n">
        <v>35.6</v>
      </c>
      <c r="O45" t="n">
        <v>22895.85</v>
      </c>
      <c r="P45" t="n">
        <v>284.67</v>
      </c>
      <c r="Q45" t="n">
        <v>608.83</v>
      </c>
      <c r="R45" t="n">
        <v>58.75</v>
      </c>
      <c r="S45" t="n">
        <v>46.36</v>
      </c>
      <c r="T45" t="n">
        <v>5826.56</v>
      </c>
      <c r="U45" t="n">
        <v>0.79</v>
      </c>
      <c r="V45" t="n">
        <v>0.9</v>
      </c>
      <c r="W45" t="n">
        <v>9.210000000000001</v>
      </c>
      <c r="X45" t="n">
        <v>0.36</v>
      </c>
      <c r="Y45" t="n">
        <v>1</v>
      </c>
      <c r="Z45" t="n">
        <v>10</v>
      </c>
      <c r="AA45" t="n">
        <v>1045.563943247683</v>
      </c>
      <c r="AB45" t="n">
        <v>1430.586714177175</v>
      </c>
      <c r="AC45" t="n">
        <v>1294.053526017168</v>
      </c>
      <c r="AD45" t="n">
        <v>1045563.943247683</v>
      </c>
      <c r="AE45" t="n">
        <v>1430586.714177174</v>
      </c>
      <c r="AF45" t="n">
        <v>1.304129923960142e-06</v>
      </c>
      <c r="AG45" t="n">
        <v>34.83072916666666</v>
      </c>
      <c r="AH45" t="n">
        <v>1294053.526017168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3.7457</v>
      </c>
      <c r="E46" t="n">
        <v>26.7</v>
      </c>
      <c r="F46" t="n">
        <v>23.71</v>
      </c>
      <c r="G46" t="n">
        <v>79.05</v>
      </c>
      <c r="H46" t="n">
        <v>1.16</v>
      </c>
      <c r="I46" t="n">
        <v>18</v>
      </c>
      <c r="J46" t="n">
        <v>184.12</v>
      </c>
      <c r="K46" t="n">
        <v>51.39</v>
      </c>
      <c r="L46" t="n">
        <v>12</v>
      </c>
      <c r="M46" t="n">
        <v>16</v>
      </c>
      <c r="N46" t="n">
        <v>35.73</v>
      </c>
      <c r="O46" t="n">
        <v>22942.24</v>
      </c>
      <c r="P46" t="n">
        <v>283.61</v>
      </c>
      <c r="Q46" t="n">
        <v>608.78</v>
      </c>
      <c r="R46" t="n">
        <v>58.05</v>
      </c>
      <c r="S46" t="n">
        <v>46.36</v>
      </c>
      <c r="T46" t="n">
        <v>5480.8</v>
      </c>
      <c r="U46" t="n">
        <v>0.8</v>
      </c>
      <c r="V46" t="n">
        <v>0.9</v>
      </c>
      <c r="W46" t="n">
        <v>9.210000000000001</v>
      </c>
      <c r="X46" t="n">
        <v>0.34</v>
      </c>
      <c r="Y46" t="n">
        <v>1</v>
      </c>
      <c r="Z46" t="n">
        <v>10</v>
      </c>
      <c r="AA46" t="n">
        <v>1042.688972916565</v>
      </c>
      <c r="AB46" t="n">
        <v>1426.653052935399</v>
      </c>
      <c r="AC46" t="n">
        <v>1290.495287883379</v>
      </c>
      <c r="AD46" t="n">
        <v>1042688.972916565</v>
      </c>
      <c r="AE46" t="n">
        <v>1426653.052935399</v>
      </c>
      <c r="AF46" t="n">
        <v>1.306746417039619e-06</v>
      </c>
      <c r="AG46" t="n">
        <v>34.765625</v>
      </c>
      <c r="AH46" t="n">
        <v>1290495.287883379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3.7484</v>
      </c>
      <c r="E47" t="n">
        <v>26.68</v>
      </c>
      <c r="F47" t="n">
        <v>23.7</v>
      </c>
      <c r="G47" t="n">
        <v>78.98999999999999</v>
      </c>
      <c r="H47" t="n">
        <v>1.18</v>
      </c>
      <c r="I47" t="n">
        <v>18</v>
      </c>
      <c r="J47" t="n">
        <v>184.5</v>
      </c>
      <c r="K47" t="n">
        <v>51.39</v>
      </c>
      <c r="L47" t="n">
        <v>12.25</v>
      </c>
      <c r="M47" t="n">
        <v>16</v>
      </c>
      <c r="N47" t="n">
        <v>35.85</v>
      </c>
      <c r="O47" t="n">
        <v>22988.69</v>
      </c>
      <c r="P47" t="n">
        <v>283.54</v>
      </c>
      <c r="Q47" t="n">
        <v>608.77</v>
      </c>
      <c r="R47" t="n">
        <v>57.34</v>
      </c>
      <c r="S47" t="n">
        <v>46.36</v>
      </c>
      <c r="T47" t="n">
        <v>5126.56</v>
      </c>
      <c r="U47" t="n">
        <v>0.8100000000000001</v>
      </c>
      <c r="V47" t="n">
        <v>0.9</v>
      </c>
      <c r="W47" t="n">
        <v>9.210000000000001</v>
      </c>
      <c r="X47" t="n">
        <v>0.32</v>
      </c>
      <c r="Y47" t="n">
        <v>1</v>
      </c>
      <c r="Z47" t="n">
        <v>10</v>
      </c>
      <c r="AA47" t="n">
        <v>1042.088277588538</v>
      </c>
      <c r="AB47" t="n">
        <v>1425.831155086786</v>
      </c>
      <c r="AC47" t="n">
        <v>1289.751830811897</v>
      </c>
      <c r="AD47" t="n">
        <v>1042088.277588538</v>
      </c>
      <c r="AE47" t="n">
        <v>1425831.155086786</v>
      </c>
      <c r="AF47" t="n">
        <v>1.307688354548231e-06</v>
      </c>
      <c r="AG47" t="n">
        <v>34.73958333333334</v>
      </c>
      <c r="AH47" t="n">
        <v>1289751.830811897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3.7469</v>
      </c>
      <c r="E48" t="n">
        <v>26.69</v>
      </c>
      <c r="F48" t="n">
        <v>23.71</v>
      </c>
      <c r="G48" t="n">
        <v>79.02</v>
      </c>
      <c r="H48" t="n">
        <v>1.2</v>
      </c>
      <c r="I48" t="n">
        <v>18</v>
      </c>
      <c r="J48" t="n">
        <v>184.87</v>
      </c>
      <c r="K48" t="n">
        <v>51.39</v>
      </c>
      <c r="L48" t="n">
        <v>12.5</v>
      </c>
      <c r="M48" t="n">
        <v>16</v>
      </c>
      <c r="N48" t="n">
        <v>35.98</v>
      </c>
      <c r="O48" t="n">
        <v>23035.17</v>
      </c>
      <c r="P48" t="n">
        <v>282.31</v>
      </c>
      <c r="Q48" t="n">
        <v>608.86</v>
      </c>
      <c r="R48" t="n">
        <v>57.83</v>
      </c>
      <c r="S48" t="n">
        <v>46.36</v>
      </c>
      <c r="T48" t="n">
        <v>5371.11</v>
      </c>
      <c r="U48" t="n">
        <v>0.8</v>
      </c>
      <c r="V48" t="n">
        <v>0.9</v>
      </c>
      <c r="W48" t="n">
        <v>9.199999999999999</v>
      </c>
      <c r="X48" t="n">
        <v>0.33</v>
      </c>
      <c r="Y48" t="n">
        <v>1</v>
      </c>
      <c r="Z48" t="n">
        <v>10</v>
      </c>
      <c r="AA48" t="n">
        <v>1040.612166533403</v>
      </c>
      <c r="AB48" t="n">
        <v>1423.811474819726</v>
      </c>
      <c r="AC48" t="n">
        <v>1287.924905994886</v>
      </c>
      <c r="AD48" t="n">
        <v>1040612.166533403</v>
      </c>
      <c r="AE48" t="n">
        <v>1423811.474819726</v>
      </c>
      <c r="AF48" t="n">
        <v>1.307165055932335e-06</v>
      </c>
      <c r="AG48" t="n">
        <v>34.75260416666666</v>
      </c>
      <c r="AH48" t="n">
        <v>1287924.905994886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3.7555</v>
      </c>
      <c r="E49" t="n">
        <v>26.63</v>
      </c>
      <c r="F49" t="n">
        <v>23.68</v>
      </c>
      <c r="G49" t="n">
        <v>83.56999999999999</v>
      </c>
      <c r="H49" t="n">
        <v>1.22</v>
      </c>
      <c r="I49" t="n">
        <v>17</v>
      </c>
      <c r="J49" t="n">
        <v>185.25</v>
      </c>
      <c r="K49" t="n">
        <v>51.39</v>
      </c>
      <c r="L49" t="n">
        <v>12.75</v>
      </c>
      <c r="M49" t="n">
        <v>15</v>
      </c>
      <c r="N49" t="n">
        <v>36.11</v>
      </c>
      <c r="O49" t="n">
        <v>23081.7</v>
      </c>
      <c r="P49" t="n">
        <v>281.61</v>
      </c>
      <c r="Q49" t="n">
        <v>608.88</v>
      </c>
      <c r="R49" t="n">
        <v>57.05</v>
      </c>
      <c r="S49" t="n">
        <v>46.36</v>
      </c>
      <c r="T49" t="n">
        <v>4985.73</v>
      </c>
      <c r="U49" t="n">
        <v>0.8100000000000001</v>
      </c>
      <c r="V49" t="n">
        <v>0.9</v>
      </c>
      <c r="W49" t="n">
        <v>9.199999999999999</v>
      </c>
      <c r="X49" t="n">
        <v>0.31</v>
      </c>
      <c r="Y49" t="n">
        <v>1</v>
      </c>
      <c r="Z49" t="n">
        <v>10</v>
      </c>
      <c r="AA49" t="n">
        <v>1038.029757229544</v>
      </c>
      <c r="AB49" t="n">
        <v>1420.278108482327</v>
      </c>
      <c r="AC49" t="n">
        <v>1284.728759181618</v>
      </c>
      <c r="AD49" t="n">
        <v>1038029.757229544</v>
      </c>
      <c r="AE49" t="n">
        <v>1420278.108482327</v>
      </c>
      <c r="AF49" t="n">
        <v>1.310165301330136e-06</v>
      </c>
      <c r="AG49" t="n">
        <v>34.67447916666666</v>
      </c>
      <c r="AH49" t="n">
        <v>1284728.759181618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3.752</v>
      </c>
      <c r="E50" t="n">
        <v>26.65</v>
      </c>
      <c r="F50" t="n">
        <v>23.7</v>
      </c>
      <c r="G50" t="n">
        <v>83.66</v>
      </c>
      <c r="H50" t="n">
        <v>1.24</v>
      </c>
      <c r="I50" t="n">
        <v>17</v>
      </c>
      <c r="J50" t="n">
        <v>185.63</v>
      </c>
      <c r="K50" t="n">
        <v>51.39</v>
      </c>
      <c r="L50" t="n">
        <v>13</v>
      </c>
      <c r="M50" t="n">
        <v>15</v>
      </c>
      <c r="N50" t="n">
        <v>36.24</v>
      </c>
      <c r="O50" t="n">
        <v>23128.27</v>
      </c>
      <c r="P50" t="n">
        <v>281.82</v>
      </c>
      <c r="Q50" t="n">
        <v>608.86</v>
      </c>
      <c r="R50" t="n">
        <v>57.66</v>
      </c>
      <c r="S50" t="n">
        <v>46.36</v>
      </c>
      <c r="T50" t="n">
        <v>5291.62</v>
      </c>
      <c r="U50" t="n">
        <v>0.8</v>
      </c>
      <c r="V50" t="n">
        <v>0.9</v>
      </c>
      <c r="W50" t="n">
        <v>9.210000000000001</v>
      </c>
      <c r="X50" t="n">
        <v>0.33</v>
      </c>
      <c r="Y50" t="n">
        <v>1</v>
      </c>
      <c r="Z50" t="n">
        <v>10</v>
      </c>
      <c r="AA50" t="n">
        <v>1039.028809216456</v>
      </c>
      <c r="AB50" t="n">
        <v>1421.645055485884</v>
      </c>
      <c r="AC50" t="n">
        <v>1285.965246681677</v>
      </c>
      <c r="AD50" t="n">
        <v>1039028.809216456</v>
      </c>
      <c r="AE50" t="n">
        <v>1421645.055485884</v>
      </c>
      <c r="AF50" t="n">
        <v>1.30894427122638e-06</v>
      </c>
      <c r="AG50" t="n">
        <v>34.70052083333334</v>
      </c>
      <c r="AH50" t="n">
        <v>1285965.246681677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3.7533</v>
      </c>
      <c r="E51" t="n">
        <v>26.64</v>
      </c>
      <c r="F51" t="n">
        <v>23.69</v>
      </c>
      <c r="G51" t="n">
        <v>83.63</v>
      </c>
      <c r="H51" t="n">
        <v>1.26</v>
      </c>
      <c r="I51" t="n">
        <v>17</v>
      </c>
      <c r="J51" t="n">
        <v>186.01</v>
      </c>
      <c r="K51" t="n">
        <v>51.39</v>
      </c>
      <c r="L51" t="n">
        <v>13.25</v>
      </c>
      <c r="M51" t="n">
        <v>15</v>
      </c>
      <c r="N51" t="n">
        <v>36.36</v>
      </c>
      <c r="O51" t="n">
        <v>23174.88</v>
      </c>
      <c r="P51" t="n">
        <v>280.96</v>
      </c>
      <c r="Q51" t="n">
        <v>608.78</v>
      </c>
      <c r="R51" t="n">
        <v>57.39</v>
      </c>
      <c r="S51" t="n">
        <v>46.36</v>
      </c>
      <c r="T51" t="n">
        <v>5156.86</v>
      </c>
      <c r="U51" t="n">
        <v>0.8100000000000001</v>
      </c>
      <c r="V51" t="n">
        <v>0.9</v>
      </c>
      <c r="W51" t="n">
        <v>9.210000000000001</v>
      </c>
      <c r="X51" t="n">
        <v>0.32</v>
      </c>
      <c r="Y51" t="n">
        <v>1</v>
      </c>
      <c r="Z51" t="n">
        <v>10</v>
      </c>
      <c r="AA51" t="n">
        <v>1037.504509061223</v>
      </c>
      <c r="AB51" t="n">
        <v>1419.559440766118</v>
      </c>
      <c r="AC51" t="n">
        <v>1284.078680103587</v>
      </c>
      <c r="AD51" t="n">
        <v>1037504.509061223</v>
      </c>
      <c r="AE51" t="n">
        <v>1419559.440766118</v>
      </c>
      <c r="AF51" t="n">
        <v>1.309397796693489e-06</v>
      </c>
      <c r="AG51" t="n">
        <v>34.6875</v>
      </c>
      <c r="AH51" t="n">
        <v>1284078.680103587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3.7617</v>
      </c>
      <c r="E52" t="n">
        <v>26.58</v>
      </c>
      <c r="F52" t="n">
        <v>23.67</v>
      </c>
      <c r="G52" t="n">
        <v>88.76000000000001</v>
      </c>
      <c r="H52" t="n">
        <v>1.29</v>
      </c>
      <c r="I52" t="n">
        <v>16</v>
      </c>
      <c r="J52" t="n">
        <v>186.38</v>
      </c>
      <c r="K52" t="n">
        <v>51.39</v>
      </c>
      <c r="L52" t="n">
        <v>13.5</v>
      </c>
      <c r="M52" t="n">
        <v>14</v>
      </c>
      <c r="N52" t="n">
        <v>36.49</v>
      </c>
      <c r="O52" t="n">
        <v>23221.54</v>
      </c>
      <c r="P52" t="n">
        <v>280.1</v>
      </c>
      <c r="Q52" t="n">
        <v>608.85</v>
      </c>
      <c r="R52" t="n">
        <v>56.64</v>
      </c>
      <c r="S52" t="n">
        <v>46.36</v>
      </c>
      <c r="T52" t="n">
        <v>4786.76</v>
      </c>
      <c r="U52" t="n">
        <v>0.82</v>
      </c>
      <c r="V52" t="n">
        <v>0.9</v>
      </c>
      <c r="W52" t="n">
        <v>9.199999999999999</v>
      </c>
      <c r="X52" t="n">
        <v>0.3</v>
      </c>
      <c r="Y52" t="n">
        <v>1</v>
      </c>
      <c r="Z52" t="n">
        <v>10</v>
      </c>
      <c r="AA52" t="n">
        <v>1034.807443198175</v>
      </c>
      <c r="AB52" t="n">
        <v>1415.869196266147</v>
      </c>
      <c r="AC52" t="n">
        <v>1280.740627359403</v>
      </c>
      <c r="AD52" t="n">
        <v>1034807.443198175</v>
      </c>
      <c r="AE52" t="n">
        <v>1415869.196266147</v>
      </c>
      <c r="AF52" t="n">
        <v>1.312328268942503e-06</v>
      </c>
      <c r="AG52" t="n">
        <v>34.609375</v>
      </c>
      <c r="AH52" t="n">
        <v>1280740.627359403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3.7593</v>
      </c>
      <c r="E53" t="n">
        <v>26.6</v>
      </c>
      <c r="F53" t="n">
        <v>23.69</v>
      </c>
      <c r="G53" t="n">
        <v>88.81999999999999</v>
      </c>
      <c r="H53" t="n">
        <v>1.31</v>
      </c>
      <c r="I53" t="n">
        <v>16</v>
      </c>
      <c r="J53" t="n">
        <v>186.76</v>
      </c>
      <c r="K53" t="n">
        <v>51.39</v>
      </c>
      <c r="L53" t="n">
        <v>13.75</v>
      </c>
      <c r="M53" t="n">
        <v>14</v>
      </c>
      <c r="N53" t="n">
        <v>36.62</v>
      </c>
      <c r="O53" t="n">
        <v>23268.24</v>
      </c>
      <c r="P53" t="n">
        <v>280.11</v>
      </c>
      <c r="Q53" t="n">
        <v>608.8</v>
      </c>
      <c r="R53" t="n">
        <v>57.12</v>
      </c>
      <c r="S53" t="n">
        <v>46.36</v>
      </c>
      <c r="T53" t="n">
        <v>5029.53</v>
      </c>
      <c r="U53" t="n">
        <v>0.8100000000000001</v>
      </c>
      <c r="V53" t="n">
        <v>0.9</v>
      </c>
      <c r="W53" t="n">
        <v>9.210000000000001</v>
      </c>
      <c r="X53" t="n">
        <v>0.31</v>
      </c>
      <c r="Y53" t="n">
        <v>1</v>
      </c>
      <c r="Z53" t="n">
        <v>10</v>
      </c>
      <c r="AA53" t="n">
        <v>1035.341937173135</v>
      </c>
      <c r="AB53" t="n">
        <v>1416.600514502896</v>
      </c>
      <c r="AC53" t="n">
        <v>1281.402149610049</v>
      </c>
      <c r="AD53" t="n">
        <v>1035341.937173135</v>
      </c>
      <c r="AE53" t="n">
        <v>1416600.514502896</v>
      </c>
      <c r="AF53" t="n">
        <v>1.311490991157071e-06</v>
      </c>
      <c r="AG53" t="n">
        <v>34.63541666666666</v>
      </c>
      <c r="AH53" t="n">
        <v>1281402.149610049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3.7589</v>
      </c>
      <c r="E54" t="n">
        <v>26.6</v>
      </c>
      <c r="F54" t="n">
        <v>23.69</v>
      </c>
      <c r="G54" t="n">
        <v>88.83</v>
      </c>
      <c r="H54" t="n">
        <v>1.33</v>
      </c>
      <c r="I54" t="n">
        <v>16</v>
      </c>
      <c r="J54" t="n">
        <v>187.14</v>
      </c>
      <c r="K54" t="n">
        <v>51.39</v>
      </c>
      <c r="L54" t="n">
        <v>14</v>
      </c>
      <c r="M54" t="n">
        <v>14</v>
      </c>
      <c r="N54" t="n">
        <v>36.75</v>
      </c>
      <c r="O54" t="n">
        <v>23314.98</v>
      </c>
      <c r="P54" t="n">
        <v>278.92</v>
      </c>
      <c r="Q54" t="n">
        <v>608.8099999999999</v>
      </c>
      <c r="R54" t="n">
        <v>57.39</v>
      </c>
      <c r="S54" t="n">
        <v>46.36</v>
      </c>
      <c r="T54" t="n">
        <v>5163.47</v>
      </c>
      <c r="U54" t="n">
        <v>0.8100000000000001</v>
      </c>
      <c r="V54" t="n">
        <v>0.9</v>
      </c>
      <c r="W54" t="n">
        <v>9.199999999999999</v>
      </c>
      <c r="X54" t="n">
        <v>0.32</v>
      </c>
      <c r="Y54" t="n">
        <v>1</v>
      </c>
      <c r="Z54" t="n">
        <v>10</v>
      </c>
      <c r="AA54" t="n">
        <v>1033.681028500658</v>
      </c>
      <c r="AB54" t="n">
        <v>1414.327985983095</v>
      </c>
      <c r="AC54" t="n">
        <v>1279.346508022664</v>
      </c>
      <c r="AD54" t="n">
        <v>1033681.028500658</v>
      </c>
      <c r="AE54" t="n">
        <v>1414327.985983095</v>
      </c>
      <c r="AF54" t="n">
        <v>1.311351444859499e-06</v>
      </c>
      <c r="AG54" t="n">
        <v>34.63541666666666</v>
      </c>
      <c r="AH54" t="n">
        <v>1279346.508022664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3.7671</v>
      </c>
      <c r="E55" t="n">
        <v>26.55</v>
      </c>
      <c r="F55" t="n">
        <v>23.66</v>
      </c>
      <c r="G55" t="n">
        <v>94.66</v>
      </c>
      <c r="H55" t="n">
        <v>1.35</v>
      </c>
      <c r="I55" t="n">
        <v>15</v>
      </c>
      <c r="J55" t="n">
        <v>187.52</v>
      </c>
      <c r="K55" t="n">
        <v>51.39</v>
      </c>
      <c r="L55" t="n">
        <v>14.25</v>
      </c>
      <c r="M55" t="n">
        <v>13</v>
      </c>
      <c r="N55" t="n">
        <v>36.88</v>
      </c>
      <c r="O55" t="n">
        <v>23361.77</v>
      </c>
      <c r="P55" t="n">
        <v>277.96</v>
      </c>
      <c r="Q55" t="n">
        <v>608.76</v>
      </c>
      <c r="R55" t="n">
        <v>56.4</v>
      </c>
      <c r="S55" t="n">
        <v>46.36</v>
      </c>
      <c r="T55" t="n">
        <v>4673.56</v>
      </c>
      <c r="U55" t="n">
        <v>0.82</v>
      </c>
      <c r="V55" t="n">
        <v>0.9</v>
      </c>
      <c r="W55" t="n">
        <v>9.210000000000001</v>
      </c>
      <c r="X55" t="n">
        <v>0.29</v>
      </c>
      <c r="Y55" t="n">
        <v>1</v>
      </c>
      <c r="Z55" t="n">
        <v>10</v>
      </c>
      <c r="AA55" t="n">
        <v>1030.8084042383</v>
      </c>
      <c r="AB55" t="n">
        <v>1410.397534736098</v>
      </c>
      <c r="AC55" t="n">
        <v>1275.791173526257</v>
      </c>
      <c r="AD55" t="n">
        <v>1030808.4042383</v>
      </c>
      <c r="AE55" t="n">
        <v>1410397.534736098</v>
      </c>
      <c r="AF55" t="n">
        <v>1.314212143959727e-06</v>
      </c>
      <c r="AG55" t="n">
        <v>34.5703125</v>
      </c>
      <c r="AH55" t="n">
        <v>1275791.173526257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3.7698</v>
      </c>
      <c r="E56" t="n">
        <v>26.53</v>
      </c>
      <c r="F56" t="n">
        <v>23.65</v>
      </c>
      <c r="G56" t="n">
        <v>94.58</v>
      </c>
      <c r="H56" t="n">
        <v>1.37</v>
      </c>
      <c r="I56" t="n">
        <v>15</v>
      </c>
      <c r="J56" t="n">
        <v>187.9</v>
      </c>
      <c r="K56" t="n">
        <v>51.39</v>
      </c>
      <c r="L56" t="n">
        <v>14.5</v>
      </c>
      <c r="M56" t="n">
        <v>13</v>
      </c>
      <c r="N56" t="n">
        <v>37.01</v>
      </c>
      <c r="O56" t="n">
        <v>23408.6</v>
      </c>
      <c r="P56" t="n">
        <v>277.94</v>
      </c>
      <c r="Q56" t="n">
        <v>608.77</v>
      </c>
      <c r="R56" t="n">
        <v>55.9</v>
      </c>
      <c r="S56" t="n">
        <v>46.36</v>
      </c>
      <c r="T56" t="n">
        <v>4420.49</v>
      </c>
      <c r="U56" t="n">
        <v>0.83</v>
      </c>
      <c r="V56" t="n">
        <v>0.9</v>
      </c>
      <c r="W56" t="n">
        <v>9.199999999999999</v>
      </c>
      <c r="X56" t="n">
        <v>0.27</v>
      </c>
      <c r="Y56" t="n">
        <v>1</v>
      </c>
      <c r="Z56" t="n">
        <v>10</v>
      </c>
      <c r="AA56" t="n">
        <v>1030.291806301063</v>
      </c>
      <c r="AB56" t="n">
        <v>1409.690702647678</v>
      </c>
      <c r="AC56" t="n">
        <v>1275.15180050031</v>
      </c>
      <c r="AD56" t="n">
        <v>1030291.806301063</v>
      </c>
      <c r="AE56" t="n">
        <v>1409690.702647678</v>
      </c>
      <c r="AF56" t="n">
        <v>1.315154081468339e-06</v>
      </c>
      <c r="AG56" t="n">
        <v>34.54427083333334</v>
      </c>
      <c r="AH56" t="n">
        <v>1275151.80050031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3.7677</v>
      </c>
      <c r="E57" t="n">
        <v>26.54</v>
      </c>
      <c r="F57" t="n">
        <v>23.66</v>
      </c>
      <c r="G57" t="n">
        <v>94.64</v>
      </c>
      <c r="H57" t="n">
        <v>1.39</v>
      </c>
      <c r="I57" t="n">
        <v>15</v>
      </c>
      <c r="J57" t="n">
        <v>188.28</v>
      </c>
      <c r="K57" t="n">
        <v>51.39</v>
      </c>
      <c r="L57" t="n">
        <v>14.75</v>
      </c>
      <c r="M57" t="n">
        <v>13</v>
      </c>
      <c r="N57" t="n">
        <v>37.14</v>
      </c>
      <c r="O57" t="n">
        <v>23455.48</v>
      </c>
      <c r="P57" t="n">
        <v>277.87</v>
      </c>
      <c r="Q57" t="n">
        <v>608.78</v>
      </c>
      <c r="R57" t="n">
        <v>56.39</v>
      </c>
      <c r="S57" t="n">
        <v>46.36</v>
      </c>
      <c r="T57" t="n">
        <v>4667.83</v>
      </c>
      <c r="U57" t="n">
        <v>0.82</v>
      </c>
      <c r="V57" t="n">
        <v>0.9</v>
      </c>
      <c r="W57" t="n">
        <v>9.199999999999999</v>
      </c>
      <c r="X57" t="n">
        <v>0.29</v>
      </c>
      <c r="Y57" t="n">
        <v>1</v>
      </c>
      <c r="Z57" t="n">
        <v>10</v>
      </c>
      <c r="AA57" t="n">
        <v>1030.586473675933</v>
      </c>
      <c r="AB57" t="n">
        <v>1410.093879549782</v>
      </c>
      <c r="AC57" t="n">
        <v>1275.51649876474</v>
      </c>
      <c r="AD57" t="n">
        <v>1030586.473675933</v>
      </c>
      <c r="AE57" t="n">
        <v>1410093.879549782</v>
      </c>
      <c r="AF57" t="n">
        <v>1.314421463406085e-06</v>
      </c>
      <c r="AG57" t="n">
        <v>34.55729166666666</v>
      </c>
      <c r="AH57" t="n">
        <v>1275516.49876474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3.7688</v>
      </c>
      <c r="E58" t="n">
        <v>26.53</v>
      </c>
      <c r="F58" t="n">
        <v>23.65</v>
      </c>
      <c r="G58" t="n">
        <v>94.61</v>
      </c>
      <c r="H58" t="n">
        <v>1.41</v>
      </c>
      <c r="I58" t="n">
        <v>15</v>
      </c>
      <c r="J58" t="n">
        <v>188.66</v>
      </c>
      <c r="K58" t="n">
        <v>51.39</v>
      </c>
      <c r="L58" t="n">
        <v>15</v>
      </c>
      <c r="M58" t="n">
        <v>13</v>
      </c>
      <c r="N58" t="n">
        <v>37.27</v>
      </c>
      <c r="O58" t="n">
        <v>23502.4</v>
      </c>
      <c r="P58" t="n">
        <v>276.5</v>
      </c>
      <c r="Q58" t="n">
        <v>608.77</v>
      </c>
      <c r="R58" t="n">
        <v>56.06</v>
      </c>
      <c r="S58" t="n">
        <v>46.36</v>
      </c>
      <c r="T58" t="n">
        <v>4501.82</v>
      </c>
      <c r="U58" t="n">
        <v>0.83</v>
      </c>
      <c r="V58" t="n">
        <v>0.9</v>
      </c>
      <c r="W58" t="n">
        <v>9.199999999999999</v>
      </c>
      <c r="X58" t="n">
        <v>0.28</v>
      </c>
      <c r="Y58" t="n">
        <v>1</v>
      </c>
      <c r="Z58" t="n">
        <v>10</v>
      </c>
      <c r="AA58" t="n">
        <v>1028.365565122699</v>
      </c>
      <c r="AB58" t="n">
        <v>1407.055134487678</v>
      </c>
      <c r="AC58" t="n">
        <v>1272.767767266457</v>
      </c>
      <c r="AD58" t="n">
        <v>1028365.565122699</v>
      </c>
      <c r="AE58" t="n">
        <v>1407055.134487678</v>
      </c>
      <c r="AF58" t="n">
        <v>1.314805215724408e-06</v>
      </c>
      <c r="AG58" t="n">
        <v>34.54427083333334</v>
      </c>
      <c r="AH58" t="n">
        <v>1272767.767266457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3.7782</v>
      </c>
      <c r="E59" t="n">
        <v>26.47</v>
      </c>
      <c r="F59" t="n">
        <v>23.62</v>
      </c>
      <c r="G59" t="n">
        <v>101.23</v>
      </c>
      <c r="H59" t="n">
        <v>1.43</v>
      </c>
      <c r="I59" t="n">
        <v>14</v>
      </c>
      <c r="J59" t="n">
        <v>189.04</v>
      </c>
      <c r="K59" t="n">
        <v>51.39</v>
      </c>
      <c r="L59" t="n">
        <v>15.25</v>
      </c>
      <c r="M59" t="n">
        <v>12</v>
      </c>
      <c r="N59" t="n">
        <v>37.4</v>
      </c>
      <c r="O59" t="n">
        <v>23549.36</v>
      </c>
      <c r="P59" t="n">
        <v>275.36</v>
      </c>
      <c r="Q59" t="n">
        <v>608.8</v>
      </c>
      <c r="R59" t="n">
        <v>55.15</v>
      </c>
      <c r="S59" t="n">
        <v>46.36</v>
      </c>
      <c r="T59" t="n">
        <v>4053.18</v>
      </c>
      <c r="U59" t="n">
        <v>0.84</v>
      </c>
      <c r="V59" t="n">
        <v>0.9</v>
      </c>
      <c r="W59" t="n">
        <v>9.199999999999999</v>
      </c>
      <c r="X59" t="n">
        <v>0.25</v>
      </c>
      <c r="Y59" t="n">
        <v>1</v>
      </c>
      <c r="Z59" t="n">
        <v>10</v>
      </c>
      <c r="AA59" t="n">
        <v>1024.900472839593</v>
      </c>
      <c r="AB59" t="n">
        <v>1402.314042356849</v>
      </c>
      <c r="AC59" t="n">
        <v>1268.479158314431</v>
      </c>
      <c r="AD59" t="n">
        <v>1024900.472839593</v>
      </c>
      <c r="AE59" t="n">
        <v>1402314.042356849</v>
      </c>
      <c r="AF59" t="n">
        <v>1.318084553717353e-06</v>
      </c>
      <c r="AG59" t="n">
        <v>34.46614583333334</v>
      </c>
      <c r="AH59" t="n">
        <v>1268479.158314431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3.7778</v>
      </c>
      <c r="E60" t="n">
        <v>26.47</v>
      </c>
      <c r="F60" t="n">
        <v>23.62</v>
      </c>
      <c r="G60" t="n">
        <v>101.24</v>
      </c>
      <c r="H60" t="n">
        <v>1.45</v>
      </c>
      <c r="I60" t="n">
        <v>14</v>
      </c>
      <c r="J60" t="n">
        <v>189.42</v>
      </c>
      <c r="K60" t="n">
        <v>51.39</v>
      </c>
      <c r="L60" t="n">
        <v>15.5</v>
      </c>
      <c r="M60" t="n">
        <v>12</v>
      </c>
      <c r="N60" t="n">
        <v>37.53</v>
      </c>
      <c r="O60" t="n">
        <v>23596.37</v>
      </c>
      <c r="P60" t="n">
        <v>275.56</v>
      </c>
      <c r="Q60" t="n">
        <v>608.76</v>
      </c>
      <c r="R60" t="n">
        <v>55.17</v>
      </c>
      <c r="S60" t="n">
        <v>46.36</v>
      </c>
      <c r="T60" t="n">
        <v>4064.61</v>
      </c>
      <c r="U60" t="n">
        <v>0.84</v>
      </c>
      <c r="V60" t="n">
        <v>0.9</v>
      </c>
      <c r="W60" t="n">
        <v>9.199999999999999</v>
      </c>
      <c r="X60" t="n">
        <v>0.25</v>
      </c>
      <c r="Y60" t="n">
        <v>1</v>
      </c>
      <c r="Z60" t="n">
        <v>10</v>
      </c>
      <c r="AA60" t="n">
        <v>1025.249094908059</v>
      </c>
      <c r="AB60" t="n">
        <v>1402.791042451044</v>
      </c>
      <c r="AC60" t="n">
        <v>1268.910634189109</v>
      </c>
      <c r="AD60" t="n">
        <v>1025249.094908059</v>
      </c>
      <c r="AE60" t="n">
        <v>1402791.042451044</v>
      </c>
      <c r="AF60" t="n">
        <v>1.317945007419781e-06</v>
      </c>
      <c r="AG60" t="n">
        <v>34.46614583333334</v>
      </c>
      <c r="AH60" t="n">
        <v>1268910.634189109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3.7782</v>
      </c>
      <c r="E61" t="n">
        <v>26.47</v>
      </c>
      <c r="F61" t="n">
        <v>23.62</v>
      </c>
      <c r="G61" t="n">
        <v>101.23</v>
      </c>
      <c r="H61" t="n">
        <v>1.47</v>
      </c>
      <c r="I61" t="n">
        <v>14</v>
      </c>
      <c r="J61" t="n">
        <v>189.81</v>
      </c>
      <c r="K61" t="n">
        <v>51.39</v>
      </c>
      <c r="L61" t="n">
        <v>15.75</v>
      </c>
      <c r="M61" t="n">
        <v>12</v>
      </c>
      <c r="N61" t="n">
        <v>37.66</v>
      </c>
      <c r="O61" t="n">
        <v>23643.43</v>
      </c>
      <c r="P61" t="n">
        <v>275.23</v>
      </c>
      <c r="Q61" t="n">
        <v>608.77</v>
      </c>
      <c r="R61" t="n">
        <v>55.02</v>
      </c>
      <c r="S61" t="n">
        <v>46.36</v>
      </c>
      <c r="T61" t="n">
        <v>3989.6</v>
      </c>
      <c r="U61" t="n">
        <v>0.84</v>
      </c>
      <c r="V61" t="n">
        <v>0.9</v>
      </c>
      <c r="W61" t="n">
        <v>9.199999999999999</v>
      </c>
      <c r="X61" t="n">
        <v>0.25</v>
      </c>
      <c r="Y61" t="n">
        <v>1</v>
      </c>
      <c r="Z61" t="n">
        <v>10</v>
      </c>
      <c r="AA61" t="n">
        <v>1024.713226369395</v>
      </c>
      <c r="AB61" t="n">
        <v>1402.057843475592</v>
      </c>
      <c r="AC61" t="n">
        <v>1268.247410694823</v>
      </c>
      <c r="AD61" t="n">
        <v>1024713.226369395</v>
      </c>
      <c r="AE61" t="n">
        <v>1402057.843475592</v>
      </c>
      <c r="AF61" t="n">
        <v>1.318084553717353e-06</v>
      </c>
      <c r="AG61" t="n">
        <v>34.46614583333334</v>
      </c>
      <c r="AH61" t="n">
        <v>1268247.410694823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3.7769</v>
      </c>
      <c r="E62" t="n">
        <v>26.48</v>
      </c>
      <c r="F62" t="n">
        <v>23.63</v>
      </c>
      <c r="G62" t="n">
        <v>101.27</v>
      </c>
      <c r="H62" t="n">
        <v>1.49</v>
      </c>
      <c r="I62" t="n">
        <v>14</v>
      </c>
      <c r="J62" t="n">
        <v>190.19</v>
      </c>
      <c r="K62" t="n">
        <v>51.39</v>
      </c>
      <c r="L62" t="n">
        <v>16</v>
      </c>
      <c r="M62" t="n">
        <v>12</v>
      </c>
      <c r="N62" t="n">
        <v>37.79</v>
      </c>
      <c r="O62" t="n">
        <v>23690.52</v>
      </c>
      <c r="P62" t="n">
        <v>274.02</v>
      </c>
      <c r="Q62" t="n">
        <v>608.76</v>
      </c>
      <c r="R62" t="n">
        <v>55.49</v>
      </c>
      <c r="S62" t="n">
        <v>46.36</v>
      </c>
      <c r="T62" t="n">
        <v>4222.49</v>
      </c>
      <c r="U62" t="n">
        <v>0.84</v>
      </c>
      <c r="V62" t="n">
        <v>0.9</v>
      </c>
      <c r="W62" t="n">
        <v>9.199999999999999</v>
      </c>
      <c r="X62" t="n">
        <v>0.26</v>
      </c>
      <c r="Y62" t="n">
        <v>1</v>
      </c>
      <c r="Z62" t="n">
        <v>10</v>
      </c>
      <c r="AA62" t="n">
        <v>1023.240567059164</v>
      </c>
      <c r="AB62" t="n">
        <v>1400.042886038192</v>
      </c>
      <c r="AC62" t="n">
        <v>1266.424757967238</v>
      </c>
      <c r="AD62" t="n">
        <v>1023240.567059164</v>
      </c>
      <c r="AE62" t="n">
        <v>1400042.886038192</v>
      </c>
      <c r="AF62" t="n">
        <v>1.317631028250243e-06</v>
      </c>
      <c r="AG62" t="n">
        <v>34.47916666666666</v>
      </c>
      <c r="AH62" t="n">
        <v>1266424.757967238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3.7752</v>
      </c>
      <c r="E63" t="n">
        <v>26.49</v>
      </c>
      <c r="F63" t="n">
        <v>23.64</v>
      </c>
      <c r="G63" t="n">
        <v>101.32</v>
      </c>
      <c r="H63" t="n">
        <v>1.51</v>
      </c>
      <c r="I63" t="n">
        <v>14</v>
      </c>
      <c r="J63" t="n">
        <v>190.57</v>
      </c>
      <c r="K63" t="n">
        <v>51.39</v>
      </c>
      <c r="L63" t="n">
        <v>16.25</v>
      </c>
      <c r="M63" t="n">
        <v>12</v>
      </c>
      <c r="N63" t="n">
        <v>37.93</v>
      </c>
      <c r="O63" t="n">
        <v>23737.67</v>
      </c>
      <c r="P63" t="n">
        <v>273.18</v>
      </c>
      <c r="Q63" t="n">
        <v>608.8</v>
      </c>
      <c r="R63" t="n">
        <v>55.65</v>
      </c>
      <c r="S63" t="n">
        <v>46.36</v>
      </c>
      <c r="T63" t="n">
        <v>4302.39</v>
      </c>
      <c r="U63" t="n">
        <v>0.83</v>
      </c>
      <c r="V63" t="n">
        <v>0.9</v>
      </c>
      <c r="W63" t="n">
        <v>9.210000000000001</v>
      </c>
      <c r="X63" t="n">
        <v>0.27</v>
      </c>
      <c r="Y63" t="n">
        <v>1</v>
      </c>
      <c r="Z63" t="n">
        <v>10</v>
      </c>
      <c r="AA63" t="n">
        <v>1022.360479126977</v>
      </c>
      <c r="AB63" t="n">
        <v>1398.838710902634</v>
      </c>
      <c r="AC63" t="n">
        <v>1265.335507616547</v>
      </c>
      <c r="AD63" t="n">
        <v>1022360.479126977</v>
      </c>
      <c r="AE63" t="n">
        <v>1398838.710902634</v>
      </c>
      <c r="AF63" t="n">
        <v>1.317037956485562e-06</v>
      </c>
      <c r="AG63" t="n">
        <v>34.4921875</v>
      </c>
      <c r="AH63" t="n">
        <v>1265335.507616547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3.7846</v>
      </c>
      <c r="E64" t="n">
        <v>26.42</v>
      </c>
      <c r="F64" t="n">
        <v>23.61</v>
      </c>
      <c r="G64" t="n">
        <v>108.97</v>
      </c>
      <c r="H64" t="n">
        <v>1.53</v>
      </c>
      <c r="I64" t="n">
        <v>13</v>
      </c>
      <c r="J64" t="n">
        <v>190.95</v>
      </c>
      <c r="K64" t="n">
        <v>51.39</v>
      </c>
      <c r="L64" t="n">
        <v>16.5</v>
      </c>
      <c r="M64" t="n">
        <v>11</v>
      </c>
      <c r="N64" t="n">
        <v>38.06</v>
      </c>
      <c r="O64" t="n">
        <v>23784.85</v>
      </c>
      <c r="P64" t="n">
        <v>273.3</v>
      </c>
      <c r="Q64" t="n">
        <v>608.79</v>
      </c>
      <c r="R64" t="n">
        <v>54.8</v>
      </c>
      <c r="S64" t="n">
        <v>46.36</v>
      </c>
      <c r="T64" t="n">
        <v>3881.26</v>
      </c>
      <c r="U64" t="n">
        <v>0.85</v>
      </c>
      <c r="V64" t="n">
        <v>0.9</v>
      </c>
      <c r="W64" t="n">
        <v>9.199999999999999</v>
      </c>
      <c r="X64" t="n">
        <v>0.24</v>
      </c>
      <c r="Y64" t="n">
        <v>1</v>
      </c>
      <c r="Z64" t="n">
        <v>10</v>
      </c>
      <c r="AA64" t="n">
        <v>1020.897823053492</v>
      </c>
      <c r="AB64" t="n">
        <v>1396.837440335059</v>
      </c>
      <c r="AC64" t="n">
        <v>1263.525235503141</v>
      </c>
      <c r="AD64" t="n">
        <v>1020897.823053492</v>
      </c>
      <c r="AE64" t="n">
        <v>1396837.44033506</v>
      </c>
      <c r="AF64" t="n">
        <v>1.320317294478507e-06</v>
      </c>
      <c r="AG64" t="n">
        <v>34.40104166666666</v>
      </c>
      <c r="AH64" t="n">
        <v>1263525.235503141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3.7836</v>
      </c>
      <c r="E65" t="n">
        <v>26.43</v>
      </c>
      <c r="F65" t="n">
        <v>23.62</v>
      </c>
      <c r="G65" t="n">
        <v>109</v>
      </c>
      <c r="H65" t="n">
        <v>1.55</v>
      </c>
      <c r="I65" t="n">
        <v>13</v>
      </c>
      <c r="J65" t="n">
        <v>191.34</v>
      </c>
      <c r="K65" t="n">
        <v>51.39</v>
      </c>
      <c r="L65" t="n">
        <v>16.75</v>
      </c>
      <c r="M65" t="n">
        <v>11</v>
      </c>
      <c r="N65" t="n">
        <v>38.19</v>
      </c>
      <c r="O65" t="n">
        <v>23832.09</v>
      </c>
      <c r="P65" t="n">
        <v>272.74</v>
      </c>
      <c r="Q65" t="n">
        <v>608.77</v>
      </c>
      <c r="R65" t="n">
        <v>54.93</v>
      </c>
      <c r="S65" t="n">
        <v>46.36</v>
      </c>
      <c r="T65" t="n">
        <v>3949.44</v>
      </c>
      <c r="U65" t="n">
        <v>0.84</v>
      </c>
      <c r="V65" t="n">
        <v>0.9</v>
      </c>
      <c r="W65" t="n">
        <v>9.199999999999999</v>
      </c>
      <c r="X65" t="n">
        <v>0.25</v>
      </c>
      <c r="Y65" t="n">
        <v>1</v>
      </c>
      <c r="Z65" t="n">
        <v>10</v>
      </c>
      <c r="AA65" t="n">
        <v>1020.316353642797</v>
      </c>
      <c r="AB65" t="n">
        <v>1396.041848234727</v>
      </c>
      <c r="AC65" t="n">
        <v>1262.805573596244</v>
      </c>
      <c r="AD65" t="n">
        <v>1020316.353642797</v>
      </c>
      <c r="AE65" t="n">
        <v>1396041.848234728</v>
      </c>
      <c r="AF65" t="n">
        <v>1.319968428734576e-06</v>
      </c>
      <c r="AG65" t="n">
        <v>34.4140625</v>
      </c>
      <c r="AH65" t="n">
        <v>1262805.573596244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3.7855</v>
      </c>
      <c r="E66" t="n">
        <v>26.42</v>
      </c>
      <c r="F66" t="n">
        <v>23.6</v>
      </c>
      <c r="G66" t="n">
        <v>108.94</v>
      </c>
      <c r="H66" t="n">
        <v>1.57</v>
      </c>
      <c r="I66" t="n">
        <v>13</v>
      </c>
      <c r="J66" t="n">
        <v>191.72</v>
      </c>
      <c r="K66" t="n">
        <v>51.39</v>
      </c>
      <c r="L66" t="n">
        <v>17</v>
      </c>
      <c r="M66" t="n">
        <v>11</v>
      </c>
      <c r="N66" t="n">
        <v>38.33</v>
      </c>
      <c r="O66" t="n">
        <v>23879.37</v>
      </c>
      <c r="P66" t="n">
        <v>272.26</v>
      </c>
      <c r="Q66" t="n">
        <v>608.8</v>
      </c>
      <c r="R66" t="n">
        <v>54.69</v>
      </c>
      <c r="S66" t="n">
        <v>46.36</v>
      </c>
      <c r="T66" t="n">
        <v>3825.34</v>
      </c>
      <c r="U66" t="n">
        <v>0.85</v>
      </c>
      <c r="V66" t="n">
        <v>0.9</v>
      </c>
      <c r="W66" t="n">
        <v>9.19</v>
      </c>
      <c r="X66" t="n">
        <v>0.23</v>
      </c>
      <c r="Y66" t="n">
        <v>1</v>
      </c>
      <c r="Z66" t="n">
        <v>10</v>
      </c>
      <c r="AA66" t="n">
        <v>1019.193866343521</v>
      </c>
      <c r="AB66" t="n">
        <v>1394.506011591213</v>
      </c>
      <c r="AC66" t="n">
        <v>1261.416315046427</v>
      </c>
      <c r="AD66" t="n">
        <v>1019193.866343521</v>
      </c>
      <c r="AE66" t="n">
        <v>1394506.011591213</v>
      </c>
      <c r="AF66" t="n">
        <v>1.320631273648044e-06</v>
      </c>
      <c r="AG66" t="n">
        <v>34.40104166666666</v>
      </c>
      <c r="AH66" t="n">
        <v>1261416.315046427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3.7836</v>
      </c>
      <c r="E67" t="n">
        <v>26.43</v>
      </c>
      <c r="F67" t="n">
        <v>23.62</v>
      </c>
      <c r="G67" t="n">
        <v>109</v>
      </c>
      <c r="H67" t="n">
        <v>1.59</v>
      </c>
      <c r="I67" t="n">
        <v>13</v>
      </c>
      <c r="J67" t="n">
        <v>192.1</v>
      </c>
      <c r="K67" t="n">
        <v>51.39</v>
      </c>
      <c r="L67" t="n">
        <v>17.25</v>
      </c>
      <c r="M67" t="n">
        <v>11</v>
      </c>
      <c r="N67" t="n">
        <v>38.46</v>
      </c>
      <c r="O67" t="n">
        <v>23926.69</v>
      </c>
      <c r="P67" t="n">
        <v>271.1</v>
      </c>
      <c r="Q67" t="n">
        <v>608.83</v>
      </c>
      <c r="R67" t="n">
        <v>54.93</v>
      </c>
      <c r="S67" t="n">
        <v>46.36</v>
      </c>
      <c r="T67" t="n">
        <v>3947.89</v>
      </c>
      <c r="U67" t="n">
        <v>0.84</v>
      </c>
      <c r="V67" t="n">
        <v>0.9</v>
      </c>
      <c r="W67" t="n">
        <v>9.199999999999999</v>
      </c>
      <c r="X67" t="n">
        <v>0.24</v>
      </c>
      <c r="Y67" t="n">
        <v>1</v>
      </c>
      <c r="Z67" t="n">
        <v>10</v>
      </c>
      <c r="AA67" t="n">
        <v>1017.957538744338</v>
      </c>
      <c r="AB67" t="n">
        <v>1392.814413627086</v>
      </c>
      <c r="AC67" t="n">
        <v>1259.886160817824</v>
      </c>
      <c r="AD67" t="n">
        <v>1017957.538744338</v>
      </c>
      <c r="AE67" t="n">
        <v>1392814.413627086</v>
      </c>
      <c r="AF67" t="n">
        <v>1.319968428734576e-06</v>
      </c>
      <c r="AG67" t="n">
        <v>34.4140625</v>
      </c>
      <c r="AH67" t="n">
        <v>1259886.160817824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3.7849</v>
      </c>
      <c r="E68" t="n">
        <v>26.42</v>
      </c>
      <c r="F68" t="n">
        <v>23.61</v>
      </c>
      <c r="G68" t="n">
        <v>108.96</v>
      </c>
      <c r="H68" t="n">
        <v>1.61</v>
      </c>
      <c r="I68" t="n">
        <v>13</v>
      </c>
      <c r="J68" t="n">
        <v>192.49</v>
      </c>
      <c r="K68" t="n">
        <v>51.39</v>
      </c>
      <c r="L68" t="n">
        <v>17.5</v>
      </c>
      <c r="M68" t="n">
        <v>11</v>
      </c>
      <c r="N68" t="n">
        <v>38.59</v>
      </c>
      <c r="O68" t="n">
        <v>23974.06</v>
      </c>
      <c r="P68" t="n">
        <v>269.68</v>
      </c>
      <c r="Q68" t="n">
        <v>608.76</v>
      </c>
      <c r="R68" t="n">
        <v>54.65</v>
      </c>
      <c r="S68" t="n">
        <v>46.36</v>
      </c>
      <c r="T68" t="n">
        <v>3809.82</v>
      </c>
      <c r="U68" t="n">
        <v>0.85</v>
      </c>
      <c r="V68" t="n">
        <v>0.9</v>
      </c>
      <c r="W68" t="n">
        <v>9.199999999999999</v>
      </c>
      <c r="X68" t="n">
        <v>0.24</v>
      </c>
      <c r="Y68" t="n">
        <v>1</v>
      </c>
      <c r="Z68" t="n">
        <v>10</v>
      </c>
      <c r="AA68" t="n">
        <v>1015.647971334795</v>
      </c>
      <c r="AB68" t="n">
        <v>1389.654361606427</v>
      </c>
      <c r="AC68" t="n">
        <v>1257.027699726855</v>
      </c>
      <c r="AD68" t="n">
        <v>1015647.971334795</v>
      </c>
      <c r="AE68" t="n">
        <v>1389654.361606427</v>
      </c>
      <c r="AF68" t="n">
        <v>1.320421954201686e-06</v>
      </c>
      <c r="AG68" t="n">
        <v>34.40104166666666</v>
      </c>
      <c r="AH68" t="n">
        <v>1257027.699726855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3.7927</v>
      </c>
      <c r="E69" t="n">
        <v>26.37</v>
      </c>
      <c r="F69" t="n">
        <v>23.59</v>
      </c>
      <c r="G69" t="n">
        <v>117.94</v>
      </c>
      <c r="H69" t="n">
        <v>1.63</v>
      </c>
      <c r="I69" t="n">
        <v>12</v>
      </c>
      <c r="J69" t="n">
        <v>192.87</v>
      </c>
      <c r="K69" t="n">
        <v>51.39</v>
      </c>
      <c r="L69" t="n">
        <v>17.75</v>
      </c>
      <c r="M69" t="n">
        <v>10</v>
      </c>
      <c r="N69" t="n">
        <v>38.73</v>
      </c>
      <c r="O69" t="n">
        <v>24021.47</v>
      </c>
      <c r="P69" t="n">
        <v>269.49</v>
      </c>
      <c r="Q69" t="n">
        <v>608.8099999999999</v>
      </c>
      <c r="R69" t="n">
        <v>54.07</v>
      </c>
      <c r="S69" t="n">
        <v>46.36</v>
      </c>
      <c r="T69" t="n">
        <v>3524.58</v>
      </c>
      <c r="U69" t="n">
        <v>0.86</v>
      </c>
      <c r="V69" t="n">
        <v>0.9</v>
      </c>
      <c r="W69" t="n">
        <v>9.199999999999999</v>
      </c>
      <c r="X69" t="n">
        <v>0.22</v>
      </c>
      <c r="Y69" t="n">
        <v>1</v>
      </c>
      <c r="Z69" t="n">
        <v>10</v>
      </c>
      <c r="AA69" t="n">
        <v>1014.071289585549</v>
      </c>
      <c r="AB69" t="n">
        <v>1387.497076078819</v>
      </c>
      <c r="AC69" t="n">
        <v>1255.076302502232</v>
      </c>
      <c r="AD69" t="n">
        <v>1014071.289585549</v>
      </c>
      <c r="AE69" t="n">
        <v>1387497.076078818</v>
      </c>
      <c r="AF69" t="n">
        <v>1.323143107004342e-06</v>
      </c>
      <c r="AG69" t="n">
        <v>34.3359375</v>
      </c>
      <c r="AH69" t="n">
        <v>1255076.302502232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3.7917</v>
      </c>
      <c r="E70" t="n">
        <v>26.37</v>
      </c>
      <c r="F70" t="n">
        <v>23.59</v>
      </c>
      <c r="G70" t="n">
        <v>117.97</v>
      </c>
      <c r="H70" t="n">
        <v>1.65</v>
      </c>
      <c r="I70" t="n">
        <v>12</v>
      </c>
      <c r="J70" t="n">
        <v>193.26</v>
      </c>
      <c r="K70" t="n">
        <v>51.39</v>
      </c>
      <c r="L70" t="n">
        <v>18</v>
      </c>
      <c r="M70" t="n">
        <v>10</v>
      </c>
      <c r="N70" t="n">
        <v>38.86</v>
      </c>
      <c r="O70" t="n">
        <v>24068.93</v>
      </c>
      <c r="P70" t="n">
        <v>269.35</v>
      </c>
      <c r="Q70" t="n">
        <v>608.76</v>
      </c>
      <c r="R70" t="n">
        <v>54.37</v>
      </c>
      <c r="S70" t="n">
        <v>46.36</v>
      </c>
      <c r="T70" t="n">
        <v>3674.38</v>
      </c>
      <c r="U70" t="n">
        <v>0.85</v>
      </c>
      <c r="V70" t="n">
        <v>0.9</v>
      </c>
      <c r="W70" t="n">
        <v>9.199999999999999</v>
      </c>
      <c r="X70" t="n">
        <v>0.22</v>
      </c>
      <c r="Y70" t="n">
        <v>1</v>
      </c>
      <c r="Z70" t="n">
        <v>10</v>
      </c>
      <c r="AA70" t="n">
        <v>1014.018247008212</v>
      </c>
      <c r="AB70" t="n">
        <v>1387.424500884433</v>
      </c>
      <c r="AC70" t="n">
        <v>1255.010653782539</v>
      </c>
      <c r="AD70" t="n">
        <v>1014018.247008212</v>
      </c>
      <c r="AE70" t="n">
        <v>1387424.500884433</v>
      </c>
      <c r="AF70" t="n">
        <v>1.322794241260411e-06</v>
      </c>
      <c r="AG70" t="n">
        <v>34.3359375</v>
      </c>
      <c r="AH70" t="n">
        <v>1255010.653782539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3.7921</v>
      </c>
      <c r="E71" t="n">
        <v>26.37</v>
      </c>
      <c r="F71" t="n">
        <v>23.59</v>
      </c>
      <c r="G71" t="n">
        <v>117.96</v>
      </c>
      <c r="H71" t="n">
        <v>1.67</v>
      </c>
      <c r="I71" t="n">
        <v>12</v>
      </c>
      <c r="J71" t="n">
        <v>193.64</v>
      </c>
      <c r="K71" t="n">
        <v>51.39</v>
      </c>
      <c r="L71" t="n">
        <v>18.25</v>
      </c>
      <c r="M71" t="n">
        <v>10</v>
      </c>
      <c r="N71" t="n">
        <v>39</v>
      </c>
      <c r="O71" t="n">
        <v>24116.44</v>
      </c>
      <c r="P71" t="n">
        <v>269.01</v>
      </c>
      <c r="Q71" t="n">
        <v>608.77</v>
      </c>
      <c r="R71" t="n">
        <v>54.2</v>
      </c>
      <c r="S71" t="n">
        <v>46.36</v>
      </c>
      <c r="T71" t="n">
        <v>3589.05</v>
      </c>
      <c r="U71" t="n">
        <v>0.86</v>
      </c>
      <c r="V71" t="n">
        <v>0.9</v>
      </c>
      <c r="W71" t="n">
        <v>9.199999999999999</v>
      </c>
      <c r="X71" t="n">
        <v>0.22</v>
      </c>
      <c r="Y71" t="n">
        <v>1</v>
      </c>
      <c r="Z71" t="n">
        <v>10</v>
      </c>
      <c r="AA71" t="n">
        <v>1013.471176583041</v>
      </c>
      <c r="AB71" t="n">
        <v>1386.675974993671</v>
      </c>
      <c r="AC71" t="n">
        <v>1254.333566152229</v>
      </c>
      <c r="AD71" t="n">
        <v>1013471.176583041</v>
      </c>
      <c r="AE71" t="n">
        <v>1386675.974993671</v>
      </c>
      <c r="AF71" t="n">
        <v>1.322933787557984e-06</v>
      </c>
      <c r="AG71" t="n">
        <v>34.3359375</v>
      </c>
      <c r="AH71" t="n">
        <v>1254333.566152229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3.7917</v>
      </c>
      <c r="E72" t="n">
        <v>26.37</v>
      </c>
      <c r="F72" t="n">
        <v>23.59</v>
      </c>
      <c r="G72" t="n">
        <v>117.97</v>
      </c>
      <c r="H72" t="n">
        <v>1.69</v>
      </c>
      <c r="I72" t="n">
        <v>12</v>
      </c>
      <c r="J72" t="n">
        <v>194.03</v>
      </c>
      <c r="K72" t="n">
        <v>51.39</v>
      </c>
      <c r="L72" t="n">
        <v>18.5</v>
      </c>
      <c r="M72" t="n">
        <v>10</v>
      </c>
      <c r="N72" t="n">
        <v>39.13</v>
      </c>
      <c r="O72" t="n">
        <v>24163.99</v>
      </c>
      <c r="P72" t="n">
        <v>268.57</v>
      </c>
      <c r="Q72" t="n">
        <v>608.77</v>
      </c>
      <c r="R72" t="n">
        <v>54.33</v>
      </c>
      <c r="S72" t="n">
        <v>46.36</v>
      </c>
      <c r="T72" t="n">
        <v>3653.78</v>
      </c>
      <c r="U72" t="n">
        <v>0.85</v>
      </c>
      <c r="V72" t="n">
        <v>0.9</v>
      </c>
      <c r="W72" t="n">
        <v>9.199999999999999</v>
      </c>
      <c r="X72" t="n">
        <v>0.22</v>
      </c>
      <c r="Y72" t="n">
        <v>1</v>
      </c>
      <c r="Z72" t="n">
        <v>10</v>
      </c>
      <c r="AA72" t="n">
        <v>1012.898768230295</v>
      </c>
      <c r="AB72" t="n">
        <v>1385.892780632569</v>
      </c>
      <c r="AC72" t="n">
        <v>1253.625118761731</v>
      </c>
      <c r="AD72" t="n">
        <v>1012898.768230295</v>
      </c>
      <c r="AE72" t="n">
        <v>1385892.780632569</v>
      </c>
      <c r="AF72" t="n">
        <v>1.322794241260411e-06</v>
      </c>
      <c r="AG72" t="n">
        <v>34.3359375</v>
      </c>
      <c r="AH72" t="n">
        <v>1253625.118761731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3.7899</v>
      </c>
      <c r="E73" t="n">
        <v>26.39</v>
      </c>
      <c r="F73" t="n">
        <v>23.61</v>
      </c>
      <c r="G73" t="n">
        <v>118.03</v>
      </c>
      <c r="H73" t="n">
        <v>1.71</v>
      </c>
      <c r="I73" t="n">
        <v>12</v>
      </c>
      <c r="J73" t="n">
        <v>194.41</v>
      </c>
      <c r="K73" t="n">
        <v>51.39</v>
      </c>
      <c r="L73" t="n">
        <v>18.75</v>
      </c>
      <c r="M73" t="n">
        <v>10</v>
      </c>
      <c r="N73" t="n">
        <v>39.27</v>
      </c>
      <c r="O73" t="n">
        <v>24211.59</v>
      </c>
      <c r="P73" t="n">
        <v>267.66</v>
      </c>
      <c r="Q73" t="n">
        <v>608.8</v>
      </c>
      <c r="R73" t="n">
        <v>54.62</v>
      </c>
      <c r="S73" t="n">
        <v>46.36</v>
      </c>
      <c r="T73" t="n">
        <v>3797.75</v>
      </c>
      <c r="U73" t="n">
        <v>0.85</v>
      </c>
      <c r="V73" t="n">
        <v>0.9</v>
      </c>
      <c r="W73" t="n">
        <v>9.199999999999999</v>
      </c>
      <c r="X73" t="n">
        <v>0.24</v>
      </c>
      <c r="Y73" t="n">
        <v>1</v>
      </c>
      <c r="Z73" t="n">
        <v>10</v>
      </c>
      <c r="AA73" t="n">
        <v>1012.005552535238</v>
      </c>
      <c r="AB73" t="n">
        <v>1384.670643512696</v>
      </c>
      <c r="AC73" t="n">
        <v>1252.519620693298</v>
      </c>
      <c r="AD73" t="n">
        <v>1012005.552535238</v>
      </c>
      <c r="AE73" t="n">
        <v>1384670.643512696</v>
      </c>
      <c r="AF73" t="n">
        <v>1.322166282921337e-06</v>
      </c>
      <c r="AG73" t="n">
        <v>34.36197916666666</v>
      </c>
      <c r="AH73" t="n">
        <v>1252519.620693298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3.7909</v>
      </c>
      <c r="E74" t="n">
        <v>26.38</v>
      </c>
      <c r="F74" t="n">
        <v>23.6</v>
      </c>
      <c r="G74" t="n">
        <v>118</v>
      </c>
      <c r="H74" t="n">
        <v>1.73</v>
      </c>
      <c r="I74" t="n">
        <v>12</v>
      </c>
      <c r="J74" t="n">
        <v>194.8</v>
      </c>
      <c r="K74" t="n">
        <v>51.39</v>
      </c>
      <c r="L74" t="n">
        <v>19</v>
      </c>
      <c r="M74" t="n">
        <v>10</v>
      </c>
      <c r="N74" t="n">
        <v>39.41</v>
      </c>
      <c r="O74" t="n">
        <v>24259.23</v>
      </c>
      <c r="P74" t="n">
        <v>266.23</v>
      </c>
      <c r="Q74" t="n">
        <v>608.8099999999999</v>
      </c>
      <c r="R74" t="n">
        <v>54.49</v>
      </c>
      <c r="S74" t="n">
        <v>46.36</v>
      </c>
      <c r="T74" t="n">
        <v>3733.49</v>
      </c>
      <c r="U74" t="n">
        <v>0.85</v>
      </c>
      <c r="V74" t="n">
        <v>0.9</v>
      </c>
      <c r="W74" t="n">
        <v>9.199999999999999</v>
      </c>
      <c r="X74" t="n">
        <v>0.23</v>
      </c>
      <c r="Y74" t="n">
        <v>1</v>
      </c>
      <c r="Z74" t="n">
        <v>10</v>
      </c>
      <c r="AA74" t="n">
        <v>1009.731539077899</v>
      </c>
      <c r="AB74" t="n">
        <v>1381.559237977972</v>
      </c>
      <c r="AC74" t="n">
        <v>1249.705163335922</v>
      </c>
      <c r="AD74" t="n">
        <v>1009731.539077899</v>
      </c>
      <c r="AE74" t="n">
        <v>1381559.237977972</v>
      </c>
      <c r="AF74" t="n">
        <v>1.322515148665267e-06</v>
      </c>
      <c r="AG74" t="n">
        <v>34.34895833333334</v>
      </c>
      <c r="AH74" t="n">
        <v>1249705.163335922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3.8</v>
      </c>
      <c r="E75" t="n">
        <v>26.32</v>
      </c>
      <c r="F75" t="n">
        <v>23.57</v>
      </c>
      <c r="G75" t="n">
        <v>128.57</v>
      </c>
      <c r="H75" t="n">
        <v>1.75</v>
      </c>
      <c r="I75" t="n">
        <v>11</v>
      </c>
      <c r="J75" t="n">
        <v>195.19</v>
      </c>
      <c r="K75" t="n">
        <v>51.39</v>
      </c>
      <c r="L75" t="n">
        <v>19.25</v>
      </c>
      <c r="M75" t="n">
        <v>9</v>
      </c>
      <c r="N75" t="n">
        <v>39.54</v>
      </c>
      <c r="O75" t="n">
        <v>24306.92</v>
      </c>
      <c r="P75" t="n">
        <v>266.1</v>
      </c>
      <c r="Q75" t="n">
        <v>608.76</v>
      </c>
      <c r="R75" t="n">
        <v>53.58</v>
      </c>
      <c r="S75" t="n">
        <v>46.36</v>
      </c>
      <c r="T75" t="n">
        <v>3280.21</v>
      </c>
      <c r="U75" t="n">
        <v>0.87</v>
      </c>
      <c r="V75" t="n">
        <v>0.9</v>
      </c>
      <c r="W75" t="n">
        <v>9.199999999999999</v>
      </c>
      <c r="X75" t="n">
        <v>0.2</v>
      </c>
      <c r="Y75" t="n">
        <v>1</v>
      </c>
      <c r="Z75" t="n">
        <v>10</v>
      </c>
      <c r="AA75" t="n">
        <v>999.688453421845</v>
      </c>
      <c r="AB75" t="n">
        <v>1367.81784511369</v>
      </c>
      <c r="AC75" t="n">
        <v>1237.275229720442</v>
      </c>
      <c r="AD75" t="n">
        <v>999688.453421845</v>
      </c>
      <c r="AE75" t="n">
        <v>1367817.84511369</v>
      </c>
      <c r="AF75" t="n">
        <v>1.325689826935033e-06</v>
      </c>
      <c r="AG75" t="n">
        <v>34.27083333333334</v>
      </c>
      <c r="AH75" t="n">
        <v>1237275.229720442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3.8005</v>
      </c>
      <c r="E76" t="n">
        <v>26.31</v>
      </c>
      <c r="F76" t="n">
        <v>23.57</v>
      </c>
      <c r="G76" t="n">
        <v>128.55</v>
      </c>
      <c r="H76" t="n">
        <v>1.77</v>
      </c>
      <c r="I76" t="n">
        <v>11</v>
      </c>
      <c r="J76" t="n">
        <v>195.57</v>
      </c>
      <c r="K76" t="n">
        <v>51.39</v>
      </c>
      <c r="L76" t="n">
        <v>19.5</v>
      </c>
      <c r="M76" t="n">
        <v>9</v>
      </c>
      <c r="N76" t="n">
        <v>39.68</v>
      </c>
      <c r="O76" t="n">
        <v>24354.66</v>
      </c>
      <c r="P76" t="n">
        <v>266.23</v>
      </c>
      <c r="Q76" t="n">
        <v>608.79</v>
      </c>
      <c r="R76" t="n">
        <v>53.6</v>
      </c>
      <c r="S76" t="n">
        <v>46.36</v>
      </c>
      <c r="T76" t="n">
        <v>3291.93</v>
      </c>
      <c r="U76" t="n">
        <v>0.86</v>
      </c>
      <c r="V76" t="n">
        <v>0.9</v>
      </c>
      <c r="W76" t="n">
        <v>9.19</v>
      </c>
      <c r="X76" t="n">
        <v>0.2</v>
      </c>
      <c r="Y76" t="n">
        <v>1</v>
      </c>
      <c r="Z76" t="n">
        <v>10</v>
      </c>
      <c r="AA76" t="n">
        <v>999.8016274652263</v>
      </c>
      <c r="AB76" t="n">
        <v>1367.972694832731</v>
      </c>
      <c r="AC76" t="n">
        <v>1237.41530079963</v>
      </c>
      <c r="AD76" t="n">
        <v>999801.6274652262</v>
      </c>
      <c r="AE76" t="n">
        <v>1367972.694832731</v>
      </c>
      <c r="AF76" t="n">
        <v>1.325864259806998e-06</v>
      </c>
      <c r="AG76" t="n">
        <v>34.2578125</v>
      </c>
      <c r="AH76" t="n">
        <v>1237415.30079963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3.8008</v>
      </c>
      <c r="E77" t="n">
        <v>26.31</v>
      </c>
      <c r="F77" t="n">
        <v>23.57</v>
      </c>
      <c r="G77" t="n">
        <v>128.54</v>
      </c>
      <c r="H77" t="n">
        <v>1.79</v>
      </c>
      <c r="I77" t="n">
        <v>11</v>
      </c>
      <c r="J77" t="n">
        <v>195.96</v>
      </c>
      <c r="K77" t="n">
        <v>51.39</v>
      </c>
      <c r="L77" t="n">
        <v>19.75</v>
      </c>
      <c r="M77" t="n">
        <v>9</v>
      </c>
      <c r="N77" t="n">
        <v>39.82</v>
      </c>
      <c r="O77" t="n">
        <v>24402.44</v>
      </c>
      <c r="P77" t="n">
        <v>265.74</v>
      </c>
      <c r="Q77" t="n">
        <v>608.78</v>
      </c>
      <c r="R77" t="n">
        <v>53.44</v>
      </c>
      <c r="S77" t="n">
        <v>46.36</v>
      </c>
      <c r="T77" t="n">
        <v>3211.32</v>
      </c>
      <c r="U77" t="n">
        <v>0.87</v>
      </c>
      <c r="V77" t="n">
        <v>0.9</v>
      </c>
      <c r="W77" t="n">
        <v>9.19</v>
      </c>
      <c r="X77" t="n">
        <v>0.19</v>
      </c>
      <c r="Y77" t="n">
        <v>1</v>
      </c>
      <c r="Z77" t="n">
        <v>10</v>
      </c>
      <c r="AA77" t="n">
        <v>999.0562592145625</v>
      </c>
      <c r="AB77" t="n">
        <v>1366.952849108846</v>
      </c>
      <c r="AC77" t="n">
        <v>1236.492787720271</v>
      </c>
      <c r="AD77" t="n">
        <v>999056.2592145625</v>
      </c>
      <c r="AE77" t="n">
        <v>1366952.849108846</v>
      </c>
      <c r="AF77" t="n">
        <v>1.325968919530177e-06</v>
      </c>
      <c r="AG77" t="n">
        <v>34.2578125</v>
      </c>
      <c r="AH77" t="n">
        <v>1236492.787720271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3.8001</v>
      </c>
      <c r="E78" t="n">
        <v>26.32</v>
      </c>
      <c r="F78" t="n">
        <v>23.57</v>
      </c>
      <c r="G78" t="n">
        <v>128.56</v>
      </c>
      <c r="H78" t="n">
        <v>1.81</v>
      </c>
      <c r="I78" t="n">
        <v>11</v>
      </c>
      <c r="J78" t="n">
        <v>196.35</v>
      </c>
      <c r="K78" t="n">
        <v>51.39</v>
      </c>
      <c r="L78" t="n">
        <v>20</v>
      </c>
      <c r="M78" t="n">
        <v>9</v>
      </c>
      <c r="N78" t="n">
        <v>39.96</v>
      </c>
      <c r="O78" t="n">
        <v>24450.27</v>
      </c>
      <c r="P78" t="n">
        <v>264.85</v>
      </c>
      <c r="Q78" t="n">
        <v>608.85</v>
      </c>
      <c r="R78" t="n">
        <v>53.66</v>
      </c>
      <c r="S78" t="n">
        <v>46.36</v>
      </c>
      <c r="T78" t="n">
        <v>3324.5</v>
      </c>
      <c r="U78" t="n">
        <v>0.86</v>
      </c>
      <c r="V78" t="n">
        <v>0.9</v>
      </c>
      <c r="W78" t="n">
        <v>9.19</v>
      </c>
      <c r="X78" t="n">
        <v>0.2</v>
      </c>
      <c r="Y78" t="n">
        <v>1</v>
      </c>
      <c r="Z78" t="n">
        <v>10</v>
      </c>
      <c r="AA78" t="n">
        <v>997.8837862970154</v>
      </c>
      <c r="AB78" t="n">
        <v>1365.348619937204</v>
      </c>
      <c r="AC78" t="n">
        <v>1235.04166392922</v>
      </c>
      <c r="AD78" t="n">
        <v>997883.7862970154</v>
      </c>
      <c r="AE78" t="n">
        <v>1365348.619937204</v>
      </c>
      <c r="AF78" t="n">
        <v>1.325724713509426e-06</v>
      </c>
      <c r="AG78" t="n">
        <v>34.27083333333334</v>
      </c>
      <c r="AH78" t="n">
        <v>1235041.66392922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3.8003</v>
      </c>
      <c r="E79" t="n">
        <v>26.31</v>
      </c>
      <c r="F79" t="n">
        <v>23.57</v>
      </c>
      <c r="G79" t="n">
        <v>128.56</v>
      </c>
      <c r="H79" t="n">
        <v>1.83</v>
      </c>
      <c r="I79" t="n">
        <v>11</v>
      </c>
      <c r="J79" t="n">
        <v>196.74</v>
      </c>
      <c r="K79" t="n">
        <v>51.39</v>
      </c>
      <c r="L79" t="n">
        <v>20.25</v>
      </c>
      <c r="M79" t="n">
        <v>9</v>
      </c>
      <c r="N79" t="n">
        <v>40.09</v>
      </c>
      <c r="O79" t="n">
        <v>24498.15</v>
      </c>
      <c r="P79" t="n">
        <v>263.69</v>
      </c>
      <c r="Q79" t="n">
        <v>608.79</v>
      </c>
      <c r="R79" t="n">
        <v>53.54</v>
      </c>
      <c r="S79" t="n">
        <v>46.36</v>
      </c>
      <c r="T79" t="n">
        <v>3264.31</v>
      </c>
      <c r="U79" t="n">
        <v>0.87</v>
      </c>
      <c r="V79" t="n">
        <v>0.9</v>
      </c>
      <c r="W79" t="n">
        <v>9.199999999999999</v>
      </c>
      <c r="X79" t="n">
        <v>0.2</v>
      </c>
      <c r="Y79" t="n">
        <v>1</v>
      </c>
      <c r="Z79" t="n">
        <v>10</v>
      </c>
      <c r="AA79" t="n">
        <v>996.1935919257866</v>
      </c>
      <c r="AB79" t="n">
        <v>1363.036021432375</v>
      </c>
      <c r="AC79" t="n">
        <v>1232.94977657994</v>
      </c>
      <c r="AD79" t="n">
        <v>996193.5919257866</v>
      </c>
      <c r="AE79" t="n">
        <v>1363036.021432376</v>
      </c>
      <c r="AF79" t="n">
        <v>1.325794486658212e-06</v>
      </c>
      <c r="AG79" t="n">
        <v>34.2578125</v>
      </c>
      <c r="AH79" t="n">
        <v>1232949.77657994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3.8009</v>
      </c>
      <c r="E80" t="n">
        <v>26.31</v>
      </c>
      <c r="F80" t="n">
        <v>23.56</v>
      </c>
      <c r="G80" t="n">
        <v>128.53</v>
      </c>
      <c r="H80" t="n">
        <v>1.85</v>
      </c>
      <c r="I80" t="n">
        <v>11</v>
      </c>
      <c r="J80" t="n">
        <v>197.12</v>
      </c>
      <c r="K80" t="n">
        <v>51.39</v>
      </c>
      <c r="L80" t="n">
        <v>20.5</v>
      </c>
      <c r="M80" t="n">
        <v>9</v>
      </c>
      <c r="N80" t="n">
        <v>40.23</v>
      </c>
      <c r="O80" t="n">
        <v>24546.08</v>
      </c>
      <c r="P80" t="n">
        <v>262.36</v>
      </c>
      <c r="Q80" t="n">
        <v>608.78</v>
      </c>
      <c r="R80" t="n">
        <v>53.35</v>
      </c>
      <c r="S80" t="n">
        <v>46.36</v>
      </c>
      <c r="T80" t="n">
        <v>3165.29</v>
      </c>
      <c r="U80" t="n">
        <v>0.87</v>
      </c>
      <c r="V80" t="n">
        <v>0.9</v>
      </c>
      <c r="W80" t="n">
        <v>9.199999999999999</v>
      </c>
      <c r="X80" t="n">
        <v>0.19</v>
      </c>
      <c r="Y80" t="n">
        <v>1</v>
      </c>
      <c r="Z80" t="n">
        <v>10</v>
      </c>
      <c r="AA80" t="n">
        <v>994.1287173134065</v>
      </c>
      <c r="AB80" t="n">
        <v>1360.210768891878</v>
      </c>
      <c r="AC80" t="n">
        <v>1230.394162176641</v>
      </c>
      <c r="AD80" t="n">
        <v>994128.7173134065</v>
      </c>
      <c r="AE80" t="n">
        <v>1360210.768891878</v>
      </c>
      <c r="AF80" t="n">
        <v>1.32600380610457e-06</v>
      </c>
      <c r="AG80" t="n">
        <v>34.2578125</v>
      </c>
      <c r="AH80" t="n">
        <v>1230394.162176641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3.8084</v>
      </c>
      <c r="E81" t="n">
        <v>26.26</v>
      </c>
      <c r="F81" t="n">
        <v>23.55</v>
      </c>
      <c r="G81" t="n">
        <v>141.28</v>
      </c>
      <c r="H81" t="n">
        <v>1.87</v>
      </c>
      <c r="I81" t="n">
        <v>10</v>
      </c>
      <c r="J81" t="n">
        <v>197.51</v>
      </c>
      <c r="K81" t="n">
        <v>51.39</v>
      </c>
      <c r="L81" t="n">
        <v>20.75</v>
      </c>
      <c r="M81" t="n">
        <v>8</v>
      </c>
      <c r="N81" t="n">
        <v>40.37</v>
      </c>
      <c r="O81" t="n">
        <v>24594.05</v>
      </c>
      <c r="P81" t="n">
        <v>261.12</v>
      </c>
      <c r="Q81" t="n">
        <v>608.77</v>
      </c>
      <c r="R81" t="n">
        <v>52.9</v>
      </c>
      <c r="S81" t="n">
        <v>46.36</v>
      </c>
      <c r="T81" t="n">
        <v>2946.72</v>
      </c>
      <c r="U81" t="n">
        <v>0.88</v>
      </c>
      <c r="V81" t="n">
        <v>0.9</v>
      </c>
      <c r="W81" t="n">
        <v>9.19</v>
      </c>
      <c r="X81" t="n">
        <v>0.18</v>
      </c>
      <c r="Y81" t="n">
        <v>1</v>
      </c>
      <c r="Z81" t="n">
        <v>10</v>
      </c>
      <c r="AA81" t="n">
        <v>991.2019631718886</v>
      </c>
      <c r="AB81" t="n">
        <v>1356.206254756174</v>
      </c>
      <c r="AC81" t="n">
        <v>1226.771833249677</v>
      </c>
      <c r="AD81" t="n">
        <v>991201.9631718886</v>
      </c>
      <c r="AE81" t="n">
        <v>1356206.254756174</v>
      </c>
      <c r="AF81" t="n">
        <v>1.328620299184047e-06</v>
      </c>
      <c r="AG81" t="n">
        <v>34.19270833333334</v>
      </c>
      <c r="AH81" t="n">
        <v>1226771.833249677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3.8075</v>
      </c>
      <c r="E82" t="n">
        <v>26.26</v>
      </c>
      <c r="F82" t="n">
        <v>23.55</v>
      </c>
      <c r="G82" t="n">
        <v>141.31</v>
      </c>
      <c r="H82" t="n">
        <v>1.88</v>
      </c>
      <c r="I82" t="n">
        <v>10</v>
      </c>
      <c r="J82" t="n">
        <v>197.9</v>
      </c>
      <c r="K82" t="n">
        <v>51.39</v>
      </c>
      <c r="L82" t="n">
        <v>21</v>
      </c>
      <c r="M82" t="n">
        <v>8</v>
      </c>
      <c r="N82" t="n">
        <v>40.51</v>
      </c>
      <c r="O82" t="n">
        <v>24642.07</v>
      </c>
      <c r="P82" t="n">
        <v>261.81</v>
      </c>
      <c r="Q82" t="n">
        <v>608.85</v>
      </c>
      <c r="R82" t="n">
        <v>53</v>
      </c>
      <c r="S82" t="n">
        <v>46.36</v>
      </c>
      <c r="T82" t="n">
        <v>2995.66</v>
      </c>
      <c r="U82" t="n">
        <v>0.87</v>
      </c>
      <c r="V82" t="n">
        <v>0.9</v>
      </c>
      <c r="W82" t="n">
        <v>9.19</v>
      </c>
      <c r="X82" t="n">
        <v>0.18</v>
      </c>
      <c r="Y82" t="n">
        <v>1</v>
      </c>
      <c r="Z82" t="n">
        <v>10</v>
      </c>
      <c r="AA82" t="n">
        <v>992.3172670619152</v>
      </c>
      <c r="AB82" t="n">
        <v>1357.732262742243</v>
      </c>
      <c r="AC82" t="n">
        <v>1228.152201175322</v>
      </c>
      <c r="AD82" t="n">
        <v>992317.2670619152</v>
      </c>
      <c r="AE82" t="n">
        <v>1357732.262742243</v>
      </c>
      <c r="AF82" t="n">
        <v>1.32830632001451e-06</v>
      </c>
      <c r="AG82" t="n">
        <v>34.19270833333334</v>
      </c>
      <c r="AH82" t="n">
        <v>1228152.201175322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3.8078</v>
      </c>
      <c r="E83" t="n">
        <v>26.26</v>
      </c>
      <c r="F83" t="n">
        <v>23.55</v>
      </c>
      <c r="G83" t="n">
        <v>141.3</v>
      </c>
      <c r="H83" t="n">
        <v>1.9</v>
      </c>
      <c r="I83" t="n">
        <v>10</v>
      </c>
      <c r="J83" t="n">
        <v>198.29</v>
      </c>
      <c r="K83" t="n">
        <v>51.39</v>
      </c>
      <c r="L83" t="n">
        <v>21.25</v>
      </c>
      <c r="M83" t="n">
        <v>8</v>
      </c>
      <c r="N83" t="n">
        <v>40.65</v>
      </c>
      <c r="O83" t="n">
        <v>24690.13</v>
      </c>
      <c r="P83" t="n">
        <v>261.9</v>
      </c>
      <c r="Q83" t="n">
        <v>608.77</v>
      </c>
      <c r="R83" t="n">
        <v>52.92</v>
      </c>
      <c r="S83" t="n">
        <v>46.36</v>
      </c>
      <c r="T83" t="n">
        <v>2957.62</v>
      </c>
      <c r="U83" t="n">
        <v>0.88</v>
      </c>
      <c r="V83" t="n">
        <v>0.9</v>
      </c>
      <c r="W83" t="n">
        <v>9.199999999999999</v>
      </c>
      <c r="X83" t="n">
        <v>0.18</v>
      </c>
      <c r="Y83" t="n">
        <v>1</v>
      </c>
      <c r="Z83" t="n">
        <v>10</v>
      </c>
      <c r="AA83" t="n">
        <v>992.4027719807223</v>
      </c>
      <c r="AB83" t="n">
        <v>1357.849254344366</v>
      </c>
      <c r="AC83" t="n">
        <v>1228.258027263137</v>
      </c>
      <c r="AD83" t="n">
        <v>992402.7719807223</v>
      </c>
      <c r="AE83" t="n">
        <v>1357849.254344366</v>
      </c>
      <c r="AF83" t="n">
        <v>1.328410979737689e-06</v>
      </c>
      <c r="AG83" t="n">
        <v>34.19270833333334</v>
      </c>
      <c r="AH83" t="n">
        <v>1228258.027263137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3.8075</v>
      </c>
      <c r="E84" t="n">
        <v>26.26</v>
      </c>
      <c r="F84" t="n">
        <v>23.55</v>
      </c>
      <c r="G84" t="n">
        <v>141.32</v>
      </c>
      <c r="H84" t="n">
        <v>1.92</v>
      </c>
      <c r="I84" t="n">
        <v>10</v>
      </c>
      <c r="J84" t="n">
        <v>198.68</v>
      </c>
      <c r="K84" t="n">
        <v>51.39</v>
      </c>
      <c r="L84" t="n">
        <v>21.5</v>
      </c>
      <c r="M84" t="n">
        <v>8</v>
      </c>
      <c r="N84" t="n">
        <v>40.79</v>
      </c>
      <c r="O84" t="n">
        <v>24738.25</v>
      </c>
      <c r="P84" t="n">
        <v>261.72</v>
      </c>
      <c r="Q84" t="n">
        <v>608.8200000000001</v>
      </c>
      <c r="R84" t="n">
        <v>52.98</v>
      </c>
      <c r="S84" t="n">
        <v>46.36</v>
      </c>
      <c r="T84" t="n">
        <v>2989.17</v>
      </c>
      <c r="U84" t="n">
        <v>0.87</v>
      </c>
      <c r="V84" t="n">
        <v>0.9</v>
      </c>
      <c r="W84" t="n">
        <v>9.199999999999999</v>
      </c>
      <c r="X84" t="n">
        <v>0.18</v>
      </c>
      <c r="Y84" t="n">
        <v>1</v>
      </c>
      <c r="Z84" t="n">
        <v>10</v>
      </c>
      <c r="AA84" t="n">
        <v>992.1886324536351</v>
      </c>
      <c r="AB84" t="n">
        <v>1357.556259196236</v>
      </c>
      <c r="AC84" t="n">
        <v>1227.992995160723</v>
      </c>
      <c r="AD84" t="n">
        <v>992188.6324536351</v>
      </c>
      <c r="AE84" t="n">
        <v>1357556.259196236</v>
      </c>
      <c r="AF84" t="n">
        <v>1.32830632001451e-06</v>
      </c>
      <c r="AG84" t="n">
        <v>34.19270833333334</v>
      </c>
      <c r="AH84" t="n">
        <v>1227992.995160723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3.8088</v>
      </c>
      <c r="E85" t="n">
        <v>26.25</v>
      </c>
      <c r="F85" t="n">
        <v>23.54</v>
      </c>
      <c r="G85" t="n">
        <v>141.26</v>
      </c>
      <c r="H85" t="n">
        <v>1.94</v>
      </c>
      <c r="I85" t="n">
        <v>10</v>
      </c>
      <c r="J85" t="n">
        <v>199.07</v>
      </c>
      <c r="K85" t="n">
        <v>51.39</v>
      </c>
      <c r="L85" t="n">
        <v>21.75</v>
      </c>
      <c r="M85" t="n">
        <v>8</v>
      </c>
      <c r="N85" t="n">
        <v>40.93</v>
      </c>
      <c r="O85" t="n">
        <v>24786.41</v>
      </c>
      <c r="P85" t="n">
        <v>261.59</v>
      </c>
      <c r="Q85" t="n">
        <v>608.8200000000001</v>
      </c>
      <c r="R85" t="n">
        <v>52.66</v>
      </c>
      <c r="S85" t="n">
        <v>46.36</v>
      </c>
      <c r="T85" t="n">
        <v>2828.37</v>
      </c>
      <c r="U85" t="n">
        <v>0.88</v>
      </c>
      <c r="V85" t="n">
        <v>0.91</v>
      </c>
      <c r="W85" t="n">
        <v>9.19</v>
      </c>
      <c r="X85" t="n">
        <v>0.17</v>
      </c>
      <c r="Y85" t="n">
        <v>1</v>
      </c>
      <c r="Z85" t="n">
        <v>10</v>
      </c>
      <c r="AA85" t="n">
        <v>991.7426520634726</v>
      </c>
      <c r="AB85" t="n">
        <v>1356.946049151149</v>
      </c>
      <c r="AC85" t="n">
        <v>1227.441022705905</v>
      </c>
      <c r="AD85" t="n">
        <v>991742.6520634727</v>
      </c>
      <c r="AE85" t="n">
        <v>1356946.049151149</v>
      </c>
      <c r="AF85" t="n">
        <v>1.328759845481619e-06</v>
      </c>
      <c r="AG85" t="n">
        <v>34.1796875</v>
      </c>
      <c r="AH85" t="n">
        <v>1227441.022705904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3.8087</v>
      </c>
      <c r="E86" t="n">
        <v>26.26</v>
      </c>
      <c r="F86" t="n">
        <v>23.54</v>
      </c>
      <c r="G86" t="n">
        <v>141.26</v>
      </c>
      <c r="H86" t="n">
        <v>1.96</v>
      </c>
      <c r="I86" t="n">
        <v>10</v>
      </c>
      <c r="J86" t="n">
        <v>199.46</v>
      </c>
      <c r="K86" t="n">
        <v>51.39</v>
      </c>
      <c r="L86" t="n">
        <v>22</v>
      </c>
      <c r="M86" t="n">
        <v>8</v>
      </c>
      <c r="N86" t="n">
        <v>41.07</v>
      </c>
      <c r="O86" t="n">
        <v>24834.62</v>
      </c>
      <c r="P86" t="n">
        <v>261.77</v>
      </c>
      <c r="Q86" t="n">
        <v>608.79</v>
      </c>
      <c r="R86" t="n">
        <v>52.74</v>
      </c>
      <c r="S86" t="n">
        <v>46.36</v>
      </c>
      <c r="T86" t="n">
        <v>2867.61</v>
      </c>
      <c r="U86" t="n">
        <v>0.88</v>
      </c>
      <c r="V86" t="n">
        <v>0.91</v>
      </c>
      <c r="W86" t="n">
        <v>9.19</v>
      </c>
      <c r="X86" t="n">
        <v>0.17</v>
      </c>
      <c r="Y86" t="n">
        <v>1</v>
      </c>
      <c r="Z86" t="n">
        <v>10</v>
      </c>
      <c r="AA86" t="n">
        <v>992.0141949243656</v>
      </c>
      <c r="AB86" t="n">
        <v>1357.317586073049</v>
      </c>
      <c r="AC86" t="n">
        <v>1227.777100665433</v>
      </c>
      <c r="AD86" t="n">
        <v>992014.1949243656</v>
      </c>
      <c r="AE86" t="n">
        <v>1357317.586073049</v>
      </c>
      <c r="AF86" t="n">
        <v>1.328724958907226e-06</v>
      </c>
      <c r="AG86" t="n">
        <v>34.19270833333334</v>
      </c>
      <c r="AH86" t="n">
        <v>1227777.100665433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3.8097</v>
      </c>
      <c r="E87" t="n">
        <v>26.25</v>
      </c>
      <c r="F87" t="n">
        <v>23.54</v>
      </c>
      <c r="G87" t="n">
        <v>141.22</v>
      </c>
      <c r="H87" t="n">
        <v>1.98</v>
      </c>
      <c r="I87" t="n">
        <v>10</v>
      </c>
      <c r="J87" t="n">
        <v>199.86</v>
      </c>
      <c r="K87" t="n">
        <v>51.39</v>
      </c>
      <c r="L87" t="n">
        <v>22.25</v>
      </c>
      <c r="M87" t="n">
        <v>8</v>
      </c>
      <c r="N87" t="n">
        <v>41.21</v>
      </c>
      <c r="O87" t="n">
        <v>24882.88</v>
      </c>
      <c r="P87" t="n">
        <v>260.82</v>
      </c>
      <c r="Q87" t="n">
        <v>608.76</v>
      </c>
      <c r="R87" t="n">
        <v>52.55</v>
      </c>
      <c r="S87" t="n">
        <v>46.36</v>
      </c>
      <c r="T87" t="n">
        <v>2774.12</v>
      </c>
      <c r="U87" t="n">
        <v>0.88</v>
      </c>
      <c r="V87" t="n">
        <v>0.91</v>
      </c>
      <c r="W87" t="n">
        <v>9.19</v>
      </c>
      <c r="X87" t="n">
        <v>0.17</v>
      </c>
      <c r="Y87" t="n">
        <v>1</v>
      </c>
      <c r="Z87" t="n">
        <v>10</v>
      </c>
      <c r="AA87" t="n">
        <v>990.5135886551633</v>
      </c>
      <c r="AB87" t="n">
        <v>1355.26439037345</v>
      </c>
      <c r="AC87" t="n">
        <v>1225.919859081726</v>
      </c>
      <c r="AD87" t="n">
        <v>990513.5886551633</v>
      </c>
      <c r="AE87" t="n">
        <v>1355264.39037345</v>
      </c>
      <c r="AF87" t="n">
        <v>1.329073824651156e-06</v>
      </c>
      <c r="AG87" t="n">
        <v>34.1796875</v>
      </c>
      <c r="AH87" t="n">
        <v>1225919.859081726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3.8081</v>
      </c>
      <c r="E88" t="n">
        <v>26.26</v>
      </c>
      <c r="F88" t="n">
        <v>23.55</v>
      </c>
      <c r="G88" t="n">
        <v>141.29</v>
      </c>
      <c r="H88" t="n">
        <v>2</v>
      </c>
      <c r="I88" t="n">
        <v>10</v>
      </c>
      <c r="J88" t="n">
        <v>200.25</v>
      </c>
      <c r="K88" t="n">
        <v>51.39</v>
      </c>
      <c r="L88" t="n">
        <v>22.5</v>
      </c>
      <c r="M88" t="n">
        <v>8</v>
      </c>
      <c r="N88" t="n">
        <v>41.35</v>
      </c>
      <c r="O88" t="n">
        <v>24931.18</v>
      </c>
      <c r="P88" t="n">
        <v>259.02</v>
      </c>
      <c r="Q88" t="n">
        <v>608.77</v>
      </c>
      <c r="R88" t="n">
        <v>52.85</v>
      </c>
      <c r="S88" t="n">
        <v>46.36</v>
      </c>
      <c r="T88" t="n">
        <v>2920.19</v>
      </c>
      <c r="U88" t="n">
        <v>0.88</v>
      </c>
      <c r="V88" t="n">
        <v>0.9</v>
      </c>
      <c r="W88" t="n">
        <v>9.199999999999999</v>
      </c>
      <c r="X88" t="n">
        <v>0.18</v>
      </c>
      <c r="Y88" t="n">
        <v>1</v>
      </c>
      <c r="Z88" t="n">
        <v>10</v>
      </c>
      <c r="AA88" t="n">
        <v>988.2439901825793</v>
      </c>
      <c r="AB88" t="n">
        <v>1352.159025615642</v>
      </c>
      <c r="AC88" t="n">
        <v>1223.110865977997</v>
      </c>
      <c r="AD88" t="n">
        <v>988243.9901825793</v>
      </c>
      <c r="AE88" t="n">
        <v>1352159.025615642</v>
      </c>
      <c r="AF88" t="n">
        <v>1.328515639460868e-06</v>
      </c>
      <c r="AG88" t="n">
        <v>34.19270833333334</v>
      </c>
      <c r="AH88" t="n">
        <v>1223110.865977996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3.8079</v>
      </c>
      <c r="E89" t="n">
        <v>26.26</v>
      </c>
      <c r="F89" t="n">
        <v>23.55</v>
      </c>
      <c r="G89" t="n">
        <v>141.3</v>
      </c>
      <c r="H89" t="n">
        <v>2.01</v>
      </c>
      <c r="I89" t="n">
        <v>10</v>
      </c>
      <c r="J89" t="n">
        <v>200.64</v>
      </c>
      <c r="K89" t="n">
        <v>51.39</v>
      </c>
      <c r="L89" t="n">
        <v>22.75</v>
      </c>
      <c r="M89" t="n">
        <v>8</v>
      </c>
      <c r="N89" t="n">
        <v>41.5</v>
      </c>
      <c r="O89" t="n">
        <v>24979.54</v>
      </c>
      <c r="P89" t="n">
        <v>256.74</v>
      </c>
      <c r="Q89" t="n">
        <v>608.78</v>
      </c>
      <c r="R89" t="n">
        <v>52.97</v>
      </c>
      <c r="S89" t="n">
        <v>46.36</v>
      </c>
      <c r="T89" t="n">
        <v>2981.94</v>
      </c>
      <c r="U89" t="n">
        <v>0.88</v>
      </c>
      <c r="V89" t="n">
        <v>0.9</v>
      </c>
      <c r="W89" t="n">
        <v>9.19</v>
      </c>
      <c r="X89" t="n">
        <v>0.18</v>
      </c>
      <c r="Y89" t="n">
        <v>1</v>
      </c>
      <c r="Z89" t="n">
        <v>10</v>
      </c>
      <c r="AA89" t="n">
        <v>985.0141207635872</v>
      </c>
      <c r="AB89" t="n">
        <v>1347.739775784795</v>
      </c>
      <c r="AC89" t="n">
        <v>1219.113383148549</v>
      </c>
      <c r="AD89" t="n">
        <v>985014.1207635873</v>
      </c>
      <c r="AE89" t="n">
        <v>1347739.775784795</v>
      </c>
      <c r="AF89" t="n">
        <v>1.328445866312082e-06</v>
      </c>
      <c r="AG89" t="n">
        <v>34.19270833333334</v>
      </c>
      <c r="AH89" t="n">
        <v>1219113.383148549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3.8156</v>
      </c>
      <c r="E90" t="n">
        <v>26.21</v>
      </c>
      <c r="F90" t="n">
        <v>23.53</v>
      </c>
      <c r="G90" t="n">
        <v>156.87</v>
      </c>
      <c r="H90" t="n">
        <v>2.03</v>
      </c>
      <c r="I90" t="n">
        <v>9</v>
      </c>
      <c r="J90" t="n">
        <v>201.03</v>
      </c>
      <c r="K90" t="n">
        <v>51.39</v>
      </c>
      <c r="L90" t="n">
        <v>23</v>
      </c>
      <c r="M90" t="n">
        <v>7</v>
      </c>
      <c r="N90" t="n">
        <v>41.64</v>
      </c>
      <c r="O90" t="n">
        <v>25027.94</v>
      </c>
      <c r="P90" t="n">
        <v>255.8</v>
      </c>
      <c r="Q90" t="n">
        <v>608.75</v>
      </c>
      <c r="R90" t="n">
        <v>52.46</v>
      </c>
      <c r="S90" t="n">
        <v>46.36</v>
      </c>
      <c r="T90" t="n">
        <v>2735</v>
      </c>
      <c r="U90" t="n">
        <v>0.88</v>
      </c>
      <c r="V90" t="n">
        <v>0.91</v>
      </c>
      <c r="W90" t="n">
        <v>9.19</v>
      </c>
      <c r="X90" t="n">
        <v>0.16</v>
      </c>
      <c r="Y90" t="n">
        <v>1</v>
      </c>
      <c r="Z90" t="n">
        <v>10</v>
      </c>
      <c r="AA90" t="n">
        <v>982.4370232771143</v>
      </c>
      <c r="AB90" t="n">
        <v>1344.213677310286</v>
      </c>
      <c r="AC90" t="n">
        <v>1215.923810563537</v>
      </c>
      <c r="AD90" t="n">
        <v>982437.0232771144</v>
      </c>
      <c r="AE90" t="n">
        <v>1344213.677310286</v>
      </c>
      <c r="AF90" t="n">
        <v>1.331132132540345e-06</v>
      </c>
      <c r="AG90" t="n">
        <v>34.12760416666666</v>
      </c>
      <c r="AH90" t="n">
        <v>1215923.810563537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3.8152</v>
      </c>
      <c r="E91" t="n">
        <v>26.21</v>
      </c>
      <c r="F91" t="n">
        <v>23.53</v>
      </c>
      <c r="G91" t="n">
        <v>156.89</v>
      </c>
      <c r="H91" t="n">
        <v>2.05</v>
      </c>
      <c r="I91" t="n">
        <v>9</v>
      </c>
      <c r="J91" t="n">
        <v>201.42</v>
      </c>
      <c r="K91" t="n">
        <v>51.39</v>
      </c>
      <c r="L91" t="n">
        <v>23.25</v>
      </c>
      <c r="M91" t="n">
        <v>7</v>
      </c>
      <c r="N91" t="n">
        <v>41.78</v>
      </c>
      <c r="O91" t="n">
        <v>25076.39</v>
      </c>
      <c r="P91" t="n">
        <v>256.11</v>
      </c>
      <c r="Q91" t="n">
        <v>608.77</v>
      </c>
      <c r="R91" t="n">
        <v>52.27</v>
      </c>
      <c r="S91" t="n">
        <v>46.36</v>
      </c>
      <c r="T91" t="n">
        <v>2638.76</v>
      </c>
      <c r="U91" t="n">
        <v>0.89</v>
      </c>
      <c r="V91" t="n">
        <v>0.91</v>
      </c>
      <c r="W91" t="n">
        <v>9.199999999999999</v>
      </c>
      <c r="X91" t="n">
        <v>0.16</v>
      </c>
      <c r="Y91" t="n">
        <v>1</v>
      </c>
      <c r="Z91" t="n">
        <v>10</v>
      </c>
      <c r="AA91" t="n">
        <v>982.9355491507688</v>
      </c>
      <c r="AB91" t="n">
        <v>1344.895782404029</v>
      </c>
      <c r="AC91" t="n">
        <v>1216.540816504474</v>
      </c>
      <c r="AD91" t="n">
        <v>982935.5491507688</v>
      </c>
      <c r="AE91" t="n">
        <v>1344895.782404029</v>
      </c>
      <c r="AF91" t="n">
        <v>1.330992586242773e-06</v>
      </c>
      <c r="AG91" t="n">
        <v>34.12760416666666</v>
      </c>
      <c r="AH91" t="n">
        <v>1216540.816504474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3.8152</v>
      </c>
      <c r="E92" t="n">
        <v>26.21</v>
      </c>
      <c r="F92" t="n">
        <v>23.53</v>
      </c>
      <c r="G92" t="n">
        <v>156.89</v>
      </c>
      <c r="H92" t="n">
        <v>2.07</v>
      </c>
      <c r="I92" t="n">
        <v>9</v>
      </c>
      <c r="J92" t="n">
        <v>201.82</v>
      </c>
      <c r="K92" t="n">
        <v>51.39</v>
      </c>
      <c r="L92" t="n">
        <v>23.5</v>
      </c>
      <c r="M92" t="n">
        <v>7</v>
      </c>
      <c r="N92" t="n">
        <v>41.93</v>
      </c>
      <c r="O92" t="n">
        <v>25124.89</v>
      </c>
      <c r="P92" t="n">
        <v>256.1</v>
      </c>
      <c r="Q92" t="n">
        <v>608.76</v>
      </c>
      <c r="R92" t="n">
        <v>52.5</v>
      </c>
      <c r="S92" t="n">
        <v>46.36</v>
      </c>
      <c r="T92" t="n">
        <v>2751.57</v>
      </c>
      <c r="U92" t="n">
        <v>0.88</v>
      </c>
      <c r="V92" t="n">
        <v>0.91</v>
      </c>
      <c r="W92" t="n">
        <v>9.19</v>
      </c>
      <c r="X92" t="n">
        <v>0.16</v>
      </c>
      <c r="Y92" t="n">
        <v>1</v>
      </c>
      <c r="Z92" t="n">
        <v>10</v>
      </c>
      <c r="AA92" t="n">
        <v>982.9212852627239</v>
      </c>
      <c r="AB92" t="n">
        <v>1344.876265923128</v>
      </c>
      <c r="AC92" t="n">
        <v>1216.523162649118</v>
      </c>
      <c r="AD92" t="n">
        <v>982921.2852627239</v>
      </c>
      <c r="AE92" t="n">
        <v>1344876.265923128</v>
      </c>
      <c r="AF92" t="n">
        <v>1.330992586242773e-06</v>
      </c>
      <c r="AG92" t="n">
        <v>34.12760416666666</v>
      </c>
      <c r="AH92" t="n">
        <v>1216523.162649118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3.8147</v>
      </c>
      <c r="E93" t="n">
        <v>26.21</v>
      </c>
      <c r="F93" t="n">
        <v>23.54</v>
      </c>
      <c r="G93" t="n">
        <v>156.91</v>
      </c>
      <c r="H93" t="n">
        <v>2.09</v>
      </c>
      <c r="I93" t="n">
        <v>9</v>
      </c>
      <c r="J93" t="n">
        <v>202.21</v>
      </c>
      <c r="K93" t="n">
        <v>51.39</v>
      </c>
      <c r="L93" t="n">
        <v>23.75</v>
      </c>
      <c r="M93" t="n">
        <v>6</v>
      </c>
      <c r="N93" t="n">
        <v>42.07</v>
      </c>
      <c r="O93" t="n">
        <v>25173.44</v>
      </c>
      <c r="P93" t="n">
        <v>255.75</v>
      </c>
      <c r="Q93" t="n">
        <v>608.77</v>
      </c>
      <c r="R93" t="n">
        <v>52.43</v>
      </c>
      <c r="S93" t="n">
        <v>46.36</v>
      </c>
      <c r="T93" t="n">
        <v>2719.95</v>
      </c>
      <c r="U93" t="n">
        <v>0.88</v>
      </c>
      <c r="V93" t="n">
        <v>0.91</v>
      </c>
      <c r="W93" t="n">
        <v>9.199999999999999</v>
      </c>
      <c r="X93" t="n">
        <v>0.17</v>
      </c>
      <c r="Y93" t="n">
        <v>1</v>
      </c>
      <c r="Z93" t="n">
        <v>10</v>
      </c>
      <c r="AA93" t="n">
        <v>982.5658543041048</v>
      </c>
      <c r="AB93" t="n">
        <v>1344.389949605038</v>
      </c>
      <c r="AC93" t="n">
        <v>1216.083259677878</v>
      </c>
      <c r="AD93" t="n">
        <v>982565.8543041048</v>
      </c>
      <c r="AE93" t="n">
        <v>1344389.949605038</v>
      </c>
      <c r="AF93" t="n">
        <v>1.330818153370808e-06</v>
      </c>
      <c r="AG93" t="n">
        <v>34.12760416666666</v>
      </c>
      <c r="AH93" t="n">
        <v>1216083.259677878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3.8156</v>
      </c>
      <c r="E94" t="n">
        <v>26.21</v>
      </c>
      <c r="F94" t="n">
        <v>23.53</v>
      </c>
      <c r="G94" t="n">
        <v>156.87</v>
      </c>
      <c r="H94" t="n">
        <v>2.1</v>
      </c>
      <c r="I94" t="n">
        <v>9</v>
      </c>
      <c r="J94" t="n">
        <v>202.61</v>
      </c>
      <c r="K94" t="n">
        <v>51.39</v>
      </c>
      <c r="L94" t="n">
        <v>24</v>
      </c>
      <c r="M94" t="n">
        <v>6</v>
      </c>
      <c r="N94" t="n">
        <v>42.21</v>
      </c>
      <c r="O94" t="n">
        <v>25222.04</v>
      </c>
      <c r="P94" t="n">
        <v>255.32</v>
      </c>
      <c r="Q94" t="n">
        <v>608.75</v>
      </c>
      <c r="R94" t="n">
        <v>52.34</v>
      </c>
      <c r="S94" t="n">
        <v>46.36</v>
      </c>
      <c r="T94" t="n">
        <v>2672.51</v>
      </c>
      <c r="U94" t="n">
        <v>0.89</v>
      </c>
      <c r="V94" t="n">
        <v>0.91</v>
      </c>
      <c r="W94" t="n">
        <v>9.19</v>
      </c>
      <c r="X94" t="n">
        <v>0.16</v>
      </c>
      <c r="Y94" t="n">
        <v>1</v>
      </c>
      <c r="Z94" t="n">
        <v>10</v>
      </c>
      <c r="AA94" t="n">
        <v>981.7524284264643</v>
      </c>
      <c r="AB94" t="n">
        <v>1343.276984433433</v>
      </c>
      <c r="AC94" t="n">
        <v>1215.076514340194</v>
      </c>
      <c r="AD94" t="n">
        <v>981752.4284264643</v>
      </c>
      <c r="AE94" t="n">
        <v>1343276.984433434</v>
      </c>
      <c r="AF94" t="n">
        <v>1.331132132540345e-06</v>
      </c>
      <c r="AG94" t="n">
        <v>34.12760416666666</v>
      </c>
      <c r="AH94" t="n">
        <v>1215076.514340194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3.8158</v>
      </c>
      <c r="E95" t="n">
        <v>26.21</v>
      </c>
      <c r="F95" t="n">
        <v>23.53</v>
      </c>
      <c r="G95" t="n">
        <v>156.86</v>
      </c>
      <c r="H95" t="n">
        <v>2.12</v>
      </c>
      <c r="I95" t="n">
        <v>9</v>
      </c>
      <c r="J95" t="n">
        <v>203</v>
      </c>
      <c r="K95" t="n">
        <v>51.39</v>
      </c>
      <c r="L95" t="n">
        <v>24.25</v>
      </c>
      <c r="M95" t="n">
        <v>7</v>
      </c>
      <c r="N95" t="n">
        <v>42.36</v>
      </c>
      <c r="O95" t="n">
        <v>25270.81</v>
      </c>
      <c r="P95" t="n">
        <v>255.02</v>
      </c>
      <c r="Q95" t="n">
        <v>608.76</v>
      </c>
      <c r="R95" t="n">
        <v>52.34</v>
      </c>
      <c r="S95" t="n">
        <v>46.36</v>
      </c>
      <c r="T95" t="n">
        <v>2671.65</v>
      </c>
      <c r="U95" t="n">
        <v>0.89</v>
      </c>
      <c r="V95" t="n">
        <v>0.91</v>
      </c>
      <c r="W95" t="n">
        <v>9.19</v>
      </c>
      <c r="X95" t="n">
        <v>0.16</v>
      </c>
      <c r="Y95" t="n">
        <v>1</v>
      </c>
      <c r="Z95" t="n">
        <v>10</v>
      </c>
      <c r="AA95" t="n">
        <v>981.2964467110124</v>
      </c>
      <c r="AB95" t="n">
        <v>1342.653090133858</v>
      </c>
      <c r="AC95" t="n">
        <v>1214.51216363693</v>
      </c>
      <c r="AD95" t="n">
        <v>981296.4467110124</v>
      </c>
      <c r="AE95" t="n">
        <v>1342653.090133858</v>
      </c>
      <c r="AF95" t="n">
        <v>1.331201905689131e-06</v>
      </c>
      <c r="AG95" t="n">
        <v>34.12760416666666</v>
      </c>
      <c r="AH95" t="n">
        <v>1214512.16363693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3.8159</v>
      </c>
      <c r="E96" t="n">
        <v>26.21</v>
      </c>
      <c r="F96" t="n">
        <v>23.53</v>
      </c>
      <c r="G96" t="n">
        <v>156.86</v>
      </c>
      <c r="H96" t="n">
        <v>2.14</v>
      </c>
      <c r="I96" t="n">
        <v>9</v>
      </c>
      <c r="J96" t="n">
        <v>203.4</v>
      </c>
      <c r="K96" t="n">
        <v>51.39</v>
      </c>
      <c r="L96" t="n">
        <v>24.5</v>
      </c>
      <c r="M96" t="n">
        <v>6</v>
      </c>
      <c r="N96" t="n">
        <v>42.5</v>
      </c>
      <c r="O96" t="n">
        <v>25319.51</v>
      </c>
      <c r="P96" t="n">
        <v>254.89</v>
      </c>
      <c r="Q96" t="n">
        <v>608.75</v>
      </c>
      <c r="R96" t="n">
        <v>52.23</v>
      </c>
      <c r="S96" t="n">
        <v>46.36</v>
      </c>
      <c r="T96" t="n">
        <v>2615.3</v>
      </c>
      <c r="U96" t="n">
        <v>0.89</v>
      </c>
      <c r="V96" t="n">
        <v>0.91</v>
      </c>
      <c r="W96" t="n">
        <v>9.19</v>
      </c>
      <c r="X96" t="n">
        <v>0.16</v>
      </c>
      <c r="Y96" t="n">
        <v>1</v>
      </c>
      <c r="Z96" t="n">
        <v>10</v>
      </c>
      <c r="AA96" t="n">
        <v>981.0969963204361</v>
      </c>
      <c r="AB96" t="n">
        <v>1342.380193310342</v>
      </c>
      <c r="AC96" t="n">
        <v>1214.265311703236</v>
      </c>
      <c r="AD96" t="n">
        <v>981096.9963204361</v>
      </c>
      <c r="AE96" t="n">
        <v>1342380.193310342</v>
      </c>
      <c r="AF96" t="n">
        <v>1.331236792263524e-06</v>
      </c>
      <c r="AG96" t="n">
        <v>34.12760416666666</v>
      </c>
      <c r="AH96" t="n">
        <v>1214265.311703236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3.8153</v>
      </c>
      <c r="E97" t="n">
        <v>26.21</v>
      </c>
      <c r="F97" t="n">
        <v>23.53</v>
      </c>
      <c r="G97" t="n">
        <v>156.88</v>
      </c>
      <c r="H97" t="n">
        <v>2.16</v>
      </c>
      <c r="I97" t="n">
        <v>9</v>
      </c>
      <c r="J97" t="n">
        <v>203.79</v>
      </c>
      <c r="K97" t="n">
        <v>51.39</v>
      </c>
      <c r="L97" t="n">
        <v>24.75</v>
      </c>
      <c r="M97" t="n">
        <v>5</v>
      </c>
      <c r="N97" t="n">
        <v>42.65</v>
      </c>
      <c r="O97" t="n">
        <v>25368.26</v>
      </c>
      <c r="P97" t="n">
        <v>254.44</v>
      </c>
      <c r="Q97" t="n">
        <v>608.79</v>
      </c>
      <c r="R97" t="n">
        <v>52.31</v>
      </c>
      <c r="S97" t="n">
        <v>46.36</v>
      </c>
      <c r="T97" t="n">
        <v>2658.51</v>
      </c>
      <c r="U97" t="n">
        <v>0.89</v>
      </c>
      <c r="V97" t="n">
        <v>0.91</v>
      </c>
      <c r="W97" t="n">
        <v>9.199999999999999</v>
      </c>
      <c r="X97" t="n">
        <v>0.16</v>
      </c>
      <c r="Y97" t="n">
        <v>1</v>
      </c>
      <c r="Z97" t="n">
        <v>10</v>
      </c>
      <c r="AA97" t="n">
        <v>980.5394432485434</v>
      </c>
      <c r="AB97" t="n">
        <v>1341.617324599873</v>
      </c>
      <c r="AC97" t="n">
        <v>1213.575250111802</v>
      </c>
      <c r="AD97" t="n">
        <v>980539.4432485434</v>
      </c>
      <c r="AE97" t="n">
        <v>1341617.324599873</v>
      </c>
      <c r="AF97" t="n">
        <v>1.331027472817166e-06</v>
      </c>
      <c r="AG97" t="n">
        <v>34.12760416666666</v>
      </c>
      <c r="AH97" t="n">
        <v>1213575.250111802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3.8146</v>
      </c>
      <c r="E98" t="n">
        <v>26.22</v>
      </c>
      <c r="F98" t="n">
        <v>23.54</v>
      </c>
      <c r="G98" t="n">
        <v>156.92</v>
      </c>
      <c r="H98" t="n">
        <v>2.17</v>
      </c>
      <c r="I98" t="n">
        <v>9</v>
      </c>
      <c r="J98" t="n">
        <v>204.19</v>
      </c>
      <c r="K98" t="n">
        <v>51.39</v>
      </c>
      <c r="L98" t="n">
        <v>25</v>
      </c>
      <c r="M98" t="n">
        <v>3</v>
      </c>
      <c r="N98" t="n">
        <v>42.79</v>
      </c>
      <c r="O98" t="n">
        <v>25417.05</v>
      </c>
      <c r="P98" t="n">
        <v>254.14</v>
      </c>
      <c r="Q98" t="n">
        <v>608.8</v>
      </c>
      <c r="R98" t="n">
        <v>52.55</v>
      </c>
      <c r="S98" t="n">
        <v>46.36</v>
      </c>
      <c r="T98" t="n">
        <v>2777.8</v>
      </c>
      <c r="U98" t="n">
        <v>0.88</v>
      </c>
      <c r="V98" t="n">
        <v>0.91</v>
      </c>
      <c r="W98" t="n">
        <v>9.19</v>
      </c>
      <c r="X98" t="n">
        <v>0.17</v>
      </c>
      <c r="Y98" t="n">
        <v>1</v>
      </c>
      <c r="Z98" t="n">
        <v>10</v>
      </c>
      <c r="AA98" t="n">
        <v>980.2830990426493</v>
      </c>
      <c r="AB98" t="n">
        <v>1341.26658314826</v>
      </c>
      <c r="AC98" t="n">
        <v>1213.257982932062</v>
      </c>
      <c r="AD98" t="n">
        <v>980283.0990426493</v>
      </c>
      <c r="AE98" t="n">
        <v>1341266.58314826</v>
      </c>
      <c r="AF98" t="n">
        <v>1.330783266796415e-06</v>
      </c>
      <c r="AG98" t="n">
        <v>34.140625</v>
      </c>
      <c r="AH98" t="n">
        <v>1213257.982932062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3.8134</v>
      </c>
      <c r="E99" t="n">
        <v>26.22</v>
      </c>
      <c r="F99" t="n">
        <v>23.55</v>
      </c>
      <c r="G99" t="n">
        <v>156.97</v>
      </c>
      <c r="H99" t="n">
        <v>2.19</v>
      </c>
      <c r="I99" t="n">
        <v>9</v>
      </c>
      <c r="J99" t="n">
        <v>204.58</v>
      </c>
      <c r="K99" t="n">
        <v>51.39</v>
      </c>
      <c r="L99" t="n">
        <v>25.25</v>
      </c>
      <c r="M99" t="n">
        <v>2</v>
      </c>
      <c r="N99" t="n">
        <v>42.94</v>
      </c>
      <c r="O99" t="n">
        <v>25465.9</v>
      </c>
      <c r="P99" t="n">
        <v>253.86</v>
      </c>
      <c r="Q99" t="n">
        <v>608.8</v>
      </c>
      <c r="R99" t="n">
        <v>52.7</v>
      </c>
      <c r="S99" t="n">
        <v>46.36</v>
      </c>
      <c r="T99" t="n">
        <v>2850.94</v>
      </c>
      <c r="U99" t="n">
        <v>0.88</v>
      </c>
      <c r="V99" t="n">
        <v>0.9</v>
      </c>
      <c r="W99" t="n">
        <v>9.199999999999999</v>
      </c>
      <c r="X99" t="n">
        <v>0.17</v>
      </c>
      <c r="Y99" t="n">
        <v>1</v>
      </c>
      <c r="Z99" t="n">
        <v>10</v>
      </c>
      <c r="AA99" t="n">
        <v>980.1253508670671</v>
      </c>
      <c r="AB99" t="n">
        <v>1341.05074513507</v>
      </c>
      <c r="AC99" t="n">
        <v>1213.062744195921</v>
      </c>
      <c r="AD99" t="n">
        <v>980125.3508670671</v>
      </c>
      <c r="AE99" t="n">
        <v>1341050.74513507</v>
      </c>
      <c r="AF99" t="n">
        <v>1.330364627903698e-06</v>
      </c>
      <c r="AG99" t="n">
        <v>34.140625</v>
      </c>
      <c r="AH99" t="n">
        <v>1213062.744195921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3.8132</v>
      </c>
      <c r="E100" t="n">
        <v>26.22</v>
      </c>
      <c r="F100" t="n">
        <v>23.55</v>
      </c>
      <c r="G100" t="n">
        <v>156.98</v>
      </c>
      <c r="H100" t="n">
        <v>2.21</v>
      </c>
      <c r="I100" t="n">
        <v>9</v>
      </c>
      <c r="J100" t="n">
        <v>204.98</v>
      </c>
      <c r="K100" t="n">
        <v>51.39</v>
      </c>
      <c r="L100" t="n">
        <v>25.5</v>
      </c>
      <c r="M100" t="n">
        <v>1</v>
      </c>
      <c r="N100" t="n">
        <v>43.09</v>
      </c>
      <c r="O100" t="n">
        <v>25514.8</v>
      </c>
      <c r="P100" t="n">
        <v>254.08</v>
      </c>
      <c r="Q100" t="n">
        <v>608.8099999999999</v>
      </c>
      <c r="R100" t="n">
        <v>52.67</v>
      </c>
      <c r="S100" t="n">
        <v>46.36</v>
      </c>
      <c r="T100" t="n">
        <v>2836.57</v>
      </c>
      <c r="U100" t="n">
        <v>0.88</v>
      </c>
      <c r="V100" t="n">
        <v>0.9</v>
      </c>
      <c r="W100" t="n">
        <v>9.199999999999999</v>
      </c>
      <c r="X100" t="n">
        <v>0.18</v>
      </c>
      <c r="Y100" t="n">
        <v>1</v>
      </c>
      <c r="Z100" t="n">
        <v>10</v>
      </c>
      <c r="AA100" t="n">
        <v>980.4673871958601</v>
      </c>
      <c r="AB100" t="n">
        <v>1341.518734329703</v>
      </c>
      <c r="AC100" t="n">
        <v>1213.486069158644</v>
      </c>
      <c r="AD100" t="n">
        <v>980467.38719586</v>
      </c>
      <c r="AE100" t="n">
        <v>1341518.734329703</v>
      </c>
      <c r="AF100" t="n">
        <v>1.330294854754912e-06</v>
      </c>
      <c r="AG100" t="n">
        <v>34.140625</v>
      </c>
      <c r="AH100" t="n">
        <v>1213486.069158644</v>
      </c>
    </row>
    <row r="101">
      <c r="A101" t="n">
        <v>99</v>
      </c>
      <c r="B101" t="n">
        <v>85</v>
      </c>
      <c r="C101" t="inlineStr">
        <is>
          <t xml:space="preserve">CONCLUIDO	</t>
        </is>
      </c>
      <c r="D101" t="n">
        <v>3.8132</v>
      </c>
      <c r="E101" t="n">
        <v>26.22</v>
      </c>
      <c r="F101" t="n">
        <v>23.55</v>
      </c>
      <c r="G101" t="n">
        <v>156.98</v>
      </c>
      <c r="H101" t="n">
        <v>2.23</v>
      </c>
      <c r="I101" t="n">
        <v>9</v>
      </c>
      <c r="J101" t="n">
        <v>205.38</v>
      </c>
      <c r="K101" t="n">
        <v>51.39</v>
      </c>
      <c r="L101" t="n">
        <v>25.75</v>
      </c>
      <c r="M101" t="n">
        <v>1</v>
      </c>
      <c r="N101" t="n">
        <v>43.23</v>
      </c>
      <c r="O101" t="n">
        <v>25563.75</v>
      </c>
      <c r="P101" t="n">
        <v>254.26</v>
      </c>
      <c r="Q101" t="n">
        <v>608.8200000000001</v>
      </c>
      <c r="R101" t="n">
        <v>52.68</v>
      </c>
      <c r="S101" t="n">
        <v>46.36</v>
      </c>
      <c r="T101" t="n">
        <v>2840.27</v>
      </c>
      <c r="U101" t="n">
        <v>0.88</v>
      </c>
      <c r="V101" t="n">
        <v>0.9</v>
      </c>
      <c r="W101" t="n">
        <v>9.199999999999999</v>
      </c>
      <c r="X101" t="n">
        <v>0.18</v>
      </c>
      <c r="Y101" t="n">
        <v>1</v>
      </c>
      <c r="Z101" t="n">
        <v>10</v>
      </c>
      <c r="AA101" t="n">
        <v>980.7242718444629</v>
      </c>
      <c r="AB101" t="n">
        <v>1341.870215238872</v>
      </c>
      <c r="AC101" t="n">
        <v>1213.804005223149</v>
      </c>
      <c r="AD101" t="n">
        <v>980724.271844463</v>
      </c>
      <c r="AE101" t="n">
        <v>1341870.215238872</v>
      </c>
      <c r="AF101" t="n">
        <v>1.330294854754912e-06</v>
      </c>
      <c r="AG101" t="n">
        <v>34.140625</v>
      </c>
      <c r="AH101" t="n">
        <v>1213804.005223149</v>
      </c>
    </row>
    <row r="102">
      <c r="A102" t="n">
        <v>100</v>
      </c>
      <c r="B102" t="n">
        <v>85</v>
      </c>
      <c r="C102" t="inlineStr">
        <is>
          <t xml:space="preserve">CONCLUIDO	</t>
        </is>
      </c>
      <c r="D102" t="n">
        <v>3.813</v>
      </c>
      <c r="E102" t="n">
        <v>26.23</v>
      </c>
      <c r="F102" t="n">
        <v>23.55</v>
      </c>
      <c r="G102" t="n">
        <v>156.99</v>
      </c>
      <c r="H102" t="n">
        <v>2.24</v>
      </c>
      <c r="I102" t="n">
        <v>9</v>
      </c>
      <c r="J102" t="n">
        <v>205.77</v>
      </c>
      <c r="K102" t="n">
        <v>51.39</v>
      </c>
      <c r="L102" t="n">
        <v>26</v>
      </c>
      <c r="M102" t="n">
        <v>0</v>
      </c>
      <c r="N102" t="n">
        <v>43.38</v>
      </c>
      <c r="O102" t="n">
        <v>25612.75</v>
      </c>
      <c r="P102" t="n">
        <v>254.58</v>
      </c>
      <c r="Q102" t="n">
        <v>608.83</v>
      </c>
      <c r="R102" t="n">
        <v>52.66</v>
      </c>
      <c r="S102" t="n">
        <v>46.36</v>
      </c>
      <c r="T102" t="n">
        <v>2831.38</v>
      </c>
      <c r="U102" t="n">
        <v>0.88</v>
      </c>
      <c r="V102" t="n">
        <v>0.9</v>
      </c>
      <c r="W102" t="n">
        <v>9.199999999999999</v>
      </c>
      <c r="X102" t="n">
        <v>0.18</v>
      </c>
      <c r="Y102" t="n">
        <v>1</v>
      </c>
      <c r="Z102" t="n">
        <v>10</v>
      </c>
      <c r="AA102" t="n">
        <v>981.2090787077843</v>
      </c>
      <c r="AB102" t="n">
        <v>1342.533549377437</v>
      </c>
      <c r="AC102" t="n">
        <v>1214.404031682525</v>
      </c>
      <c r="AD102" t="n">
        <v>981209.0787077843</v>
      </c>
      <c r="AE102" t="n">
        <v>1342533.549377437</v>
      </c>
      <c r="AF102" t="n">
        <v>1.330225081606126e-06</v>
      </c>
      <c r="AG102" t="n">
        <v>34.15364583333334</v>
      </c>
      <c r="AH102" t="n">
        <v>1214404.031682525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3.5189</v>
      </c>
      <c r="E2" t="n">
        <v>28.42</v>
      </c>
      <c r="F2" t="n">
        <v>25.42</v>
      </c>
      <c r="G2" t="n">
        <v>14.96</v>
      </c>
      <c r="H2" t="n">
        <v>0.34</v>
      </c>
      <c r="I2" t="n">
        <v>102</v>
      </c>
      <c r="J2" t="n">
        <v>51.33</v>
      </c>
      <c r="K2" t="n">
        <v>24.83</v>
      </c>
      <c r="L2" t="n">
        <v>1</v>
      </c>
      <c r="M2" t="n">
        <v>100</v>
      </c>
      <c r="N2" t="n">
        <v>5.51</v>
      </c>
      <c r="O2" t="n">
        <v>6564.78</v>
      </c>
      <c r="P2" t="n">
        <v>140.67</v>
      </c>
      <c r="Q2" t="n">
        <v>609.16</v>
      </c>
      <c r="R2" t="n">
        <v>110.83</v>
      </c>
      <c r="S2" t="n">
        <v>46.36</v>
      </c>
      <c r="T2" t="n">
        <v>31452.03</v>
      </c>
      <c r="U2" t="n">
        <v>0.42</v>
      </c>
      <c r="V2" t="n">
        <v>0.84</v>
      </c>
      <c r="W2" t="n">
        <v>9.35</v>
      </c>
      <c r="X2" t="n">
        <v>2.04</v>
      </c>
      <c r="Y2" t="n">
        <v>1</v>
      </c>
      <c r="Z2" t="n">
        <v>10</v>
      </c>
      <c r="AA2" t="n">
        <v>758.6741544616367</v>
      </c>
      <c r="AB2" t="n">
        <v>1038.051448475889</v>
      </c>
      <c r="AC2" t="n">
        <v>938.9812751477076</v>
      </c>
      <c r="AD2" t="n">
        <v>758674.1544616367</v>
      </c>
      <c r="AE2" t="n">
        <v>1038051.448475889</v>
      </c>
      <c r="AF2" t="n">
        <v>1.614631909667821e-06</v>
      </c>
      <c r="AG2" t="n">
        <v>37.00520833333334</v>
      </c>
      <c r="AH2" t="n">
        <v>938981.2751477076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3.6148</v>
      </c>
      <c r="E3" t="n">
        <v>27.66</v>
      </c>
      <c r="F3" t="n">
        <v>24.95</v>
      </c>
      <c r="G3" t="n">
        <v>18.95</v>
      </c>
      <c r="H3" t="n">
        <v>0.42</v>
      </c>
      <c r="I3" t="n">
        <v>79</v>
      </c>
      <c r="J3" t="n">
        <v>51.62</v>
      </c>
      <c r="K3" t="n">
        <v>24.83</v>
      </c>
      <c r="L3" t="n">
        <v>1.25</v>
      </c>
      <c r="M3" t="n">
        <v>77</v>
      </c>
      <c r="N3" t="n">
        <v>5.54</v>
      </c>
      <c r="O3" t="n">
        <v>6599.8</v>
      </c>
      <c r="P3" t="n">
        <v>135.81</v>
      </c>
      <c r="Q3" t="n">
        <v>609.13</v>
      </c>
      <c r="R3" t="n">
        <v>96.2</v>
      </c>
      <c r="S3" t="n">
        <v>46.36</v>
      </c>
      <c r="T3" t="n">
        <v>24250.77</v>
      </c>
      <c r="U3" t="n">
        <v>0.48</v>
      </c>
      <c r="V3" t="n">
        <v>0.85</v>
      </c>
      <c r="W3" t="n">
        <v>9.31</v>
      </c>
      <c r="X3" t="n">
        <v>1.57</v>
      </c>
      <c r="Y3" t="n">
        <v>1</v>
      </c>
      <c r="Z3" t="n">
        <v>10</v>
      </c>
      <c r="AA3" t="n">
        <v>725.6934203722342</v>
      </c>
      <c r="AB3" t="n">
        <v>992.9257530874694</v>
      </c>
      <c r="AC3" t="n">
        <v>898.1623127928475</v>
      </c>
      <c r="AD3" t="n">
        <v>725693.4203722342</v>
      </c>
      <c r="AE3" t="n">
        <v>992925.7530874694</v>
      </c>
      <c r="AF3" t="n">
        <v>1.658635206191491e-06</v>
      </c>
      <c r="AG3" t="n">
        <v>36.015625</v>
      </c>
      <c r="AH3" t="n">
        <v>898162.3127928475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3.6804</v>
      </c>
      <c r="E4" t="n">
        <v>27.17</v>
      </c>
      <c r="F4" t="n">
        <v>24.64</v>
      </c>
      <c r="G4" t="n">
        <v>23.1</v>
      </c>
      <c r="H4" t="n">
        <v>0.5</v>
      </c>
      <c r="I4" t="n">
        <v>64</v>
      </c>
      <c r="J4" t="n">
        <v>51.9</v>
      </c>
      <c r="K4" t="n">
        <v>24.83</v>
      </c>
      <c r="L4" t="n">
        <v>1.5</v>
      </c>
      <c r="M4" t="n">
        <v>62</v>
      </c>
      <c r="N4" t="n">
        <v>5.57</v>
      </c>
      <c r="O4" t="n">
        <v>6634.84</v>
      </c>
      <c r="P4" t="n">
        <v>131.75</v>
      </c>
      <c r="Q4" t="n">
        <v>608.9400000000001</v>
      </c>
      <c r="R4" t="n">
        <v>86.52</v>
      </c>
      <c r="S4" t="n">
        <v>46.36</v>
      </c>
      <c r="T4" t="n">
        <v>19490.04</v>
      </c>
      <c r="U4" t="n">
        <v>0.54</v>
      </c>
      <c r="V4" t="n">
        <v>0.86</v>
      </c>
      <c r="W4" t="n">
        <v>9.289999999999999</v>
      </c>
      <c r="X4" t="n">
        <v>1.26</v>
      </c>
      <c r="Y4" t="n">
        <v>1</v>
      </c>
      <c r="Z4" t="n">
        <v>10</v>
      </c>
      <c r="AA4" t="n">
        <v>705.2041661430004</v>
      </c>
      <c r="AB4" t="n">
        <v>964.8914515289308</v>
      </c>
      <c r="AC4" t="n">
        <v>872.8035656286667</v>
      </c>
      <c r="AD4" t="n">
        <v>705204.1661430004</v>
      </c>
      <c r="AE4" t="n">
        <v>964891.4515289308</v>
      </c>
      <c r="AF4" t="n">
        <v>1.688735479934482e-06</v>
      </c>
      <c r="AG4" t="n">
        <v>35.37760416666666</v>
      </c>
      <c r="AH4" t="n">
        <v>872803.5656286667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3.7244</v>
      </c>
      <c r="E5" t="n">
        <v>26.85</v>
      </c>
      <c r="F5" t="n">
        <v>24.44</v>
      </c>
      <c r="G5" t="n">
        <v>27.16</v>
      </c>
      <c r="H5" t="n">
        <v>0.58</v>
      </c>
      <c r="I5" t="n">
        <v>54</v>
      </c>
      <c r="J5" t="n">
        <v>52.19</v>
      </c>
      <c r="K5" t="n">
        <v>24.83</v>
      </c>
      <c r="L5" t="n">
        <v>1.75</v>
      </c>
      <c r="M5" t="n">
        <v>52</v>
      </c>
      <c r="N5" t="n">
        <v>5.61</v>
      </c>
      <c r="O5" t="n">
        <v>6670.02</v>
      </c>
      <c r="P5" t="n">
        <v>128.34</v>
      </c>
      <c r="Q5" t="n">
        <v>608.98</v>
      </c>
      <c r="R5" t="n">
        <v>80.5</v>
      </c>
      <c r="S5" t="n">
        <v>46.36</v>
      </c>
      <c r="T5" t="n">
        <v>16525.99</v>
      </c>
      <c r="U5" t="n">
        <v>0.58</v>
      </c>
      <c r="V5" t="n">
        <v>0.87</v>
      </c>
      <c r="W5" t="n">
        <v>9.27</v>
      </c>
      <c r="X5" t="n">
        <v>1.07</v>
      </c>
      <c r="Y5" t="n">
        <v>1</v>
      </c>
      <c r="Z5" t="n">
        <v>10</v>
      </c>
      <c r="AA5" t="n">
        <v>688.411547793813</v>
      </c>
      <c r="AB5" t="n">
        <v>941.9150502655368</v>
      </c>
      <c r="AC5" t="n">
        <v>852.0199998542693</v>
      </c>
      <c r="AD5" t="n">
        <v>688411.547793813</v>
      </c>
      <c r="AE5" t="n">
        <v>941915.0502655369</v>
      </c>
      <c r="AF5" t="n">
        <v>1.708924687932829e-06</v>
      </c>
      <c r="AG5" t="n">
        <v>34.9609375</v>
      </c>
      <c r="AH5" t="n">
        <v>852019.9998542692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3.762</v>
      </c>
      <c r="E6" t="n">
        <v>26.58</v>
      </c>
      <c r="F6" t="n">
        <v>24.27</v>
      </c>
      <c r="G6" t="n">
        <v>31.66</v>
      </c>
      <c r="H6" t="n">
        <v>0.66</v>
      </c>
      <c r="I6" t="n">
        <v>46</v>
      </c>
      <c r="J6" t="n">
        <v>52.47</v>
      </c>
      <c r="K6" t="n">
        <v>24.83</v>
      </c>
      <c r="L6" t="n">
        <v>2</v>
      </c>
      <c r="M6" t="n">
        <v>44</v>
      </c>
      <c r="N6" t="n">
        <v>5.64</v>
      </c>
      <c r="O6" t="n">
        <v>6705.1</v>
      </c>
      <c r="P6" t="n">
        <v>124.98</v>
      </c>
      <c r="Q6" t="n">
        <v>608.9</v>
      </c>
      <c r="R6" t="n">
        <v>75.39</v>
      </c>
      <c r="S6" t="n">
        <v>46.36</v>
      </c>
      <c r="T6" t="n">
        <v>14012.79</v>
      </c>
      <c r="U6" t="n">
        <v>0.61</v>
      </c>
      <c r="V6" t="n">
        <v>0.88</v>
      </c>
      <c r="W6" t="n">
        <v>9.25</v>
      </c>
      <c r="X6" t="n">
        <v>0.9</v>
      </c>
      <c r="Y6" t="n">
        <v>1</v>
      </c>
      <c r="Z6" t="n">
        <v>10</v>
      </c>
      <c r="AA6" t="n">
        <v>679.9473215198508</v>
      </c>
      <c r="AB6" t="n">
        <v>930.3339224621927</v>
      </c>
      <c r="AC6" t="n">
        <v>841.5441586342614</v>
      </c>
      <c r="AD6" t="n">
        <v>679947.3215198508</v>
      </c>
      <c r="AE6" t="n">
        <v>930333.9224621927</v>
      </c>
      <c r="AF6" t="n">
        <v>1.72617728385869e-06</v>
      </c>
      <c r="AG6" t="n">
        <v>34.609375</v>
      </c>
      <c r="AH6" t="n">
        <v>841544.1586342615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3.7866</v>
      </c>
      <c r="E7" t="n">
        <v>26.41</v>
      </c>
      <c r="F7" t="n">
        <v>24.17</v>
      </c>
      <c r="G7" t="n">
        <v>36.26</v>
      </c>
      <c r="H7" t="n">
        <v>0.74</v>
      </c>
      <c r="I7" t="n">
        <v>40</v>
      </c>
      <c r="J7" t="n">
        <v>52.75</v>
      </c>
      <c r="K7" t="n">
        <v>24.83</v>
      </c>
      <c r="L7" t="n">
        <v>2.25</v>
      </c>
      <c r="M7" t="n">
        <v>38</v>
      </c>
      <c r="N7" t="n">
        <v>5.68</v>
      </c>
      <c r="O7" t="n">
        <v>6740.19</v>
      </c>
      <c r="P7" t="n">
        <v>122</v>
      </c>
      <c r="Q7" t="n">
        <v>608.95</v>
      </c>
      <c r="R7" t="n">
        <v>72.19</v>
      </c>
      <c r="S7" t="n">
        <v>46.36</v>
      </c>
      <c r="T7" t="n">
        <v>12443.93</v>
      </c>
      <c r="U7" t="n">
        <v>0.64</v>
      </c>
      <c r="V7" t="n">
        <v>0.88</v>
      </c>
      <c r="W7" t="n">
        <v>9.24</v>
      </c>
      <c r="X7" t="n">
        <v>0.8</v>
      </c>
      <c r="Y7" t="n">
        <v>1</v>
      </c>
      <c r="Z7" t="n">
        <v>10</v>
      </c>
      <c r="AA7" t="n">
        <v>673.2527730994115</v>
      </c>
      <c r="AB7" t="n">
        <v>921.1741459707157</v>
      </c>
      <c r="AC7" t="n">
        <v>833.2585783553037</v>
      </c>
      <c r="AD7" t="n">
        <v>673252.7730994115</v>
      </c>
      <c r="AE7" t="n">
        <v>921174.1459707157</v>
      </c>
      <c r="AF7" t="n">
        <v>1.737464886512311e-06</v>
      </c>
      <c r="AG7" t="n">
        <v>34.38802083333334</v>
      </c>
      <c r="AH7" t="n">
        <v>833258.5783553037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3.8078</v>
      </c>
      <c r="E8" t="n">
        <v>26.26</v>
      </c>
      <c r="F8" t="n">
        <v>24.07</v>
      </c>
      <c r="G8" t="n">
        <v>40.12</v>
      </c>
      <c r="H8" t="n">
        <v>0.82</v>
      </c>
      <c r="I8" t="n">
        <v>36</v>
      </c>
      <c r="J8" t="n">
        <v>53.04</v>
      </c>
      <c r="K8" t="n">
        <v>24.83</v>
      </c>
      <c r="L8" t="n">
        <v>2.5</v>
      </c>
      <c r="M8" t="n">
        <v>31</v>
      </c>
      <c r="N8" t="n">
        <v>5.71</v>
      </c>
      <c r="O8" t="n">
        <v>6775.31</v>
      </c>
      <c r="P8" t="n">
        <v>118.96</v>
      </c>
      <c r="Q8" t="n">
        <v>609.05</v>
      </c>
      <c r="R8" t="n">
        <v>69.29000000000001</v>
      </c>
      <c r="S8" t="n">
        <v>46.36</v>
      </c>
      <c r="T8" t="n">
        <v>11012.74</v>
      </c>
      <c r="U8" t="n">
        <v>0.67</v>
      </c>
      <c r="V8" t="n">
        <v>0.89</v>
      </c>
      <c r="W8" t="n">
        <v>9.23</v>
      </c>
      <c r="X8" t="n">
        <v>0.7</v>
      </c>
      <c r="Y8" t="n">
        <v>1</v>
      </c>
      <c r="Z8" t="n">
        <v>10</v>
      </c>
      <c r="AA8" t="n">
        <v>659.7023978740127</v>
      </c>
      <c r="AB8" t="n">
        <v>902.6339247869608</v>
      </c>
      <c r="AC8" t="n">
        <v>816.4878098599625</v>
      </c>
      <c r="AD8" t="n">
        <v>659702.3978740127</v>
      </c>
      <c r="AE8" t="n">
        <v>902633.9247869608</v>
      </c>
      <c r="AF8" t="n">
        <v>1.747192414002424e-06</v>
      </c>
      <c r="AG8" t="n">
        <v>34.19270833333334</v>
      </c>
      <c r="AH8" t="n">
        <v>816487.8098599624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3.8167</v>
      </c>
      <c r="E9" t="n">
        <v>26.2</v>
      </c>
      <c r="F9" t="n">
        <v>24.05</v>
      </c>
      <c r="G9" t="n">
        <v>43.73</v>
      </c>
      <c r="H9" t="n">
        <v>0.89</v>
      </c>
      <c r="I9" t="n">
        <v>33</v>
      </c>
      <c r="J9" t="n">
        <v>53.32</v>
      </c>
      <c r="K9" t="n">
        <v>24.83</v>
      </c>
      <c r="L9" t="n">
        <v>2.75</v>
      </c>
      <c r="M9" t="n">
        <v>9</v>
      </c>
      <c r="N9" t="n">
        <v>5.75</v>
      </c>
      <c r="O9" t="n">
        <v>6810.44</v>
      </c>
      <c r="P9" t="n">
        <v>117.06</v>
      </c>
      <c r="Q9" t="n">
        <v>609</v>
      </c>
      <c r="R9" t="n">
        <v>67.45999999999999</v>
      </c>
      <c r="S9" t="n">
        <v>46.36</v>
      </c>
      <c r="T9" t="n">
        <v>10112.01</v>
      </c>
      <c r="U9" t="n">
        <v>0.6899999999999999</v>
      </c>
      <c r="V9" t="n">
        <v>0.89</v>
      </c>
      <c r="W9" t="n">
        <v>9.26</v>
      </c>
      <c r="X9" t="n">
        <v>0.68</v>
      </c>
      <c r="Y9" t="n">
        <v>1</v>
      </c>
      <c r="Z9" t="n">
        <v>10</v>
      </c>
      <c r="AA9" t="n">
        <v>656.2849265859306</v>
      </c>
      <c r="AB9" t="n">
        <v>897.9579898024142</v>
      </c>
      <c r="AC9" t="n">
        <v>812.2581395476251</v>
      </c>
      <c r="AD9" t="n">
        <v>656284.9265859306</v>
      </c>
      <c r="AE9" t="n">
        <v>897957.9898024142</v>
      </c>
      <c r="AF9" t="n">
        <v>1.751276140165726e-06</v>
      </c>
      <c r="AG9" t="n">
        <v>34.11458333333334</v>
      </c>
      <c r="AH9" t="n">
        <v>812258.1395476251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3.8211</v>
      </c>
      <c r="E10" t="n">
        <v>26.17</v>
      </c>
      <c r="F10" t="n">
        <v>24.03</v>
      </c>
      <c r="G10" t="n">
        <v>45.06</v>
      </c>
      <c r="H10" t="n">
        <v>0.97</v>
      </c>
      <c r="I10" t="n">
        <v>32</v>
      </c>
      <c r="J10" t="n">
        <v>53.61</v>
      </c>
      <c r="K10" t="n">
        <v>24.83</v>
      </c>
      <c r="L10" t="n">
        <v>3</v>
      </c>
      <c r="M10" t="n">
        <v>1</v>
      </c>
      <c r="N10" t="n">
        <v>5.78</v>
      </c>
      <c r="O10" t="n">
        <v>6845.59</v>
      </c>
      <c r="P10" t="n">
        <v>116.86</v>
      </c>
      <c r="Q10" t="n">
        <v>609.02</v>
      </c>
      <c r="R10" t="n">
        <v>66.61</v>
      </c>
      <c r="S10" t="n">
        <v>46.36</v>
      </c>
      <c r="T10" t="n">
        <v>9692.42</v>
      </c>
      <c r="U10" t="n">
        <v>0.7</v>
      </c>
      <c r="V10" t="n">
        <v>0.89</v>
      </c>
      <c r="W10" t="n">
        <v>9.27</v>
      </c>
      <c r="X10" t="n">
        <v>0.66</v>
      </c>
      <c r="Y10" t="n">
        <v>1</v>
      </c>
      <c r="Z10" t="n">
        <v>10</v>
      </c>
      <c r="AA10" t="n">
        <v>655.6128898729207</v>
      </c>
      <c r="AB10" t="n">
        <v>897.0384795235068</v>
      </c>
      <c r="AC10" t="n">
        <v>811.4263860391958</v>
      </c>
      <c r="AD10" t="n">
        <v>655612.8898729207</v>
      </c>
      <c r="AE10" t="n">
        <v>897038.4795235068</v>
      </c>
      <c r="AF10" t="n">
        <v>1.753295060965561e-06</v>
      </c>
      <c r="AG10" t="n">
        <v>34.07552083333334</v>
      </c>
      <c r="AH10" t="n">
        <v>811426.3860391958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3.821</v>
      </c>
      <c r="E11" t="n">
        <v>26.17</v>
      </c>
      <c r="F11" t="n">
        <v>24.03</v>
      </c>
      <c r="G11" t="n">
        <v>45.06</v>
      </c>
      <c r="H11" t="n">
        <v>1.04</v>
      </c>
      <c r="I11" t="n">
        <v>32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117.42</v>
      </c>
      <c r="Q11" t="n">
        <v>609.08</v>
      </c>
      <c r="R11" t="n">
        <v>66.59999999999999</v>
      </c>
      <c r="S11" t="n">
        <v>46.36</v>
      </c>
      <c r="T11" t="n">
        <v>9688.07</v>
      </c>
      <c r="U11" t="n">
        <v>0.7</v>
      </c>
      <c r="V11" t="n">
        <v>0.89</v>
      </c>
      <c r="W11" t="n">
        <v>9.27</v>
      </c>
      <c r="X11" t="n">
        <v>0.66</v>
      </c>
      <c r="Y11" t="n">
        <v>1</v>
      </c>
      <c r="Z11" t="n">
        <v>10</v>
      </c>
      <c r="AA11" t="n">
        <v>656.4173804358624</v>
      </c>
      <c r="AB11" t="n">
        <v>898.1392190033423</v>
      </c>
      <c r="AC11" t="n">
        <v>812.4220724879734</v>
      </c>
      <c r="AD11" t="n">
        <v>656417.3804358623</v>
      </c>
      <c r="AE11" t="n">
        <v>898139.2190033423</v>
      </c>
      <c r="AF11" t="n">
        <v>1.753249176401928e-06</v>
      </c>
      <c r="AG11" t="n">
        <v>34.07552083333334</v>
      </c>
      <c r="AH11" t="n">
        <v>812422.0724879734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2.0391</v>
      </c>
      <c r="E2" t="n">
        <v>49.04</v>
      </c>
      <c r="F2" t="n">
        <v>30.52</v>
      </c>
      <c r="G2" t="n">
        <v>5.28</v>
      </c>
      <c r="H2" t="n">
        <v>0.08</v>
      </c>
      <c r="I2" t="n">
        <v>347</v>
      </c>
      <c r="J2" t="n">
        <v>232.68</v>
      </c>
      <c r="K2" t="n">
        <v>57.72</v>
      </c>
      <c r="L2" t="n">
        <v>1</v>
      </c>
      <c r="M2" t="n">
        <v>345</v>
      </c>
      <c r="N2" t="n">
        <v>53.95</v>
      </c>
      <c r="O2" t="n">
        <v>28931.02</v>
      </c>
      <c r="P2" t="n">
        <v>483.06</v>
      </c>
      <c r="Q2" t="n">
        <v>610.5</v>
      </c>
      <c r="R2" t="n">
        <v>269.52</v>
      </c>
      <c r="S2" t="n">
        <v>46.36</v>
      </c>
      <c r="T2" t="n">
        <v>109573.75</v>
      </c>
      <c r="U2" t="n">
        <v>0.17</v>
      </c>
      <c r="V2" t="n">
        <v>0.7</v>
      </c>
      <c r="W2" t="n">
        <v>9.75</v>
      </c>
      <c r="X2" t="n">
        <v>7.12</v>
      </c>
      <c r="Y2" t="n">
        <v>1</v>
      </c>
      <c r="Z2" t="n">
        <v>10</v>
      </c>
      <c r="AA2" t="n">
        <v>2633.348120263789</v>
      </c>
      <c r="AB2" t="n">
        <v>3603.063073264959</v>
      </c>
      <c r="AC2" t="n">
        <v>3259.1917904832</v>
      </c>
      <c r="AD2" t="n">
        <v>2633348.120263789</v>
      </c>
      <c r="AE2" t="n">
        <v>3603063.073264959</v>
      </c>
      <c r="AF2" t="n">
        <v>6.581276163725967e-07</v>
      </c>
      <c r="AG2" t="n">
        <v>63.85416666666666</v>
      </c>
      <c r="AH2" t="n">
        <v>3259191.7904832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2.3096</v>
      </c>
      <c r="E3" t="n">
        <v>43.3</v>
      </c>
      <c r="F3" t="n">
        <v>28.7</v>
      </c>
      <c r="G3" t="n">
        <v>6.6</v>
      </c>
      <c r="H3" t="n">
        <v>0.1</v>
      </c>
      <c r="I3" t="n">
        <v>261</v>
      </c>
      <c r="J3" t="n">
        <v>233.1</v>
      </c>
      <c r="K3" t="n">
        <v>57.72</v>
      </c>
      <c r="L3" t="n">
        <v>1.25</v>
      </c>
      <c r="M3" t="n">
        <v>259</v>
      </c>
      <c r="N3" t="n">
        <v>54.13</v>
      </c>
      <c r="O3" t="n">
        <v>28983.75</v>
      </c>
      <c r="P3" t="n">
        <v>454.12</v>
      </c>
      <c r="Q3" t="n">
        <v>609.75</v>
      </c>
      <c r="R3" t="n">
        <v>212.64</v>
      </c>
      <c r="S3" t="n">
        <v>46.36</v>
      </c>
      <c r="T3" t="n">
        <v>81564.14999999999</v>
      </c>
      <c r="U3" t="n">
        <v>0.22</v>
      </c>
      <c r="V3" t="n">
        <v>0.74</v>
      </c>
      <c r="W3" t="n">
        <v>9.6</v>
      </c>
      <c r="X3" t="n">
        <v>5.3</v>
      </c>
      <c r="Y3" t="n">
        <v>1</v>
      </c>
      <c r="Z3" t="n">
        <v>10</v>
      </c>
      <c r="AA3" t="n">
        <v>2234.686587921098</v>
      </c>
      <c r="AB3" t="n">
        <v>3057.59677700813</v>
      </c>
      <c r="AC3" t="n">
        <v>2765.784031974387</v>
      </c>
      <c r="AD3" t="n">
        <v>2234686.587921098</v>
      </c>
      <c r="AE3" t="n">
        <v>3057596.77700813</v>
      </c>
      <c r="AF3" t="n">
        <v>7.454325647462849e-07</v>
      </c>
      <c r="AG3" t="n">
        <v>56.38020833333334</v>
      </c>
      <c r="AH3" t="n">
        <v>2765784.031974387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2.5052</v>
      </c>
      <c r="E4" t="n">
        <v>39.92</v>
      </c>
      <c r="F4" t="n">
        <v>27.64</v>
      </c>
      <c r="G4" t="n">
        <v>7.9</v>
      </c>
      <c r="H4" t="n">
        <v>0.11</v>
      </c>
      <c r="I4" t="n">
        <v>210</v>
      </c>
      <c r="J4" t="n">
        <v>233.53</v>
      </c>
      <c r="K4" t="n">
        <v>57.72</v>
      </c>
      <c r="L4" t="n">
        <v>1.5</v>
      </c>
      <c r="M4" t="n">
        <v>208</v>
      </c>
      <c r="N4" t="n">
        <v>54.31</v>
      </c>
      <c r="O4" t="n">
        <v>29036.54</v>
      </c>
      <c r="P4" t="n">
        <v>437.3</v>
      </c>
      <c r="Q4" t="n">
        <v>609.49</v>
      </c>
      <c r="R4" t="n">
        <v>179.78</v>
      </c>
      <c r="S4" t="n">
        <v>46.36</v>
      </c>
      <c r="T4" t="n">
        <v>65386.48</v>
      </c>
      <c r="U4" t="n">
        <v>0.26</v>
      </c>
      <c r="V4" t="n">
        <v>0.77</v>
      </c>
      <c r="W4" t="n">
        <v>9.52</v>
      </c>
      <c r="X4" t="n">
        <v>4.25</v>
      </c>
      <c r="Y4" t="n">
        <v>1</v>
      </c>
      <c r="Z4" t="n">
        <v>10</v>
      </c>
      <c r="AA4" t="n">
        <v>2007.675714355988</v>
      </c>
      <c r="AB4" t="n">
        <v>2746.990484783254</v>
      </c>
      <c r="AC4" t="n">
        <v>2484.821568340899</v>
      </c>
      <c r="AD4" t="n">
        <v>2007675.714355988</v>
      </c>
      <c r="AE4" t="n">
        <v>2746990.484783254</v>
      </c>
      <c r="AF4" t="n">
        <v>8.085632409085524e-07</v>
      </c>
      <c r="AG4" t="n">
        <v>51.97916666666666</v>
      </c>
      <c r="AH4" t="n">
        <v>2484821.568340899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2.6603</v>
      </c>
      <c r="E5" t="n">
        <v>37.59</v>
      </c>
      <c r="F5" t="n">
        <v>26.91</v>
      </c>
      <c r="G5" t="n">
        <v>9.23</v>
      </c>
      <c r="H5" t="n">
        <v>0.13</v>
      </c>
      <c r="I5" t="n">
        <v>175</v>
      </c>
      <c r="J5" t="n">
        <v>233.96</v>
      </c>
      <c r="K5" t="n">
        <v>57.72</v>
      </c>
      <c r="L5" t="n">
        <v>1.75</v>
      </c>
      <c r="M5" t="n">
        <v>173</v>
      </c>
      <c r="N5" t="n">
        <v>54.49</v>
      </c>
      <c r="O5" t="n">
        <v>29089.39</v>
      </c>
      <c r="P5" t="n">
        <v>425.51</v>
      </c>
      <c r="Q5" t="n">
        <v>609.65</v>
      </c>
      <c r="R5" t="n">
        <v>156.94</v>
      </c>
      <c r="S5" t="n">
        <v>46.36</v>
      </c>
      <c r="T5" t="n">
        <v>54141.49</v>
      </c>
      <c r="U5" t="n">
        <v>0.3</v>
      </c>
      <c r="V5" t="n">
        <v>0.79</v>
      </c>
      <c r="W5" t="n">
        <v>9.470000000000001</v>
      </c>
      <c r="X5" t="n">
        <v>3.52</v>
      </c>
      <c r="Y5" t="n">
        <v>1</v>
      </c>
      <c r="Z5" t="n">
        <v>10</v>
      </c>
      <c r="AA5" t="n">
        <v>1863.020131896824</v>
      </c>
      <c r="AB5" t="n">
        <v>2549.066335108729</v>
      </c>
      <c r="AC5" t="n">
        <v>2305.787021723022</v>
      </c>
      <c r="AD5" t="n">
        <v>1863020.131896824</v>
      </c>
      <c r="AE5" t="n">
        <v>2549066.335108729</v>
      </c>
      <c r="AF5" t="n">
        <v>8.58622381362375e-07</v>
      </c>
      <c r="AG5" t="n">
        <v>48.9453125</v>
      </c>
      <c r="AH5" t="n">
        <v>2305787.021723022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2.777</v>
      </c>
      <c r="E6" t="n">
        <v>36.01</v>
      </c>
      <c r="F6" t="n">
        <v>26.42</v>
      </c>
      <c r="G6" t="n">
        <v>10.5</v>
      </c>
      <c r="H6" t="n">
        <v>0.15</v>
      </c>
      <c r="I6" t="n">
        <v>151</v>
      </c>
      <c r="J6" t="n">
        <v>234.39</v>
      </c>
      <c r="K6" t="n">
        <v>57.72</v>
      </c>
      <c r="L6" t="n">
        <v>2</v>
      </c>
      <c r="M6" t="n">
        <v>149</v>
      </c>
      <c r="N6" t="n">
        <v>54.67</v>
      </c>
      <c r="O6" t="n">
        <v>29142.31</v>
      </c>
      <c r="P6" t="n">
        <v>417.62</v>
      </c>
      <c r="Q6" t="n">
        <v>609.27</v>
      </c>
      <c r="R6" t="n">
        <v>141.99</v>
      </c>
      <c r="S6" t="n">
        <v>46.36</v>
      </c>
      <c r="T6" t="n">
        <v>46789.27</v>
      </c>
      <c r="U6" t="n">
        <v>0.33</v>
      </c>
      <c r="V6" t="n">
        <v>0.8100000000000001</v>
      </c>
      <c r="W6" t="n">
        <v>9.42</v>
      </c>
      <c r="X6" t="n">
        <v>3.04</v>
      </c>
      <c r="Y6" t="n">
        <v>1</v>
      </c>
      <c r="Z6" t="n">
        <v>10</v>
      </c>
      <c r="AA6" t="n">
        <v>1764.987260656287</v>
      </c>
      <c r="AB6" t="n">
        <v>2414.933435772384</v>
      </c>
      <c r="AC6" t="n">
        <v>2184.455578042632</v>
      </c>
      <c r="AD6" t="n">
        <v>1764987.260656287</v>
      </c>
      <c r="AE6" t="n">
        <v>2414933.435772384</v>
      </c>
      <c r="AF6" t="n">
        <v>8.962877694407833e-07</v>
      </c>
      <c r="AG6" t="n">
        <v>46.88802083333334</v>
      </c>
      <c r="AH6" t="n">
        <v>2184455.578042632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2.8792</v>
      </c>
      <c r="E7" t="n">
        <v>34.73</v>
      </c>
      <c r="F7" t="n">
        <v>26.01</v>
      </c>
      <c r="G7" t="n">
        <v>11.82</v>
      </c>
      <c r="H7" t="n">
        <v>0.17</v>
      </c>
      <c r="I7" t="n">
        <v>132</v>
      </c>
      <c r="J7" t="n">
        <v>234.82</v>
      </c>
      <c r="K7" t="n">
        <v>57.72</v>
      </c>
      <c r="L7" t="n">
        <v>2.25</v>
      </c>
      <c r="M7" t="n">
        <v>130</v>
      </c>
      <c r="N7" t="n">
        <v>54.85</v>
      </c>
      <c r="O7" t="n">
        <v>29195.29</v>
      </c>
      <c r="P7" t="n">
        <v>410.86</v>
      </c>
      <c r="Q7" t="n">
        <v>609.45</v>
      </c>
      <c r="R7" t="n">
        <v>129.67</v>
      </c>
      <c r="S7" t="n">
        <v>46.36</v>
      </c>
      <c r="T7" t="n">
        <v>40724.35</v>
      </c>
      <c r="U7" t="n">
        <v>0.36</v>
      </c>
      <c r="V7" t="n">
        <v>0.82</v>
      </c>
      <c r="W7" t="n">
        <v>9.380000000000001</v>
      </c>
      <c r="X7" t="n">
        <v>2.62</v>
      </c>
      <c r="Y7" t="n">
        <v>1</v>
      </c>
      <c r="Z7" t="n">
        <v>10</v>
      </c>
      <c r="AA7" t="n">
        <v>1681.244540489436</v>
      </c>
      <c r="AB7" t="n">
        <v>2300.352951572027</v>
      </c>
      <c r="AC7" t="n">
        <v>2080.810494439637</v>
      </c>
      <c r="AD7" t="n">
        <v>1681244.540489436</v>
      </c>
      <c r="AE7" t="n">
        <v>2300352.951572027</v>
      </c>
      <c r="AF7" t="n">
        <v>9.292732249816e-07</v>
      </c>
      <c r="AG7" t="n">
        <v>45.22135416666666</v>
      </c>
      <c r="AH7" t="n">
        <v>2080810.494439637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2.9549</v>
      </c>
      <c r="E8" t="n">
        <v>33.84</v>
      </c>
      <c r="F8" t="n">
        <v>25.76</v>
      </c>
      <c r="G8" t="n">
        <v>13.1</v>
      </c>
      <c r="H8" t="n">
        <v>0.19</v>
      </c>
      <c r="I8" t="n">
        <v>118</v>
      </c>
      <c r="J8" t="n">
        <v>235.25</v>
      </c>
      <c r="K8" t="n">
        <v>57.72</v>
      </c>
      <c r="L8" t="n">
        <v>2.5</v>
      </c>
      <c r="M8" t="n">
        <v>116</v>
      </c>
      <c r="N8" t="n">
        <v>55.03</v>
      </c>
      <c r="O8" t="n">
        <v>29248.33</v>
      </c>
      <c r="P8" t="n">
        <v>406.64</v>
      </c>
      <c r="Q8" t="n">
        <v>609.29</v>
      </c>
      <c r="R8" t="n">
        <v>120.73</v>
      </c>
      <c r="S8" t="n">
        <v>46.36</v>
      </c>
      <c r="T8" t="n">
        <v>36320.41</v>
      </c>
      <c r="U8" t="n">
        <v>0.38</v>
      </c>
      <c r="V8" t="n">
        <v>0.83</v>
      </c>
      <c r="W8" t="n">
        <v>9.390000000000001</v>
      </c>
      <c r="X8" t="n">
        <v>2.38</v>
      </c>
      <c r="Y8" t="n">
        <v>1</v>
      </c>
      <c r="Z8" t="n">
        <v>10</v>
      </c>
      <c r="AA8" t="n">
        <v>1625.763956455919</v>
      </c>
      <c r="AB8" t="n">
        <v>2224.441968866746</v>
      </c>
      <c r="AC8" t="n">
        <v>2012.144349382015</v>
      </c>
      <c r="AD8" t="n">
        <v>1625763.956455919</v>
      </c>
      <c r="AE8" t="n">
        <v>2224441.968866746</v>
      </c>
      <c r="AF8" t="n">
        <v>9.537057003675081e-07</v>
      </c>
      <c r="AG8" t="n">
        <v>44.0625</v>
      </c>
      <c r="AH8" t="n">
        <v>2012144.349382015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3.0251</v>
      </c>
      <c r="E9" t="n">
        <v>33.06</v>
      </c>
      <c r="F9" t="n">
        <v>25.52</v>
      </c>
      <c r="G9" t="n">
        <v>14.44</v>
      </c>
      <c r="H9" t="n">
        <v>0.21</v>
      </c>
      <c r="I9" t="n">
        <v>106</v>
      </c>
      <c r="J9" t="n">
        <v>235.68</v>
      </c>
      <c r="K9" t="n">
        <v>57.72</v>
      </c>
      <c r="L9" t="n">
        <v>2.75</v>
      </c>
      <c r="M9" t="n">
        <v>104</v>
      </c>
      <c r="N9" t="n">
        <v>55.21</v>
      </c>
      <c r="O9" t="n">
        <v>29301.44</v>
      </c>
      <c r="P9" t="n">
        <v>402.57</v>
      </c>
      <c r="Q9" t="n">
        <v>609.3099999999999</v>
      </c>
      <c r="R9" t="n">
        <v>113.36</v>
      </c>
      <c r="S9" t="n">
        <v>46.36</v>
      </c>
      <c r="T9" t="n">
        <v>32699.7</v>
      </c>
      <c r="U9" t="n">
        <v>0.41</v>
      </c>
      <c r="V9" t="n">
        <v>0.84</v>
      </c>
      <c r="W9" t="n">
        <v>9.369999999999999</v>
      </c>
      <c r="X9" t="n">
        <v>2.14</v>
      </c>
      <c r="Y9" t="n">
        <v>1</v>
      </c>
      <c r="Z9" t="n">
        <v>10</v>
      </c>
      <c r="AA9" t="n">
        <v>1583.009639596472</v>
      </c>
      <c r="AB9" t="n">
        <v>2165.943626352311</v>
      </c>
      <c r="AC9" t="n">
        <v>1959.229006574217</v>
      </c>
      <c r="AD9" t="n">
        <v>1583009.639596472</v>
      </c>
      <c r="AE9" t="n">
        <v>2165943.626352311</v>
      </c>
      <c r="AF9" t="n">
        <v>9.763630289288129e-07</v>
      </c>
      <c r="AG9" t="n">
        <v>43.046875</v>
      </c>
      <c r="AH9" t="n">
        <v>1959229.006574217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3.0821</v>
      </c>
      <c r="E10" t="n">
        <v>32.45</v>
      </c>
      <c r="F10" t="n">
        <v>25.32</v>
      </c>
      <c r="G10" t="n">
        <v>15.66</v>
      </c>
      <c r="H10" t="n">
        <v>0.23</v>
      </c>
      <c r="I10" t="n">
        <v>97</v>
      </c>
      <c r="J10" t="n">
        <v>236.11</v>
      </c>
      <c r="K10" t="n">
        <v>57.72</v>
      </c>
      <c r="L10" t="n">
        <v>3</v>
      </c>
      <c r="M10" t="n">
        <v>95</v>
      </c>
      <c r="N10" t="n">
        <v>55.39</v>
      </c>
      <c r="O10" t="n">
        <v>29354.61</v>
      </c>
      <c r="P10" t="n">
        <v>399.21</v>
      </c>
      <c r="Q10" t="n">
        <v>609.21</v>
      </c>
      <c r="R10" t="n">
        <v>107.46</v>
      </c>
      <c r="S10" t="n">
        <v>46.36</v>
      </c>
      <c r="T10" t="n">
        <v>29790.33</v>
      </c>
      <c r="U10" t="n">
        <v>0.43</v>
      </c>
      <c r="V10" t="n">
        <v>0.84</v>
      </c>
      <c r="W10" t="n">
        <v>9.34</v>
      </c>
      <c r="X10" t="n">
        <v>1.94</v>
      </c>
      <c r="Y10" t="n">
        <v>1</v>
      </c>
      <c r="Z10" t="n">
        <v>10</v>
      </c>
      <c r="AA10" t="n">
        <v>1547.583285348869</v>
      </c>
      <c r="AB10" t="n">
        <v>2117.471725570296</v>
      </c>
      <c r="AC10" t="n">
        <v>1915.383195972099</v>
      </c>
      <c r="AD10" t="n">
        <v>1547583.285348869</v>
      </c>
      <c r="AE10" t="n">
        <v>2117471.725570296</v>
      </c>
      <c r="AF10" t="n">
        <v>9.947600051110687e-07</v>
      </c>
      <c r="AG10" t="n">
        <v>42.25260416666667</v>
      </c>
      <c r="AH10" t="n">
        <v>1915383.195972099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3.1331</v>
      </c>
      <c r="E11" t="n">
        <v>31.92</v>
      </c>
      <c r="F11" t="n">
        <v>25.15</v>
      </c>
      <c r="G11" t="n">
        <v>16.96</v>
      </c>
      <c r="H11" t="n">
        <v>0.24</v>
      </c>
      <c r="I11" t="n">
        <v>89</v>
      </c>
      <c r="J11" t="n">
        <v>236.54</v>
      </c>
      <c r="K11" t="n">
        <v>57.72</v>
      </c>
      <c r="L11" t="n">
        <v>3.25</v>
      </c>
      <c r="M11" t="n">
        <v>87</v>
      </c>
      <c r="N11" t="n">
        <v>55.57</v>
      </c>
      <c r="O11" t="n">
        <v>29407.85</v>
      </c>
      <c r="P11" t="n">
        <v>396.41</v>
      </c>
      <c r="Q11" t="n">
        <v>609.16</v>
      </c>
      <c r="R11" t="n">
        <v>102.26</v>
      </c>
      <c r="S11" t="n">
        <v>46.36</v>
      </c>
      <c r="T11" t="n">
        <v>27234.17</v>
      </c>
      <c r="U11" t="n">
        <v>0.45</v>
      </c>
      <c r="V11" t="n">
        <v>0.85</v>
      </c>
      <c r="W11" t="n">
        <v>9.33</v>
      </c>
      <c r="X11" t="n">
        <v>1.77</v>
      </c>
      <c r="Y11" t="n">
        <v>1</v>
      </c>
      <c r="Z11" t="n">
        <v>10</v>
      </c>
      <c r="AA11" t="n">
        <v>1507.720995088145</v>
      </c>
      <c r="AB11" t="n">
        <v>2062.930381435442</v>
      </c>
      <c r="AC11" t="n">
        <v>1866.047201172218</v>
      </c>
      <c r="AD11" t="n">
        <v>1507720.995088145</v>
      </c>
      <c r="AE11" t="n">
        <v>2062930.381435442</v>
      </c>
      <c r="AF11" t="n">
        <v>1.011220457484666e-06</v>
      </c>
      <c r="AG11" t="n">
        <v>41.5625</v>
      </c>
      <c r="AH11" t="n">
        <v>1866047.201172218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3.1794</v>
      </c>
      <c r="E12" t="n">
        <v>31.45</v>
      </c>
      <c r="F12" t="n">
        <v>25.01</v>
      </c>
      <c r="G12" t="n">
        <v>18.3</v>
      </c>
      <c r="H12" t="n">
        <v>0.26</v>
      </c>
      <c r="I12" t="n">
        <v>82</v>
      </c>
      <c r="J12" t="n">
        <v>236.98</v>
      </c>
      <c r="K12" t="n">
        <v>57.72</v>
      </c>
      <c r="L12" t="n">
        <v>3.5</v>
      </c>
      <c r="M12" t="n">
        <v>80</v>
      </c>
      <c r="N12" t="n">
        <v>55.75</v>
      </c>
      <c r="O12" t="n">
        <v>29461.15</v>
      </c>
      <c r="P12" t="n">
        <v>393.84</v>
      </c>
      <c r="Q12" t="n">
        <v>609.0599999999999</v>
      </c>
      <c r="R12" t="n">
        <v>98.31999999999999</v>
      </c>
      <c r="S12" t="n">
        <v>46.36</v>
      </c>
      <c r="T12" t="n">
        <v>25298.75</v>
      </c>
      <c r="U12" t="n">
        <v>0.47</v>
      </c>
      <c r="V12" t="n">
        <v>0.85</v>
      </c>
      <c r="W12" t="n">
        <v>9.300000000000001</v>
      </c>
      <c r="X12" t="n">
        <v>1.63</v>
      </c>
      <c r="Y12" t="n">
        <v>1</v>
      </c>
      <c r="Z12" t="n">
        <v>10</v>
      </c>
      <c r="AA12" t="n">
        <v>1487.778060636255</v>
      </c>
      <c r="AB12" t="n">
        <v>2035.643578698193</v>
      </c>
      <c r="AC12" t="n">
        <v>1841.364612590943</v>
      </c>
      <c r="AD12" t="n">
        <v>1487778.060636255</v>
      </c>
      <c r="AE12" t="n">
        <v>2035643.578698193</v>
      </c>
      <c r="AF12" t="n">
        <v>1.026163966208148e-06</v>
      </c>
      <c r="AG12" t="n">
        <v>40.95052083333334</v>
      </c>
      <c r="AH12" t="n">
        <v>1841364.612590943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3.221</v>
      </c>
      <c r="E13" t="n">
        <v>31.05</v>
      </c>
      <c r="F13" t="n">
        <v>24.88</v>
      </c>
      <c r="G13" t="n">
        <v>19.64</v>
      </c>
      <c r="H13" t="n">
        <v>0.28</v>
      </c>
      <c r="I13" t="n">
        <v>76</v>
      </c>
      <c r="J13" t="n">
        <v>237.41</v>
      </c>
      <c r="K13" t="n">
        <v>57.72</v>
      </c>
      <c r="L13" t="n">
        <v>3.75</v>
      </c>
      <c r="M13" t="n">
        <v>74</v>
      </c>
      <c r="N13" t="n">
        <v>55.93</v>
      </c>
      <c r="O13" t="n">
        <v>29514.51</v>
      </c>
      <c r="P13" t="n">
        <v>391.49</v>
      </c>
      <c r="Q13" t="n">
        <v>609.1900000000001</v>
      </c>
      <c r="R13" t="n">
        <v>93.91</v>
      </c>
      <c r="S13" t="n">
        <v>46.36</v>
      </c>
      <c r="T13" t="n">
        <v>23120.96</v>
      </c>
      <c r="U13" t="n">
        <v>0.49</v>
      </c>
      <c r="V13" t="n">
        <v>0.86</v>
      </c>
      <c r="W13" t="n">
        <v>9.300000000000001</v>
      </c>
      <c r="X13" t="n">
        <v>1.5</v>
      </c>
      <c r="Y13" t="n">
        <v>1</v>
      </c>
      <c r="Z13" t="n">
        <v>10</v>
      </c>
      <c r="AA13" t="n">
        <v>1461.710880850502</v>
      </c>
      <c r="AB13" t="n">
        <v>1999.977313312517</v>
      </c>
      <c r="AC13" t="n">
        <v>1809.102285515759</v>
      </c>
      <c r="AD13" t="n">
        <v>1461710.880850502</v>
      </c>
      <c r="AE13" t="n">
        <v>1999977.313312517</v>
      </c>
      <c r="AF13" t="n">
        <v>1.039590531281514e-06</v>
      </c>
      <c r="AG13" t="n">
        <v>40.4296875</v>
      </c>
      <c r="AH13" t="n">
        <v>1809102.285515759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3.254</v>
      </c>
      <c r="E14" t="n">
        <v>30.73</v>
      </c>
      <c r="F14" t="n">
        <v>24.79</v>
      </c>
      <c r="G14" t="n">
        <v>20.95</v>
      </c>
      <c r="H14" t="n">
        <v>0.3</v>
      </c>
      <c r="I14" t="n">
        <v>71</v>
      </c>
      <c r="J14" t="n">
        <v>237.84</v>
      </c>
      <c r="K14" t="n">
        <v>57.72</v>
      </c>
      <c r="L14" t="n">
        <v>4</v>
      </c>
      <c r="M14" t="n">
        <v>69</v>
      </c>
      <c r="N14" t="n">
        <v>56.12</v>
      </c>
      <c r="O14" t="n">
        <v>29567.95</v>
      </c>
      <c r="P14" t="n">
        <v>389.85</v>
      </c>
      <c r="Q14" t="n">
        <v>608.89</v>
      </c>
      <c r="R14" t="n">
        <v>90.87</v>
      </c>
      <c r="S14" t="n">
        <v>46.36</v>
      </c>
      <c r="T14" t="n">
        <v>21629.07</v>
      </c>
      <c r="U14" t="n">
        <v>0.51</v>
      </c>
      <c r="V14" t="n">
        <v>0.86</v>
      </c>
      <c r="W14" t="n">
        <v>9.300000000000001</v>
      </c>
      <c r="X14" t="n">
        <v>1.41</v>
      </c>
      <c r="Y14" t="n">
        <v>1</v>
      </c>
      <c r="Z14" t="n">
        <v>10</v>
      </c>
      <c r="AA14" t="n">
        <v>1440.197065617765</v>
      </c>
      <c r="AB14" t="n">
        <v>1970.541162188545</v>
      </c>
      <c r="AC14" t="n">
        <v>1782.47547934116</v>
      </c>
      <c r="AD14" t="n">
        <v>1440197.065617765</v>
      </c>
      <c r="AE14" t="n">
        <v>1970541.162188545</v>
      </c>
      <c r="AF14" t="n">
        <v>1.050241412229135e-06</v>
      </c>
      <c r="AG14" t="n">
        <v>40.01302083333334</v>
      </c>
      <c r="AH14" t="n">
        <v>1782475.47934116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3.283</v>
      </c>
      <c r="E15" t="n">
        <v>30.46</v>
      </c>
      <c r="F15" t="n">
        <v>24.7</v>
      </c>
      <c r="G15" t="n">
        <v>22.12</v>
      </c>
      <c r="H15" t="n">
        <v>0.32</v>
      </c>
      <c r="I15" t="n">
        <v>67</v>
      </c>
      <c r="J15" t="n">
        <v>238.28</v>
      </c>
      <c r="K15" t="n">
        <v>57.72</v>
      </c>
      <c r="L15" t="n">
        <v>4.25</v>
      </c>
      <c r="M15" t="n">
        <v>65</v>
      </c>
      <c r="N15" t="n">
        <v>56.3</v>
      </c>
      <c r="O15" t="n">
        <v>29621.44</v>
      </c>
      <c r="P15" t="n">
        <v>388.11</v>
      </c>
      <c r="Q15" t="n">
        <v>609</v>
      </c>
      <c r="R15" t="n">
        <v>88.39</v>
      </c>
      <c r="S15" t="n">
        <v>46.36</v>
      </c>
      <c r="T15" t="n">
        <v>20405.32</v>
      </c>
      <c r="U15" t="n">
        <v>0.52</v>
      </c>
      <c r="V15" t="n">
        <v>0.86</v>
      </c>
      <c r="W15" t="n">
        <v>9.289999999999999</v>
      </c>
      <c r="X15" t="n">
        <v>1.32</v>
      </c>
      <c r="Y15" t="n">
        <v>1</v>
      </c>
      <c r="Z15" t="n">
        <v>10</v>
      </c>
      <c r="AA15" t="n">
        <v>1428.336812677761</v>
      </c>
      <c r="AB15" t="n">
        <v>1954.313440878599</v>
      </c>
      <c r="AC15" t="n">
        <v>1767.796508977286</v>
      </c>
      <c r="AD15" t="n">
        <v>1428336.812677761</v>
      </c>
      <c r="AE15" t="n">
        <v>1954313.440878599</v>
      </c>
      <c r="AF15" t="n">
        <v>1.059601277304318e-06</v>
      </c>
      <c r="AG15" t="n">
        <v>39.66145833333334</v>
      </c>
      <c r="AH15" t="n">
        <v>1767796.508977286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3.3098</v>
      </c>
      <c r="E16" t="n">
        <v>30.21</v>
      </c>
      <c r="F16" t="n">
        <v>24.63</v>
      </c>
      <c r="G16" t="n">
        <v>23.46</v>
      </c>
      <c r="H16" t="n">
        <v>0.34</v>
      </c>
      <c r="I16" t="n">
        <v>63</v>
      </c>
      <c r="J16" t="n">
        <v>238.71</v>
      </c>
      <c r="K16" t="n">
        <v>57.72</v>
      </c>
      <c r="L16" t="n">
        <v>4.5</v>
      </c>
      <c r="M16" t="n">
        <v>61</v>
      </c>
      <c r="N16" t="n">
        <v>56.49</v>
      </c>
      <c r="O16" t="n">
        <v>29675.01</v>
      </c>
      <c r="P16" t="n">
        <v>386.9</v>
      </c>
      <c r="Q16" t="n">
        <v>609.08</v>
      </c>
      <c r="R16" t="n">
        <v>86.34999999999999</v>
      </c>
      <c r="S16" t="n">
        <v>46.36</v>
      </c>
      <c r="T16" t="n">
        <v>19408.56</v>
      </c>
      <c r="U16" t="n">
        <v>0.54</v>
      </c>
      <c r="V16" t="n">
        <v>0.87</v>
      </c>
      <c r="W16" t="n">
        <v>9.279999999999999</v>
      </c>
      <c r="X16" t="n">
        <v>1.26</v>
      </c>
      <c r="Y16" t="n">
        <v>1</v>
      </c>
      <c r="Z16" t="n">
        <v>10</v>
      </c>
      <c r="AA16" t="n">
        <v>1409.673744035367</v>
      </c>
      <c r="AB16" t="n">
        <v>1928.777807005596</v>
      </c>
      <c r="AC16" t="n">
        <v>1744.697960161635</v>
      </c>
      <c r="AD16" t="n">
        <v>1409673.744035366</v>
      </c>
      <c r="AE16" t="n">
        <v>1928777.807005596</v>
      </c>
      <c r="AF16" t="n">
        <v>1.06825108364966e-06</v>
      </c>
      <c r="AG16" t="n">
        <v>39.3359375</v>
      </c>
      <c r="AH16" t="n">
        <v>1744697.960161635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3.3406</v>
      </c>
      <c r="E17" t="n">
        <v>29.93</v>
      </c>
      <c r="F17" t="n">
        <v>24.54</v>
      </c>
      <c r="G17" t="n">
        <v>24.95</v>
      </c>
      <c r="H17" t="n">
        <v>0.35</v>
      </c>
      <c r="I17" t="n">
        <v>59</v>
      </c>
      <c r="J17" t="n">
        <v>239.14</v>
      </c>
      <c r="K17" t="n">
        <v>57.72</v>
      </c>
      <c r="L17" t="n">
        <v>4.75</v>
      </c>
      <c r="M17" t="n">
        <v>57</v>
      </c>
      <c r="N17" t="n">
        <v>56.67</v>
      </c>
      <c r="O17" t="n">
        <v>29728.63</v>
      </c>
      <c r="P17" t="n">
        <v>385.18</v>
      </c>
      <c r="Q17" t="n">
        <v>609</v>
      </c>
      <c r="R17" t="n">
        <v>83.20999999999999</v>
      </c>
      <c r="S17" t="n">
        <v>46.36</v>
      </c>
      <c r="T17" t="n">
        <v>17859.43</v>
      </c>
      <c r="U17" t="n">
        <v>0.5600000000000001</v>
      </c>
      <c r="V17" t="n">
        <v>0.87</v>
      </c>
      <c r="W17" t="n">
        <v>9.279999999999999</v>
      </c>
      <c r="X17" t="n">
        <v>1.16</v>
      </c>
      <c r="Y17" t="n">
        <v>1</v>
      </c>
      <c r="Z17" t="n">
        <v>10</v>
      </c>
      <c r="AA17" t="n">
        <v>1397.762781651994</v>
      </c>
      <c r="AB17" t="n">
        <v>1912.480702798091</v>
      </c>
      <c r="AC17" t="n">
        <v>1729.956228706566</v>
      </c>
      <c r="AD17" t="n">
        <v>1397762.781651994</v>
      </c>
      <c r="AE17" t="n">
        <v>1912480.702798091</v>
      </c>
      <c r="AF17" t="n">
        <v>1.07819190586744e-06</v>
      </c>
      <c r="AG17" t="n">
        <v>38.97135416666666</v>
      </c>
      <c r="AH17" t="n">
        <v>1729956.228706566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3.3629</v>
      </c>
      <c r="E18" t="n">
        <v>29.74</v>
      </c>
      <c r="F18" t="n">
        <v>24.48</v>
      </c>
      <c r="G18" t="n">
        <v>26.23</v>
      </c>
      <c r="H18" t="n">
        <v>0.37</v>
      </c>
      <c r="I18" t="n">
        <v>56</v>
      </c>
      <c r="J18" t="n">
        <v>239.58</v>
      </c>
      <c r="K18" t="n">
        <v>57.72</v>
      </c>
      <c r="L18" t="n">
        <v>5</v>
      </c>
      <c r="M18" t="n">
        <v>54</v>
      </c>
      <c r="N18" t="n">
        <v>56.86</v>
      </c>
      <c r="O18" t="n">
        <v>29782.33</v>
      </c>
      <c r="P18" t="n">
        <v>383.95</v>
      </c>
      <c r="Q18" t="n">
        <v>608.95</v>
      </c>
      <c r="R18" t="n">
        <v>81.44</v>
      </c>
      <c r="S18" t="n">
        <v>46.36</v>
      </c>
      <c r="T18" t="n">
        <v>16989.79</v>
      </c>
      <c r="U18" t="n">
        <v>0.57</v>
      </c>
      <c r="V18" t="n">
        <v>0.87</v>
      </c>
      <c r="W18" t="n">
        <v>9.27</v>
      </c>
      <c r="X18" t="n">
        <v>1.1</v>
      </c>
      <c r="Y18" t="n">
        <v>1</v>
      </c>
      <c r="Z18" t="n">
        <v>10</v>
      </c>
      <c r="AA18" t="n">
        <v>1380.81670261684</v>
      </c>
      <c r="AB18" t="n">
        <v>1889.29432985395</v>
      </c>
      <c r="AC18" t="n">
        <v>1708.982730653935</v>
      </c>
      <c r="AD18" t="n">
        <v>1380816.70261684</v>
      </c>
      <c r="AE18" t="n">
        <v>1889294.32985395</v>
      </c>
      <c r="AF18" t="n">
        <v>1.085389319356287e-06</v>
      </c>
      <c r="AG18" t="n">
        <v>38.72395833333334</v>
      </c>
      <c r="AH18" t="n">
        <v>1708982.730653935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3.3764</v>
      </c>
      <c r="E19" t="n">
        <v>29.62</v>
      </c>
      <c r="F19" t="n">
        <v>24.45</v>
      </c>
      <c r="G19" t="n">
        <v>27.16</v>
      </c>
      <c r="H19" t="n">
        <v>0.39</v>
      </c>
      <c r="I19" t="n">
        <v>54</v>
      </c>
      <c r="J19" t="n">
        <v>240.02</v>
      </c>
      <c r="K19" t="n">
        <v>57.72</v>
      </c>
      <c r="L19" t="n">
        <v>5.25</v>
      </c>
      <c r="M19" t="n">
        <v>52</v>
      </c>
      <c r="N19" t="n">
        <v>57.04</v>
      </c>
      <c r="O19" t="n">
        <v>29836.09</v>
      </c>
      <c r="P19" t="n">
        <v>383.19</v>
      </c>
      <c r="Q19" t="n">
        <v>608.96</v>
      </c>
      <c r="R19" t="n">
        <v>80.64</v>
      </c>
      <c r="S19" t="n">
        <v>46.36</v>
      </c>
      <c r="T19" t="n">
        <v>16595.35</v>
      </c>
      <c r="U19" t="n">
        <v>0.57</v>
      </c>
      <c r="V19" t="n">
        <v>0.87</v>
      </c>
      <c r="W19" t="n">
        <v>9.27</v>
      </c>
      <c r="X19" t="n">
        <v>1.07</v>
      </c>
      <c r="Y19" t="n">
        <v>1</v>
      </c>
      <c r="Z19" t="n">
        <v>10</v>
      </c>
      <c r="AA19" t="n">
        <v>1375.885583959372</v>
      </c>
      <c r="AB19" t="n">
        <v>1882.547355761201</v>
      </c>
      <c r="AC19" t="n">
        <v>1702.879678299159</v>
      </c>
      <c r="AD19" t="n">
        <v>1375885.583959372</v>
      </c>
      <c r="AE19" t="n">
        <v>1882547.355761201</v>
      </c>
      <c r="AF19" t="n">
        <v>1.089746497925769e-06</v>
      </c>
      <c r="AG19" t="n">
        <v>38.56770833333334</v>
      </c>
      <c r="AH19" t="n">
        <v>1702879.678299159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3.4013</v>
      </c>
      <c r="E20" t="n">
        <v>29.4</v>
      </c>
      <c r="F20" t="n">
        <v>24.37</v>
      </c>
      <c r="G20" t="n">
        <v>28.67</v>
      </c>
      <c r="H20" t="n">
        <v>0.41</v>
      </c>
      <c r="I20" t="n">
        <v>51</v>
      </c>
      <c r="J20" t="n">
        <v>240.45</v>
      </c>
      <c r="K20" t="n">
        <v>57.72</v>
      </c>
      <c r="L20" t="n">
        <v>5.5</v>
      </c>
      <c r="M20" t="n">
        <v>49</v>
      </c>
      <c r="N20" t="n">
        <v>57.23</v>
      </c>
      <c r="O20" t="n">
        <v>29890.04</v>
      </c>
      <c r="P20" t="n">
        <v>381.82</v>
      </c>
      <c r="Q20" t="n">
        <v>608.9400000000001</v>
      </c>
      <c r="R20" t="n">
        <v>78.17</v>
      </c>
      <c r="S20" t="n">
        <v>46.36</v>
      </c>
      <c r="T20" t="n">
        <v>15376.55</v>
      </c>
      <c r="U20" t="n">
        <v>0.59</v>
      </c>
      <c r="V20" t="n">
        <v>0.87</v>
      </c>
      <c r="W20" t="n">
        <v>9.26</v>
      </c>
      <c r="X20" t="n">
        <v>0.99</v>
      </c>
      <c r="Y20" t="n">
        <v>1</v>
      </c>
      <c r="Z20" t="n">
        <v>10</v>
      </c>
      <c r="AA20" t="n">
        <v>1366.540088283049</v>
      </c>
      <c r="AB20" t="n">
        <v>1869.760436282685</v>
      </c>
      <c r="AC20" t="n">
        <v>1691.313124469119</v>
      </c>
      <c r="AD20" t="n">
        <v>1366540.088283049</v>
      </c>
      <c r="AE20" t="n">
        <v>1869760.436282685</v>
      </c>
      <c r="AF20" t="n">
        <v>1.097783071731702e-06</v>
      </c>
      <c r="AG20" t="n">
        <v>38.28125</v>
      </c>
      <c r="AH20" t="n">
        <v>1691313.124469119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3.4158</v>
      </c>
      <c r="E21" t="n">
        <v>29.28</v>
      </c>
      <c r="F21" t="n">
        <v>24.33</v>
      </c>
      <c r="G21" t="n">
        <v>29.8</v>
      </c>
      <c r="H21" t="n">
        <v>0.42</v>
      </c>
      <c r="I21" t="n">
        <v>49</v>
      </c>
      <c r="J21" t="n">
        <v>240.89</v>
      </c>
      <c r="K21" t="n">
        <v>57.72</v>
      </c>
      <c r="L21" t="n">
        <v>5.75</v>
      </c>
      <c r="M21" t="n">
        <v>47</v>
      </c>
      <c r="N21" t="n">
        <v>57.42</v>
      </c>
      <c r="O21" t="n">
        <v>29943.94</v>
      </c>
      <c r="P21" t="n">
        <v>380.99</v>
      </c>
      <c r="Q21" t="n">
        <v>609.0599999999999</v>
      </c>
      <c r="R21" t="n">
        <v>77.13</v>
      </c>
      <c r="S21" t="n">
        <v>46.36</v>
      </c>
      <c r="T21" t="n">
        <v>14866.34</v>
      </c>
      <c r="U21" t="n">
        <v>0.6</v>
      </c>
      <c r="V21" t="n">
        <v>0.88</v>
      </c>
      <c r="W21" t="n">
        <v>9.26</v>
      </c>
      <c r="X21" t="n">
        <v>0.96</v>
      </c>
      <c r="Y21" t="n">
        <v>1</v>
      </c>
      <c r="Z21" t="n">
        <v>10</v>
      </c>
      <c r="AA21" t="n">
        <v>1352.615465445469</v>
      </c>
      <c r="AB21" t="n">
        <v>1850.708153005305</v>
      </c>
      <c r="AC21" t="n">
        <v>1674.079164367684</v>
      </c>
      <c r="AD21" t="n">
        <v>1352615.465445469</v>
      </c>
      <c r="AE21" t="n">
        <v>1850708.153005305</v>
      </c>
      <c r="AF21" t="n">
        <v>1.102463004269293e-06</v>
      </c>
      <c r="AG21" t="n">
        <v>38.125</v>
      </c>
      <c r="AH21" t="n">
        <v>1674079.164367684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3.43</v>
      </c>
      <c r="E22" t="n">
        <v>29.15</v>
      </c>
      <c r="F22" t="n">
        <v>24.3</v>
      </c>
      <c r="G22" t="n">
        <v>31.03</v>
      </c>
      <c r="H22" t="n">
        <v>0.44</v>
      </c>
      <c r="I22" t="n">
        <v>47</v>
      </c>
      <c r="J22" t="n">
        <v>241.33</v>
      </c>
      <c r="K22" t="n">
        <v>57.72</v>
      </c>
      <c r="L22" t="n">
        <v>6</v>
      </c>
      <c r="M22" t="n">
        <v>45</v>
      </c>
      <c r="N22" t="n">
        <v>57.6</v>
      </c>
      <c r="O22" t="n">
        <v>29997.9</v>
      </c>
      <c r="P22" t="n">
        <v>380.13</v>
      </c>
      <c r="Q22" t="n">
        <v>608.9299999999999</v>
      </c>
      <c r="R22" t="n">
        <v>76.18000000000001</v>
      </c>
      <c r="S22" t="n">
        <v>46.36</v>
      </c>
      <c r="T22" t="n">
        <v>14400.91</v>
      </c>
      <c r="U22" t="n">
        <v>0.61</v>
      </c>
      <c r="V22" t="n">
        <v>0.88</v>
      </c>
      <c r="W22" t="n">
        <v>9.26</v>
      </c>
      <c r="X22" t="n">
        <v>0.93</v>
      </c>
      <c r="Y22" t="n">
        <v>1</v>
      </c>
      <c r="Z22" t="n">
        <v>10</v>
      </c>
      <c r="AA22" t="n">
        <v>1347.337789752727</v>
      </c>
      <c r="AB22" t="n">
        <v>1843.487004287876</v>
      </c>
      <c r="AC22" t="n">
        <v>1667.547191948901</v>
      </c>
      <c r="AD22" t="n">
        <v>1347337.789752727</v>
      </c>
      <c r="AE22" t="n">
        <v>1843487.004287876</v>
      </c>
      <c r="AF22" t="n">
        <v>1.107046110616452e-06</v>
      </c>
      <c r="AG22" t="n">
        <v>37.95572916666666</v>
      </c>
      <c r="AH22" t="n">
        <v>1667547.191948901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3.4458</v>
      </c>
      <c r="E23" t="n">
        <v>29.02</v>
      </c>
      <c r="F23" t="n">
        <v>24.26</v>
      </c>
      <c r="G23" t="n">
        <v>32.35</v>
      </c>
      <c r="H23" t="n">
        <v>0.46</v>
      </c>
      <c r="I23" t="n">
        <v>45</v>
      </c>
      <c r="J23" t="n">
        <v>241.77</v>
      </c>
      <c r="K23" t="n">
        <v>57.72</v>
      </c>
      <c r="L23" t="n">
        <v>6.25</v>
      </c>
      <c r="M23" t="n">
        <v>43</v>
      </c>
      <c r="N23" t="n">
        <v>57.79</v>
      </c>
      <c r="O23" t="n">
        <v>30051.93</v>
      </c>
      <c r="P23" t="n">
        <v>379.22</v>
      </c>
      <c r="Q23" t="n">
        <v>609.02</v>
      </c>
      <c r="R23" t="n">
        <v>74.88</v>
      </c>
      <c r="S23" t="n">
        <v>46.36</v>
      </c>
      <c r="T23" t="n">
        <v>13763.68</v>
      </c>
      <c r="U23" t="n">
        <v>0.62</v>
      </c>
      <c r="V23" t="n">
        <v>0.88</v>
      </c>
      <c r="W23" t="n">
        <v>9.25</v>
      </c>
      <c r="X23" t="n">
        <v>0.89</v>
      </c>
      <c r="Y23" t="n">
        <v>1</v>
      </c>
      <c r="Z23" t="n">
        <v>10</v>
      </c>
      <c r="AA23" t="n">
        <v>1341.717015696887</v>
      </c>
      <c r="AB23" t="n">
        <v>1835.796413253626</v>
      </c>
      <c r="AC23" t="n">
        <v>1660.590580129148</v>
      </c>
      <c r="AD23" t="n">
        <v>1341717.015696887</v>
      </c>
      <c r="AE23" t="n">
        <v>1835796.413253626</v>
      </c>
      <c r="AF23" t="n">
        <v>1.112145623312586e-06</v>
      </c>
      <c r="AG23" t="n">
        <v>37.78645833333334</v>
      </c>
      <c r="AH23" t="n">
        <v>1660590.580129148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3.4624</v>
      </c>
      <c r="E24" t="n">
        <v>28.88</v>
      </c>
      <c r="F24" t="n">
        <v>24.21</v>
      </c>
      <c r="G24" t="n">
        <v>33.79</v>
      </c>
      <c r="H24" t="n">
        <v>0.48</v>
      </c>
      <c r="I24" t="n">
        <v>43</v>
      </c>
      <c r="J24" t="n">
        <v>242.2</v>
      </c>
      <c r="K24" t="n">
        <v>57.72</v>
      </c>
      <c r="L24" t="n">
        <v>6.5</v>
      </c>
      <c r="M24" t="n">
        <v>41</v>
      </c>
      <c r="N24" t="n">
        <v>57.98</v>
      </c>
      <c r="O24" t="n">
        <v>30106.03</v>
      </c>
      <c r="P24" t="n">
        <v>378.36</v>
      </c>
      <c r="Q24" t="n">
        <v>608.91</v>
      </c>
      <c r="R24" t="n">
        <v>73.72</v>
      </c>
      <c r="S24" t="n">
        <v>46.36</v>
      </c>
      <c r="T24" t="n">
        <v>13190.6</v>
      </c>
      <c r="U24" t="n">
        <v>0.63</v>
      </c>
      <c r="V24" t="n">
        <v>0.88</v>
      </c>
      <c r="W24" t="n">
        <v>9.24</v>
      </c>
      <c r="X24" t="n">
        <v>0.84</v>
      </c>
      <c r="Y24" t="n">
        <v>1</v>
      </c>
      <c r="Z24" t="n">
        <v>10</v>
      </c>
      <c r="AA24" t="n">
        <v>1327.289692594314</v>
      </c>
      <c r="AB24" t="n">
        <v>1816.056313296111</v>
      </c>
      <c r="AC24" t="n">
        <v>1642.734447606174</v>
      </c>
      <c r="AD24" t="n">
        <v>1327289.692594314</v>
      </c>
      <c r="AE24" t="n">
        <v>1816056.313296111</v>
      </c>
      <c r="AF24" t="n">
        <v>1.117503339183208e-06</v>
      </c>
      <c r="AG24" t="n">
        <v>37.60416666666666</v>
      </c>
      <c r="AH24" t="n">
        <v>1642734.447606174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3.477</v>
      </c>
      <c r="E25" t="n">
        <v>28.76</v>
      </c>
      <c r="F25" t="n">
        <v>24.18</v>
      </c>
      <c r="G25" t="n">
        <v>35.39</v>
      </c>
      <c r="H25" t="n">
        <v>0.49</v>
      </c>
      <c r="I25" t="n">
        <v>41</v>
      </c>
      <c r="J25" t="n">
        <v>242.64</v>
      </c>
      <c r="K25" t="n">
        <v>57.72</v>
      </c>
      <c r="L25" t="n">
        <v>6.75</v>
      </c>
      <c r="M25" t="n">
        <v>39</v>
      </c>
      <c r="N25" t="n">
        <v>58.17</v>
      </c>
      <c r="O25" t="n">
        <v>30160.2</v>
      </c>
      <c r="P25" t="n">
        <v>377.38</v>
      </c>
      <c r="Q25" t="n">
        <v>608.9299999999999</v>
      </c>
      <c r="R25" t="n">
        <v>72.42</v>
      </c>
      <c r="S25" t="n">
        <v>46.36</v>
      </c>
      <c r="T25" t="n">
        <v>12554.57</v>
      </c>
      <c r="U25" t="n">
        <v>0.64</v>
      </c>
      <c r="V25" t="n">
        <v>0.88</v>
      </c>
      <c r="W25" t="n">
        <v>9.25</v>
      </c>
      <c r="X25" t="n">
        <v>0.8100000000000001</v>
      </c>
      <c r="Y25" t="n">
        <v>1</v>
      </c>
      <c r="Z25" t="n">
        <v>10</v>
      </c>
      <c r="AA25" t="n">
        <v>1321.866340188262</v>
      </c>
      <c r="AB25" t="n">
        <v>1808.635843272728</v>
      </c>
      <c r="AC25" t="n">
        <v>1636.022176827127</v>
      </c>
      <c r="AD25" t="n">
        <v>1321866.340188262</v>
      </c>
      <c r="AE25" t="n">
        <v>1808635.843272728</v>
      </c>
      <c r="AF25" t="n">
        <v>1.12221554711761e-06</v>
      </c>
      <c r="AG25" t="n">
        <v>37.44791666666666</v>
      </c>
      <c r="AH25" t="n">
        <v>1636022.176827127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3.4851</v>
      </c>
      <c r="E26" t="n">
        <v>28.69</v>
      </c>
      <c r="F26" t="n">
        <v>24.16</v>
      </c>
      <c r="G26" t="n">
        <v>36.24</v>
      </c>
      <c r="H26" t="n">
        <v>0.51</v>
      </c>
      <c r="I26" t="n">
        <v>40</v>
      </c>
      <c r="J26" t="n">
        <v>243.08</v>
      </c>
      <c r="K26" t="n">
        <v>57.72</v>
      </c>
      <c r="L26" t="n">
        <v>7</v>
      </c>
      <c r="M26" t="n">
        <v>38</v>
      </c>
      <c r="N26" t="n">
        <v>58.36</v>
      </c>
      <c r="O26" t="n">
        <v>30214.44</v>
      </c>
      <c r="P26" t="n">
        <v>377</v>
      </c>
      <c r="Q26" t="n">
        <v>608.98</v>
      </c>
      <c r="R26" t="n">
        <v>71.76000000000001</v>
      </c>
      <c r="S26" t="n">
        <v>46.36</v>
      </c>
      <c r="T26" t="n">
        <v>12227.75</v>
      </c>
      <c r="U26" t="n">
        <v>0.65</v>
      </c>
      <c r="V26" t="n">
        <v>0.88</v>
      </c>
      <c r="W26" t="n">
        <v>9.24</v>
      </c>
      <c r="X26" t="n">
        <v>0.79</v>
      </c>
      <c r="Y26" t="n">
        <v>1</v>
      </c>
      <c r="Z26" t="n">
        <v>10</v>
      </c>
      <c r="AA26" t="n">
        <v>1319.195759599236</v>
      </c>
      <c r="AB26" t="n">
        <v>1804.981837093123</v>
      </c>
      <c r="AC26" t="n">
        <v>1632.716903868874</v>
      </c>
      <c r="AD26" t="n">
        <v>1319195.759599237</v>
      </c>
      <c r="AE26" t="n">
        <v>1804981.837093123</v>
      </c>
      <c r="AF26" t="n">
        <v>1.124829854259299e-06</v>
      </c>
      <c r="AG26" t="n">
        <v>37.35677083333334</v>
      </c>
      <c r="AH26" t="n">
        <v>1632716.903868874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3.4945</v>
      </c>
      <c r="E27" t="n">
        <v>28.62</v>
      </c>
      <c r="F27" t="n">
        <v>24.13</v>
      </c>
      <c r="G27" t="n">
        <v>37.12</v>
      </c>
      <c r="H27" t="n">
        <v>0.53</v>
      </c>
      <c r="I27" t="n">
        <v>39</v>
      </c>
      <c r="J27" t="n">
        <v>243.52</v>
      </c>
      <c r="K27" t="n">
        <v>57.72</v>
      </c>
      <c r="L27" t="n">
        <v>7.25</v>
      </c>
      <c r="M27" t="n">
        <v>37</v>
      </c>
      <c r="N27" t="n">
        <v>58.55</v>
      </c>
      <c r="O27" t="n">
        <v>30268.74</v>
      </c>
      <c r="P27" t="n">
        <v>376.05</v>
      </c>
      <c r="Q27" t="n">
        <v>608.92</v>
      </c>
      <c r="R27" t="n">
        <v>71.16</v>
      </c>
      <c r="S27" t="n">
        <v>46.36</v>
      </c>
      <c r="T27" t="n">
        <v>11934.47</v>
      </c>
      <c r="U27" t="n">
        <v>0.65</v>
      </c>
      <c r="V27" t="n">
        <v>0.88</v>
      </c>
      <c r="W27" t="n">
        <v>9.23</v>
      </c>
      <c r="X27" t="n">
        <v>0.76</v>
      </c>
      <c r="Y27" t="n">
        <v>1</v>
      </c>
      <c r="Z27" t="n">
        <v>10</v>
      </c>
      <c r="AA27" t="n">
        <v>1315.256909701452</v>
      </c>
      <c r="AB27" t="n">
        <v>1799.592528893181</v>
      </c>
      <c r="AC27" t="n">
        <v>1627.841943679593</v>
      </c>
      <c r="AD27" t="n">
        <v>1315256.909701452</v>
      </c>
      <c r="AE27" t="n">
        <v>1799592.528893181</v>
      </c>
      <c r="AF27" t="n">
        <v>1.127863741559531e-06</v>
      </c>
      <c r="AG27" t="n">
        <v>37.265625</v>
      </c>
      <c r="AH27" t="n">
        <v>1627841.943679593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3.5085</v>
      </c>
      <c r="E28" t="n">
        <v>28.5</v>
      </c>
      <c r="F28" t="n">
        <v>24.11</v>
      </c>
      <c r="G28" t="n">
        <v>39.09</v>
      </c>
      <c r="H28" t="n">
        <v>0.55</v>
      </c>
      <c r="I28" t="n">
        <v>37</v>
      </c>
      <c r="J28" t="n">
        <v>243.96</v>
      </c>
      <c r="K28" t="n">
        <v>57.72</v>
      </c>
      <c r="L28" t="n">
        <v>7.5</v>
      </c>
      <c r="M28" t="n">
        <v>35</v>
      </c>
      <c r="N28" t="n">
        <v>58.74</v>
      </c>
      <c r="O28" t="n">
        <v>30323.11</v>
      </c>
      <c r="P28" t="n">
        <v>375.58</v>
      </c>
      <c r="Q28" t="n">
        <v>608.89</v>
      </c>
      <c r="R28" t="n">
        <v>69.79000000000001</v>
      </c>
      <c r="S28" t="n">
        <v>46.36</v>
      </c>
      <c r="T28" t="n">
        <v>11257.71</v>
      </c>
      <c r="U28" t="n">
        <v>0.66</v>
      </c>
      <c r="V28" t="n">
        <v>0.88</v>
      </c>
      <c r="W28" t="n">
        <v>9.25</v>
      </c>
      <c r="X28" t="n">
        <v>0.74</v>
      </c>
      <c r="Y28" t="n">
        <v>1</v>
      </c>
      <c r="Z28" t="n">
        <v>10</v>
      </c>
      <c r="AA28" t="n">
        <v>1311.121525615057</v>
      </c>
      <c r="AB28" t="n">
        <v>1793.934313945906</v>
      </c>
      <c r="AC28" t="n">
        <v>1622.723740825531</v>
      </c>
      <c r="AD28" t="n">
        <v>1311121.525615057</v>
      </c>
      <c r="AE28" t="n">
        <v>1793934.313945906</v>
      </c>
      <c r="AF28" t="n">
        <v>1.132382297113067e-06</v>
      </c>
      <c r="AG28" t="n">
        <v>37.109375</v>
      </c>
      <c r="AH28" t="n">
        <v>1622723.740825531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3.5167</v>
      </c>
      <c r="E29" t="n">
        <v>28.44</v>
      </c>
      <c r="F29" t="n">
        <v>24.09</v>
      </c>
      <c r="G29" t="n">
        <v>40.15</v>
      </c>
      <c r="H29" t="n">
        <v>0.5600000000000001</v>
      </c>
      <c r="I29" t="n">
        <v>36</v>
      </c>
      <c r="J29" t="n">
        <v>244.41</v>
      </c>
      <c r="K29" t="n">
        <v>57.72</v>
      </c>
      <c r="L29" t="n">
        <v>7.75</v>
      </c>
      <c r="M29" t="n">
        <v>34</v>
      </c>
      <c r="N29" t="n">
        <v>58.93</v>
      </c>
      <c r="O29" t="n">
        <v>30377.55</v>
      </c>
      <c r="P29" t="n">
        <v>375</v>
      </c>
      <c r="Q29" t="n">
        <v>608.88</v>
      </c>
      <c r="R29" t="n">
        <v>69.55</v>
      </c>
      <c r="S29" t="n">
        <v>46.36</v>
      </c>
      <c r="T29" t="n">
        <v>11141.25</v>
      </c>
      <c r="U29" t="n">
        <v>0.67</v>
      </c>
      <c r="V29" t="n">
        <v>0.88</v>
      </c>
      <c r="W29" t="n">
        <v>9.24</v>
      </c>
      <c r="X29" t="n">
        <v>0.71</v>
      </c>
      <c r="Y29" t="n">
        <v>1</v>
      </c>
      <c r="Z29" t="n">
        <v>10</v>
      </c>
      <c r="AA29" t="n">
        <v>1308.167347827766</v>
      </c>
      <c r="AB29" t="n">
        <v>1789.892277568208</v>
      </c>
      <c r="AC29" t="n">
        <v>1619.067470726686</v>
      </c>
      <c r="AD29" t="n">
        <v>1308167.347827766</v>
      </c>
      <c r="AE29" t="n">
        <v>1789892.277568208</v>
      </c>
      <c r="AF29" t="n">
        <v>1.135028879651567e-06</v>
      </c>
      <c r="AG29" t="n">
        <v>37.03125</v>
      </c>
      <c r="AH29" t="n">
        <v>1619067.470726687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3.5266</v>
      </c>
      <c r="E30" t="n">
        <v>28.36</v>
      </c>
      <c r="F30" t="n">
        <v>24.05</v>
      </c>
      <c r="G30" t="n">
        <v>41.23</v>
      </c>
      <c r="H30" t="n">
        <v>0.58</v>
      </c>
      <c r="I30" t="n">
        <v>35</v>
      </c>
      <c r="J30" t="n">
        <v>244.85</v>
      </c>
      <c r="K30" t="n">
        <v>57.72</v>
      </c>
      <c r="L30" t="n">
        <v>8</v>
      </c>
      <c r="M30" t="n">
        <v>33</v>
      </c>
      <c r="N30" t="n">
        <v>59.12</v>
      </c>
      <c r="O30" t="n">
        <v>30432.06</v>
      </c>
      <c r="P30" t="n">
        <v>374.32</v>
      </c>
      <c r="Q30" t="n">
        <v>608.79</v>
      </c>
      <c r="R30" t="n">
        <v>68.68000000000001</v>
      </c>
      <c r="S30" t="n">
        <v>46.36</v>
      </c>
      <c r="T30" t="n">
        <v>10710.1</v>
      </c>
      <c r="U30" t="n">
        <v>0.68</v>
      </c>
      <c r="V30" t="n">
        <v>0.89</v>
      </c>
      <c r="W30" t="n">
        <v>9.23</v>
      </c>
      <c r="X30" t="n">
        <v>0.68</v>
      </c>
      <c r="Y30" t="n">
        <v>1</v>
      </c>
      <c r="Z30" t="n">
        <v>10</v>
      </c>
      <c r="AA30" t="n">
        <v>1295.680941577868</v>
      </c>
      <c r="AB30" t="n">
        <v>1772.807825675731</v>
      </c>
      <c r="AC30" t="n">
        <v>1603.613534944649</v>
      </c>
      <c r="AD30" t="n">
        <v>1295680.941577868</v>
      </c>
      <c r="AE30" t="n">
        <v>1772807.825675731</v>
      </c>
      <c r="AF30" t="n">
        <v>1.138224143935854e-06</v>
      </c>
      <c r="AG30" t="n">
        <v>36.92708333333334</v>
      </c>
      <c r="AH30" t="n">
        <v>1603613.534944649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3.5355</v>
      </c>
      <c r="E31" t="n">
        <v>28.28</v>
      </c>
      <c r="F31" t="n">
        <v>24.03</v>
      </c>
      <c r="G31" t="n">
        <v>42.4</v>
      </c>
      <c r="H31" t="n">
        <v>0.6</v>
      </c>
      <c r="I31" t="n">
        <v>34</v>
      </c>
      <c r="J31" t="n">
        <v>245.29</v>
      </c>
      <c r="K31" t="n">
        <v>57.72</v>
      </c>
      <c r="L31" t="n">
        <v>8.25</v>
      </c>
      <c r="M31" t="n">
        <v>32</v>
      </c>
      <c r="N31" t="n">
        <v>59.32</v>
      </c>
      <c r="O31" t="n">
        <v>30486.64</v>
      </c>
      <c r="P31" t="n">
        <v>373.5</v>
      </c>
      <c r="Q31" t="n">
        <v>608.92</v>
      </c>
      <c r="R31" t="n">
        <v>67.92</v>
      </c>
      <c r="S31" t="n">
        <v>46.36</v>
      </c>
      <c r="T31" t="n">
        <v>10339.35</v>
      </c>
      <c r="U31" t="n">
        <v>0.68</v>
      </c>
      <c r="V31" t="n">
        <v>0.89</v>
      </c>
      <c r="W31" t="n">
        <v>9.23</v>
      </c>
      <c r="X31" t="n">
        <v>0.65</v>
      </c>
      <c r="Y31" t="n">
        <v>1</v>
      </c>
      <c r="Z31" t="n">
        <v>10</v>
      </c>
      <c r="AA31" t="n">
        <v>1292.230608873342</v>
      </c>
      <c r="AB31" t="n">
        <v>1768.086928251463</v>
      </c>
      <c r="AC31" t="n">
        <v>1599.343193344732</v>
      </c>
      <c r="AD31" t="n">
        <v>1292230.608873342</v>
      </c>
      <c r="AE31" t="n">
        <v>1768086.928251463</v>
      </c>
      <c r="AF31" t="n">
        <v>1.141096654252031e-06</v>
      </c>
      <c r="AG31" t="n">
        <v>36.82291666666666</v>
      </c>
      <c r="AH31" t="n">
        <v>1599343.193344732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3.543</v>
      </c>
      <c r="E32" t="n">
        <v>28.22</v>
      </c>
      <c r="F32" t="n">
        <v>24.01</v>
      </c>
      <c r="G32" t="n">
        <v>43.66</v>
      </c>
      <c r="H32" t="n">
        <v>0.62</v>
      </c>
      <c r="I32" t="n">
        <v>33</v>
      </c>
      <c r="J32" t="n">
        <v>245.73</v>
      </c>
      <c r="K32" t="n">
        <v>57.72</v>
      </c>
      <c r="L32" t="n">
        <v>8.5</v>
      </c>
      <c r="M32" t="n">
        <v>31</v>
      </c>
      <c r="N32" t="n">
        <v>59.51</v>
      </c>
      <c r="O32" t="n">
        <v>30541.29</v>
      </c>
      <c r="P32" t="n">
        <v>373.1</v>
      </c>
      <c r="Q32" t="n">
        <v>608.97</v>
      </c>
      <c r="R32" t="n">
        <v>67.06999999999999</v>
      </c>
      <c r="S32" t="n">
        <v>46.36</v>
      </c>
      <c r="T32" t="n">
        <v>9916.780000000001</v>
      </c>
      <c r="U32" t="n">
        <v>0.6899999999999999</v>
      </c>
      <c r="V32" t="n">
        <v>0.89</v>
      </c>
      <c r="W32" t="n">
        <v>9.24</v>
      </c>
      <c r="X32" t="n">
        <v>0.64</v>
      </c>
      <c r="Y32" t="n">
        <v>1</v>
      </c>
      <c r="Z32" t="n">
        <v>10</v>
      </c>
      <c r="AA32" t="n">
        <v>1289.754909522488</v>
      </c>
      <c r="AB32" t="n">
        <v>1764.699567179478</v>
      </c>
      <c r="AC32" t="n">
        <v>1596.279117259266</v>
      </c>
      <c r="AD32" t="n">
        <v>1289754.909522488</v>
      </c>
      <c r="AE32" t="n">
        <v>1764699.567179478</v>
      </c>
      <c r="AF32" t="n">
        <v>1.143517309012854e-06</v>
      </c>
      <c r="AG32" t="n">
        <v>36.74479166666666</v>
      </c>
      <c r="AH32" t="n">
        <v>1596279.117259266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3.551</v>
      </c>
      <c r="E33" t="n">
        <v>28.16</v>
      </c>
      <c r="F33" t="n">
        <v>23.99</v>
      </c>
      <c r="G33" t="n">
        <v>44.99</v>
      </c>
      <c r="H33" t="n">
        <v>0.63</v>
      </c>
      <c r="I33" t="n">
        <v>32</v>
      </c>
      <c r="J33" t="n">
        <v>246.18</v>
      </c>
      <c r="K33" t="n">
        <v>57.72</v>
      </c>
      <c r="L33" t="n">
        <v>8.75</v>
      </c>
      <c r="M33" t="n">
        <v>30</v>
      </c>
      <c r="N33" t="n">
        <v>59.7</v>
      </c>
      <c r="O33" t="n">
        <v>30596.01</v>
      </c>
      <c r="P33" t="n">
        <v>372.51</v>
      </c>
      <c r="Q33" t="n">
        <v>608.9</v>
      </c>
      <c r="R33" t="n">
        <v>66.86</v>
      </c>
      <c r="S33" t="n">
        <v>46.36</v>
      </c>
      <c r="T33" t="n">
        <v>9818.870000000001</v>
      </c>
      <c r="U33" t="n">
        <v>0.6899999999999999</v>
      </c>
      <c r="V33" t="n">
        <v>0.89</v>
      </c>
      <c r="W33" t="n">
        <v>9.220000000000001</v>
      </c>
      <c r="X33" t="n">
        <v>0.62</v>
      </c>
      <c r="Y33" t="n">
        <v>1</v>
      </c>
      <c r="Z33" t="n">
        <v>10</v>
      </c>
      <c r="AA33" t="n">
        <v>1286.887456486125</v>
      </c>
      <c r="AB33" t="n">
        <v>1760.776191432026</v>
      </c>
      <c r="AC33" t="n">
        <v>1592.730182986659</v>
      </c>
      <c r="AD33" t="n">
        <v>1286887.456486125</v>
      </c>
      <c r="AE33" t="n">
        <v>1760776.191432026</v>
      </c>
      <c r="AF33" t="n">
        <v>1.146099340757732e-06</v>
      </c>
      <c r="AG33" t="n">
        <v>36.66666666666666</v>
      </c>
      <c r="AH33" t="n">
        <v>1592730.182986659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3.5597</v>
      </c>
      <c r="E34" t="n">
        <v>28.09</v>
      </c>
      <c r="F34" t="n">
        <v>23.97</v>
      </c>
      <c r="G34" t="n">
        <v>46.4</v>
      </c>
      <c r="H34" t="n">
        <v>0.65</v>
      </c>
      <c r="I34" t="n">
        <v>31</v>
      </c>
      <c r="J34" t="n">
        <v>246.62</v>
      </c>
      <c r="K34" t="n">
        <v>57.72</v>
      </c>
      <c r="L34" t="n">
        <v>9</v>
      </c>
      <c r="M34" t="n">
        <v>29</v>
      </c>
      <c r="N34" t="n">
        <v>59.9</v>
      </c>
      <c r="O34" t="n">
        <v>30650.8</v>
      </c>
      <c r="P34" t="n">
        <v>372.09</v>
      </c>
      <c r="Q34" t="n">
        <v>608.89</v>
      </c>
      <c r="R34" t="n">
        <v>65.79000000000001</v>
      </c>
      <c r="S34" t="n">
        <v>46.36</v>
      </c>
      <c r="T34" t="n">
        <v>9286.940000000001</v>
      </c>
      <c r="U34" t="n">
        <v>0.7</v>
      </c>
      <c r="V34" t="n">
        <v>0.89</v>
      </c>
      <c r="W34" t="n">
        <v>9.23</v>
      </c>
      <c r="X34" t="n">
        <v>0.6</v>
      </c>
      <c r="Y34" t="n">
        <v>1</v>
      </c>
      <c r="Z34" t="n">
        <v>10</v>
      </c>
      <c r="AA34" t="n">
        <v>1284.13835630814</v>
      </c>
      <c r="AB34" t="n">
        <v>1757.014751286767</v>
      </c>
      <c r="AC34" t="n">
        <v>1589.327729409648</v>
      </c>
      <c r="AD34" t="n">
        <v>1284138.35630814</v>
      </c>
      <c r="AE34" t="n">
        <v>1757014.751286766</v>
      </c>
      <c r="AF34" t="n">
        <v>1.148907300280287e-06</v>
      </c>
      <c r="AG34" t="n">
        <v>36.57552083333334</v>
      </c>
      <c r="AH34" t="n">
        <v>1589327.729409648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3.5677</v>
      </c>
      <c r="E35" t="n">
        <v>28.03</v>
      </c>
      <c r="F35" t="n">
        <v>23.95</v>
      </c>
      <c r="G35" t="n">
        <v>47.91</v>
      </c>
      <c r="H35" t="n">
        <v>0.67</v>
      </c>
      <c r="I35" t="n">
        <v>30</v>
      </c>
      <c r="J35" t="n">
        <v>247.07</v>
      </c>
      <c r="K35" t="n">
        <v>57.72</v>
      </c>
      <c r="L35" t="n">
        <v>9.25</v>
      </c>
      <c r="M35" t="n">
        <v>28</v>
      </c>
      <c r="N35" t="n">
        <v>60.09</v>
      </c>
      <c r="O35" t="n">
        <v>30705.66</v>
      </c>
      <c r="P35" t="n">
        <v>371.4</v>
      </c>
      <c r="Q35" t="n">
        <v>608.9</v>
      </c>
      <c r="R35" t="n">
        <v>65.45</v>
      </c>
      <c r="S35" t="n">
        <v>46.36</v>
      </c>
      <c r="T35" t="n">
        <v>9120.48</v>
      </c>
      <c r="U35" t="n">
        <v>0.71</v>
      </c>
      <c r="V35" t="n">
        <v>0.89</v>
      </c>
      <c r="W35" t="n">
        <v>9.23</v>
      </c>
      <c r="X35" t="n">
        <v>0.58</v>
      </c>
      <c r="Y35" t="n">
        <v>1</v>
      </c>
      <c r="Z35" t="n">
        <v>10</v>
      </c>
      <c r="AA35" t="n">
        <v>1280.973793436496</v>
      </c>
      <c r="AB35" t="n">
        <v>1752.684856755124</v>
      </c>
      <c r="AC35" t="n">
        <v>1585.41107393506</v>
      </c>
      <c r="AD35" t="n">
        <v>1280973.793436497</v>
      </c>
      <c r="AE35" t="n">
        <v>1752684.856755123</v>
      </c>
      <c r="AF35" t="n">
        <v>1.151489332025165e-06</v>
      </c>
      <c r="AG35" t="n">
        <v>36.49739583333334</v>
      </c>
      <c r="AH35" t="n">
        <v>1585411.07393506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3.5759</v>
      </c>
      <c r="E36" t="n">
        <v>27.97</v>
      </c>
      <c r="F36" t="n">
        <v>23.94</v>
      </c>
      <c r="G36" t="n">
        <v>49.52</v>
      </c>
      <c r="H36" t="n">
        <v>0.68</v>
      </c>
      <c r="I36" t="n">
        <v>29</v>
      </c>
      <c r="J36" t="n">
        <v>247.51</v>
      </c>
      <c r="K36" t="n">
        <v>57.72</v>
      </c>
      <c r="L36" t="n">
        <v>9.5</v>
      </c>
      <c r="M36" t="n">
        <v>27</v>
      </c>
      <c r="N36" t="n">
        <v>60.29</v>
      </c>
      <c r="O36" t="n">
        <v>30760.6</v>
      </c>
      <c r="P36" t="n">
        <v>370.84</v>
      </c>
      <c r="Q36" t="n">
        <v>608.9</v>
      </c>
      <c r="R36" t="n">
        <v>64.72</v>
      </c>
      <c r="S36" t="n">
        <v>46.36</v>
      </c>
      <c r="T36" t="n">
        <v>8760.74</v>
      </c>
      <c r="U36" t="n">
        <v>0.72</v>
      </c>
      <c r="V36" t="n">
        <v>0.89</v>
      </c>
      <c r="W36" t="n">
        <v>9.23</v>
      </c>
      <c r="X36" t="n">
        <v>0.5600000000000001</v>
      </c>
      <c r="Y36" t="n">
        <v>1</v>
      </c>
      <c r="Z36" t="n">
        <v>10</v>
      </c>
      <c r="AA36" t="n">
        <v>1278.237410594154</v>
      </c>
      <c r="AB36" t="n">
        <v>1748.940817029541</v>
      </c>
      <c r="AC36" t="n">
        <v>1582.024360106094</v>
      </c>
      <c r="AD36" t="n">
        <v>1278237.410594154</v>
      </c>
      <c r="AE36" t="n">
        <v>1748940.81702954</v>
      </c>
      <c r="AF36" t="n">
        <v>1.154135914563665e-06</v>
      </c>
      <c r="AG36" t="n">
        <v>36.41927083333334</v>
      </c>
      <c r="AH36" t="n">
        <v>1582024.360106094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3.5762</v>
      </c>
      <c r="E37" t="n">
        <v>27.96</v>
      </c>
      <c r="F37" t="n">
        <v>23.93</v>
      </c>
      <c r="G37" t="n">
        <v>49.52</v>
      </c>
      <c r="H37" t="n">
        <v>0.7</v>
      </c>
      <c r="I37" t="n">
        <v>29</v>
      </c>
      <c r="J37" t="n">
        <v>247.96</v>
      </c>
      <c r="K37" t="n">
        <v>57.72</v>
      </c>
      <c r="L37" t="n">
        <v>9.75</v>
      </c>
      <c r="M37" t="n">
        <v>27</v>
      </c>
      <c r="N37" t="n">
        <v>60.48</v>
      </c>
      <c r="O37" t="n">
        <v>30815.6</v>
      </c>
      <c r="P37" t="n">
        <v>370.58</v>
      </c>
      <c r="Q37" t="n">
        <v>608.87</v>
      </c>
      <c r="R37" t="n">
        <v>64.48999999999999</v>
      </c>
      <c r="S37" t="n">
        <v>46.36</v>
      </c>
      <c r="T37" t="n">
        <v>8645.07</v>
      </c>
      <c r="U37" t="n">
        <v>0.72</v>
      </c>
      <c r="V37" t="n">
        <v>0.89</v>
      </c>
      <c r="W37" t="n">
        <v>9.23</v>
      </c>
      <c r="X37" t="n">
        <v>0.5600000000000001</v>
      </c>
      <c r="Y37" t="n">
        <v>1</v>
      </c>
      <c r="Z37" t="n">
        <v>10</v>
      </c>
      <c r="AA37" t="n">
        <v>1277.686419883853</v>
      </c>
      <c r="AB37" t="n">
        <v>1748.186927231712</v>
      </c>
      <c r="AC37" t="n">
        <v>1581.342420492479</v>
      </c>
      <c r="AD37" t="n">
        <v>1277686.419883853</v>
      </c>
      <c r="AE37" t="n">
        <v>1748186.927231712</v>
      </c>
      <c r="AF37" t="n">
        <v>1.154232740754098e-06</v>
      </c>
      <c r="AG37" t="n">
        <v>36.40625</v>
      </c>
      <c r="AH37" t="n">
        <v>1581342.420492479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3.5853</v>
      </c>
      <c r="E38" t="n">
        <v>27.89</v>
      </c>
      <c r="F38" t="n">
        <v>23.91</v>
      </c>
      <c r="G38" t="n">
        <v>51.23</v>
      </c>
      <c r="H38" t="n">
        <v>0.72</v>
      </c>
      <c r="I38" t="n">
        <v>28</v>
      </c>
      <c r="J38" t="n">
        <v>248.4</v>
      </c>
      <c r="K38" t="n">
        <v>57.72</v>
      </c>
      <c r="L38" t="n">
        <v>10</v>
      </c>
      <c r="M38" t="n">
        <v>26</v>
      </c>
      <c r="N38" t="n">
        <v>60.68</v>
      </c>
      <c r="O38" t="n">
        <v>30870.67</v>
      </c>
      <c r="P38" t="n">
        <v>370.01</v>
      </c>
      <c r="Q38" t="n">
        <v>608.9299999999999</v>
      </c>
      <c r="R38" t="n">
        <v>64.23</v>
      </c>
      <c r="S38" t="n">
        <v>46.36</v>
      </c>
      <c r="T38" t="n">
        <v>8521.059999999999</v>
      </c>
      <c r="U38" t="n">
        <v>0.72</v>
      </c>
      <c r="V38" t="n">
        <v>0.89</v>
      </c>
      <c r="W38" t="n">
        <v>9.220000000000001</v>
      </c>
      <c r="X38" t="n">
        <v>0.53</v>
      </c>
      <c r="Y38" t="n">
        <v>1</v>
      </c>
      <c r="Z38" t="n">
        <v>10</v>
      </c>
      <c r="AA38" t="n">
        <v>1274.664258139252</v>
      </c>
      <c r="AB38" t="n">
        <v>1744.051872204382</v>
      </c>
      <c r="AC38" t="n">
        <v>1577.602009313371</v>
      </c>
      <c r="AD38" t="n">
        <v>1274664.258139252</v>
      </c>
      <c r="AE38" t="n">
        <v>1744051.872204382</v>
      </c>
      <c r="AF38" t="n">
        <v>1.157169801863896e-06</v>
      </c>
      <c r="AG38" t="n">
        <v>36.31510416666666</v>
      </c>
      <c r="AH38" t="n">
        <v>1577602.009313371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3.5942</v>
      </c>
      <c r="E39" t="n">
        <v>27.82</v>
      </c>
      <c r="F39" t="n">
        <v>23.88</v>
      </c>
      <c r="G39" t="n">
        <v>53.08</v>
      </c>
      <c r="H39" t="n">
        <v>0.73</v>
      </c>
      <c r="I39" t="n">
        <v>27</v>
      </c>
      <c r="J39" t="n">
        <v>248.85</v>
      </c>
      <c r="K39" t="n">
        <v>57.72</v>
      </c>
      <c r="L39" t="n">
        <v>10.25</v>
      </c>
      <c r="M39" t="n">
        <v>25</v>
      </c>
      <c r="N39" t="n">
        <v>60.88</v>
      </c>
      <c r="O39" t="n">
        <v>30925.82</v>
      </c>
      <c r="P39" t="n">
        <v>369.43</v>
      </c>
      <c r="Q39" t="n">
        <v>608.83</v>
      </c>
      <c r="R39" t="n">
        <v>63.19</v>
      </c>
      <c r="S39" t="n">
        <v>46.36</v>
      </c>
      <c r="T39" t="n">
        <v>8009.98</v>
      </c>
      <c r="U39" t="n">
        <v>0.73</v>
      </c>
      <c r="V39" t="n">
        <v>0.89</v>
      </c>
      <c r="W39" t="n">
        <v>9.220000000000001</v>
      </c>
      <c r="X39" t="n">
        <v>0.51</v>
      </c>
      <c r="Y39" t="n">
        <v>1</v>
      </c>
      <c r="Z39" t="n">
        <v>10</v>
      </c>
      <c r="AA39" t="n">
        <v>1262.941651404518</v>
      </c>
      <c r="AB39" t="n">
        <v>1728.01248450501</v>
      </c>
      <c r="AC39" t="n">
        <v>1563.093398264606</v>
      </c>
      <c r="AD39" t="n">
        <v>1262941.651404518</v>
      </c>
      <c r="AE39" t="n">
        <v>1728012.48450501</v>
      </c>
      <c r="AF39" t="n">
        <v>1.160042312180073e-06</v>
      </c>
      <c r="AG39" t="n">
        <v>36.22395833333334</v>
      </c>
      <c r="AH39" t="n">
        <v>1563093.398264606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3.5951</v>
      </c>
      <c r="E40" t="n">
        <v>27.82</v>
      </c>
      <c r="F40" t="n">
        <v>23.88</v>
      </c>
      <c r="G40" t="n">
        <v>53.06</v>
      </c>
      <c r="H40" t="n">
        <v>0.75</v>
      </c>
      <c r="I40" t="n">
        <v>27</v>
      </c>
      <c r="J40" t="n">
        <v>249.3</v>
      </c>
      <c r="K40" t="n">
        <v>57.72</v>
      </c>
      <c r="L40" t="n">
        <v>10.5</v>
      </c>
      <c r="M40" t="n">
        <v>25</v>
      </c>
      <c r="N40" t="n">
        <v>61.07</v>
      </c>
      <c r="O40" t="n">
        <v>30981.04</v>
      </c>
      <c r="P40" t="n">
        <v>369.06</v>
      </c>
      <c r="Q40" t="n">
        <v>608.84</v>
      </c>
      <c r="R40" t="n">
        <v>62.97</v>
      </c>
      <c r="S40" t="n">
        <v>46.36</v>
      </c>
      <c r="T40" t="n">
        <v>7897.03</v>
      </c>
      <c r="U40" t="n">
        <v>0.74</v>
      </c>
      <c r="V40" t="n">
        <v>0.89</v>
      </c>
      <c r="W40" t="n">
        <v>9.220000000000001</v>
      </c>
      <c r="X40" t="n">
        <v>0.5</v>
      </c>
      <c r="Y40" t="n">
        <v>1</v>
      </c>
      <c r="Z40" t="n">
        <v>10</v>
      </c>
      <c r="AA40" t="n">
        <v>1262.188051119592</v>
      </c>
      <c r="AB40" t="n">
        <v>1726.981375348676</v>
      </c>
      <c r="AC40" t="n">
        <v>1562.160696718981</v>
      </c>
      <c r="AD40" t="n">
        <v>1262188.051119592</v>
      </c>
      <c r="AE40" t="n">
        <v>1726981.375348676</v>
      </c>
      <c r="AF40" t="n">
        <v>1.160332790751372e-06</v>
      </c>
      <c r="AG40" t="n">
        <v>36.22395833333334</v>
      </c>
      <c r="AH40" t="n">
        <v>1562160.696718981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3.6015</v>
      </c>
      <c r="E41" t="n">
        <v>27.77</v>
      </c>
      <c r="F41" t="n">
        <v>23.87</v>
      </c>
      <c r="G41" t="n">
        <v>55.09</v>
      </c>
      <c r="H41" t="n">
        <v>0.77</v>
      </c>
      <c r="I41" t="n">
        <v>26</v>
      </c>
      <c r="J41" t="n">
        <v>249.75</v>
      </c>
      <c r="K41" t="n">
        <v>57.72</v>
      </c>
      <c r="L41" t="n">
        <v>10.75</v>
      </c>
      <c r="M41" t="n">
        <v>24</v>
      </c>
      <c r="N41" t="n">
        <v>61.27</v>
      </c>
      <c r="O41" t="n">
        <v>31036.33</v>
      </c>
      <c r="P41" t="n">
        <v>368.53</v>
      </c>
      <c r="Q41" t="n">
        <v>608.9</v>
      </c>
      <c r="R41" t="n">
        <v>63.03</v>
      </c>
      <c r="S41" t="n">
        <v>46.36</v>
      </c>
      <c r="T41" t="n">
        <v>7933.61</v>
      </c>
      <c r="U41" t="n">
        <v>0.74</v>
      </c>
      <c r="V41" t="n">
        <v>0.89</v>
      </c>
      <c r="W41" t="n">
        <v>9.220000000000001</v>
      </c>
      <c r="X41" t="n">
        <v>0.5</v>
      </c>
      <c r="Y41" t="n">
        <v>1</v>
      </c>
      <c r="Z41" t="n">
        <v>10</v>
      </c>
      <c r="AA41" t="n">
        <v>1259.925504249983</v>
      </c>
      <c r="AB41" t="n">
        <v>1723.885658905153</v>
      </c>
      <c r="AC41" t="n">
        <v>1559.360431107963</v>
      </c>
      <c r="AD41" t="n">
        <v>1259925.504249983</v>
      </c>
      <c r="AE41" t="n">
        <v>1723885.658905153</v>
      </c>
      <c r="AF41" t="n">
        <v>1.162398416147275e-06</v>
      </c>
      <c r="AG41" t="n">
        <v>36.15885416666666</v>
      </c>
      <c r="AH41" t="n">
        <v>1559360.431107963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3.6091</v>
      </c>
      <c r="E42" t="n">
        <v>27.71</v>
      </c>
      <c r="F42" t="n">
        <v>23.86</v>
      </c>
      <c r="G42" t="n">
        <v>57.26</v>
      </c>
      <c r="H42" t="n">
        <v>0.78</v>
      </c>
      <c r="I42" t="n">
        <v>25</v>
      </c>
      <c r="J42" t="n">
        <v>250.2</v>
      </c>
      <c r="K42" t="n">
        <v>57.72</v>
      </c>
      <c r="L42" t="n">
        <v>11</v>
      </c>
      <c r="M42" t="n">
        <v>23</v>
      </c>
      <c r="N42" t="n">
        <v>61.47</v>
      </c>
      <c r="O42" t="n">
        <v>31091.69</v>
      </c>
      <c r="P42" t="n">
        <v>368.19</v>
      </c>
      <c r="Q42" t="n">
        <v>608.88</v>
      </c>
      <c r="R42" t="n">
        <v>62.48</v>
      </c>
      <c r="S42" t="n">
        <v>46.36</v>
      </c>
      <c r="T42" t="n">
        <v>7663.84</v>
      </c>
      <c r="U42" t="n">
        <v>0.74</v>
      </c>
      <c r="V42" t="n">
        <v>0.89</v>
      </c>
      <c r="W42" t="n">
        <v>9.220000000000001</v>
      </c>
      <c r="X42" t="n">
        <v>0.49</v>
      </c>
      <c r="Y42" t="n">
        <v>1</v>
      </c>
      <c r="Z42" t="n">
        <v>10</v>
      </c>
      <c r="AA42" t="n">
        <v>1257.702193997369</v>
      </c>
      <c r="AB42" t="n">
        <v>1720.843627732001</v>
      </c>
      <c r="AC42" t="n">
        <v>1556.608727120459</v>
      </c>
      <c r="AD42" t="n">
        <v>1257702.193997369</v>
      </c>
      <c r="AE42" t="n">
        <v>1720843.627732001</v>
      </c>
      <c r="AF42" t="n">
        <v>1.164851346304909e-06</v>
      </c>
      <c r="AG42" t="n">
        <v>36.08072916666666</v>
      </c>
      <c r="AH42" t="n">
        <v>1556608.727120459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3.6111</v>
      </c>
      <c r="E43" t="n">
        <v>27.69</v>
      </c>
      <c r="F43" t="n">
        <v>23.84</v>
      </c>
      <c r="G43" t="n">
        <v>57.23</v>
      </c>
      <c r="H43" t="n">
        <v>0.8</v>
      </c>
      <c r="I43" t="n">
        <v>25</v>
      </c>
      <c r="J43" t="n">
        <v>250.65</v>
      </c>
      <c r="K43" t="n">
        <v>57.72</v>
      </c>
      <c r="L43" t="n">
        <v>11.25</v>
      </c>
      <c r="M43" t="n">
        <v>23</v>
      </c>
      <c r="N43" t="n">
        <v>61.67</v>
      </c>
      <c r="O43" t="n">
        <v>31147.12</v>
      </c>
      <c r="P43" t="n">
        <v>367.85</v>
      </c>
      <c r="Q43" t="n">
        <v>608.77</v>
      </c>
      <c r="R43" t="n">
        <v>62.17</v>
      </c>
      <c r="S43" t="n">
        <v>46.36</v>
      </c>
      <c r="T43" t="n">
        <v>7505.4</v>
      </c>
      <c r="U43" t="n">
        <v>0.75</v>
      </c>
      <c r="V43" t="n">
        <v>0.89</v>
      </c>
      <c r="W43" t="n">
        <v>9.220000000000001</v>
      </c>
      <c r="X43" t="n">
        <v>0.47</v>
      </c>
      <c r="Y43" t="n">
        <v>1</v>
      </c>
      <c r="Z43" t="n">
        <v>10</v>
      </c>
      <c r="AA43" t="n">
        <v>1256.586423864266</v>
      </c>
      <c r="AB43" t="n">
        <v>1719.316981811585</v>
      </c>
      <c r="AC43" t="n">
        <v>1555.227782144027</v>
      </c>
      <c r="AD43" t="n">
        <v>1256586.423864266</v>
      </c>
      <c r="AE43" t="n">
        <v>1719316.981811586</v>
      </c>
      <c r="AF43" t="n">
        <v>1.165496854241128e-06</v>
      </c>
      <c r="AG43" t="n">
        <v>36.0546875</v>
      </c>
      <c r="AH43" t="n">
        <v>1555227.782144027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3.6201</v>
      </c>
      <c r="E44" t="n">
        <v>27.62</v>
      </c>
      <c r="F44" t="n">
        <v>23.82</v>
      </c>
      <c r="G44" t="n">
        <v>59.55</v>
      </c>
      <c r="H44" t="n">
        <v>0.8100000000000001</v>
      </c>
      <c r="I44" t="n">
        <v>24</v>
      </c>
      <c r="J44" t="n">
        <v>251.1</v>
      </c>
      <c r="K44" t="n">
        <v>57.72</v>
      </c>
      <c r="L44" t="n">
        <v>11.5</v>
      </c>
      <c r="M44" t="n">
        <v>22</v>
      </c>
      <c r="N44" t="n">
        <v>61.87</v>
      </c>
      <c r="O44" t="n">
        <v>31202.63</v>
      </c>
      <c r="P44" t="n">
        <v>367.04</v>
      </c>
      <c r="Q44" t="n">
        <v>608.8200000000001</v>
      </c>
      <c r="R44" t="n">
        <v>61.3</v>
      </c>
      <c r="S44" t="n">
        <v>46.36</v>
      </c>
      <c r="T44" t="n">
        <v>7078.68</v>
      </c>
      <c r="U44" t="n">
        <v>0.76</v>
      </c>
      <c r="V44" t="n">
        <v>0.89</v>
      </c>
      <c r="W44" t="n">
        <v>9.220000000000001</v>
      </c>
      <c r="X44" t="n">
        <v>0.45</v>
      </c>
      <c r="Y44" t="n">
        <v>1</v>
      </c>
      <c r="Z44" t="n">
        <v>10</v>
      </c>
      <c r="AA44" t="n">
        <v>1253.114403547535</v>
      </c>
      <c r="AB44" t="n">
        <v>1714.566410439508</v>
      </c>
      <c r="AC44" t="n">
        <v>1550.930598636231</v>
      </c>
      <c r="AD44" t="n">
        <v>1253114.403547535</v>
      </c>
      <c r="AE44" t="n">
        <v>1714566.410439508</v>
      </c>
      <c r="AF44" t="n">
        <v>1.168401639954116e-06</v>
      </c>
      <c r="AG44" t="n">
        <v>35.96354166666666</v>
      </c>
      <c r="AH44" t="n">
        <v>1550930.598636231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3.618</v>
      </c>
      <c r="E45" t="n">
        <v>27.64</v>
      </c>
      <c r="F45" t="n">
        <v>23.84</v>
      </c>
      <c r="G45" t="n">
        <v>59.59</v>
      </c>
      <c r="H45" t="n">
        <v>0.83</v>
      </c>
      <c r="I45" t="n">
        <v>24</v>
      </c>
      <c r="J45" t="n">
        <v>251.55</v>
      </c>
      <c r="K45" t="n">
        <v>57.72</v>
      </c>
      <c r="L45" t="n">
        <v>11.75</v>
      </c>
      <c r="M45" t="n">
        <v>22</v>
      </c>
      <c r="N45" t="n">
        <v>62.07</v>
      </c>
      <c r="O45" t="n">
        <v>31258.21</v>
      </c>
      <c r="P45" t="n">
        <v>367.3</v>
      </c>
      <c r="Q45" t="n">
        <v>608.83</v>
      </c>
      <c r="R45" t="n">
        <v>61.9</v>
      </c>
      <c r="S45" t="n">
        <v>46.36</v>
      </c>
      <c r="T45" t="n">
        <v>7376.33</v>
      </c>
      <c r="U45" t="n">
        <v>0.75</v>
      </c>
      <c r="V45" t="n">
        <v>0.89</v>
      </c>
      <c r="W45" t="n">
        <v>9.220000000000001</v>
      </c>
      <c r="X45" t="n">
        <v>0.46</v>
      </c>
      <c r="Y45" t="n">
        <v>1</v>
      </c>
      <c r="Z45" t="n">
        <v>10</v>
      </c>
      <c r="AA45" t="n">
        <v>1254.126373043776</v>
      </c>
      <c r="AB45" t="n">
        <v>1715.951031749208</v>
      </c>
      <c r="AC45" t="n">
        <v>1552.183073631462</v>
      </c>
      <c r="AD45" t="n">
        <v>1254126.373043776</v>
      </c>
      <c r="AE45" t="n">
        <v>1715951.031749208</v>
      </c>
      <c r="AF45" t="n">
        <v>1.167723856621085e-06</v>
      </c>
      <c r="AG45" t="n">
        <v>35.98958333333334</v>
      </c>
      <c r="AH45" t="n">
        <v>1552183.073631462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3.628</v>
      </c>
      <c r="E46" t="n">
        <v>27.56</v>
      </c>
      <c r="F46" t="n">
        <v>23.81</v>
      </c>
      <c r="G46" t="n">
        <v>62.1</v>
      </c>
      <c r="H46" t="n">
        <v>0.85</v>
      </c>
      <c r="I46" t="n">
        <v>23</v>
      </c>
      <c r="J46" t="n">
        <v>252</v>
      </c>
      <c r="K46" t="n">
        <v>57.72</v>
      </c>
      <c r="L46" t="n">
        <v>12</v>
      </c>
      <c r="M46" t="n">
        <v>21</v>
      </c>
      <c r="N46" t="n">
        <v>62.27</v>
      </c>
      <c r="O46" t="n">
        <v>31313.87</v>
      </c>
      <c r="P46" t="n">
        <v>366.22</v>
      </c>
      <c r="Q46" t="n">
        <v>608.8200000000001</v>
      </c>
      <c r="R46" t="n">
        <v>60.93</v>
      </c>
      <c r="S46" t="n">
        <v>46.36</v>
      </c>
      <c r="T46" t="n">
        <v>6895.55</v>
      </c>
      <c r="U46" t="n">
        <v>0.76</v>
      </c>
      <c r="V46" t="n">
        <v>0.9</v>
      </c>
      <c r="W46" t="n">
        <v>9.210000000000001</v>
      </c>
      <c r="X46" t="n">
        <v>0.43</v>
      </c>
      <c r="Y46" t="n">
        <v>1</v>
      </c>
      <c r="Z46" t="n">
        <v>10</v>
      </c>
      <c r="AA46" t="n">
        <v>1250.133466707662</v>
      </c>
      <c r="AB46" t="n">
        <v>1710.487761145542</v>
      </c>
      <c r="AC46" t="n">
        <v>1547.241209906461</v>
      </c>
      <c r="AD46" t="n">
        <v>1250133.466707662</v>
      </c>
      <c r="AE46" t="n">
        <v>1710487.761145541</v>
      </c>
      <c r="AF46" t="n">
        <v>1.170951396302183e-06</v>
      </c>
      <c r="AG46" t="n">
        <v>35.88541666666666</v>
      </c>
      <c r="AH46" t="n">
        <v>1547241.209906461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3.6265</v>
      </c>
      <c r="E47" t="n">
        <v>27.57</v>
      </c>
      <c r="F47" t="n">
        <v>23.82</v>
      </c>
      <c r="G47" t="n">
        <v>62.13</v>
      </c>
      <c r="H47" t="n">
        <v>0.86</v>
      </c>
      <c r="I47" t="n">
        <v>23</v>
      </c>
      <c r="J47" t="n">
        <v>252.45</v>
      </c>
      <c r="K47" t="n">
        <v>57.72</v>
      </c>
      <c r="L47" t="n">
        <v>12.25</v>
      </c>
      <c r="M47" t="n">
        <v>21</v>
      </c>
      <c r="N47" t="n">
        <v>62.48</v>
      </c>
      <c r="O47" t="n">
        <v>31369.6</v>
      </c>
      <c r="P47" t="n">
        <v>366.36</v>
      </c>
      <c r="Q47" t="n">
        <v>608.79</v>
      </c>
      <c r="R47" t="n">
        <v>61.26</v>
      </c>
      <c r="S47" t="n">
        <v>46.36</v>
      </c>
      <c r="T47" t="n">
        <v>7060.47</v>
      </c>
      <c r="U47" t="n">
        <v>0.76</v>
      </c>
      <c r="V47" t="n">
        <v>0.89</v>
      </c>
      <c r="W47" t="n">
        <v>9.210000000000001</v>
      </c>
      <c r="X47" t="n">
        <v>0.45</v>
      </c>
      <c r="Y47" t="n">
        <v>1</v>
      </c>
      <c r="Z47" t="n">
        <v>10</v>
      </c>
      <c r="AA47" t="n">
        <v>1250.746765304476</v>
      </c>
      <c r="AB47" t="n">
        <v>1711.326903342527</v>
      </c>
      <c r="AC47" t="n">
        <v>1548.00026554991</v>
      </c>
      <c r="AD47" t="n">
        <v>1250746.765304476</v>
      </c>
      <c r="AE47" t="n">
        <v>1711326.903342527</v>
      </c>
      <c r="AF47" t="n">
        <v>1.170467265350018e-06</v>
      </c>
      <c r="AG47" t="n">
        <v>35.8984375</v>
      </c>
      <c r="AH47" t="n">
        <v>1548000.26554991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3.6353</v>
      </c>
      <c r="E48" t="n">
        <v>27.51</v>
      </c>
      <c r="F48" t="n">
        <v>23.8</v>
      </c>
      <c r="G48" t="n">
        <v>64.90000000000001</v>
      </c>
      <c r="H48" t="n">
        <v>0.88</v>
      </c>
      <c r="I48" t="n">
        <v>22</v>
      </c>
      <c r="J48" t="n">
        <v>252.9</v>
      </c>
      <c r="K48" t="n">
        <v>57.72</v>
      </c>
      <c r="L48" t="n">
        <v>12.5</v>
      </c>
      <c r="M48" t="n">
        <v>20</v>
      </c>
      <c r="N48" t="n">
        <v>62.68</v>
      </c>
      <c r="O48" t="n">
        <v>31425.4</v>
      </c>
      <c r="P48" t="n">
        <v>365.52</v>
      </c>
      <c r="Q48" t="n">
        <v>608.92</v>
      </c>
      <c r="R48" t="n">
        <v>60.41</v>
      </c>
      <c r="S48" t="n">
        <v>46.36</v>
      </c>
      <c r="T48" t="n">
        <v>6643.92</v>
      </c>
      <c r="U48" t="n">
        <v>0.77</v>
      </c>
      <c r="V48" t="n">
        <v>0.9</v>
      </c>
      <c r="W48" t="n">
        <v>9.220000000000001</v>
      </c>
      <c r="X48" t="n">
        <v>0.42</v>
      </c>
      <c r="Y48" t="n">
        <v>1</v>
      </c>
      <c r="Z48" t="n">
        <v>10</v>
      </c>
      <c r="AA48" t="n">
        <v>1247.470135527719</v>
      </c>
      <c r="AB48" t="n">
        <v>1706.843673927265</v>
      </c>
      <c r="AC48" t="n">
        <v>1543.944909257788</v>
      </c>
      <c r="AD48" t="n">
        <v>1247470.135527719</v>
      </c>
      <c r="AE48" t="n">
        <v>1706843.673927265</v>
      </c>
      <c r="AF48" t="n">
        <v>1.173307500269384e-06</v>
      </c>
      <c r="AG48" t="n">
        <v>35.8203125</v>
      </c>
      <c r="AH48" t="n">
        <v>1543944.909257788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3.6371</v>
      </c>
      <c r="E49" t="n">
        <v>27.49</v>
      </c>
      <c r="F49" t="n">
        <v>23.78</v>
      </c>
      <c r="G49" t="n">
        <v>64.86</v>
      </c>
      <c r="H49" t="n">
        <v>0.9</v>
      </c>
      <c r="I49" t="n">
        <v>22</v>
      </c>
      <c r="J49" t="n">
        <v>253.35</v>
      </c>
      <c r="K49" t="n">
        <v>57.72</v>
      </c>
      <c r="L49" t="n">
        <v>12.75</v>
      </c>
      <c r="M49" t="n">
        <v>20</v>
      </c>
      <c r="N49" t="n">
        <v>62.88</v>
      </c>
      <c r="O49" t="n">
        <v>31481.28</v>
      </c>
      <c r="P49" t="n">
        <v>365.38</v>
      </c>
      <c r="Q49" t="n">
        <v>608.77</v>
      </c>
      <c r="R49" t="n">
        <v>60.39</v>
      </c>
      <c r="S49" t="n">
        <v>46.36</v>
      </c>
      <c r="T49" t="n">
        <v>6634.01</v>
      </c>
      <c r="U49" t="n">
        <v>0.77</v>
      </c>
      <c r="V49" t="n">
        <v>0.9</v>
      </c>
      <c r="W49" t="n">
        <v>9.210000000000001</v>
      </c>
      <c r="X49" t="n">
        <v>0.41</v>
      </c>
      <c r="Y49" t="n">
        <v>1</v>
      </c>
      <c r="Z49" t="n">
        <v>10</v>
      </c>
      <c r="AA49" t="n">
        <v>1246.708789028556</v>
      </c>
      <c r="AB49" t="n">
        <v>1705.801966058873</v>
      </c>
      <c r="AC49" t="n">
        <v>1543.00262052631</v>
      </c>
      <c r="AD49" t="n">
        <v>1246708.789028556</v>
      </c>
      <c r="AE49" t="n">
        <v>1705801.966058873</v>
      </c>
      <c r="AF49" t="n">
        <v>1.173888457411982e-06</v>
      </c>
      <c r="AG49" t="n">
        <v>35.79427083333334</v>
      </c>
      <c r="AH49" t="n">
        <v>1543002.62052631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3.6342</v>
      </c>
      <c r="E50" t="n">
        <v>27.52</v>
      </c>
      <c r="F50" t="n">
        <v>23.81</v>
      </c>
      <c r="G50" t="n">
        <v>64.92</v>
      </c>
      <c r="H50" t="n">
        <v>0.91</v>
      </c>
      <c r="I50" t="n">
        <v>22</v>
      </c>
      <c r="J50" t="n">
        <v>253.81</v>
      </c>
      <c r="K50" t="n">
        <v>57.72</v>
      </c>
      <c r="L50" t="n">
        <v>13</v>
      </c>
      <c r="M50" t="n">
        <v>20</v>
      </c>
      <c r="N50" t="n">
        <v>63.08</v>
      </c>
      <c r="O50" t="n">
        <v>31537.23</v>
      </c>
      <c r="P50" t="n">
        <v>365.2</v>
      </c>
      <c r="Q50" t="n">
        <v>608.88</v>
      </c>
      <c r="R50" t="n">
        <v>60.79</v>
      </c>
      <c r="S50" t="n">
        <v>46.36</v>
      </c>
      <c r="T50" t="n">
        <v>6831</v>
      </c>
      <c r="U50" t="n">
        <v>0.76</v>
      </c>
      <c r="V50" t="n">
        <v>0.9</v>
      </c>
      <c r="W50" t="n">
        <v>9.220000000000001</v>
      </c>
      <c r="X50" t="n">
        <v>0.43</v>
      </c>
      <c r="Y50" t="n">
        <v>1</v>
      </c>
      <c r="Z50" t="n">
        <v>10</v>
      </c>
      <c r="AA50" t="n">
        <v>1247.308815942818</v>
      </c>
      <c r="AB50" t="n">
        <v>1706.622949354285</v>
      </c>
      <c r="AC50" t="n">
        <v>1543.745250328265</v>
      </c>
      <c r="AD50" t="n">
        <v>1247308.815942818</v>
      </c>
      <c r="AE50" t="n">
        <v>1706622.949354285</v>
      </c>
      <c r="AF50" t="n">
        <v>1.172952470904463e-06</v>
      </c>
      <c r="AG50" t="n">
        <v>35.83333333333334</v>
      </c>
      <c r="AH50" t="n">
        <v>1543745.250328265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3.6427</v>
      </c>
      <c r="E51" t="n">
        <v>27.45</v>
      </c>
      <c r="F51" t="n">
        <v>23.79</v>
      </c>
      <c r="G51" t="n">
        <v>67.95999999999999</v>
      </c>
      <c r="H51" t="n">
        <v>0.93</v>
      </c>
      <c r="I51" t="n">
        <v>21</v>
      </c>
      <c r="J51" t="n">
        <v>254.26</v>
      </c>
      <c r="K51" t="n">
        <v>57.72</v>
      </c>
      <c r="L51" t="n">
        <v>13.25</v>
      </c>
      <c r="M51" t="n">
        <v>19</v>
      </c>
      <c r="N51" t="n">
        <v>63.29</v>
      </c>
      <c r="O51" t="n">
        <v>31593.26</v>
      </c>
      <c r="P51" t="n">
        <v>364.92</v>
      </c>
      <c r="Q51" t="n">
        <v>608.8099999999999</v>
      </c>
      <c r="R51" t="n">
        <v>60.18</v>
      </c>
      <c r="S51" t="n">
        <v>46.36</v>
      </c>
      <c r="T51" t="n">
        <v>6531.84</v>
      </c>
      <c r="U51" t="n">
        <v>0.77</v>
      </c>
      <c r="V51" t="n">
        <v>0.9</v>
      </c>
      <c r="W51" t="n">
        <v>9.220000000000001</v>
      </c>
      <c r="X51" t="n">
        <v>0.41</v>
      </c>
      <c r="Y51" t="n">
        <v>1</v>
      </c>
      <c r="Z51" t="n">
        <v>10</v>
      </c>
      <c r="AA51" t="n">
        <v>1244.946143865232</v>
      </c>
      <c r="AB51" t="n">
        <v>1703.390237183997</v>
      </c>
      <c r="AC51" t="n">
        <v>1540.821063670369</v>
      </c>
      <c r="AD51" t="n">
        <v>1244946.143865232</v>
      </c>
      <c r="AE51" t="n">
        <v>1703390.237183997</v>
      </c>
      <c r="AF51" t="n">
        <v>1.175695879633396e-06</v>
      </c>
      <c r="AG51" t="n">
        <v>35.7421875</v>
      </c>
      <c r="AH51" t="n">
        <v>1540821.063670369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3.6451</v>
      </c>
      <c r="E52" t="n">
        <v>27.43</v>
      </c>
      <c r="F52" t="n">
        <v>23.77</v>
      </c>
      <c r="G52" t="n">
        <v>67.91</v>
      </c>
      <c r="H52" t="n">
        <v>0.9399999999999999</v>
      </c>
      <c r="I52" t="n">
        <v>21</v>
      </c>
      <c r="J52" t="n">
        <v>254.72</v>
      </c>
      <c r="K52" t="n">
        <v>57.72</v>
      </c>
      <c r="L52" t="n">
        <v>13.5</v>
      </c>
      <c r="M52" t="n">
        <v>19</v>
      </c>
      <c r="N52" t="n">
        <v>63.49</v>
      </c>
      <c r="O52" t="n">
        <v>31649.36</v>
      </c>
      <c r="P52" t="n">
        <v>364.34</v>
      </c>
      <c r="Q52" t="n">
        <v>608.8200000000001</v>
      </c>
      <c r="R52" t="n">
        <v>59.76</v>
      </c>
      <c r="S52" t="n">
        <v>46.36</v>
      </c>
      <c r="T52" t="n">
        <v>6321.7</v>
      </c>
      <c r="U52" t="n">
        <v>0.78</v>
      </c>
      <c r="V52" t="n">
        <v>0.9</v>
      </c>
      <c r="W52" t="n">
        <v>9.210000000000001</v>
      </c>
      <c r="X52" t="n">
        <v>0.4</v>
      </c>
      <c r="Y52" t="n">
        <v>1</v>
      </c>
      <c r="Z52" t="n">
        <v>10</v>
      </c>
      <c r="AA52" t="n">
        <v>1243.406502667346</v>
      </c>
      <c r="AB52" t="n">
        <v>1701.283632172873</v>
      </c>
      <c r="AC52" t="n">
        <v>1538.915510084868</v>
      </c>
      <c r="AD52" t="n">
        <v>1243406.502667346</v>
      </c>
      <c r="AE52" t="n">
        <v>1701283.632172873</v>
      </c>
      <c r="AF52" t="n">
        <v>1.17647048915686e-06</v>
      </c>
      <c r="AG52" t="n">
        <v>35.71614583333334</v>
      </c>
      <c r="AH52" t="n">
        <v>1538915.510084868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3.654</v>
      </c>
      <c r="E53" t="n">
        <v>27.37</v>
      </c>
      <c r="F53" t="n">
        <v>23.75</v>
      </c>
      <c r="G53" t="n">
        <v>71.23999999999999</v>
      </c>
      <c r="H53" t="n">
        <v>0.96</v>
      </c>
      <c r="I53" t="n">
        <v>20</v>
      </c>
      <c r="J53" t="n">
        <v>255.17</v>
      </c>
      <c r="K53" t="n">
        <v>57.72</v>
      </c>
      <c r="L53" t="n">
        <v>13.75</v>
      </c>
      <c r="M53" t="n">
        <v>18</v>
      </c>
      <c r="N53" t="n">
        <v>63.7</v>
      </c>
      <c r="O53" t="n">
        <v>31705.54</v>
      </c>
      <c r="P53" t="n">
        <v>363.81</v>
      </c>
      <c r="Q53" t="n">
        <v>608.88</v>
      </c>
      <c r="R53" t="n">
        <v>58.86</v>
      </c>
      <c r="S53" t="n">
        <v>46.36</v>
      </c>
      <c r="T53" t="n">
        <v>5879.74</v>
      </c>
      <c r="U53" t="n">
        <v>0.79</v>
      </c>
      <c r="V53" t="n">
        <v>0.9</v>
      </c>
      <c r="W53" t="n">
        <v>9.210000000000001</v>
      </c>
      <c r="X53" t="n">
        <v>0.37</v>
      </c>
      <c r="Y53" t="n">
        <v>1</v>
      </c>
      <c r="Z53" t="n">
        <v>10</v>
      </c>
      <c r="AA53" t="n">
        <v>1231.95124210846</v>
      </c>
      <c r="AB53" t="n">
        <v>1685.610039305776</v>
      </c>
      <c r="AC53" t="n">
        <v>1524.737782922981</v>
      </c>
      <c r="AD53" t="n">
        <v>1231951.24210846</v>
      </c>
      <c r="AE53" t="n">
        <v>1685610.039305776</v>
      </c>
      <c r="AF53" t="n">
        <v>1.179342999473036e-06</v>
      </c>
      <c r="AG53" t="n">
        <v>35.63802083333334</v>
      </c>
      <c r="AH53" t="n">
        <v>1524737.782922981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3.6543</v>
      </c>
      <c r="E54" t="n">
        <v>27.36</v>
      </c>
      <c r="F54" t="n">
        <v>23.75</v>
      </c>
      <c r="G54" t="n">
        <v>71.23</v>
      </c>
      <c r="H54" t="n">
        <v>0.97</v>
      </c>
      <c r="I54" t="n">
        <v>20</v>
      </c>
      <c r="J54" t="n">
        <v>255.63</v>
      </c>
      <c r="K54" t="n">
        <v>57.72</v>
      </c>
      <c r="L54" t="n">
        <v>14</v>
      </c>
      <c r="M54" t="n">
        <v>18</v>
      </c>
      <c r="N54" t="n">
        <v>63.91</v>
      </c>
      <c r="O54" t="n">
        <v>31761.8</v>
      </c>
      <c r="P54" t="n">
        <v>363.6</v>
      </c>
      <c r="Q54" t="n">
        <v>608.87</v>
      </c>
      <c r="R54" t="n">
        <v>59.14</v>
      </c>
      <c r="S54" t="n">
        <v>46.36</v>
      </c>
      <c r="T54" t="n">
        <v>6016.27</v>
      </c>
      <c r="U54" t="n">
        <v>0.78</v>
      </c>
      <c r="V54" t="n">
        <v>0.9</v>
      </c>
      <c r="W54" t="n">
        <v>9.199999999999999</v>
      </c>
      <c r="X54" t="n">
        <v>0.37</v>
      </c>
      <c r="Y54" t="n">
        <v>1</v>
      </c>
      <c r="Z54" t="n">
        <v>10</v>
      </c>
      <c r="AA54" t="n">
        <v>1231.576867763969</v>
      </c>
      <c r="AB54" t="n">
        <v>1685.097803811413</v>
      </c>
      <c r="AC54" t="n">
        <v>1524.274434465273</v>
      </c>
      <c r="AD54" t="n">
        <v>1231576.867763969</v>
      </c>
      <c r="AE54" t="n">
        <v>1685097.803811413</v>
      </c>
      <c r="AF54" t="n">
        <v>1.179439825663469e-06</v>
      </c>
      <c r="AG54" t="n">
        <v>35.625</v>
      </c>
      <c r="AH54" t="n">
        <v>1524274.434465273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3.6536</v>
      </c>
      <c r="E55" t="n">
        <v>27.37</v>
      </c>
      <c r="F55" t="n">
        <v>23.75</v>
      </c>
      <c r="G55" t="n">
        <v>71.25</v>
      </c>
      <c r="H55" t="n">
        <v>0.99</v>
      </c>
      <c r="I55" t="n">
        <v>20</v>
      </c>
      <c r="J55" t="n">
        <v>256.09</v>
      </c>
      <c r="K55" t="n">
        <v>57.72</v>
      </c>
      <c r="L55" t="n">
        <v>14.25</v>
      </c>
      <c r="M55" t="n">
        <v>18</v>
      </c>
      <c r="N55" t="n">
        <v>64.11</v>
      </c>
      <c r="O55" t="n">
        <v>31818.13</v>
      </c>
      <c r="P55" t="n">
        <v>363.36</v>
      </c>
      <c r="Q55" t="n">
        <v>608.89</v>
      </c>
      <c r="R55" t="n">
        <v>58.98</v>
      </c>
      <c r="S55" t="n">
        <v>46.36</v>
      </c>
      <c r="T55" t="n">
        <v>5938.18</v>
      </c>
      <c r="U55" t="n">
        <v>0.79</v>
      </c>
      <c r="V55" t="n">
        <v>0.9</v>
      </c>
      <c r="W55" t="n">
        <v>9.210000000000001</v>
      </c>
      <c r="X55" t="n">
        <v>0.38</v>
      </c>
      <c r="Y55" t="n">
        <v>1</v>
      </c>
      <c r="Z55" t="n">
        <v>10</v>
      </c>
      <c r="AA55" t="n">
        <v>1231.363184248327</v>
      </c>
      <c r="AB55" t="n">
        <v>1684.80543259826</v>
      </c>
      <c r="AC55" t="n">
        <v>1524.009966750358</v>
      </c>
      <c r="AD55" t="n">
        <v>1231363.184248327</v>
      </c>
      <c r="AE55" t="n">
        <v>1684805.43259826</v>
      </c>
      <c r="AF55" t="n">
        <v>1.179213897885793e-06</v>
      </c>
      <c r="AG55" t="n">
        <v>35.63802083333334</v>
      </c>
      <c r="AH55" t="n">
        <v>1524009.966750358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3.6626</v>
      </c>
      <c r="E56" t="n">
        <v>27.3</v>
      </c>
      <c r="F56" t="n">
        <v>23.73</v>
      </c>
      <c r="G56" t="n">
        <v>74.93000000000001</v>
      </c>
      <c r="H56" t="n">
        <v>1.01</v>
      </c>
      <c r="I56" t="n">
        <v>19</v>
      </c>
      <c r="J56" t="n">
        <v>256.54</v>
      </c>
      <c r="K56" t="n">
        <v>57.72</v>
      </c>
      <c r="L56" t="n">
        <v>14.5</v>
      </c>
      <c r="M56" t="n">
        <v>17</v>
      </c>
      <c r="N56" t="n">
        <v>64.31999999999999</v>
      </c>
      <c r="O56" t="n">
        <v>31874.54</v>
      </c>
      <c r="P56" t="n">
        <v>362.96</v>
      </c>
      <c r="Q56" t="n">
        <v>608.78</v>
      </c>
      <c r="R56" t="n">
        <v>58.32</v>
      </c>
      <c r="S56" t="n">
        <v>46.36</v>
      </c>
      <c r="T56" t="n">
        <v>5614.6</v>
      </c>
      <c r="U56" t="n">
        <v>0.79</v>
      </c>
      <c r="V56" t="n">
        <v>0.9</v>
      </c>
      <c r="W56" t="n">
        <v>9.210000000000001</v>
      </c>
      <c r="X56" t="n">
        <v>0.36</v>
      </c>
      <c r="Y56" t="n">
        <v>1</v>
      </c>
      <c r="Z56" t="n">
        <v>10</v>
      </c>
      <c r="AA56" t="n">
        <v>1228.749546304621</v>
      </c>
      <c r="AB56" t="n">
        <v>1681.229337858114</v>
      </c>
      <c r="AC56" t="n">
        <v>1520.77516947313</v>
      </c>
      <c r="AD56" t="n">
        <v>1228749.546304621</v>
      </c>
      <c r="AE56" t="n">
        <v>1681229.337858114</v>
      </c>
      <c r="AF56" t="n">
        <v>1.18211868359878e-06</v>
      </c>
      <c r="AG56" t="n">
        <v>35.546875</v>
      </c>
      <c r="AH56" t="n">
        <v>1520775.16947313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3.661</v>
      </c>
      <c r="E57" t="n">
        <v>27.31</v>
      </c>
      <c r="F57" t="n">
        <v>23.74</v>
      </c>
      <c r="G57" t="n">
        <v>74.97</v>
      </c>
      <c r="H57" t="n">
        <v>1.02</v>
      </c>
      <c r="I57" t="n">
        <v>19</v>
      </c>
      <c r="J57" t="n">
        <v>257</v>
      </c>
      <c r="K57" t="n">
        <v>57.72</v>
      </c>
      <c r="L57" t="n">
        <v>14.75</v>
      </c>
      <c r="M57" t="n">
        <v>17</v>
      </c>
      <c r="N57" t="n">
        <v>64.53</v>
      </c>
      <c r="O57" t="n">
        <v>31931.15</v>
      </c>
      <c r="P57" t="n">
        <v>363.24</v>
      </c>
      <c r="Q57" t="n">
        <v>608.8099999999999</v>
      </c>
      <c r="R57" t="n">
        <v>58.69</v>
      </c>
      <c r="S57" t="n">
        <v>46.36</v>
      </c>
      <c r="T57" t="n">
        <v>5796.14</v>
      </c>
      <c r="U57" t="n">
        <v>0.79</v>
      </c>
      <c r="V57" t="n">
        <v>0.9</v>
      </c>
      <c r="W57" t="n">
        <v>9.210000000000001</v>
      </c>
      <c r="X57" t="n">
        <v>0.37</v>
      </c>
      <c r="Y57" t="n">
        <v>1</v>
      </c>
      <c r="Z57" t="n">
        <v>10</v>
      </c>
      <c r="AA57" t="n">
        <v>1229.580378046759</v>
      </c>
      <c r="AB57" t="n">
        <v>1682.366118501418</v>
      </c>
      <c r="AC57" t="n">
        <v>1521.803457367319</v>
      </c>
      <c r="AD57" t="n">
        <v>1229580.378046759</v>
      </c>
      <c r="AE57" t="n">
        <v>1682366.118501418</v>
      </c>
      <c r="AF57" t="n">
        <v>1.181602277249805e-06</v>
      </c>
      <c r="AG57" t="n">
        <v>35.55989583333334</v>
      </c>
      <c r="AH57" t="n">
        <v>1521803.457367319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3.661</v>
      </c>
      <c r="E58" t="n">
        <v>27.31</v>
      </c>
      <c r="F58" t="n">
        <v>23.74</v>
      </c>
      <c r="G58" t="n">
        <v>74.97</v>
      </c>
      <c r="H58" t="n">
        <v>1.04</v>
      </c>
      <c r="I58" t="n">
        <v>19</v>
      </c>
      <c r="J58" t="n">
        <v>257.46</v>
      </c>
      <c r="K58" t="n">
        <v>57.72</v>
      </c>
      <c r="L58" t="n">
        <v>15</v>
      </c>
      <c r="M58" t="n">
        <v>17</v>
      </c>
      <c r="N58" t="n">
        <v>64.73999999999999</v>
      </c>
      <c r="O58" t="n">
        <v>31987.71</v>
      </c>
      <c r="P58" t="n">
        <v>362.57</v>
      </c>
      <c r="Q58" t="n">
        <v>608.8200000000001</v>
      </c>
      <c r="R58" t="n">
        <v>58.66</v>
      </c>
      <c r="S58" t="n">
        <v>46.36</v>
      </c>
      <c r="T58" t="n">
        <v>5781.38</v>
      </c>
      <c r="U58" t="n">
        <v>0.79</v>
      </c>
      <c r="V58" t="n">
        <v>0.9</v>
      </c>
      <c r="W58" t="n">
        <v>9.210000000000001</v>
      </c>
      <c r="X58" t="n">
        <v>0.37</v>
      </c>
      <c r="Y58" t="n">
        <v>1</v>
      </c>
      <c r="Z58" t="n">
        <v>10</v>
      </c>
      <c r="AA58" t="n">
        <v>1228.584444629698</v>
      </c>
      <c r="AB58" t="n">
        <v>1681.003438462713</v>
      </c>
      <c r="AC58" t="n">
        <v>1520.570829598974</v>
      </c>
      <c r="AD58" t="n">
        <v>1228584.444629698</v>
      </c>
      <c r="AE58" t="n">
        <v>1681003.438462713</v>
      </c>
      <c r="AF58" t="n">
        <v>1.181602277249805e-06</v>
      </c>
      <c r="AG58" t="n">
        <v>35.55989583333334</v>
      </c>
      <c r="AH58" t="n">
        <v>1520570.829598974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3.6717</v>
      </c>
      <c r="E59" t="n">
        <v>27.24</v>
      </c>
      <c r="F59" t="n">
        <v>23.71</v>
      </c>
      <c r="G59" t="n">
        <v>79.02</v>
      </c>
      <c r="H59" t="n">
        <v>1.05</v>
      </c>
      <c r="I59" t="n">
        <v>18</v>
      </c>
      <c r="J59" t="n">
        <v>257.92</v>
      </c>
      <c r="K59" t="n">
        <v>57.72</v>
      </c>
      <c r="L59" t="n">
        <v>15.25</v>
      </c>
      <c r="M59" t="n">
        <v>16</v>
      </c>
      <c r="N59" t="n">
        <v>64.95</v>
      </c>
      <c r="O59" t="n">
        <v>32044.35</v>
      </c>
      <c r="P59" t="n">
        <v>361.41</v>
      </c>
      <c r="Q59" t="n">
        <v>608.9299999999999</v>
      </c>
      <c r="R59" t="n">
        <v>57.92</v>
      </c>
      <c r="S59" t="n">
        <v>46.36</v>
      </c>
      <c r="T59" t="n">
        <v>5415.69</v>
      </c>
      <c r="U59" t="n">
        <v>0.8</v>
      </c>
      <c r="V59" t="n">
        <v>0.9</v>
      </c>
      <c r="W59" t="n">
        <v>9.199999999999999</v>
      </c>
      <c r="X59" t="n">
        <v>0.33</v>
      </c>
      <c r="Y59" t="n">
        <v>1</v>
      </c>
      <c r="Z59" t="n">
        <v>10</v>
      </c>
      <c r="AA59" t="n">
        <v>1224.253380646807</v>
      </c>
      <c r="AB59" t="n">
        <v>1675.077485648263</v>
      </c>
      <c r="AC59" t="n">
        <v>1515.210441404009</v>
      </c>
      <c r="AD59" t="n">
        <v>1224253.380646807</v>
      </c>
      <c r="AE59" t="n">
        <v>1675077.485648263</v>
      </c>
      <c r="AF59" t="n">
        <v>1.185055744708579e-06</v>
      </c>
      <c r="AG59" t="n">
        <v>35.46875</v>
      </c>
      <c r="AH59" t="n">
        <v>1515210.441404009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3.6717</v>
      </c>
      <c r="E60" t="n">
        <v>27.24</v>
      </c>
      <c r="F60" t="n">
        <v>23.71</v>
      </c>
      <c r="G60" t="n">
        <v>79.02</v>
      </c>
      <c r="H60" t="n">
        <v>1.07</v>
      </c>
      <c r="I60" t="n">
        <v>18</v>
      </c>
      <c r="J60" t="n">
        <v>258.38</v>
      </c>
      <c r="K60" t="n">
        <v>57.72</v>
      </c>
      <c r="L60" t="n">
        <v>15.5</v>
      </c>
      <c r="M60" t="n">
        <v>16</v>
      </c>
      <c r="N60" t="n">
        <v>65.16</v>
      </c>
      <c r="O60" t="n">
        <v>32101.07</v>
      </c>
      <c r="P60" t="n">
        <v>361.99</v>
      </c>
      <c r="Q60" t="n">
        <v>608.78</v>
      </c>
      <c r="R60" t="n">
        <v>57.74</v>
      </c>
      <c r="S60" t="n">
        <v>46.36</v>
      </c>
      <c r="T60" t="n">
        <v>5327.75</v>
      </c>
      <c r="U60" t="n">
        <v>0.8</v>
      </c>
      <c r="V60" t="n">
        <v>0.9</v>
      </c>
      <c r="W60" t="n">
        <v>9.210000000000001</v>
      </c>
      <c r="X60" t="n">
        <v>0.34</v>
      </c>
      <c r="Y60" t="n">
        <v>1</v>
      </c>
      <c r="Z60" t="n">
        <v>10</v>
      </c>
      <c r="AA60" t="n">
        <v>1225.113019497703</v>
      </c>
      <c r="AB60" t="n">
        <v>1676.253681448649</v>
      </c>
      <c r="AC60" t="n">
        <v>1516.274382728007</v>
      </c>
      <c r="AD60" t="n">
        <v>1225113.019497703</v>
      </c>
      <c r="AE60" t="n">
        <v>1676253.681448649</v>
      </c>
      <c r="AF60" t="n">
        <v>1.185055744708579e-06</v>
      </c>
      <c r="AG60" t="n">
        <v>35.46875</v>
      </c>
      <c r="AH60" t="n">
        <v>1516274.382728007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3.6743</v>
      </c>
      <c r="E61" t="n">
        <v>27.22</v>
      </c>
      <c r="F61" t="n">
        <v>23.69</v>
      </c>
      <c r="G61" t="n">
        <v>78.95999999999999</v>
      </c>
      <c r="H61" t="n">
        <v>1.08</v>
      </c>
      <c r="I61" t="n">
        <v>18</v>
      </c>
      <c r="J61" t="n">
        <v>258.84</v>
      </c>
      <c r="K61" t="n">
        <v>57.72</v>
      </c>
      <c r="L61" t="n">
        <v>15.75</v>
      </c>
      <c r="M61" t="n">
        <v>16</v>
      </c>
      <c r="N61" t="n">
        <v>65.37</v>
      </c>
      <c r="O61" t="n">
        <v>32157.87</v>
      </c>
      <c r="P61" t="n">
        <v>361.26</v>
      </c>
      <c r="Q61" t="n">
        <v>608.75</v>
      </c>
      <c r="R61" t="n">
        <v>57.19</v>
      </c>
      <c r="S61" t="n">
        <v>46.36</v>
      </c>
      <c r="T61" t="n">
        <v>5052.52</v>
      </c>
      <c r="U61" t="n">
        <v>0.8100000000000001</v>
      </c>
      <c r="V61" t="n">
        <v>0.9</v>
      </c>
      <c r="W61" t="n">
        <v>9.199999999999999</v>
      </c>
      <c r="X61" t="n">
        <v>0.32</v>
      </c>
      <c r="Y61" t="n">
        <v>1</v>
      </c>
      <c r="Z61" t="n">
        <v>10</v>
      </c>
      <c r="AA61" t="n">
        <v>1223.330132192963</v>
      </c>
      <c r="AB61" t="n">
        <v>1673.814256382868</v>
      </c>
      <c r="AC61" t="n">
        <v>1514.06777296675</v>
      </c>
      <c r="AD61" t="n">
        <v>1223330.132192964</v>
      </c>
      <c r="AE61" t="n">
        <v>1673814.256382868</v>
      </c>
      <c r="AF61" t="n">
        <v>1.185894905025664e-06</v>
      </c>
      <c r="AG61" t="n">
        <v>35.44270833333334</v>
      </c>
      <c r="AH61" t="n">
        <v>1514067.77296675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3.6722</v>
      </c>
      <c r="E62" t="n">
        <v>27.23</v>
      </c>
      <c r="F62" t="n">
        <v>23.7</v>
      </c>
      <c r="G62" t="n">
        <v>79.01000000000001</v>
      </c>
      <c r="H62" t="n">
        <v>1.1</v>
      </c>
      <c r="I62" t="n">
        <v>18</v>
      </c>
      <c r="J62" t="n">
        <v>259.3</v>
      </c>
      <c r="K62" t="n">
        <v>57.72</v>
      </c>
      <c r="L62" t="n">
        <v>16</v>
      </c>
      <c r="M62" t="n">
        <v>16</v>
      </c>
      <c r="N62" t="n">
        <v>65.58</v>
      </c>
      <c r="O62" t="n">
        <v>32214.75</v>
      </c>
      <c r="P62" t="n">
        <v>360.65</v>
      </c>
      <c r="Q62" t="n">
        <v>608.77</v>
      </c>
      <c r="R62" t="n">
        <v>57.75</v>
      </c>
      <c r="S62" t="n">
        <v>46.36</v>
      </c>
      <c r="T62" t="n">
        <v>5334.62</v>
      </c>
      <c r="U62" t="n">
        <v>0.8</v>
      </c>
      <c r="V62" t="n">
        <v>0.9</v>
      </c>
      <c r="W62" t="n">
        <v>9.210000000000001</v>
      </c>
      <c r="X62" t="n">
        <v>0.33</v>
      </c>
      <c r="Y62" t="n">
        <v>1</v>
      </c>
      <c r="Z62" t="n">
        <v>10</v>
      </c>
      <c r="AA62" t="n">
        <v>1222.93830984019</v>
      </c>
      <c r="AB62" t="n">
        <v>1673.278147753822</v>
      </c>
      <c r="AC62" t="n">
        <v>1513.582829792826</v>
      </c>
      <c r="AD62" t="n">
        <v>1222938.30984019</v>
      </c>
      <c r="AE62" t="n">
        <v>1673278.147753822</v>
      </c>
      <c r="AF62" t="n">
        <v>1.185217121692634e-06</v>
      </c>
      <c r="AG62" t="n">
        <v>35.45572916666666</v>
      </c>
      <c r="AH62" t="n">
        <v>1513582.829792826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3.6817</v>
      </c>
      <c r="E63" t="n">
        <v>27.16</v>
      </c>
      <c r="F63" t="n">
        <v>23.68</v>
      </c>
      <c r="G63" t="n">
        <v>83.56999999999999</v>
      </c>
      <c r="H63" t="n">
        <v>1.11</v>
      </c>
      <c r="I63" t="n">
        <v>17</v>
      </c>
      <c r="J63" t="n">
        <v>259.76</v>
      </c>
      <c r="K63" t="n">
        <v>57.72</v>
      </c>
      <c r="L63" t="n">
        <v>16.25</v>
      </c>
      <c r="M63" t="n">
        <v>15</v>
      </c>
      <c r="N63" t="n">
        <v>65.79000000000001</v>
      </c>
      <c r="O63" t="n">
        <v>32271.71</v>
      </c>
      <c r="P63" t="n">
        <v>360.03</v>
      </c>
      <c r="Q63" t="n">
        <v>608.8200000000001</v>
      </c>
      <c r="R63" t="n">
        <v>56.91</v>
      </c>
      <c r="S63" t="n">
        <v>46.36</v>
      </c>
      <c r="T63" t="n">
        <v>4916.41</v>
      </c>
      <c r="U63" t="n">
        <v>0.8100000000000001</v>
      </c>
      <c r="V63" t="n">
        <v>0.9</v>
      </c>
      <c r="W63" t="n">
        <v>9.199999999999999</v>
      </c>
      <c r="X63" t="n">
        <v>0.31</v>
      </c>
      <c r="Y63" t="n">
        <v>1</v>
      </c>
      <c r="Z63" t="n">
        <v>10</v>
      </c>
      <c r="AA63" t="n">
        <v>1219.932450331232</v>
      </c>
      <c r="AB63" t="n">
        <v>1669.165398164503</v>
      </c>
      <c r="AC63" t="n">
        <v>1509.862595252032</v>
      </c>
      <c r="AD63" t="n">
        <v>1219932.450331232</v>
      </c>
      <c r="AE63" t="n">
        <v>1669165.398164503</v>
      </c>
      <c r="AF63" t="n">
        <v>1.188283284389676e-06</v>
      </c>
      <c r="AG63" t="n">
        <v>35.36458333333334</v>
      </c>
      <c r="AH63" t="n">
        <v>1509862.595252032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3.6811</v>
      </c>
      <c r="E64" t="n">
        <v>27.17</v>
      </c>
      <c r="F64" t="n">
        <v>23.68</v>
      </c>
      <c r="G64" t="n">
        <v>83.58</v>
      </c>
      <c r="H64" t="n">
        <v>1.13</v>
      </c>
      <c r="I64" t="n">
        <v>17</v>
      </c>
      <c r="J64" t="n">
        <v>260.23</v>
      </c>
      <c r="K64" t="n">
        <v>57.72</v>
      </c>
      <c r="L64" t="n">
        <v>16.5</v>
      </c>
      <c r="M64" t="n">
        <v>15</v>
      </c>
      <c r="N64" t="n">
        <v>66</v>
      </c>
      <c r="O64" t="n">
        <v>32328.74</v>
      </c>
      <c r="P64" t="n">
        <v>360.44</v>
      </c>
      <c r="Q64" t="n">
        <v>608.84</v>
      </c>
      <c r="R64" t="n">
        <v>57.06</v>
      </c>
      <c r="S64" t="n">
        <v>46.36</v>
      </c>
      <c r="T64" t="n">
        <v>4994.29</v>
      </c>
      <c r="U64" t="n">
        <v>0.8100000000000001</v>
      </c>
      <c r="V64" t="n">
        <v>0.9</v>
      </c>
      <c r="W64" t="n">
        <v>9.199999999999999</v>
      </c>
      <c r="X64" t="n">
        <v>0.31</v>
      </c>
      <c r="Y64" t="n">
        <v>1</v>
      </c>
      <c r="Z64" t="n">
        <v>10</v>
      </c>
      <c r="AA64" t="n">
        <v>1220.659033099625</v>
      </c>
      <c r="AB64" t="n">
        <v>1670.159540762787</v>
      </c>
      <c r="AC64" t="n">
        <v>1510.761858276024</v>
      </c>
      <c r="AD64" t="n">
        <v>1220659.033099625</v>
      </c>
      <c r="AE64" t="n">
        <v>1670159.540762787</v>
      </c>
      <c r="AF64" t="n">
        <v>1.188089632008811e-06</v>
      </c>
      <c r="AG64" t="n">
        <v>35.37760416666666</v>
      </c>
      <c r="AH64" t="n">
        <v>1510761.858276024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3.6796</v>
      </c>
      <c r="E65" t="n">
        <v>27.18</v>
      </c>
      <c r="F65" t="n">
        <v>23.69</v>
      </c>
      <c r="G65" t="n">
        <v>83.62</v>
      </c>
      <c r="H65" t="n">
        <v>1.14</v>
      </c>
      <c r="I65" t="n">
        <v>17</v>
      </c>
      <c r="J65" t="n">
        <v>260.69</v>
      </c>
      <c r="K65" t="n">
        <v>57.72</v>
      </c>
      <c r="L65" t="n">
        <v>16.75</v>
      </c>
      <c r="M65" t="n">
        <v>15</v>
      </c>
      <c r="N65" t="n">
        <v>66.20999999999999</v>
      </c>
      <c r="O65" t="n">
        <v>32385.86</v>
      </c>
      <c r="P65" t="n">
        <v>360.41</v>
      </c>
      <c r="Q65" t="n">
        <v>608.8200000000001</v>
      </c>
      <c r="R65" t="n">
        <v>57.47</v>
      </c>
      <c r="S65" t="n">
        <v>46.36</v>
      </c>
      <c r="T65" t="n">
        <v>5199.53</v>
      </c>
      <c r="U65" t="n">
        <v>0.8100000000000001</v>
      </c>
      <c r="V65" t="n">
        <v>0.9</v>
      </c>
      <c r="W65" t="n">
        <v>9.199999999999999</v>
      </c>
      <c r="X65" t="n">
        <v>0.32</v>
      </c>
      <c r="Y65" t="n">
        <v>1</v>
      </c>
      <c r="Z65" t="n">
        <v>10</v>
      </c>
      <c r="AA65" t="n">
        <v>1221.003641168695</v>
      </c>
      <c r="AB65" t="n">
        <v>1670.631048725923</v>
      </c>
      <c r="AC65" t="n">
        <v>1511.188366180924</v>
      </c>
      <c r="AD65" t="n">
        <v>1221003.641168695</v>
      </c>
      <c r="AE65" t="n">
        <v>1670631.048725923</v>
      </c>
      <c r="AF65" t="n">
        <v>1.187605501056646e-06</v>
      </c>
      <c r="AG65" t="n">
        <v>35.390625</v>
      </c>
      <c r="AH65" t="n">
        <v>1511188.366180924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3.6792</v>
      </c>
      <c r="E66" t="n">
        <v>27.18</v>
      </c>
      <c r="F66" t="n">
        <v>23.7</v>
      </c>
      <c r="G66" t="n">
        <v>83.63</v>
      </c>
      <c r="H66" t="n">
        <v>1.16</v>
      </c>
      <c r="I66" t="n">
        <v>17</v>
      </c>
      <c r="J66" t="n">
        <v>261.15</v>
      </c>
      <c r="K66" t="n">
        <v>57.72</v>
      </c>
      <c r="L66" t="n">
        <v>17</v>
      </c>
      <c r="M66" t="n">
        <v>15</v>
      </c>
      <c r="N66" t="n">
        <v>66.43000000000001</v>
      </c>
      <c r="O66" t="n">
        <v>32443.05</v>
      </c>
      <c r="P66" t="n">
        <v>359.96</v>
      </c>
      <c r="Q66" t="n">
        <v>608.86</v>
      </c>
      <c r="R66" t="n">
        <v>57.4</v>
      </c>
      <c r="S66" t="n">
        <v>46.36</v>
      </c>
      <c r="T66" t="n">
        <v>5163.99</v>
      </c>
      <c r="U66" t="n">
        <v>0.8100000000000001</v>
      </c>
      <c r="V66" t="n">
        <v>0.9</v>
      </c>
      <c r="W66" t="n">
        <v>9.210000000000001</v>
      </c>
      <c r="X66" t="n">
        <v>0.32</v>
      </c>
      <c r="Y66" t="n">
        <v>1</v>
      </c>
      <c r="Z66" t="n">
        <v>10</v>
      </c>
      <c r="AA66" t="n">
        <v>1220.505923646362</v>
      </c>
      <c r="AB66" t="n">
        <v>1669.95004965412</v>
      </c>
      <c r="AC66" t="n">
        <v>1510.572360704745</v>
      </c>
      <c r="AD66" t="n">
        <v>1220505.923646362</v>
      </c>
      <c r="AE66" t="n">
        <v>1669950.04965412</v>
      </c>
      <c r="AF66" t="n">
        <v>1.187476399469402e-06</v>
      </c>
      <c r="AG66" t="n">
        <v>35.390625</v>
      </c>
      <c r="AH66" t="n">
        <v>1510572.360704745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3.6905</v>
      </c>
      <c r="E67" t="n">
        <v>27.1</v>
      </c>
      <c r="F67" t="n">
        <v>23.66</v>
      </c>
      <c r="G67" t="n">
        <v>88.72</v>
      </c>
      <c r="H67" t="n">
        <v>1.17</v>
      </c>
      <c r="I67" t="n">
        <v>16</v>
      </c>
      <c r="J67" t="n">
        <v>261.62</v>
      </c>
      <c r="K67" t="n">
        <v>57.72</v>
      </c>
      <c r="L67" t="n">
        <v>17.25</v>
      </c>
      <c r="M67" t="n">
        <v>14</v>
      </c>
      <c r="N67" t="n">
        <v>66.64</v>
      </c>
      <c r="O67" t="n">
        <v>32500.33</v>
      </c>
      <c r="P67" t="n">
        <v>359.24</v>
      </c>
      <c r="Q67" t="n">
        <v>608.84</v>
      </c>
      <c r="R67" t="n">
        <v>56.42</v>
      </c>
      <c r="S67" t="n">
        <v>46.36</v>
      </c>
      <c r="T67" t="n">
        <v>4676.05</v>
      </c>
      <c r="U67" t="n">
        <v>0.82</v>
      </c>
      <c r="V67" t="n">
        <v>0.9</v>
      </c>
      <c r="W67" t="n">
        <v>9.199999999999999</v>
      </c>
      <c r="X67" t="n">
        <v>0.29</v>
      </c>
      <c r="Y67" t="n">
        <v>1</v>
      </c>
      <c r="Z67" t="n">
        <v>10</v>
      </c>
      <c r="AA67" t="n">
        <v>1216.830993629018</v>
      </c>
      <c r="AB67" t="n">
        <v>1664.92184827792</v>
      </c>
      <c r="AC67" t="n">
        <v>1506.024043810765</v>
      </c>
      <c r="AD67" t="n">
        <v>1216830.993629018</v>
      </c>
      <c r="AE67" t="n">
        <v>1664921.84827792</v>
      </c>
      <c r="AF67" t="n">
        <v>1.191123519309042e-06</v>
      </c>
      <c r="AG67" t="n">
        <v>35.28645833333334</v>
      </c>
      <c r="AH67" t="n">
        <v>1506024.043810765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3.6889</v>
      </c>
      <c r="E68" t="n">
        <v>27.11</v>
      </c>
      <c r="F68" t="n">
        <v>23.67</v>
      </c>
      <c r="G68" t="n">
        <v>88.76000000000001</v>
      </c>
      <c r="H68" t="n">
        <v>1.19</v>
      </c>
      <c r="I68" t="n">
        <v>16</v>
      </c>
      <c r="J68" t="n">
        <v>262.08</v>
      </c>
      <c r="K68" t="n">
        <v>57.72</v>
      </c>
      <c r="L68" t="n">
        <v>17.5</v>
      </c>
      <c r="M68" t="n">
        <v>14</v>
      </c>
      <c r="N68" t="n">
        <v>66.86</v>
      </c>
      <c r="O68" t="n">
        <v>32557.69</v>
      </c>
      <c r="P68" t="n">
        <v>359.49</v>
      </c>
      <c r="Q68" t="n">
        <v>608.8200000000001</v>
      </c>
      <c r="R68" t="n">
        <v>56.78</v>
      </c>
      <c r="S68" t="n">
        <v>46.36</v>
      </c>
      <c r="T68" t="n">
        <v>4855.4</v>
      </c>
      <c r="U68" t="n">
        <v>0.82</v>
      </c>
      <c r="V68" t="n">
        <v>0.9</v>
      </c>
      <c r="W68" t="n">
        <v>9.199999999999999</v>
      </c>
      <c r="X68" t="n">
        <v>0.3</v>
      </c>
      <c r="Y68" t="n">
        <v>1</v>
      </c>
      <c r="Z68" t="n">
        <v>10</v>
      </c>
      <c r="AA68" t="n">
        <v>1217.60618935517</v>
      </c>
      <c r="AB68" t="n">
        <v>1665.982505269662</v>
      </c>
      <c r="AC68" t="n">
        <v>1506.983473187857</v>
      </c>
      <c r="AD68" t="n">
        <v>1217606.18935517</v>
      </c>
      <c r="AE68" t="n">
        <v>1665982.505269662</v>
      </c>
      <c r="AF68" t="n">
        <v>1.190607112960067e-06</v>
      </c>
      <c r="AG68" t="n">
        <v>35.29947916666666</v>
      </c>
      <c r="AH68" t="n">
        <v>1506983.473187857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3.6866</v>
      </c>
      <c r="E69" t="n">
        <v>27.12</v>
      </c>
      <c r="F69" t="n">
        <v>23.69</v>
      </c>
      <c r="G69" t="n">
        <v>88.83</v>
      </c>
      <c r="H69" t="n">
        <v>1.2</v>
      </c>
      <c r="I69" t="n">
        <v>16</v>
      </c>
      <c r="J69" t="n">
        <v>262.55</v>
      </c>
      <c r="K69" t="n">
        <v>57.72</v>
      </c>
      <c r="L69" t="n">
        <v>17.75</v>
      </c>
      <c r="M69" t="n">
        <v>14</v>
      </c>
      <c r="N69" t="n">
        <v>67.06999999999999</v>
      </c>
      <c r="O69" t="n">
        <v>32615.12</v>
      </c>
      <c r="P69" t="n">
        <v>359.3</v>
      </c>
      <c r="Q69" t="n">
        <v>608.8</v>
      </c>
      <c r="R69" t="n">
        <v>57.32</v>
      </c>
      <c r="S69" t="n">
        <v>46.36</v>
      </c>
      <c r="T69" t="n">
        <v>5128.33</v>
      </c>
      <c r="U69" t="n">
        <v>0.8100000000000001</v>
      </c>
      <c r="V69" t="n">
        <v>0.9</v>
      </c>
      <c r="W69" t="n">
        <v>9.199999999999999</v>
      </c>
      <c r="X69" t="n">
        <v>0.32</v>
      </c>
      <c r="Y69" t="n">
        <v>1</v>
      </c>
      <c r="Z69" t="n">
        <v>10</v>
      </c>
      <c r="AA69" t="n">
        <v>1217.959829743057</v>
      </c>
      <c r="AB69" t="n">
        <v>1666.466371649882</v>
      </c>
      <c r="AC69" t="n">
        <v>1507.42116003986</v>
      </c>
      <c r="AD69" t="n">
        <v>1217959.829743057</v>
      </c>
      <c r="AE69" t="n">
        <v>1666466.371649882</v>
      </c>
      <c r="AF69" t="n">
        <v>1.189864778833414e-06</v>
      </c>
      <c r="AG69" t="n">
        <v>35.3125</v>
      </c>
      <c r="AH69" t="n">
        <v>1507421.16003986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3.6851</v>
      </c>
      <c r="E70" t="n">
        <v>27.14</v>
      </c>
      <c r="F70" t="n">
        <v>23.7</v>
      </c>
      <c r="G70" t="n">
        <v>88.87</v>
      </c>
      <c r="H70" t="n">
        <v>1.22</v>
      </c>
      <c r="I70" t="n">
        <v>16</v>
      </c>
      <c r="J70" t="n">
        <v>263.01</v>
      </c>
      <c r="K70" t="n">
        <v>57.72</v>
      </c>
      <c r="L70" t="n">
        <v>18</v>
      </c>
      <c r="M70" t="n">
        <v>14</v>
      </c>
      <c r="N70" t="n">
        <v>67.29000000000001</v>
      </c>
      <c r="O70" t="n">
        <v>32672.64</v>
      </c>
      <c r="P70" t="n">
        <v>358.97</v>
      </c>
      <c r="Q70" t="n">
        <v>608.8099999999999</v>
      </c>
      <c r="R70" t="n">
        <v>57.47</v>
      </c>
      <c r="S70" t="n">
        <v>46.36</v>
      </c>
      <c r="T70" t="n">
        <v>5201.57</v>
      </c>
      <c r="U70" t="n">
        <v>0.8100000000000001</v>
      </c>
      <c r="V70" t="n">
        <v>0.9</v>
      </c>
      <c r="W70" t="n">
        <v>9.210000000000001</v>
      </c>
      <c r="X70" t="n">
        <v>0.33</v>
      </c>
      <c r="Y70" t="n">
        <v>1</v>
      </c>
      <c r="Z70" t="n">
        <v>10</v>
      </c>
      <c r="AA70" t="n">
        <v>1217.859800836331</v>
      </c>
      <c r="AB70" t="n">
        <v>1666.329507686737</v>
      </c>
      <c r="AC70" t="n">
        <v>1507.297358181267</v>
      </c>
      <c r="AD70" t="n">
        <v>1217859.800836331</v>
      </c>
      <c r="AE70" t="n">
        <v>1666329.507686737</v>
      </c>
      <c r="AF70" t="n">
        <v>1.18938064788125e-06</v>
      </c>
      <c r="AG70" t="n">
        <v>35.33854166666666</v>
      </c>
      <c r="AH70" t="n">
        <v>1507297.358181267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3.6857</v>
      </c>
      <c r="E71" t="n">
        <v>27.13</v>
      </c>
      <c r="F71" t="n">
        <v>23.69</v>
      </c>
      <c r="G71" t="n">
        <v>88.84999999999999</v>
      </c>
      <c r="H71" t="n">
        <v>1.23</v>
      </c>
      <c r="I71" t="n">
        <v>16</v>
      </c>
      <c r="J71" t="n">
        <v>263.48</v>
      </c>
      <c r="K71" t="n">
        <v>57.72</v>
      </c>
      <c r="L71" t="n">
        <v>18.25</v>
      </c>
      <c r="M71" t="n">
        <v>14</v>
      </c>
      <c r="N71" t="n">
        <v>67.51000000000001</v>
      </c>
      <c r="O71" t="n">
        <v>32730.24</v>
      </c>
      <c r="P71" t="n">
        <v>358.1</v>
      </c>
      <c r="Q71" t="n">
        <v>608.78</v>
      </c>
      <c r="R71" t="n">
        <v>57.47</v>
      </c>
      <c r="S71" t="n">
        <v>46.36</v>
      </c>
      <c r="T71" t="n">
        <v>5202.62</v>
      </c>
      <c r="U71" t="n">
        <v>0.8100000000000001</v>
      </c>
      <c r="V71" t="n">
        <v>0.9</v>
      </c>
      <c r="W71" t="n">
        <v>9.210000000000001</v>
      </c>
      <c r="X71" t="n">
        <v>0.32</v>
      </c>
      <c r="Y71" t="n">
        <v>1</v>
      </c>
      <c r="Z71" t="n">
        <v>10</v>
      </c>
      <c r="AA71" t="n">
        <v>1216.368003383216</v>
      </c>
      <c r="AB71" t="n">
        <v>1664.288364597926</v>
      </c>
      <c r="AC71" t="n">
        <v>1505.45101892409</v>
      </c>
      <c r="AD71" t="n">
        <v>1216368.003383216</v>
      </c>
      <c r="AE71" t="n">
        <v>1664288.364597926</v>
      </c>
      <c r="AF71" t="n">
        <v>1.189574300262116e-06</v>
      </c>
      <c r="AG71" t="n">
        <v>35.32552083333334</v>
      </c>
      <c r="AH71" t="n">
        <v>1505451.01892409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3.6972</v>
      </c>
      <c r="E72" t="n">
        <v>27.05</v>
      </c>
      <c r="F72" t="n">
        <v>23.66</v>
      </c>
      <c r="G72" t="n">
        <v>94.62</v>
      </c>
      <c r="H72" t="n">
        <v>1.25</v>
      </c>
      <c r="I72" t="n">
        <v>15</v>
      </c>
      <c r="J72" t="n">
        <v>263.95</v>
      </c>
      <c r="K72" t="n">
        <v>57.72</v>
      </c>
      <c r="L72" t="n">
        <v>18.5</v>
      </c>
      <c r="M72" t="n">
        <v>13</v>
      </c>
      <c r="N72" t="n">
        <v>67.72</v>
      </c>
      <c r="O72" t="n">
        <v>32787.92</v>
      </c>
      <c r="P72" t="n">
        <v>358.07</v>
      </c>
      <c r="Q72" t="n">
        <v>608.8</v>
      </c>
      <c r="R72" t="n">
        <v>56.13</v>
      </c>
      <c r="S72" t="n">
        <v>46.36</v>
      </c>
      <c r="T72" t="n">
        <v>4539.94</v>
      </c>
      <c r="U72" t="n">
        <v>0.83</v>
      </c>
      <c r="V72" t="n">
        <v>0.9</v>
      </c>
      <c r="W72" t="n">
        <v>9.199999999999999</v>
      </c>
      <c r="X72" t="n">
        <v>0.28</v>
      </c>
      <c r="Y72" t="n">
        <v>1</v>
      </c>
      <c r="Z72" t="n">
        <v>10</v>
      </c>
      <c r="AA72" t="n">
        <v>1213.775209735296</v>
      </c>
      <c r="AB72" t="n">
        <v>1660.740789942859</v>
      </c>
      <c r="AC72" t="n">
        <v>1502.24201981505</v>
      </c>
      <c r="AD72" t="n">
        <v>1213775.209735296</v>
      </c>
      <c r="AE72" t="n">
        <v>1660740.789942859</v>
      </c>
      <c r="AF72" t="n">
        <v>1.193285970895378e-06</v>
      </c>
      <c r="AG72" t="n">
        <v>35.22135416666666</v>
      </c>
      <c r="AH72" t="n">
        <v>1502242.01981505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3.6996</v>
      </c>
      <c r="E73" t="n">
        <v>27.03</v>
      </c>
      <c r="F73" t="n">
        <v>23.64</v>
      </c>
      <c r="G73" t="n">
        <v>94.55</v>
      </c>
      <c r="H73" t="n">
        <v>1.26</v>
      </c>
      <c r="I73" t="n">
        <v>15</v>
      </c>
      <c r="J73" t="n">
        <v>264.42</v>
      </c>
      <c r="K73" t="n">
        <v>57.72</v>
      </c>
      <c r="L73" t="n">
        <v>18.75</v>
      </c>
      <c r="M73" t="n">
        <v>13</v>
      </c>
      <c r="N73" t="n">
        <v>67.94</v>
      </c>
      <c r="O73" t="n">
        <v>32845.69</v>
      </c>
      <c r="P73" t="n">
        <v>357.78</v>
      </c>
      <c r="Q73" t="n">
        <v>608.83</v>
      </c>
      <c r="R73" t="n">
        <v>55.64</v>
      </c>
      <c r="S73" t="n">
        <v>46.36</v>
      </c>
      <c r="T73" t="n">
        <v>4294.19</v>
      </c>
      <c r="U73" t="n">
        <v>0.83</v>
      </c>
      <c r="V73" t="n">
        <v>0.9</v>
      </c>
      <c r="W73" t="n">
        <v>9.199999999999999</v>
      </c>
      <c r="X73" t="n">
        <v>0.27</v>
      </c>
      <c r="Y73" t="n">
        <v>1</v>
      </c>
      <c r="Z73" t="n">
        <v>10</v>
      </c>
      <c r="AA73" t="n">
        <v>1212.699323894038</v>
      </c>
      <c r="AB73" t="n">
        <v>1659.268715470116</v>
      </c>
      <c r="AC73" t="n">
        <v>1500.910438063916</v>
      </c>
      <c r="AD73" t="n">
        <v>1212699.323894038</v>
      </c>
      <c r="AE73" t="n">
        <v>1659268.715470116</v>
      </c>
      <c r="AF73" t="n">
        <v>1.194060580418841e-06</v>
      </c>
      <c r="AG73" t="n">
        <v>35.1953125</v>
      </c>
      <c r="AH73" t="n">
        <v>1500910.438063916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3.6974</v>
      </c>
      <c r="E74" t="n">
        <v>27.05</v>
      </c>
      <c r="F74" t="n">
        <v>23.65</v>
      </c>
      <c r="G74" t="n">
        <v>94.61</v>
      </c>
      <c r="H74" t="n">
        <v>1.28</v>
      </c>
      <c r="I74" t="n">
        <v>15</v>
      </c>
      <c r="J74" t="n">
        <v>264.89</v>
      </c>
      <c r="K74" t="n">
        <v>57.72</v>
      </c>
      <c r="L74" t="n">
        <v>19</v>
      </c>
      <c r="M74" t="n">
        <v>13</v>
      </c>
      <c r="N74" t="n">
        <v>68.16</v>
      </c>
      <c r="O74" t="n">
        <v>32903.54</v>
      </c>
      <c r="P74" t="n">
        <v>358.07</v>
      </c>
      <c r="Q74" t="n">
        <v>608.79</v>
      </c>
      <c r="R74" t="n">
        <v>56.3</v>
      </c>
      <c r="S74" t="n">
        <v>46.36</v>
      </c>
      <c r="T74" t="n">
        <v>4622.72</v>
      </c>
      <c r="U74" t="n">
        <v>0.82</v>
      </c>
      <c r="V74" t="n">
        <v>0.9</v>
      </c>
      <c r="W74" t="n">
        <v>9.199999999999999</v>
      </c>
      <c r="X74" t="n">
        <v>0.28</v>
      </c>
      <c r="Y74" t="n">
        <v>1</v>
      </c>
      <c r="Z74" t="n">
        <v>10</v>
      </c>
      <c r="AA74" t="n">
        <v>1213.648576916626</v>
      </c>
      <c r="AB74" t="n">
        <v>1660.567525333709</v>
      </c>
      <c r="AC74" t="n">
        <v>1502.085291337018</v>
      </c>
      <c r="AD74" t="n">
        <v>1213648.576916626</v>
      </c>
      <c r="AE74" t="n">
        <v>1660567.525333709</v>
      </c>
      <c r="AF74" t="n">
        <v>1.193350521689e-06</v>
      </c>
      <c r="AG74" t="n">
        <v>35.22135416666666</v>
      </c>
      <c r="AH74" t="n">
        <v>1502085.291337018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3.6968</v>
      </c>
      <c r="E75" t="n">
        <v>27.05</v>
      </c>
      <c r="F75" t="n">
        <v>23.66</v>
      </c>
      <c r="G75" t="n">
        <v>94.63</v>
      </c>
      <c r="H75" t="n">
        <v>1.29</v>
      </c>
      <c r="I75" t="n">
        <v>15</v>
      </c>
      <c r="J75" t="n">
        <v>265.36</v>
      </c>
      <c r="K75" t="n">
        <v>57.72</v>
      </c>
      <c r="L75" t="n">
        <v>19.25</v>
      </c>
      <c r="M75" t="n">
        <v>13</v>
      </c>
      <c r="N75" t="n">
        <v>68.38</v>
      </c>
      <c r="O75" t="n">
        <v>32961.47</v>
      </c>
      <c r="P75" t="n">
        <v>357.42</v>
      </c>
      <c r="Q75" t="n">
        <v>608.84</v>
      </c>
      <c r="R75" t="n">
        <v>56.32</v>
      </c>
      <c r="S75" t="n">
        <v>46.36</v>
      </c>
      <c r="T75" t="n">
        <v>4634.26</v>
      </c>
      <c r="U75" t="n">
        <v>0.82</v>
      </c>
      <c r="V75" t="n">
        <v>0.9</v>
      </c>
      <c r="W75" t="n">
        <v>9.199999999999999</v>
      </c>
      <c r="X75" t="n">
        <v>0.29</v>
      </c>
      <c r="Y75" t="n">
        <v>1</v>
      </c>
      <c r="Z75" t="n">
        <v>10</v>
      </c>
      <c r="AA75" t="n">
        <v>1212.897661020937</v>
      </c>
      <c r="AB75" t="n">
        <v>1659.540089077155</v>
      </c>
      <c r="AC75" t="n">
        <v>1501.155912154775</v>
      </c>
      <c r="AD75" t="n">
        <v>1212897.661020937</v>
      </c>
      <c r="AE75" t="n">
        <v>1659540.089077156</v>
      </c>
      <c r="AF75" t="n">
        <v>1.193156869308134e-06</v>
      </c>
      <c r="AG75" t="n">
        <v>35.22135416666666</v>
      </c>
      <c r="AH75" t="n">
        <v>1501155.912154775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3.6974</v>
      </c>
      <c r="E76" t="n">
        <v>27.05</v>
      </c>
      <c r="F76" t="n">
        <v>23.65</v>
      </c>
      <c r="G76" t="n">
        <v>94.61</v>
      </c>
      <c r="H76" t="n">
        <v>1.31</v>
      </c>
      <c r="I76" t="n">
        <v>15</v>
      </c>
      <c r="J76" t="n">
        <v>265.83</v>
      </c>
      <c r="K76" t="n">
        <v>57.72</v>
      </c>
      <c r="L76" t="n">
        <v>19.5</v>
      </c>
      <c r="M76" t="n">
        <v>13</v>
      </c>
      <c r="N76" t="n">
        <v>68.59999999999999</v>
      </c>
      <c r="O76" t="n">
        <v>33019.48</v>
      </c>
      <c r="P76" t="n">
        <v>356.4</v>
      </c>
      <c r="Q76" t="n">
        <v>608.8200000000001</v>
      </c>
      <c r="R76" t="n">
        <v>56.17</v>
      </c>
      <c r="S76" t="n">
        <v>46.36</v>
      </c>
      <c r="T76" t="n">
        <v>4558.98</v>
      </c>
      <c r="U76" t="n">
        <v>0.83</v>
      </c>
      <c r="V76" t="n">
        <v>0.9</v>
      </c>
      <c r="W76" t="n">
        <v>9.199999999999999</v>
      </c>
      <c r="X76" t="n">
        <v>0.28</v>
      </c>
      <c r="Y76" t="n">
        <v>1</v>
      </c>
      <c r="Z76" t="n">
        <v>10</v>
      </c>
      <c r="AA76" t="n">
        <v>1211.19061434649</v>
      </c>
      <c r="AB76" t="n">
        <v>1657.204432507593</v>
      </c>
      <c r="AC76" t="n">
        <v>1499.043167370097</v>
      </c>
      <c r="AD76" t="n">
        <v>1211190.61434649</v>
      </c>
      <c r="AE76" t="n">
        <v>1657204.432507593</v>
      </c>
      <c r="AF76" t="n">
        <v>1.193350521689e-06</v>
      </c>
      <c r="AG76" t="n">
        <v>35.22135416666666</v>
      </c>
      <c r="AH76" t="n">
        <v>1499043.167370097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3.7077</v>
      </c>
      <c r="E77" t="n">
        <v>26.97</v>
      </c>
      <c r="F77" t="n">
        <v>23.62</v>
      </c>
      <c r="G77" t="n">
        <v>101.25</v>
      </c>
      <c r="H77" t="n">
        <v>1.32</v>
      </c>
      <c r="I77" t="n">
        <v>14</v>
      </c>
      <c r="J77" t="n">
        <v>266.3</v>
      </c>
      <c r="K77" t="n">
        <v>57.72</v>
      </c>
      <c r="L77" t="n">
        <v>19.75</v>
      </c>
      <c r="M77" t="n">
        <v>12</v>
      </c>
      <c r="N77" t="n">
        <v>68.81999999999999</v>
      </c>
      <c r="O77" t="n">
        <v>33077.58</v>
      </c>
      <c r="P77" t="n">
        <v>356.11</v>
      </c>
      <c r="Q77" t="n">
        <v>608.87</v>
      </c>
      <c r="R77" t="n">
        <v>55.2</v>
      </c>
      <c r="S77" t="n">
        <v>46.36</v>
      </c>
      <c r="T77" t="n">
        <v>4079.43</v>
      </c>
      <c r="U77" t="n">
        <v>0.84</v>
      </c>
      <c r="V77" t="n">
        <v>0.9</v>
      </c>
      <c r="W77" t="n">
        <v>9.199999999999999</v>
      </c>
      <c r="X77" t="n">
        <v>0.25</v>
      </c>
      <c r="Y77" t="n">
        <v>1</v>
      </c>
      <c r="Z77" t="n">
        <v>10</v>
      </c>
      <c r="AA77" t="n">
        <v>1208.475967935183</v>
      </c>
      <c r="AB77" t="n">
        <v>1653.490133525895</v>
      </c>
      <c r="AC77" t="n">
        <v>1495.683355870161</v>
      </c>
      <c r="AD77" t="n">
        <v>1208475.967935183</v>
      </c>
      <c r="AE77" t="n">
        <v>1653490.133525895</v>
      </c>
      <c r="AF77" t="n">
        <v>1.19667488756053e-06</v>
      </c>
      <c r="AG77" t="n">
        <v>35.1171875</v>
      </c>
      <c r="AH77" t="n">
        <v>1495683.355870161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3.707</v>
      </c>
      <c r="E78" t="n">
        <v>26.98</v>
      </c>
      <c r="F78" t="n">
        <v>23.63</v>
      </c>
      <c r="G78" t="n">
        <v>101.27</v>
      </c>
      <c r="H78" t="n">
        <v>1.33</v>
      </c>
      <c r="I78" t="n">
        <v>14</v>
      </c>
      <c r="J78" t="n">
        <v>266.77</v>
      </c>
      <c r="K78" t="n">
        <v>57.72</v>
      </c>
      <c r="L78" t="n">
        <v>20</v>
      </c>
      <c r="M78" t="n">
        <v>12</v>
      </c>
      <c r="N78" t="n">
        <v>69.05</v>
      </c>
      <c r="O78" t="n">
        <v>33135.76</v>
      </c>
      <c r="P78" t="n">
        <v>356.64</v>
      </c>
      <c r="Q78" t="n">
        <v>608.8</v>
      </c>
      <c r="R78" t="n">
        <v>55.2</v>
      </c>
      <c r="S78" t="n">
        <v>46.36</v>
      </c>
      <c r="T78" t="n">
        <v>4077.29</v>
      </c>
      <c r="U78" t="n">
        <v>0.84</v>
      </c>
      <c r="V78" t="n">
        <v>0.9</v>
      </c>
      <c r="W78" t="n">
        <v>9.210000000000001</v>
      </c>
      <c r="X78" t="n">
        <v>0.26</v>
      </c>
      <c r="Y78" t="n">
        <v>1</v>
      </c>
      <c r="Z78" t="n">
        <v>10</v>
      </c>
      <c r="AA78" t="n">
        <v>1209.478174431427</v>
      </c>
      <c r="AB78" t="n">
        <v>1654.861396668287</v>
      </c>
      <c r="AC78" t="n">
        <v>1496.923747582823</v>
      </c>
      <c r="AD78" t="n">
        <v>1209478.174431427</v>
      </c>
      <c r="AE78" t="n">
        <v>1654861.396668287</v>
      </c>
      <c r="AF78" t="n">
        <v>1.196448959782853e-06</v>
      </c>
      <c r="AG78" t="n">
        <v>35.13020833333334</v>
      </c>
      <c r="AH78" t="n">
        <v>1496923.747582823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3.7086</v>
      </c>
      <c r="E79" t="n">
        <v>26.96</v>
      </c>
      <c r="F79" t="n">
        <v>23.62</v>
      </c>
      <c r="G79" t="n">
        <v>101.22</v>
      </c>
      <c r="H79" t="n">
        <v>1.35</v>
      </c>
      <c r="I79" t="n">
        <v>14</v>
      </c>
      <c r="J79" t="n">
        <v>267.24</v>
      </c>
      <c r="K79" t="n">
        <v>57.72</v>
      </c>
      <c r="L79" t="n">
        <v>20.25</v>
      </c>
      <c r="M79" t="n">
        <v>12</v>
      </c>
      <c r="N79" t="n">
        <v>69.27</v>
      </c>
      <c r="O79" t="n">
        <v>33194.02</v>
      </c>
      <c r="P79" t="n">
        <v>356.06</v>
      </c>
      <c r="Q79" t="n">
        <v>608.79</v>
      </c>
      <c r="R79" t="n">
        <v>54.85</v>
      </c>
      <c r="S79" t="n">
        <v>46.36</v>
      </c>
      <c r="T79" t="n">
        <v>3900.41</v>
      </c>
      <c r="U79" t="n">
        <v>0.85</v>
      </c>
      <c r="V79" t="n">
        <v>0.9</v>
      </c>
      <c r="W79" t="n">
        <v>9.199999999999999</v>
      </c>
      <c r="X79" t="n">
        <v>0.25</v>
      </c>
      <c r="Y79" t="n">
        <v>1</v>
      </c>
      <c r="Z79" t="n">
        <v>10</v>
      </c>
      <c r="AA79" t="n">
        <v>1208.226030406571</v>
      </c>
      <c r="AB79" t="n">
        <v>1653.148157972784</v>
      </c>
      <c r="AC79" t="n">
        <v>1495.374017983872</v>
      </c>
      <c r="AD79" t="n">
        <v>1208226.030406571</v>
      </c>
      <c r="AE79" t="n">
        <v>1653148.157972784</v>
      </c>
      <c r="AF79" t="n">
        <v>1.196965366131829e-06</v>
      </c>
      <c r="AG79" t="n">
        <v>35.10416666666666</v>
      </c>
      <c r="AH79" t="n">
        <v>1495374.017983872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3.7091</v>
      </c>
      <c r="E80" t="n">
        <v>26.96</v>
      </c>
      <c r="F80" t="n">
        <v>23.61</v>
      </c>
      <c r="G80" t="n">
        <v>101.2</v>
      </c>
      <c r="H80" t="n">
        <v>1.36</v>
      </c>
      <c r="I80" t="n">
        <v>14</v>
      </c>
      <c r="J80" t="n">
        <v>267.71</v>
      </c>
      <c r="K80" t="n">
        <v>57.72</v>
      </c>
      <c r="L80" t="n">
        <v>20.5</v>
      </c>
      <c r="M80" t="n">
        <v>12</v>
      </c>
      <c r="N80" t="n">
        <v>69.48999999999999</v>
      </c>
      <c r="O80" t="n">
        <v>33252.37</v>
      </c>
      <c r="P80" t="n">
        <v>355.89</v>
      </c>
      <c r="Q80" t="n">
        <v>608.78</v>
      </c>
      <c r="R80" t="n">
        <v>54.9</v>
      </c>
      <c r="S80" t="n">
        <v>46.36</v>
      </c>
      <c r="T80" t="n">
        <v>3927.94</v>
      </c>
      <c r="U80" t="n">
        <v>0.84</v>
      </c>
      <c r="V80" t="n">
        <v>0.9</v>
      </c>
      <c r="W80" t="n">
        <v>9.199999999999999</v>
      </c>
      <c r="X80" t="n">
        <v>0.24</v>
      </c>
      <c r="Y80" t="n">
        <v>1</v>
      </c>
      <c r="Z80" t="n">
        <v>10</v>
      </c>
      <c r="AA80" t="n">
        <v>1207.791845891074</v>
      </c>
      <c r="AB80" t="n">
        <v>1652.554087563812</v>
      </c>
      <c r="AC80" t="n">
        <v>1494.83664482095</v>
      </c>
      <c r="AD80" t="n">
        <v>1207791.845891075</v>
      </c>
      <c r="AE80" t="n">
        <v>1652554.087563812</v>
      </c>
      <c r="AF80" t="n">
        <v>1.197126743115884e-06</v>
      </c>
      <c r="AG80" t="n">
        <v>35.10416666666666</v>
      </c>
      <c r="AH80" t="n">
        <v>1494836.64482095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3.7063</v>
      </c>
      <c r="E81" t="n">
        <v>26.98</v>
      </c>
      <c r="F81" t="n">
        <v>23.63</v>
      </c>
      <c r="G81" t="n">
        <v>101.29</v>
      </c>
      <c r="H81" t="n">
        <v>1.38</v>
      </c>
      <c r="I81" t="n">
        <v>14</v>
      </c>
      <c r="J81" t="n">
        <v>268.19</v>
      </c>
      <c r="K81" t="n">
        <v>57.72</v>
      </c>
      <c r="L81" t="n">
        <v>20.75</v>
      </c>
      <c r="M81" t="n">
        <v>12</v>
      </c>
      <c r="N81" t="n">
        <v>69.70999999999999</v>
      </c>
      <c r="O81" t="n">
        <v>33310.81</v>
      </c>
      <c r="P81" t="n">
        <v>355.57</v>
      </c>
      <c r="Q81" t="n">
        <v>608.8099999999999</v>
      </c>
      <c r="R81" t="n">
        <v>55.46</v>
      </c>
      <c r="S81" t="n">
        <v>46.36</v>
      </c>
      <c r="T81" t="n">
        <v>4206.09</v>
      </c>
      <c r="U81" t="n">
        <v>0.84</v>
      </c>
      <c r="V81" t="n">
        <v>0.9</v>
      </c>
      <c r="W81" t="n">
        <v>9.199999999999999</v>
      </c>
      <c r="X81" t="n">
        <v>0.26</v>
      </c>
      <c r="Y81" t="n">
        <v>1</v>
      </c>
      <c r="Z81" t="n">
        <v>10</v>
      </c>
      <c r="AA81" t="n">
        <v>1208.044699166576</v>
      </c>
      <c r="AB81" t="n">
        <v>1652.900052570452</v>
      </c>
      <c r="AC81" t="n">
        <v>1495.149591412921</v>
      </c>
      <c r="AD81" t="n">
        <v>1208044.699166576</v>
      </c>
      <c r="AE81" t="n">
        <v>1652900.052570452</v>
      </c>
      <c r="AF81" t="n">
        <v>1.196223032005177e-06</v>
      </c>
      <c r="AG81" t="n">
        <v>35.13020833333334</v>
      </c>
      <c r="AH81" t="n">
        <v>1495149.591412921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3.7059</v>
      </c>
      <c r="E82" t="n">
        <v>26.98</v>
      </c>
      <c r="F82" t="n">
        <v>23.64</v>
      </c>
      <c r="G82" t="n">
        <v>101.3</v>
      </c>
      <c r="H82" t="n">
        <v>1.39</v>
      </c>
      <c r="I82" t="n">
        <v>14</v>
      </c>
      <c r="J82" t="n">
        <v>268.66</v>
      </c>
      <c r="K82" t="n">
        <v>57.72</v>
      </c>
      <c r="L82" t="n">
        <v>21</v>
      </c>
      <c r="M82" t="n">
        <v>12</v>
      </c>
      <c r="N82" t="n">
        <v>69.94</v>
      </c>
      <c r="O82" t="n">
        <v>33369.33</v>
      </c>
      <c r="P82" t="n">
        <v>355.03</v>
      </c>
      <c r="Q82" t="n">
        <v>608.8099999999999</v>
      </c>
      <c r="R82" t="n">
        <v>55.63</v>
      </c>
      <c r="S82" t="n">
        <v>46.36</v>
      </c>
      <c r="T82" t="n">
        <v>4290.21</v>
      </c>
      <c r="U82" t="n">
        <v>0.83</v>
      </c>
      <c r="V82" t="n">
        <v>0.9</v>
      </c>
      <c r="W82" t="n">
        <v>9.199999999999999</v>
      </c>
      <c r="X82" t="n">
        <v>0.27</v>
      </c>
      <c r="Y82" t="n">
        <v>1</v>
      </c>
      <c r="Z82" t="n">
        <v>10</v>
      </c>
      <c r="AA82" t="n">
        <v>1207.417007605553</v>
      </c>
      <c r="AB82" t="n">
        <v>1652.041217284863</v>
      </c>
      <c r="AC82" t="n">
        <v>1494.372722161606</v>
      </c>
      <c r="AD82" t="n">
        <v>1207417.007605553</v>
      </c>
      <c r="AE82" t="n">
        <v>1652041.217284863</v>
      </c>
      <c r="AF82" t="n">
        <v>1.196093930417932e-06</v>
      </c>
      <c r="AG82" t="n">
        <v>35.13020833333334</v>
      </c>
      <c r="AH82" t="n">
        <v>1494372.722161606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3.7159</v>
      </c>
      <c r="E83" t="n">
        <v>26.91</v>
      </c>
      <c r="F83" t="n">
        <v>23.61</v>
      </c>
      <c r="G83" t="n">
        <v>108.97</v>
      </c>
      <c r="H83" t="n">
        <v>1.41</v>
      </c>
      <c r="I83" t="n">
        <v>13</v>
      </c>
      <c r="J83" t="n">
        <v>269.14</v>
      </c>
      <c r="K83" t="n">
        <v>57.72</v>
      </c>
      <c r="L83" t="n">
        <v>21.25</v>
      </c>
      <c r="M83" t="n">
        <v>11</v>
      </c>
      <c r="N83" t="n">
        <v>70.16</v>
      </c>
      <c r="O83" t="n">
        <v>33427.94</v>
      </c>
      <c r="P83" t="n">
        <v>354.7</v>
      </c>
      <c r="Q83" t="n">
        <v>608.79</v>
      </c>
      <c r="R83" t="n">
        <v>54.77</v>
      </c>
      <c r="S83" t="n">
        <v>46.36</v>
      </c>
      <c r="T83" t="n">
        <v>3868.98</v>
      </c>
      <c r="U83" t="n">
        <v>0.85</v>
      </c>
      <c r="V83" t="n">
        <v>0.9</v>
      </c>
      <c r="W83" t="n">
        <v>9.199999999999999</v>
      </c>
      <c r="X83" t="n">
        <v>0.24</v>
      </c>
      <c r="Y83" t="n">
        <v>1</v>
      </c>
      <c r="Z83" t="n">
        <v>10</v>
      </c>
      <c r="AA83" t="n">
        <v>1204.718886311349</v>
      </c>
      <c r="AB83" t="n">
        <v>1648.349528697424</v>
      </c>
      <c r="AC83" t="n">
        <v>1491.033363151635</v>
      </c>
      <c r="AD83" t="n">
        <v>1204718.886311349</v>
      </c>
      <c r="AE83" t="n">
        <v>1648349.528697424</v>
      </c>
      <c r="AF83" t="n">
        <v>1.19932147009903e-06</v>
      </c>
      <c r="AG83" t="n">
        <v>35.0390625</v>
      </c>
      <c r="AH83" t="n">
        <v>1491033.363151635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3.7152</v>
      </c>
      <c r="E84" t="n">
        <v>26.92</v>
      </c>
      <c r="F84" t="n">
        <v>23.62</v>
      </c>
      <c r="G84" t="n">
        <v>108.99</v>
      </c>
      <c r="H84" t="n">
        <v>1.42</v>
      </c>
      <c r="I84" t="n">
        <v>13</v>
      </c>
      <c r="J84" t="n">
        <v>269.61</v>
      </c>
      <c r="K84" t="n">
        <v>57.72</v>
      </c>
      <c r="L84" t="n">
        <v>21.5</v>
      </c>
      <c r="M84" t="n">
        <v>11</v>
      </c>
      <c r="N84" t="n">
        <v>70.39</v>
      </c>
      <c r="O84" t="n">
        <v>33486.63</v>
      </c>
      <c r="P84" t="n">
        <v>355.18</v>
      </c>
      <c r="Q84" t="n">
        <v>608.8099999999999</v>
      </c>
      <c r="R84" t="n">
        <v>54.82</v>
      </c>
      <c r="S84" t="n">
        <v>46.36</v>
      </c>
      <c r="T84" t="n">
        <v>3891.93</v>
      </c>
      <c r="U84" t="n">
        <v>0.85</v>
      </c>
      <c r="V84" t="n">
        <v>0.9</v>
      </c>
      <c r="W84" t="n">
        <v>9.199999999999999</v>
      </c>
      <c r="X84" t="n">
        <v>0.24</v>
      </c>
      <c r="Y84" t="n">
        <v>1</v>
      </c>
      <c r="Z84" t="n">
        <v>10</v>
      </c>
      <c r="AA84" t="n">
        <v>1205.644933790918</v>
      </c>
      <c r="AB84" t="n">
        <v>1649.616587713302</v>
      </c>
      <c r="AC84" t="n">
        <v>1492.179495833365</v>
      </c>
      <c r="AD84" t="n">
        <v>1205644.933790918</v>
      </c>
      <c r="AE84" t="n">
        <v>1649616.587713302</v>
      </c>
      <c r="AF84" t="n">
        <v>1.199095542321353e-06</v>
      </c>
      <c r="AG84" t="n">
        <v>35.05208333333334</v>
      </c>
      <c r="AH84" t="n">
        <v>1492179.495833365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3.7155</v>
      </c>
      <c r="E85" t="n">
        <v>26.91</v>
      </c>
      <c r="F85" t="n">
        <v>23.61</v>
      </c>
      <c r="G85" t="n">
        <v>108.98</v>
      </c>
      <c r="H85" t="n">
        <v>1.43</v>
      </c>
      <c r="I85" t="n">
        <v>13</v>
      </c>
      <c r="J85" t="n">
        <v>270.09</v>
      </c>
      <c r="K85" t="n">
        <v>57.72</v>
      </c>
      <c r="L85" t="n">
        <v>21.75</v>
      </c>
      <c r="M85" t="n">
        <v>11</v>
      </c>
      <c r="N85" t="n">
        <v>70.62</v>
      </c>
      <c r="O85" t="n">
        <v>33545.41</v>
      </c>
      <c r="P85" t="n">
        <v>354.72</v>
      </c>
      <c r="Q85" t="n">
        <v>608.8</v>
      </c>
      <c r="R85" t="n">
        <v>54.87</v>
      </c>
      <c r="S85" t="n">
        <v>46.36</v>
      </c>
      <c r="T85" t="n">
        <v>3915.82</v>
      </c>
      <c r="U85" t="n">
        <v>0.84</v>
      </c>
      <c r="V85" t="n">
        <v>0.9</v>
      </c>
      <c r="W85" t="n">
        <v>9.199999999999999</v>
      </c>
      <c r="X85" t="n">
        <v>0.24</v>
      </c>
      <c r="Y85" t="n">
        <v>1</v>
      </c>
      <c r="Z85" t="n">
        <v>10</v>
      </c>
      <c r="AA85" t="n">
        <v>1204.826104081031</v>
      </c>
      <c r="AB85" t="n">
        <v>1648.496228780016</v>
      </c>
      <c r="AC85" t="n">
        <v>1491.166062384239</v>
      </c>
      <c r="AD85" t="n">
        <v>1204826.104081031</v>
      </c>
      <c r="AE85" t="n">
        <v>1648496.228780016</v>
      </c>
      <c r="AF85" t="n">
        <v>1.199192368511786e-06</v>
      </c>
      <c r="AG85" t="n">
        <v>35.0390625</v>
      </c>
      <c r="AH85" t="n">
        <v>1491166.062384238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3.7161</v>
      </c>
      <c r="E86" t="n">
        <v>26.91</v>
      </c>
      <c r="F86" t="n">
        <v>23.61</v>
      </c>
      <c r="G86" t="n">
        <v>108.97</v>
      </c>
      <c r="H86" t="n">
        <v>1.45</v>
      </c>
      <c r="I86" t="n">
        <v>13</v>
      </c>
      <c r="J86" t="n">
        <v>270.57</v>
      </c>
      <c r="K86" t="n">
        <v>57.72</v>
      </c>
      <c r="L86" t="n">
        <v>22</v>
      </c>
      <c r="M86" t="n">
        <v>11</v>
      </c>
      <c r="N86" t="n">
        <v>70.84</v>
      </c>
      <c r="O86" t="n">
        <v>33604.28</v>
      </c>
      <c r="P86" t="n">
        <v>354.59</v>
      </c>
      <c r="Q86" t="n">
        <v>608.78</v>
      </c>
      <c r="R86" t="n">
        <v>54.79</v>
      </c>
      <c r="S86" t="n">
        <v>46.36</v>
      </c>
      <c r="T86" t="n">
        <v>3876.45</v>
      </c>
      <c r="U86" t="n">
        <v>0.85</v>
      </c>
      <c r="V86" t="n">
        <v>0.9</v>
      </c>
      <c r="W86" t="n">
        <v>9.199999999999999</v>
      </c>
      <c r="X86" t="n">
        <v>0.24</v>
      </c>
      <c r="Y86" t="n">
        <v>1</v>
      </c>
      <c r="Z86" t="n">
        <v>10</v>
      </c>
      <c r="AA86" t="n">
        <v>1204.518843344712</v>
      </c>
      <c r="AB86" t="n">
        <v>1648.075821085198</v>
      </c>
      <c r="AC86" t="n">
        <v>1490.785777809768</v>
      </c>
      <c r="AD86" t="n">
        <v>1204518.843344712</v>
      </c>
      <c r="AE86" t="n">
        <v>1648075.821085198</v>
      </c>
      <c r="AF86" t="n">
        <v>1.199386020892652e-06</v>
      </c>
      <c r="AG86" t="n">
        <v>35.0390625</v>
      </c>
      <c r="AH86" t="n">
        <v>1490785.777809768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3.7161</v>
      </c>
      <c r="E87" t="n">
        <v>26.91</v>
      </c>
      <c r="F87" t="n">
        <v>23.61</v>
      </c>
      <c r="G87" t="n">
        <v>108.97</v>
      </c>
      <c r="H87" t="n">
        <v>1.46</v>
      </c>
      <c r="I87" t="n">
        <v>13</v>
      </c>
      <c r="J87" t="n">
        <v>271.05</v>
      </c>
      <c r="K87" t="n">
        <v>57.72</v>
      </c>
      <c r="L87" t="n">
        <v>22.25</v>
      </c>
      <c r="M87" t="n">
        <v>11</v>
      </c>
      <c r="N87" t="n">
        <v>71.06999999999999</v>
      </c>
      <c r="O87" t="n">
        <v>33663.24</v>
      </c>
      <c r="P87" t="n">
        <v>354.43</v>
      </c>
      <c r="Q87" t="n">
        <v>608.8099999999999</v>
      </c>
      <c r="R87" t="n">
        <v>54.69</v>
      </c>
      <c r="S87" t="n">
        <v>46.36</v>
      </c>
      <c r="T87" t="n">
        <v>3829.43</v>
      </c>
      <c r="U87" t="n">
        <v>0.85</v>
      </c>
      <c r="V87" t="n">
        <v>0.9</v>
      </c>
      <c r="W87" t="n">
        <v>9.199999999999999</v>
      </c>
      <c r="X87" t="n">
        <v>0.24</v>
      </c>
      <c r="Y87" t="n">
        <v>1</v>
      </c>
      <c r="Z87" t="n">
        <v>10</v>
      </c>
      <c r="AA87" t="n">
        <v>1204.284534964768</v>
      </c>
      <c r="AB87" t="n">
        <v>1647.755230022801</v>
      </c>
      <c r="AC87" t="n">
        <v>1490.495783508415</v>
      </c>
      <c r="AD87" t="n">
        <v>1204284.534964768</v>
      </c>
      <c r="AE87" t="n">
        <v>1647755.230022801</v>
      </c>
      <c r="AF87" t="n">
        <v>1.199386020892652e-06</v>
      </c>
      <c r="AG87" t="n">
        <v>35.0390625</v>
      </c>
      <c r="AH87" t="n">
        <v>1490495.783508415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3.7153</v>
      </c>
      <c r="E88" t="n">
        <v>26.92</v>
      </c>
      <c r="F88" t="n">
        <v>23.61</v>
      </c>
      <c r="G88" t="n">
        <v>108.99</v>
      </c>
      <c r="H88" t="n">
        <v>1.47</v>
      </c>
      <c r="I88" t="n">
        <v>13</v>
      </c>
      <c r="J88" t="n">
        <v>271.52</v>
      </c>
      <c r="K88" t="n">
        <v>57.72</v>
      </c>
      <c r="L88" t="n">
        <v>22.5</v>
      </c>
      <c r="M88" t="n">
        <v>11</v>
      </c>
      <c r="N88" t="n">
        <v>71.3</v>
      </c>
      <c r="O88" t="n">
        <v>33722.28</v>
      </c>
      <c r="P88" t="n">
        <v>353.73</v>
      </c>
      <c r="Q88" t="n">
        <v>608.77</v>
      </c>
      <c r="R88" t="n">
        <v>55.05</v>
      </c>
      <c r="S88" t="n">
        <v>46.36</v>
      </c>
      <c r="T88" t="n">
        <v>4008.06</v>
      </c>
      <c r="U88" t="n">
        <v>0.84</v>
      </c>
      <c r="V88" t="n">
        <v>0.9</v>
      </c>
      <c r="W88" t="n">
        <v>9.199999999999999</v>
      </c>
      <c r="X88" t="n">
        <v>0.24</v>
      </c>
      <c r="Y88" t="n">
        <v>1</v>
      </c>
      <c r="Z88" t="n">
        <v>10</v>
      </c>
      <c r="AA88" t="n">
        <v>1203.41497891973</v>
      </c>
      <c r="AB88" t="n">
        <v>1646.565465079876</v>
      </c>
      <c r="AC88" t="n">
        <v>1489.419568061796</v>
      </c>
      <c r="AD88" t="n">
        <v>1203414.97891973</v>
      </c>
      <c r="AE88" t="n">
        <v>1646565.465079876</v>
      </c>
      <c r="AF88" t="n">
        <v>1.199127817718164e-06</v>
      </c>
      <c r="AG88" t="n">
        <v>35.05208333333334</v>
      </c>
      <c r="AH88" t="n">
        <v>1489419.568061796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3.7166</v>
      </c>
      <c r="E89" t="n">
        <v>26.91</v>
      </c>
      <c r="F89" t="n">
        <v>23.61</v>
      </c>
      <c r="G89" t="n">
        <v>108.95</v>
      </c>
      <c r="H89" t="n">
        <v>1.49</v>
      </c>
      <c r="I89" t="n">
        <v>13</v>
      </c>
      <c r="J89" t="n">
        <v>272</v>
      </c>
      <c r="K89" t="n">
        <v>57.72</v>
      </c>
      <c r="L89" t="n">
        <v>22.75</v>
      </c>
      <c r="M89" t="n">
        <v>11</v>
      </c>
      <c r="N89" t="n">
        <v>71.53</v>
      </c>
      <c r="O89" t="n">
        <v>33781.41</v>
      </c>
      <c r="P89" t="n">
        <v>352.93</v>
      </c>
      <c r="Q89" t="n">
        <v>608.79</v>
      </c>
      <c r="R89" t="n">
        <v>54.86</v>
      </c>
      <c r="S89" t="n">
        <v>46.36</v>
      </c>
      <c r="T89" t="n">
        <v>3914.45</v>
      </c>
      <c r="U89" t="n">
        <v>0.84</v>
      </c>
      <c r="V89" t="n">
        <v>0.9</v>
      </c>
      <c r="W89" t="n">
        <v>9.19</v>
      </c>
      <c r="X89" t="n">
        <v>0.23</v>
      </c>
      <c r="Y89" t="n">
        <v>1</v>
      </c>
      <c r="Z89" t="n">
        <v>10</v>
      </c>
      <c r="AA89" t="n">
        <v>1201.990871067751</v>
      </c>
      <c r="AB89" t="n">
        <v>1644.616937889593</v>
      </c>
      <c r="AC89" t="n">
        <v>1487.657005571779</v>
      </c>
      <c r="AD89" t="n">
        <v>1201990.871067751</v>
      </c>
      <c r="AE89" t="n">
        <v>1644616.937889593</v>
      </c>
      <c r="AF89" t="n">
        <v>1.199547397876707e-06</v>
      </c>
      <c r="AG89" t="n">
        <v>35.0390625</v>
      </c>
      <c r="AH89" t="n">
        <v>1487657.005571779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3.7259</v>
      </c>
      <c r="E90" t="n">
        <v>26.84</v>
      </c>
      <c r="F90" t="n">
        <v>23.58</v>
      </c>
      <c r="G90" t="n">
        <v>117.92</v>
      </c>
      <c r="H90" t="n">
        <v>1.5</v>
      </c>
      <c r="I90" t="n">
        <v>12</v>
      </c>
      <c r="J90" t="n">
        <v>272.49</v>
      </c>
      <c r="K90" t="n">
        <v>57.72</v>
      </c>
      <c r="L90" t="n">
        <v>23</v>
      </c>
      <c r="M90" t="n">
        <v>10</v>
      </c>
      <c r="N90" t="n">
        <v>71.76000000000001</v>
      </c>
      <c r="O90" t="n">
        <v>33840.76</v>
      </c>
      <c r="P90" t="n">
        <v>352.15</v>
      </c>
      <c r="Q90" t="n">
        <v>608.77</v>
      </c>
      <c r="R90" t="n">
        <v>53.92</v>
      </c>
      <c r="S90" t="n">
        <v>46.36</v>
      </c>
      <c r="T90" t="n">
        <v>3448.03</v>
      </c>
      <c r="U90" t="n">
        <v>0.86</v>
      </c>
      <c r="V90" t="n">
        <v>0.9</v>
      </c>
      <c r="W90" t="n">
        <v>9.199999999999999</v>
      </c>
      <c r="X90" t="n">
        <v>0.21</v>
      </c>
      <c r="Y90" t="n">
        <v>1</v>
      </c>
      <c r="Z90" t="n">
        <v>10</v>
      </c>
      <c r="AA90" t="n">
        <v>1189.968039348764</v>
      </c>
      <c r="AB90" t="n">
        <v>1628.166769121775</v>
      </c>
      <c r="AC90" t="n">
        <v>1472.776817823205</v>
      </c>
      <c r="AD90" t="n">
        <v>1189968.039348764</v>
      </c>
      <c r="AE90" t="n">
        <v>1628166.769121775</v>
      </c>
      <c r="AF90" t="n">
        <v>1.202549009780128e-06</v>
      </c>
      <c r="AG90" t="n">
        <v>34.94791666666666</v>
      </c>
      <c r="AH90" t="n">
        <v>1472776.817823205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3.7255</v>
      </c>
      <c r="E91" t="n">
        <v>26.84</v>
      </c>
      <c r="F91" t="n">
        <v>23.59</v>
      </c>
      <c r="G91" t="n">
        <v>117.93</v>
      </c>
      <c r="H91" t="n">
        <v>1.52</v>
      </c>
      <c r="I91" t="n">
        <v>12</v>
      </c>
      <c r="J91" t="n">
        <v>272.97</v>
      </c>
      <c r="K91" t="n">
        <v>57.72</v>
      </c>
      <c r="L91" t="n">
        <v>23.25</v>
      </c>
      <c r="M91" t="n">
        <v>10</v>
      </c>
      <c r="N91" t="n">
        <v>71.98999999999999</v>
      </c>
      <c r="O91" t="n">
        <v>33900.07</v>
      </c>
      <c r="P91" t="n">
        <v>352.52</v>
      </c>
      <c r="Q91" t="n">
        <v>608.8200000000001</v>
      </c>
      <c r="R91" t="n">
        <v>54.09</v>
      </c>
      <c r="S91" t="n">
        <v>46.36</v>
      </c>
      <c r="T91" t="n">
        <v>3531.68</v>
      </c>
      <c r="U91" t="n">
        <v>0.86</v>
      </c>
      <c r="V91" t="n">
        <v>0.9</v>
      </c>
      <c r="W91" t="n">
        <v>9.199999999999999</v>
      </c>
      <c r="X91" t="n">
        <v>0.22</v>
      </c>
      <c r="Y91" t="n">
        <v>1</v>
      </c>
      <c r="Z91" t="n">
        <v>10</v>
      </c>
      <c r="AA91" t="n">
        <v>1190.671923221636</v>
      </c>
      <c r="AB91" t="n">
        <v>1629.129854089803</v>
      </c>
      <c r="AC91" t="n">
        <v>1473.647987313582</v>
      </c>
      <c r="AD91" t="n">
        <v>1190671.923221636</v>
      </c>
      <c r="AE91" t="n">
        <v>1629129.854089803</v>
      </c>
      <c r="AF91" t="n">
        <v>1.202419908192884e-06</v>
      </c>
      <c r="AG91" t="n">
        <v>34.94791666666666</v>
      </c>
      <c r="AH91" t="n">
        <v>1473647.987313583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3.7238</v>
      </c>
      <c r="E92" t="n">
        <v>26.85</v>
      </c>
      <c r="F92" t="n">
        <v>23.6</v>
      </c>
      <c r="G92" t="n">
        <v>117.99</v>
      </c>
      <c r="H92" t="n">
        <v>1.53</v>
      </c>
      <c r="I92" t="n">
        <v>12</v>
      </c>
      <c r="J92" t="n">
        <v>273.45</v>
      </c>
      <c r="K92" t="n">
        <v>57.72</v>
      </c>
      <c r="L92" t="n">
        <v>23.5</v>
      </c>
      <c r="M92" t="n">
        <v>10</v>
      </c>
      <c r="N92" t="n">
        <v>72.22</v>
      </c>
      <c r="O92" t="n">
        <v>33959.47</v>
      </c>
      <c r="P92" t="n">
        <v>352.7</v>
      </c>
      <c r="Q92" t="n">
        <v>608.8099999999999</v>
      </c>
      <c r="R92" t="n">
        <v>54.39</v>
      </c>
      <c r="S92" t="n">
        <v>46.36</v>
      </c>
      <c r="T92" t="n">
        <v>3684.21</v>
      </c>
      <c r="U92" t="n">
        <v>0.85</v>
      </c>
      <c r="V92" t="n">
        <v>0.9</v>
      </c>
      <c r="W92" t="n">
        <v>9.199999999999999</v>
      </c>
      <c r="X92" t="n">
        <v>0.23</v>
      </c>
      <c r="Y92" t="n">
        <v>1</v>
      </c>
      <c r="Z92" t="n">
        <v>10</v>
      </c>
      <c r="AA92" t="n">
        <v>1191.349405191965</v>
      </c>
      <c r="AB92" t="n">
        <v>1630.056814810003</v>
      </c>
      <c r="AC92" t="n">
        <v>1474.486480203644</v>
      </c>
      <c r="AD92" t="n">
        <v>1191349.405191965</v>
      </c>
      <c r="AE92" t="n">
        <v>1630056.814810003</v>
      </c>
      <c r="AF92" t="n">
        <v>1.201871226447097e-06</v>
      </c>
      <c r="AG92" t="n">
        <v>34.9609375</v>
      </c>
      <c r="AH92" t="n">
        <v>1474486.480203644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3.7252</v>
      </c>
      <c r="E93" t="n">
        <v>26.84</v>
      </c>
      <c r="F93" t="n">
        <v>23.59</v>
      </c>
      <c r="G93" t="n">
        <v>117.94</v>
      </c>
      <c r="H93" t="n">
        <v>1.54</v>
      </c>
      <c r="I93" t="n">
        <v>12</v>
      </c>
      <c r="J93" t="n">
        <v>273.93</v>
      </c>
      <c r="K93" t="n">
        <v>57.72</v>
      </c>
      <c r="L93" t="n">
        <v>23.75</v>
      </c>
      <c r="M93" t="n">
        <v>10</v>
      </c>
      <c r="N93" t="n">
        <v>72.45999999999999</v>
      </c>
      <c r="O93" t="n">
        <v>34018.96</v>
      </c>
      <c r="P93" t="n">
        <v>352.54</v>
      </c>
      <c r="Q93" t="n">
        <v>608.76</v>
      </c>
      <c r="R93" t="n">
        <v>54.16</v>
      </c>
      <c r="S93" t="n">
        <v>46.36</v>
      </c>
      <c r="T93" t="n">
        <v>3568.81</v>
      </c>
      <c r="U93" t="n">
        <v>0.86</v>
      </c>
      <c r="V93" t="n">
        <v>0.9</v>
      </c>
      <c r="W93" t="n">
        <v>9.199999999999999</v>
      </c>
      <c r="X93" t="n">
        <v>0.22</v>
      </c>
      <c r="Y93" t="n">
        <v>1</v>
      </c>
      <c r="Z93" t="n">
        <v>10</v>
      </c>
      <c r="AA93" t="n">
        <v>1190.759010851998</v>
      </c>
      <c r="AB93" t="n">
        <v>1629.249011227699</v>
      </c>
      <c r="AC93" t="n">
        <v>1473.755772261476</v>
      </c>
      <c r="AD93" t="n">
        <v>1190759.010851998</v>
      </c>
      <c r="AE93" t="n">
        <v>1629249.011227699</v>
      </c>
      <c r="AF93" t="n">
        <v>1.202323082002451e-06</v>
      </c>
      <c r="AG93" t="n">
        <v>34.94791666666666</v>
      </c>
      <c r="AH93" t="n">
        <v>1473755.772261476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3.725</v>
      </c>
      <c r="E94" t="n">
        <v>26.85</v>
      </c>
      <c r="F94" t="n">
        <v>23.59</v>
      </c>
      <c r="G94" t="n">
        <v>117.95</v>
      </c>
      <c r="H94" t="n">
        <v>1.56</v>
      </c>
      <c r="I94" t="n">
        <v>12</v>
      </c>
      <c r="J94" t="n">
        <v>274.41</v>
      </c>
      <c r="K94" t="n">
        <v>57.72</v>
      </c>
      <c r="L94" t="n">
        <v>24</v>
      </c>
      <c r="M94" t="n">
        <v>10</v>
      </c>
      <c r="N94" t="n">
        <v>72.69</v>
      </c>
      <c r="O94" t="n">
        <v>34078.55</v>
      </c>
      <c r="P94" t="n">
        <v>352.48</v>
      </c>
      <c r="Q94" t="n">
        <v>608.9</v>
      </c>
      <c r="R94" t="n">
        <v>54.21</v>
      </c>
      <c r="S94" t="n">
        <v>46.36</v>
      </c>
      <c r="T94" t="n">
        <v>3592.58</v>
      </c>
      <c r="U94" t="n">
        <v>0.86</v>
      </c>
      <c r="V94" t="n">
        <v>0.9</v>
      </c>
      <c r="W94" t="n">
        <v>9.199999999999999</v>
      </c>
      <c r="X94" t="n">
        <v>0.22</v>
      </c>
      <c r="Y94" t="n">
        <v>1</v>
      </c>
      <c r="Z94" t="n">
        <v>10</v>
      </c>
      <c r="AA94" t="n">
        <v>1190.70994231053</v>
      </c>
      <c r="AB94" t="n">
        <v>1629.181873484512</v>
      </c>
      <c r="AC94" t="n">
        <v>1473.69504205027</v>
      </c>
      <c r="AD94" t="n">
        <v>1190709.94231053</v>
      </c>
      <c r="AE94" t="n">
        <v>1629181.873484512</v>
      </c>
      <c r="AF94" t="n">
        <v>1.202258531208829e-06</v>
      </c>
      <c r="AG94" t="n">
        <v>34.9609375</v>
      </c>
      <c r="AH94" t="n">
        <v>1473695.04205027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3.7242</v>
      </c>
      <c r="E95" t="n">
        <v>26.85</v>
      </c>
      <c r="F95" t="n">
        <v>23.6</v>
      </c>
      <c r="G95" t="n">
        <v>117.98</v>
      </c>
      <c r="H95" t="n">
        <v>1.57</v>
      </c>
      <c r="I95" t="n">
        <v>12</v>
      </c>
      <c r="J95" t="n">
        <v>274.9</v>
      </c>
      <c r="K95" t="n">
        <v>57.72</v>
      </c>
      <c r="L95" t="n">
        <v>24.25</v>
      </c>
      <c r="M95" t="n">
        <v>10</v>
      </c>
      <c r="N95" t="n">
        <v>72.92</v>
      </c>
      <c r="O95" t="n">
        <v>34138.22</v>
      </c>
      <c r="P95" t="n">
        <v>352.52</v>
      </c>
      <c r="Q95" t="n">
        <v>608.78</v>
      </c>
      <c r="R95" t="n">
        <v>54.37</v>
      </c>
      <c r="S95" t="n">
        <v>46.36</v>
      </c>
      <c r="T95" t="n">
        <v>3671.63</v>
      </c>
      <c r="U95" t="n">
        <v>0.85</v>
      </c>
      <c r="V95" t="n">
        <v>0.9</v>
      </c>
      <c r="W95" t="n">
        <v>9.199999999999999</v>
      </c>
      <c r="X95" t="n">
        <v>0.22</v>
      </c>
      <c r="Y95" t="n">
        <v>1</v>
      </c>
      <c r="Z95" t="n">
        <v>10</v>
      </c>
      <c r="AA95" t="n">
        <v>1191.00912725472</v>
      </c>
      <c r="AB95" t="n">
        <v>1629.591231524261</v>
      </c>
      <c r="AC95" t="n">
        <v>1474.065331533243</v>
      </c>
      <c r="AD95" t="n">
        <v>1191009.12725472</v>
      </c>
      <c r="AE95" t="n">
        <v>1629591.231524261</v>
      </c>
      <c r="AF95" t="n">
        <v>1.202000328034341e-06</v>
      </c>
      <c r="AG95" t="n">
        <v>34.9609375</v>
      </c>
      <c r="AH95" t="n">
        <v>1474065.331533243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3.7238</v>
      </c>
      <c r="E96" t="n">
        <v>26.85</v>
      </c>
      <c r="F96" t="n">
        <v>23.6</v>
      </c>
      <c r="G96" t="n">
        <v>117.99</v>
      </c>
      <c r="H96" t="n">
        <v>1.58</v>
      </c>
      <c r="I96" t="n">
        <v>12</v>
      </c>
      <c r="J96" t="n">
        <v>275.38</v>
      </c>
      <c r="K96" t="n">
        <v>57.72</v>
      </c>
      <c r="L96" t="n">
        <v>24.5</v>
      </c>
      <c r="M96" t="n">
        <v>10</v>
      </c>
      <c r="N96" t="n">
        <v>73.16</v>
      </c>
      <c r="O96" t="n">
        <v>34197.98</v>
      </c>
      <c r="P96" t="n">
        <v>352.22</v>
      </c>
      <c r="Q96" t="n">
        <v>608.76</v>
      </c>
      <c r="R96" t="n">
        <v>54.33</v>
      </c>
      <c r="S96" t="n">
        <v>46.36</v>
      </c>
      <c r="T96" t="n">
        <v>3654.64</v>
      </c>
      <c r="U96" t="n">
        <v>0.85</v>
      </c>
      <c r="V96" t="n">
        <v>0.9</v>
      </c>
      <c r="W96" t="n">
        <v>9.199999999999999</v>
      </c>
      <c r="X96" t="n">
        <v>0.23</v>
      </c>
      <c r="Y96" t="n">
        <v>1</v>
      </c>
      <c r="Z96" t="n">
        <v>10</v>
      </c>
      <c r="AA96" t="n">
        <v>1190.647933546834</v>
      </c>
      <c r="AB96" t="n">
        <v>1629.097030358389</v>
      </c>
      <c r="AC96" t="n">
        <v>1473.618296233026</v>
      </c>
      <c r="AD96" t="n">
        <v>1190647.933546834</v>
      </c>
      <c r="AE96" t="n">
        <v>1629097.030358389</v>
      </c>
      <c r="AF96" t="n">
        <v>1.201871226447097e-06</v>
      </c>
      <c r="AG96" t="n">
        <v>34.9609375</v>
      </c>
      <c r="AH96" t="n">
        <v>1473618.296233026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3.723</v>
      </c>
      <c r="E97" t="n">
        <v>26.86</v>
      </c>
      <c r="F97" t="n">
        <v>23.6</v>
      </c>
      <c r="G97" t="n">
        <v>118.02</v>
      </c>
      <c r="H97" t="n">
        <v>1.6</v>
      </c>
      <c r="I97" t="n">
        <v>12</v>
      </c>
      <c r="J97" t="n">
        <v>275.87</v>
      </c>
      <c r="K97" t="n">
        <v>57.72</v>
      </c>
      <c r="L97" t="n">
        <v>24.75</v>
      </c>
      <c r="M97" t="n">
        <v>10</v>
      </c>
      <c r="N97" t="n">
        <v>73.39</v>
      </c>
      <c r="O97" t="n">
        <v>34257.84</v>
      </c>
      <c r="P97" t="n">
        <v>351.6</v>
      </c>
      <c r="Q97" t="n">
        <v>608.78</v>
      </c>
      <c r="R97" t="n">
        <v>54.7</v>
      </c>
      <c r="S97" t="n">
        <v>46.36</v>
      </c>
      <c r="T97" t="n">
        <v>3835.77</v>
      </c>
      <c r="U97" t="n">
        <v>0.85</v>
      </c>
      <c r="V97" t="n">
        <v>0.9</v>
      </c>
      <c r="W97" t="n">
        <v>9.199999999999999</v>
      </c>
      <c r="X97" t="n">
        <v>0.23</v>
      </c>
      <c r="Y97" t="n">
        <v>1</v>
      </c>
      <c r="Z97" t="n">
        <v>10</v>
      </c>
      <c r="AA97" t="n">
        <v>1189.8960790249</v>
      </c>
      <c r="AB97" t="n">
        <v>1628.068309831998</v>
      </c>
      <c r="AC97" t="n">
        <v>1472.687755349856</v>
      </c>
      <c r="AD97" t="n">
        <v>1189896.0790249</v>
      </c>
      <c r="AE97" t="n">
        <v>1628068.309831999</v>
      </c>
      <c r="AF97" t="n">
        <v>1.201613023272609e-06</v>
      </c>
      <c r="AG97" t="n">
        <v>34.97395833333334</v>
      </c>
      <c r="AH97" t="n">
        <v>1472687.755349856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3.7229</v>
      </c>
      <c r="E98" t="n">
        <v>26.86</v>
      </c>
      <c r="F98" t="n">
        <v>23.61</v>
      </c>
      <c r="G98" t="n">
        <v>118.03</v>
      </c>
      <c r="H98" t="n">
        <v>1.61</v>
      </c>
      <c r="I98" t="n">
        <v>12</v>
      </c>
      <c r="J98" t="n">
        <v>276.35</v>
      </c>
      <c r="K98" t="n">
        <v>57.72</v>
      </c>
      <c r="L98" t="n">
        <v>25</v>
      </c>
      <c r="M98" t="n">
        <v>10</v>
      </c>
      <c r="N98" t="n">
        <v>73.63</v>
      </c>
      <c r="O98" t="n">
        <v>34317.79</v>
      </c>
      <c r="P98" t="n">
        <v>350.68</v>
      </c>
      <c r="Q98" t="n">
        <v>608.8</v>
      </c>
      <c r="R98" t="n">
        <v>54.47</v>
      </c>
      <c r="S98" t="n">
        <v>46.36</v>
      </c>
      <c r="T98" t="n">
        <v>3724.49</v>
      </c>
      <c r="U98" t="n">
        <v>0.85</v>
      </c>
      <c r="V98" t="n">
        <v>0.9</v>
      </c>
      <c r="W98" t="n">
        <v>9.199999999999999</v>
      </c>
      <c r="X98" t="n">
        <v>0.23</v>
      </c>
      <c r="Y98" t="n">
        <v>1</v>
      </c>
      <c r="Z98" t="n">
        <v>10</v>
      </c>
      <c r="AA98" t="n">
        <v>1188.656942093167</v>
      </c>
      <c r="AB98" t="n">
        <v>1626.372868015138</v>
      </c>
      <c r="AC98" t="n">
        <v>1471.154124120429</v>
      </c>
      <c r="AD98" t="n">
        <v>1188656.942093167</v>
      </c>
      <c r="AE98" t="n">
        <v>1626372.868015138</v>
      </c>
      <c r="AF98" t="n">
        <v>1.201580747875798e-06</v>
      </c>
      <c r="AG98" t="n">
        <v>34.97395833333334</v>
      </c>
      <c r="AH98" t="n">
        <v>1471154.124120429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3.7354</v>
      </c>
      <c r="E99" t="n">
        <v>26.77</v>
      </c>
      <c r="F99" t="n">
        <v>23.56</v>
      </c>
      <c r="G99" t="n">
        <v>128.52</v>
      </c>
      <c r="H99" t="n">
        <v>1.62</v>
      </c>
      <c r="I99" t="n">
        <v>11</v>
      </c>
      <c r="J99" t="n">
        <v>276.84</v>
      </c>
      <c r="K99" t="n">
        <v>57.72</v>
      </c>
      <c r="L99" t="n">
        <v>25.25</v>
      </c>
      <c r="M99" t="n">
        <v>9</v>
      </c>
      <c r="N99" t="n">
        <v>73.87</v>
      </c>
      <c r="O99" t="n">
        <v>34377.83</v>
      </c>
      <c r="P99" t="n">
        <v>350.3</v>
      </c>
      <c r="Q99" t="n">
        <v>608.78</v>
      </c>
      <c r="R99" t="n">
        <v>53.37</v>
      </c>
      <c r="S99" t="n">
        <v>46.36</v>
      </c>
      <c r="T99" t="n">
        <v>3175.82</v>
      </c>
      <c r="U99" t="n">
        <v>0.87</v>
      </c>
      <c r="V99" t="n">
        <v>0.9</v>
      </c>
      <c r="W99" t="n">
        <v>9.19</v>
      </c>
      <c r="X99" t="n">
        <v>0.19</v>
      </c>
      <c r="Y99" t="n">
        <v>1</v>
      </c>
      <c r="Z99" t="n">
        <v>10</v>
      </c>
      <c r="AA99" t="n">
        <v>1185.274860742547</v>
      </c>
      <c r="AB99" t="n">
        <v>1621.745355104321</v>
      </c>
      <c r="AC99" t="n">
        <v>1466.968254547065</v>
      </c>
      <c r="AD99" t="n">
        <v>1185274.860742547</v>
      </c>
      <c r="AE99" t="n">
        <v>1621745.355104321</v>
      </c>
      <c r="AF99" t="n">
        <v>1.20561517247717e-06</v>
      </c>
      <c r="AG99" t="n">
        <v>34.85677083333334</v>
      </c>
      <c r="AH99" t="n">
        <v>1466968.254547066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3.7341</v>
      </c>
      <c r="E100" t="n">
        <v>26.78</v>
      </c>
      <c r="F100" t="n">
        <v>23.57</v>
      </c>
      <c r="G100" t="n">
        <v>128.57</v>
      </c>
      <c r="H100" t="n">
        <v>1.64</v>
      </c>
      <c r="I100" t="n">
        <v>11</v>
      </c>
      <c r="J100" t="n">
        <v>277.33</v>
      </c>
      <c r="K100" t="n">
        <v>57.72</v>
      </c>
      <c r="L100" t="n">
        <v>25.5</v>
      </c>
      <c r="M100" t="n">
        <v>9</v>
      </c>
      <c r="N100" t="n">
        <v>74.09999999999999</v>
      </c>
      <c r="O100" t="n">
        <v>34437.96</v>
      </c>
      <c r="P100" t="n">
        <v>350.67</v>
      </c>
      <c r="Q100" t="n">
        <v>608.76</v>
      </c>
      <c r="R100" t="n">
        <v>53.52</v>
      </c>
      <c r="S100" t="n">
        <v>46.36</v>
      </c>
      <c r="T100" t="n">
        <v>3253.35</v>
      </c>
      <c r="U100" t="n">
        <v>0.87</v>
      </c>
      <c r="V100" t="n">
        <v>0.9</v>
      </c>
      <c r="W100" t="n">
        <v>9.199999999999999</v>
      </c>
      <c r="X100" t="n">
        <v>0.2</v>
      </c>
      <c r="Y100" t="n">
        <v>1</v>
      </c>
      <c r="Z100" t="n">
        <v>10</v>
      </c>
      <c r="AA100" t="n">
        <v>1186.148518049144</v>
      </c>
      <c r="AB100" t="n">
        <v>1622.940731574248</v>
      </c>
      <c r="AC100" t="n">
        <v>1468.049545964423</v>
      </c>
      <c r="AD100" t="n">
        <v>1186148.518049144</v>
      </c>
      <c r="AE100" t="n">
        <v>1622940.731574248</v>
      </c>
      <c r="AF100" t="n">
        <v>1.205195592318628e-06</v>
      </c>
      <c r="AG100" t="n">
        <v>34.86979166666666</v>
      </c>
      <c r="AH100" t="n">
        <v>1468049.545964424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3.7342</v>
      </c>
      <c r="E101" t="n">
        <v>26.78</v>
      </c>
      <c r="F101" t="n">
        <v>23.57</v>
      </c>
      <c r="G101" t="n">
        <v>128.56</v>
      </c>
      <c r="H101" t="n">
        <v>1.65</v>
      </c>
      <c r="I101" t="n">
        <v>11</v>
      </c>
      <c r="J101" t="n">
        <v>277.82</v>
      </c>
      <c r="K101" t="n">
        <v>57.72</v>
      </c>
      <c r="L101" t="n">
        <v>25.75</v>
      </c>
      <c r="M101" t="n">
        <v>9</v>
      </c>
      <c r="N101" t="n">
        <v>74.34</v>
      </c>
      <c r="O101" t="n">
        <v>34498.19</v>
      </c>
      <c r="P101" t="n">
        <v>350.96</v>
      </c>
      <c r="Q101" t="n">
        <v>608.75</v>
      </c>
      <c r="R101" t="n">
        <v>53.61</v>
      </c>
      <c r="S101" t="n">
        <v>46.36</v>
      </c>
      <c r="T101" t="n">
        <v>3296.19</v>
      </c>
      <c r="U101" t="n">
        <v>0.86</v>
      </c>
      <c r="V101" t="n">
        <v>0.9</v>
      </c>
      <c r="W101" t="n">
        <v>9.19</v>
      </c>
      <c r="X101" t="n">
        <v>0.2</v>
      </c>
      <c r="Y101" t="n">
        <v>1</v>
      </c>
      <c r="Z101" t="n">
        <v>10</v>
      </c>
      <c r="AA101" t="n">
        <v>1186.55202092397</v>
      </c>
      <c r="AB101" t="n">
        <v>1623.492822008875</v>
      </c>
      <c r="AC101" t="n">
        <v>1468.548945662834</v>
      </c>
      <c r="AD101" t="n">
        <v>1186552.02092397</v>
      </c>
      <c r="AE101" t="n">
        <v>1623492.822008875</v>
      </c>
      <c r="AF101" t="n">
        <v>1.205227867715438e-06</v>
      </c>
      <c r="AG101" t="n">
        <v>34.86979166666666</v>
      </c>
      <c r="AH101" t="n">
        <v>1468548.945662834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3.7347</v>
      </c>
      <c r="E102" t="n">
        <v>26.78</v>
      </c>
      <c r="F102" t="n">
        <v>23.57</v>
      </c>
      <c r="G102" t="n">
        <v>128.54</v>
      </c>
      <c r="H102" t="n">
        <v>1.66</v>
      </c>
      <c r="I102" t="n">
        <v>11</v>
      </c>
      <c r="J102" t="n">
        <v>278.31</v>
      </c>
      <c r="K102" t="n">
        <v>57.72</v>
      </c>
      <c r="L102" t="n">
        <v>26</v>
      </c>
      <c r="M102" t="n">
        <v>9</v>
      </c>
      <c r="N102" t="n">
        <v>74.58</v>
      </c>
      <c r="O102" t="n">
        <v>34558.51</v>
      </c>
      <c r="P102" t="n">
        <v>350.76</v>
      </c>
      <c r="Q102" t="n">
        <v>608.8</v>
      </c>
      <c r="R102" t="n">
        <v>53.41</v>
      </c>
      <c r="S102" t="n">
        <v>46.36</v>
      </c>
      <c r="T102" t="n">
        <v>3199.97</v>
      </c>
      <c r="U102" t="n">
        <v>0.87</v>
      </c>
      <c r="V102" t="n">
        <v>0.9</v>
      </c>
      <c r="W102" t="n">
        <v>9.199999999999999</v>
      </c>
      <c r="X102" t="n">
        <v>0.2</v>
      </c>
      <c r="Y102" t="n">
        <v>1</v>
      </c>
      <c r="Z102" t="n">
        <v>10</v>
      </c>
      <c r="AA102" t="n">
        <v>1186.164939977427</v>
      </c>
      <c r="AB102" t="n">
        <v>1622.963200781009</v>
      </c>
      <c r="AC102" t="n">
        <v>1468.069870741628</v>
      </c>
      <c r="AD102" t="n">
        <v>1186164.939977427</v>
      </c>
      <c r="AE102" t="n">
        <v>1622963.200781009</v>
      </c>
      <c r="AF102" t="n">
        <v>1.205389244699494e-06</v>
      </c>
      <c r="AG102" t="n">
        <v>34.86979166666666</v>
      </c>
      <c r="AH102" t="n">
        <v>1468069.870741628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3.7339</v>
      </c>
      <c r="E103" t="n">
        <v>26.78</v>
      </c>
      <c r="F103" t="n">
        <v>23.57</v>
      </c>
      <c r="G103" t="n">
        <v>128.57</v>
      </c>
      <c r="H103" t="n">
        <v>1.68</v>
      </c>
      <c r="I103" t="n">
        <v>11</v>
      </c>
      <c r="J103" t="n">
        <v>278.79</v>
      </c>
      <c r="K103" t="n">
        <v>57.72</v>
      </c>
      <c r="L103" t="n">
        <v>26.25</v>
      </c>
      <c r="M103" t="n">
        <v>9</v>
      </c>
      <c r="N103" t="n">
        <v>74.81999999999999</v>
      </c>
      <c r="O103" t="n">
        <v>34618.92</v>
      </c>
      <c r="P103" t="n">
        <v>350.64</v>
      </c>
      <c r="Q103" t="n">
        <v>608.76</v>
      </c>
      <c r="R103" t="n">
        <v>53.58</v>
      </c>
      <c r="S103" t="n">
        <v>46.36</v>
      </c>
      <c r="T103" t="n">
        <v>3284.95</v>
      </c>
      <c r="U103" t="n">
        <v>0.87</v>
      </c>
      <c r="V103" t="n">
        <v>0.9</v>
      </c>
      <c r="W103" t="n">
        <v>9.199999999999999</v>
      </c>
      <c r="X103" t="n">
        <v>0.2</v>
      </c>
      <c r="Y103" t="n">
        <v>1</v>
      </c>
      <c r="Z103" t="n">
        <v>10</v>
      </c>
      <c r="AA103" t="n">
        <v>1186.143042900233</v>
      </c>
      <c r="AB103" t="n">
        <v>1622.933240233961</v>
      </c>
      <c r="AC103" t="n">
        <v>1468.04276958714</v>
      </c>
      <c r="AD103" t="n">
        <v>1186143.042900233</v>
      </c>
      <c r="AE103" t="n">
        <v>1622933.240233961</v>
      </c>
      <c r="AF103" t="n">
        <v>1.205131041525006e-06</v>
      </c>
      <c r="AG103" t="n">
        <v>34.86979166666666</v>
      </c>
      <c r="AH103" t="n">
        <v>1468042.76958714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3.7341</v>
      </c>
      <c r="E104" t="n">
        <v>26.78</v>
      </c>
      <c r="F104" t="n">
        <v>23.57</v>
      </c>
      <c r="G104" t="n">
        <v>128.56</v>
      </c>
      <c r="H104" t="n">
        <v>1.69</v>
      </c>
      <c r="I104" t="n">
        <v>11</v>
      </c>
      <c r="J104" t="n">
        <v>279.29</v>
      </c>
      <c r="K104" t="n">
        <v>57.72</v>
      </c>
      <c r="L104" t="n">
        <v>26.5</v>
      </c>
      <c r="M104" t="n">
        <v>9</v>
      </c>
      <c r="N104" t="n">
        <v>75.06</v>
      </c>
      <c r="O104" t="n">
        <v>34679.43</v>
      </c>
      <c r="P104" t="n">
        <v>350.19</v>
      </c>
      <c r="Q104" t="n">
        <v>608.84</v>
      </c>
      <c r="R104" t="n">
        <v>53.57</v>
      </c>
      <c r="S104" t="n">
        <v>46.36</v>
      </c>
      <c r="T104" t="n">
        <v>3277.87</v>
      </c>
      <c r="U104" t="n">
        <v>0.87</v>
      </c>
      <c r="V104" t="n">
        <v>0.9</v>
      </c>
      <c r="W104" t="n">
        <v>9.199999999999999</v>
      </c>
      <c r="X104" t="n">
        <v>0.2</v>
      </c>
      <c r="Y104" t="n">
        <v>1</v>
      </c>
      <c r="Z104" t="n">
        <v>10</v>
      </c>
      <c r="AA104" t="n">
        <v>1185.448981316829</v>
      </c>
      <c r="AB104" t="n">
        <v>1621.983594555711</v>
      </c>
      <c r="AC104" t="n">
        <v>1467.183756759586</v>
      </c>
      <c r="AD104" t="n">
        <v>1185448.981316829</v>
      </c>
      <c r="AE104" t="n">
        <v>1621983.594555711</v>
      </c>
      <c r="AF104" t="n">
        <v>1.205195592318628e-06</v>
      </c>
      <c r="AG104" t="n">
        <v>34.86979166666666</v>
      </c>
      <c r="AH104" t="n">
        <v>1467183.756759586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3.7341</v>
      </c>
      <c r="E105" t="n">
        <v>26.78</v>
      </c>
      <c r="F105" t="n">
        <v>23.57</v>
      </c>
      <c r="G105" t="n">
        <v>128.56</v>
      </c>
      <c r="H105" t="n">
        <v>1.7</v>
      </c>
      <c r="I105" t="n">
        <v>11</v>
      </c>
      <c r="J105" t="n">
        <v>279.78</v>
      </c>
      <c r="K105" t="n">
        <v>57.72</v>
      </c>
      <c r="L105" t="n">
        <v>26.75</v>
      </c>
      <c r="M105" t="n">
        <v>9</v>
      </c>
      <c r="N105" t="n">
        <v>75.3</v>
      </c>
      <c r="O105" t="n">
        <v>34740.03</v>
      </c>
      <c r="P105" t="n">
        <v>349.5</v>
      </c>
      <c r="Q105" t="n">
        <v>608.78</v>
      </c>
      <c r="R105" t="n">
        <v>53.55</v>
      </c>
      <c r="S105" t="n">
        <v>46.36</v>
      </c>
      <c r="T105" t="n">
        <v>3269.61</v>
      </c>
      <c r="U105" t="n">
        <v>0.87</v>
      </c>
      <c r="V105" t="n">
        <v>0.9</v>
      </c>
      <c r="W105" t="n">
        <v>9.199999999999999</v>
      </c>
      <c r="X105" t="n">
        <v>0.2</v>
      </c>
      <c r="Y105" t="n">
        <v>1</v>
      </c>
      <c r="Z105" t="n">
        <v>10</v>
      </c>
      <c r="AA105" t="n">
        <v>1184.443397264125</v>
      </c>
      <c r="AB105" t="n">
        <v>1620.607710091564</v>
      </c>
      <c r="AC105" t="n">
        <v>1465.939184777631</v>
      </c>
      <c r="AD105" t="n">
        <v>1184443.397264125</v>
      </c>
      <c r="AE105" t="n">
        <v>1620607.710091564</v>
      </c>
      <c r="AF105" t="n">
        <v>1.205195592318628e-06</v>
      </c>
      <c r="AG105" t="n">
        <v>34.86979166666666</v>
      </c>
      <c r="AH105" t="n">
        <v>1465939.184777631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3.735</v>
      </c>
      <c r="E106" t="n">
        <v>26.77</v>
      </c>
      <c r="F106" t="n">
        <v>23.56</v>
      </c>
      <c r="G106" t="n">
        <v>128.53</v>
      </c>
      <c r="H106" t="n">
        <v>1.72</v>
      </c>
      <c r="I106" t="n">
        <v>11</v>
      </c>
      <c r="J106" t="n">
        <v>280.27</v>
      </c>
      <c r="K106" t="n">
        <v>57.72</v>
      </c>
      <c r="L106" t="n">
        <v>27</v>
      </c>
      <c r="M106" t="n">
        <v>9</v>
      </c>
      <c r="N106" t="n">
        <v>75.54000000000001</v>
      </c>
      <c r="O106" t="n">
        <v>34800.73</v>
      </c>
      <c r="P106" t="n">
        <v>348.96</v>
      </c>
      <c r="Q106" t="n">
        <v>608.8</v>
      </c>
      <c r="R106" t="n">
        <v>53.36</v>
      </c>
      <c r="S106" t="n">
        <v>46.36</v>
      </c>
      <c r="T106" t="n">
        <v>3170.74</v>
      </c>
      <c r="U106" t="n">
        <v>0.87</v>
      </c>
      <c r="V106" t="n">
        <v>0.9</v>
      </c>
      <c r="W106" t="n">
        <v>9.199999999999999</v>
      </c>
      <c r="X106" t="n">
        <v>0.19</v>
      </c>
      <c r="Y106" t="n">
        <v>1</v>
      </c>
      <c r="Z106" t="n">
        <v>10</v>
      </c>
      <c r="AA106" t="n">
        <v>1183.398838320681</v>
      </c>
      <c r="AB106" t="n">
        <v>1619.178498462456</v>
      </c>
      <c r="AC106" t="n">
        <v>1464.646375100494</v>
      </c>
      <c r="AD106" t="n">
        <v>1183398.838320681</v>
      </c>
      <c r="AE106" t="n">
        <v>1619178.498462456</v>
      </c>
      <c r="AF106" t="n">
        <v>1.205486070889926e-06</v>
      </c>
      <c r="AG106" t="n">
        <v>34.85677083333334</v>
      </c>
      <c r="AH106" t="n">
        <v>1464646.375100494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3.7353</v>
      </c>
      <c r="E107" t="n">
        <v>26.77</v>
      </c>
      <c r="F107" t="n">
        <v>23.56</v>
      </c>
      <c r="G107" t="n">
        <v>128.52</v>
      </c>
      <c r="H107" t="n">
        <v>1.73</v>
      </c>
      <c r="I107" t="n">
        <v>11</v>
      </c>
      <c r="J107" t="n">
        <v>280.76</v>
      </c>
      <c r="K107" t="n">
        <v>57.72</v>
      </c>
      <c r="L107" t="n">
        <v>27.25</v>
      </c>
      <c r="M107" t="n">
        <v>9</v>
      </c>
      <c r="N107" t="n">
        <v>75.79000000000001</v>
      </c>
      <c r="O107" t="n">
        <v>34861.53</v>
      </c>
      <c r="P107" t="n">
        <v>348.25</v>
      </c>
      <c r="Q107" t="n">
        <v>608.76</v>
      </c>
      <c r="R107" t="n">
        <v>53.38</v>
      </c>
      <c r="S107" t="n">
        <v>46.36</v>
      </c>
      <c r="T107" t="n">
        <v>3183.19</v>
      </c>
      <c r="U107" t="n">
        <v>0.87</v>
      </c>
      <c r="V107" t="n">
        <v>0.9</v>
      </c>
      <c r="W107" t="n">
        <v>9.19</v>
      </c>
      <c r="X107" t="n">
        <v>0.19</v>
      </c>
      <c r="Y107" t="n">
        <v>1</v>
      </c>
      <c r="Z107" t="n">
        <v>10</v>
      </c>
      <c r="AA107" t="n">
        <v>1182.307309306584</v>
      </c>
      <c r="AB107" t="n">
        <v>1617.685020310507</v>
      </c>
      <c r="AC107" t="n">
        <v>1463.295432407258</v>
      </c>
      <c r="AD107" t="n">
        <v>1182307.309306584</v>
      </c>
      <c r="AE107" t="n">
        <v>1617685.020310507</v>
      </c>
      <c r="AF107" t="n">
        <v>1.205582897080359e-06</v>
      </c>
      <c r="AG107" t="n">
        <v>34.85677083333334</v>
      </c>
      <c r="AH107" t="n">
        <v>1463295.432407258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3.7342</v>
      </c>
      <c r="E108" t="n">
        <v>26.78</v>
      </c>
      <c r="F108" t="n">
        <v>23.57</v>
      </c>
      <c r="G108" t="n">
        <v>128.56</v>
      </c>
      <c r="H108" t="n">
        <v>1.74</v>
      </c>
      <c r="I108" t="n">
        <v>11</v>
      </c>
      <c r="J108" t="n">
        <v>281.26</v>
      </c>
      <c r="K108" t="n">
        <v>57.72</v>
      </c>
      <c r="L108" t="n">
        <v>27.5</v>
      </c>
      <c r="M108" t="n">
        <v>9</v>
      </c>
      <c r="N108" t="n">
        <v>76.03</v>
      </c>
      <c r="O108" t="n">
        <v>34922.42</v>
      </c>
      <c r="P108" t="n">
        <v>347.81</v>
      </c>
      <c r="Q108" t="n">
        <v>608.86</v>
      </c>
      <c r="R108" t="n">
        <v>53.54</v>
      </c>
      <c r="S108" t="n">
        <v>46.36</v>
      </c>
      <c r="T108" t="n">
        <v>3262.91</v>
      </c>
      <c r="U108" t="n">
        <v>0.87</v>
      </c>
      <c r="V108" t="n">
        <v>0.9</v>
      </c>
      <c r="W108" t="n">
        <v>9.199999999999999</v>
      </c>
      <c r="X108" t="n">
        <v>0.2</v>
      </c>
      <c r="Y108" t="n">
        <v>1</v>
      </c>
      <c r="Z108" t="n">
        <v>10</v>
      </c>
      <c r="AA108" t="n">
        <v>1181.96143405505</v>
      </c>
      <c r="AB108" t="n">
        <v>1617.211778532419</v>
      </c>
      <c r="AC108" t="n">
        <v>1462.867356160271</v>
      </c>
      <c r="AD108" t="n">
        <v>1181961.43405505</v>
      </c>
      <c r="AE108" t="n">
        <v>1617211.778532419</v>
      </c>
      <c r="AF108" t="n">
        <v>1.205227867715438e-06</v>
      </c>
      <c r="AG108" t="n">
        <v>34.86979166666666</v>
      </c>
      <c r="AH108" t="n">
        <v>1462867.356160271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3.7436</v>
      </c>
      <c r="E109" t="n">
        <v>26.71</v>
      </c>
      <c r="F109" t="n">
        <v>23.55</v>
      </c>
      <c r="G109" t="n">
        <v>141.28</v>
      </c>
      <c r="H109" t="n">
        <v>1.75</v>
      </c>
      <c r="I109" t="n">
        <v>10</v>
      </c>
      <c r="J109" t="n">
        <v>281.75</v>
      </c>
      <c r="K109" t="n">
        <v>57.72</v>
      </c>
      <c r="L109" t="n">
        <v>27.75</v>
      </c>
      <c r="M109" t="n">
        <v>8</v>
      </c>
      <c r="N109" t="n">
        <v>76.28</v>
      </c>
      <c r="O109" t="n">
        <v>34983.41</v>
      </c>
      <c r="P109" t="n">
        <v>347.67</v>
      </c>
      <c r="Q109" t="n">
        <v>608.8099999999999</v>
      </c>
      <c r="R109" t="n">
        <v>52.93</v>
      </c>
      <c r="S109" t="n">
        <v>46.36</v>
      </c>
      <c r="T109" t="n">
        <v>2962.54</v>
      </c>
      <c r="U109" t="n">
        <v>0.88</v>
      </c>
      <c r="V109" t="n">
        <v>0.9</v>
      </c>
      <c r="W109" t="n">
        <v>9.19</v>
      </c>
      <c r="X109" t="n">
        <v>0.18</v>
      </c>
      <c r="Y109" t="n">
        <v>1</v>
      </c>
      <c r="Z109" t="n">
        <v>10</v>
      </c>
      <c r="AA109" t="n">
        <v>1179.803591704097</v>
      </c>
      <c r="AB109" t="n">
        <v>1614.259323430559</v>
      </c>
      <c r="AC109" t="n">
        <v>1460.196679229536</v>
      </c>
      <c r="AD109" t="n">
        <v>1179803.591704097</v>
      </c>
      <c r="AE109" t="n">
        <v>1614259.323430559</v>
      </c>
      <c r="AF109" t="n">
        <v>1.20826175501567e-06</v>
      </c>
      <c r="AG109" t="n">
        <v>34.77864583333334</v>
      </c>
      <c r="AH109" t="n">
        <v>1460196.679229536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3.7434</v>
      </c>
      <c r="E110" t="n">
        <v>26.71</v>
      </c>
      <c r="F110" t="n">
        <v>23.55</v>
      </c>
      <c r="G110" t="n">
        <v>141.3</v>
      </c>
      <c r="H110" t="n">
        <v>1.77</v>
      </c>
      <c r="I110" t="n">
        <v>10</v>
      </c>
      <c r="J110" t="n">
        <v>282.25</v>
      </c>
      <c r="K110" t="n">
        <v>57.72</v>
      </c>
      <c r="L110" t="n">
        <v>28</v>
      </c>
      <c r="M110" t="n">
        <v>8</v>
      </c>
      <c r="N110" t="n">
        <v>76.52</v>
      </c>
      <c r="O110" t="n">
        <v>35044.49</v>
      </c>
      <c r="P110" t="n">
        <v>348.23</v>
      </c>
      <c r="Q110" t="n">
        <v>608.83</v>
      </c>
      <c r="R110" t="n">
        <v>52.96</v>
      </c>
      <c r="S110" t="n">
        <v>46.36</v>
      </c>
      <c r="T110" t="n">
        <v>2976.55</v>
      </c>
      <c r="U110" t="n">
        <v>0.88</v>
      </c>
      <c r="V110" t="n">
        <v>0.9</v>
      </c>
      <c r="W110" t="n">
        <v>9.19</v>
      </c>
      <c r="X110" t="n">
        <v>0.18</v>
      </c>
      <c r="Y110" t="n">
        <v>1</v>
      </c>
      <c r="Z110" t="n">
        <v>10</v>
      </c>
      <c r="AA110" t="n">
        <v>1180.655502509973</v>
      </c>
      <c r="AB110" t="n">
        <v>1615.424945378811</v>
      </c>
      <c r="AC110" t="n">
        <v>1461.251055855007</v>
      </c>
      <c r="AD110" t="n">
        <v>1180655.502509973</v>
      </c>
      <c r="AE110" t="n">
        <v>1615424.945378811</v>
      </c>
      <c r="AF110" t="n">
        <v>1.208197204222048e-06</v>
      </c>
      <c r="AG110" t="n">
        <v>34.77864583333334</v>
      </c>
      <c r="AH110" t="n">
        <v>1461251.055855007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3.7432</v>
      </c>
      <c r="E111" t="n">
        <v>26.72</v>
      </c>
      <c r="F111" t="n">
        <v>23.55</v>
      </c>
      <c r="G111" t="n">
        <v>141.3</v>
      </c>
      <c r="H111" t="n">
        <v>1.78</v>
      </c>
      <c r="I111" t="n">
        <v>10</v>
      </c>
      <c r="J111" t="n">
        <v>282.74</v>
      </c>
      <c r="K111" t="n">
        <v>57.72</v>
      </c>
      <c r="L111" t="n">
        <v>28.25</v>
      </c>
      <c r="M111" t="n">
        <v>8</v>
      </c>
      <c r="N111" t="n">
        <v>76.77</v>
      </c>
      <c r="O111" t="n">
        <v>35105.68</v>
      </c>
      <c r="P111" t="n">
        <v>348.41</v>
      </c>
      <c r="Q111" t="n">
        <v>608.8099999999999</v>
      </c>
      <c r="R111" t="n">
        <v>52.87</v>
      </c>
      <c r="S111" t="n">
        <v>46.36</v>
      </c>
      <c r="T111" t="n">
        <v>2933.98</v>
      </c>
      <c r="U111" t="n">
        <v>0.88</v>
      </c>
      <c r="V111" t="n">
        <v>0.9</v>
      </c>
      <c r="W111" t="n">
        <v>9.199999999999999</v>
      </c>
      <c r="X111" t="n">
        <v>0.18</v>
      </c>
      <c r="Y111" t="n">
        <v>1</v>
      </c>
      <c r="Z111" t="n">
        <v>10</v>
      </c>
      <c r="AA111" t="n">
        <v>1180.955050767462</v>
      </c>
      <c r="AB111" t="n">
        <v>1615.834800519844</v>
      </c>
      <c r="AC111" t="n">
        <v>1461.621794996616</v>
      </c>
      <c r="AD111" t="n">
        <v>1180955.050767462</v>
      </c>
      <c r="AE111" t="n">
        <v>1615834.800519844</v>
      </c>
      <c r="AF111" t="n">
        <v>1.208132653428426e-06</v>
      </c>
      <c r="AG111" t="n">
        <v>34.79166666666666</v>
      </c>
      <c r="AH111" t="n">
        <v>1461621.794996615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3.7433</v>
      </c>
      <c r="E112" t="n">
        <v>26.71</v>
      </c>
      <c r="F112" t="n">
        <v>23.55</v>
      </c>
      <c r="G112" t="n">
        <v>141.3</v>
      </c>
      <c r="H112" t="n">
        <v>1.79</v>
      </c>
      <c r="I112" t="n">
        <v>10</v>
      </c>
      <c r="J112" t="n">
        <v>283.24</v>
      </c>
      <c r="K112" t="n">
        <v>57.72</v>
      </c>
      <c r="L112" t="n">
        <v>28.5</v>
      </c>
      <c r="M112" t="n">
        <v>8</v>
      </c>
      <c r="N112" t="n">
        <v>77.01000000000001</v>
      </c>
      <c r="O112" t="n">
        <v>35166.96</v>
      </c>
      <c r="P112" t="n">
        <v>348.51</v>
      </c>
      <c r="Q112" t="n">
        <v>608.75</v>
      </c>
      <c r="R112" t="n">
        <v>52.93</v>
      </c>
      <c r="S112" t="n">
        <v>46.36</v>
      </c>
      <c r="T112" t="n">
        <v>2964.58</v>
      </c>
      <c r="U112" t="n">
        <v>0.88</v>
      </c>
      <c r="V112" t="n">
        <v>0.9</v>
      </c>
      <c r="W112" t="n">
        <v>9.19</v>
      </c>
      <c r="X112" t="n">
        <v>0.18</v>
      </c>
      <c r="Y112" t="n">
        <v>1</v>
      </c>
      <c r="Z112" t="n">
        <v>10</v>
      </c>
      <c r="AA112" t="n">
        <v>1181.081492050335</v>
      </c>
      <c r="AB112" t="n">
        <v>1616.007803061267</v>
      </c>
      <c r="AC112" t="n">
        <v>1461.778286418295</v>
      </c>
      <c r="AD112" t="n">
        <v>1181081.492050335</v>
      </c>
      <c r="AE112" t="n">
        <v>1616007.803061267</v>
      </c>
      <c r="AF112" t="n">
        <v>1.208164928825237e-06</v>
      </c>
      <c r="AG112" t="n">
        <v>34.77864583333334</v>
      </c>
      <c r="AH112" t="n">
        <v>1461778.286418295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3.743</v>
      </c>
      <c r="E113" t="n">
        <v>26.72</v>
      </c>
      <c r="F113" t="n">
        <v>23.55</v>
      </c>
      <c r="G113" t="n">
        <v>141.31</v>
      </c>
      <c r="H113" t="n">
        <v>1.8</v>
      </c>
      <c r="I113" t="n">
        <v>10</v>
      </c>
      <c r="J113" t="n">
        <v>283.74</v>
      </c>
      <c r="K113" t="n">
        <v>57.72</v>
      </c>
      <c r="L113" t="n">
        <v>28.75</v>
      </c>
      <c r="M113" t="n">
        <v>8</v>
      </c>
      <c r="N113" t="n">
        <v>77.26000000000001</v>
      </c>
      <c r="O113" t="n">
        <v>35228.34</v>
      </c>
      <c r="P113" t="n">
        <v>348.7</v>
      </c>
      <c r="Q113" t="n">
        <v>608.79</v>
      </c>
      <c r="R113" t="n">
        <v>52.98</v>
      </c>
      <c r="S113" t="n">
        <v>46.36</v>
      </c>
      <c r="T113" t="n">
        <v>2989.43</v>
      </c>
      <c r="U113" t="n">
        <v>0.87</v>
      </c>
      <c r="V113" t="n">
        <v>0.9</v>
      </c>
      <c r="W113" t="n">
        <v>9.199999999999999</v>
      </c>
      <c r="X113" t="n">
        <v>0.18</v>
      </c>
      <c r="Y113" t="n">
        <v>1</v>
      </c>
      <c r="Z113" t="n">
        <v>10</v>
      </c>
      <c r="AA113" t="n">
        <v>1181.41456035588</v>
      </c>
      <c r="AB113" t="n">
        <v>1616.463521810851</v>
      </c>
      <c r="AC113" t="n">
        <v>1462.190512010024</v>
      </c>
      <c r="AD113" t="n">
        <v>1181414.560355881</v>
      </c>
      <c r="AE113" t="n">
        <v>1616463.521810851</v>
      </c>
      <c r="AF113" t="n">
        <v>1.208068102634804e-06</v>
      </c>
      <c r="AG113" t="n">
        <v>34.79166666666666</v>
      </c>
      <c r="AH113" t="n">
        <v>1462190.512010024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3.744</v>
      </c>
      <c r="E114" t="n">
        <v>26.71</v>
      </c>
      <c r="F114" t="n">
        <v>23.55</v>
      </c>
      <c r="G114" t="n">
        <v>141.27</v>
      </c>
      <c r="H114" t="n">
        <v>1.82</v>
      </c>
      <c r="I114" t="n">
        <v>10</v>
      </c>
      <c r="J114" t="n">
        <v>284.23</v>
      </c>
      <c r="K114" t="n">
        <v>57.72</v>
      </c>
      <c r="L114" t="n">
        <v>29</v>
      </c>
      <c r="M114" t="n">
        <v>8</v>
      </c>
      <c r="N114" t="n">
        <v>77.51000000000001</v>
      </c>
      <c r="O114" t="n">
        <v>35289.82</v>
      </c>
      <c r="P114" t="n">
        <v>348.84</v>
      </c>
      <c r="Q114" t="n">
        <v>608.77</v>
      </c>
      <c r="R114" t="n">
        <v>52.74</v>
      </c>
      <c r="S114" t="n">
        <v>46.36</v>
      </c>
      <c r="T114" t="n">
        <v>2867.61</v>
      </c>
      <c r="U114" t="n">
        <v>0.88</v>
      </c>
      <c r="V114" t="n">
        <v>0.9</v>
      </c>
      <c r="W114" t="n">
        <v>9.19</v>
      </c>
      <c r="X114" t="n">
        <v>0.17</v>
      </c>
      <c r="Y114" t="n">
        <v>1</v>
      </c>
      <c r="Z114" t="n">
        <v>10</v>
      </c>
      <c r="AA114" t="n">
        <v>1181.428591516303</v>
      </c>
      <c r="AB114" t="n">
        <v>1616.482719863552</v>
      </c>
      <c r="AC114" t="n">
        <v>1462.20787782752</v>
      </c>
      <c r="AD114" t="n">
        <v>1181428.591516303</v>
      </c>
      <c r="AE114" t="n">
        <v>1616482.719863552</v>
      </c>
      <c r="AF114" t="n">
        <v>1.208390856602914e-06</v>
      </c>
      <c r="AG114" t="n">
        <v>34.77864583333334</v>
      </c>
      <c r="AH114" t="n">
        <v>1462207.87782752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3.7438</v>
      </c>
      <c r="E115" t="n">
        <v>26.71</v>
      </c>
      <c r="F115" t="n">
        <v>23.55</v>
      </c>
      <c r="G115" t="n">
        <v>141.28</v>
      </c>
      <c r="H115" t="n">
        <v>1.83</v>
      </c>
      <c r="I115" t="n">
        <v>10</v>
      </c>
      <c r="J115" t="n">
        <v>284.73</v>
      </c>
      <c r="K115" t="n">
        <v>57.72</v>
      </c>
      <c r="L115" t="n">
        <v>29.25</v>
      </c>
      <c r="M115" t="n">
        <v>8</v>
      </c>
      <c r="N115" t="n">
        <v>77.76000000000001</v>
      </c>
      <c r="O115" t="n">
        <v>35351.4</v>
      </c>
      <c r="P115" t="n">
        <v>348.96</v>
      </c>
      <c r="Q115" t="n">
        <v>608.78</v>
      </c>
      <c r="R115" t="n">
        <v>52.79</v>
      </c>
      <c r="S115" t="n">
        <v>46.36</v>
      </c>
      <c r="T115" t="n">
        <v>2890.17</v>
      </c>
      <c r="U115" t="n">
        <v>0.88</v>
      </c>
      <c r="V115" t="n">
        <v>0.9</v>
      </c>
      <c r="W115" t="n">
        <v>9.199999999999999</v>
      </c>
      <c r="X115" t="n">
        <v>0.17</v>
      </c>
      <c r="Y115" t="n">
        <v>1</v>
      </c>
      <c r="Z115" t="n">
        <v>10</v>
      </c>
      <c r="AA115" t="n">
        <v>1181.640917532975</v>
      </c>
      <c r="AB115" t="n">
        <v>1616.773233686726</v>
      </c>
      <c r="AC115" t="n">
        <v>1462.470665419149</v>
      </c>
      <c r="AD115" t="n">
        <v>1181640.917532975</v>
      </c>
      <c r="AE115" t="n">
        <v>1616773.233686726</v>
      </c>
      <c r="AF115" t="n">
        <v>1.208326305809292e-06</v>
      </c>
      <c r="AG115" t="n">
        <v>34.77864583333334</v>
      </c>
      <c r="AH115" t="n">
        <v>1462470.665419149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3.7443</v>
      </c>
      <c r="E116" t="n">
        <v>26.71</v>
      </c>
      <c r="F116" t="n">
        <v>23.54</v>
      </c>
      <c r="G116" t="n">
        <v>141.26</v>
      </c>
      <c r="H116" t="n">
        <v>1.84</v>
      </c>
      <c r="I116" t="n">
        <v>10</v>
      </c>
      <c r="J116" t="n">
        <v>285.23</v>
      </c>
      <c r="K116" t="n">
        <v>57.72</v>
      </c>
      <c r="L116" t="n">
        <v>29.5</v>
      </c>
      <c r="M116" t="n">
        <v>8</v>
      </c>
      <c r="N116" t="n">
        <v>78.01000000000001</v>
      </c>
      <c r="O116" t="n">
        <v>35413.08</v>
      </c>
      <c r="P116" t="n">
        <v>349.03</v>
      </c>
      <c r="Q116" t="n">
        <v>608.8200000000001</v>
      </c>
      <c r="R116" t="n">
        <v>52.7</v>
      </c>
      <c r="S116" t="n">
        <v>46.36</v>
      </c>
      <c r="T116" t="n">
        <v>2848.46</v>
      </c>
      <c r="U116" t="n">
        <v>0.88</v>
      </c>
      <c r="V116" t="n">
        <v>0.91</v>
      </c>
      <c r="W116" t="n">
        <v>9.19</v>
      </c>
      <c r="X116" t="n">
        <v>0.17</v>
      </c>
      <c r="Y116" t="n">
        <v>1</v>
      </c>
      <c r="Z116" t="n">
        <v>10</v>
      </c>
      <c r="AA116" t="n">
        <v>1181.562001970818</v>
      </c>
      <c r="AB116" t="n">
        <v>1616.665257933073</v>
      </c>
      <c r="AC116" t="n">
        <v>1462.37299471988</v>
      </c>
      <c r="AD116" t="n">
        <v>1181562.001970818</v>
      </c>
      <c r="AE116" t="n">
        <v>1616665.257933073</v>
      </c>
      <c r="AF116" t="n">
        <v>1.208487682793347e-06</v>
      </c>
      <c r="AG116" t="n">
        <v>34.77864583333334</v>
      </c>
      <c r="AH116" t="n">
        <v>1462372.99471988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3.7449</v>
      </c>
      <c r="E117" t="n">
        <v>26.7</v>
      </c>
      <c r="F117" t="n">
        <v>23.54</v>
      </c>
      <c r="G117" t="n">
        <v>141.23</v>
      </c>
      <c r="H117" t="n">
        <v>1.85</v>
      </c>
      <c r="I117" t="n">
        <v>10</v>
      </c>
      <c r="J117" t="n">
        <v>285.73</v>
      </c>
      <c r="K117" t="n">
        <v>57.72</v>
      </c>
      <c r="L117" t="n">
        <v>29.75</v>
      </c>
      <c r="M117" t="n">
        <v>8</v>
      </c>
      <c r="N117" t="n">
        <v>78.26000000000001</v>
      </c>
      <c r="O117" t="n">
        <v>35474.86</v>
      </c>
      <c r="P117" t="n">
        <v>348.74</v>
      </c>
      <c r="Q117" t="n">
        <v>608.76</v>
      </c>
      <c r="R117" t="n">
        <v>52.62</v>
      </c>
      <c r="S117" t="n">
        <v>46.36</v>
      </c>
      <c r="T117" t="n">
        <v>2806.32</v>
      </c>
      <c r="U117" t="n">
        <v>0.88</v>
      </c>
      <c r="V117" t="n">
        <v>0.91</v>
      </c>
      <c r="W117" t="n">
        <v>9.19</v>
      </c>
      <c r="X117" t="n">
        <v>0.17</v>
      </c>
      <c r="Y117" t="n">
        <v>1</v>
      </c>
      <c r="Z117" t="n">
        <v>10</v>
      </c>
      <c r="AA117" t="n">
        <v>1181.026911215326</v>
      </c>
      <c r="AB117" t="n">
        <v>1615.933123154872</v>
      </c>
      <c r="AC117" t="n">
        <v>1461.710733857353</v>
      </c>
      <c r="AD117" t="n">
        <v>1181026.911215327</v>
      </c>
      <c r="AE117" t="n">
        <v>1615933.123154872</v>
      </c>
      <c r="AF117" t="n">
        <v>1.208681335174213e-06</v>
      </c>
      <c r="AG117" t="n">
        <v>34.765625</v>
      </c>
      <c r="AH117" t="n">
        <v>1461710.733857353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3.7447</v>
      </c>
      <c r="E118" t="n">
        <v>26.7</v>
      </c>
      <c r="F118" t="n">
        <v>23.54</v>
      </c>
      <c r="G118" t="n">
        <v>141.24</v>
      </c>
      <c r="H118" t="n">
        <v>1.87</v>
      </c>
      <c r="I118" t="n">
        <v>10</v>
      </c>
      <c r="J118" t="n">
        <v>286.24</v>
      </c>
      <c r="K118" t="n">
        <v>57.72</v>
      </c>
      <c r="L118" t="n">
        <v>30</v>
      </c>
      <c r="M118" t="n">
        <v>8</v>
      </c>
      <c r="N118" t="n">
        <v>78.51000000000001</v>
      </c>
      <c r="O118" t="n">
        <v>35536.74</v>
      </c>
      <c r="P118" t="n">
        <v>348</v>
      </c>
      <c r="Q118" t="n">
        <v>608.76</v>
      </c>
      <c r="R118" t="n">
        <v>52.61</v>
      </c>
      <c r="S118" t="n">
        <v>46.36</v>
      </c>
      <c r="T118" t="n">
        <v>2803.78</v>
      </c>
      <c r="U118" t="n">
        <v>0.88</v>
      </c>
      <c r="V118" t="n">
        <v>0.91</v>
      </c>
      <c r="W118" t="n">
        <v>9.19</v>
      </c>
      <c r="X118" t="n">
        <v>0.17</v>
      </c>
      <c r="Y118" t="n">
        <v>1</v>
      </c>
      <c r="Z118" t="n">
        <v>10</v>
      </c>
      <c r="AA118" t="n">
        <v>1179.989375882075</v>
      </c>
      <c r="AB118" t="n">
        <v>1614.513521539089</v>
      </c>
      <c r="AC118" t="n">
        <v>1460.426617027357</v>
      </c>
      <c r="AD118" t="n">
        <v>1179989.375882075</v>
      </c>
      <c r="AE118" t="n">
        <v>1614513.521539089</v>
      </c>
      <c r="AF118" t="n">
        <v>1.208616784380591e-06</v>
      </c>
      <c r="AG118" t="n">
        <v>34.765625</v>
      </c>
      <c r="AH118" t="n">
        <v>1460426.617027357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3.7432</v>
      </c>
      <c r="E119" t="n">
        <v>26.72</v>
      </c>
      <c r="F119" t="n">
        <v>23.55</v>
      </c>
      <c r="G119" t="n">
        <v>141.3</v>
      </c>
      <c r="H119" t="n">
        <v>1.88</v>
      </c>
      <c r="I119" t="n">
        <v>10</v>
      </c>
      <c r="J119" t="n">
        <v>286.74</v>
      </c>
      <c r="K119" t="n">
        <v>57.72</v>
      </c>
      <c r="L119" t="n">
        <v>30.25</v>
      </c>
      <c r="M119" t="n">
        <v>8</v>
      </c>
      <c r="N119" t="n">
        <v>78.77</v>
      </c>
      <c r="O119" t="n">
        <v>35598.85</v>
      </c>
      <c r="P119" t="n">
        <v>346.94</v>
      </c>
      <c r="Q119" t="n">
        <v>608.8200000000001</v>
      </c>
      <c r="R119" t="n">
        <v>52.87</v>
      </c>
      <c r="S119" t="n">
        <v>46.36</v>
      </c>
      <c r="T119" t="n">
        <v>2930.83</v>
      </c>
      <c r="U119" t="n">
        <v>0.88</v>
      </c>
      <c r="V119" t="n">
        <v>0.9</v>
      </c>
      <c r="W119" t="n">
        <v>9.199999999999999</v>
      </c>
      <c r="X119" t="n">
        <v>0.18</v>
      </c>
      <c r="Y119" t="n">
        <v>1</v>
      </c>
      <c r="Z119" t="n">
        <v>10</v>
      </c>
      <c r="AA119" t="n">
        <v>1178.817927692705</v>
      </c>
      <c r="AB119" t="n">
        <v>1612.910694445746</v>
      </c>
      <c r="AC119" t="n">
        <v>1458.976761502221</v>
      </c>
      <c r="AD119" t="n">
        <v>1178817.927692705</v>
      </c>
      <c r="AE119" t="n">
        <v>1612910.694445746</v>
      </c>
      <c r="AF119" t="n">
        <v>1.208132653428426e-06</v>
      </c>
      <c r="AG119" t="n">
        <v>34.79166666666666</v>
      </c>
      <c r="AH119" t="n">
        <v>1458976.761502221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3.7432</v>
      </c>
      <c r="E120" t="n">
        <v>26.72</v>
      </c>
      <c r="F120" t="n">
        <v>23.55</v>
      </c>
      <c r="G120" t="n">
        <v>141.3</v>
      </c>
      <c r="H120" t="n">
        <v>1.89</v>
      </c>
      <c r="I120" t="n">
        <v>10</v>
      </c>
      <c r="J120" t="n">
        <v>287.24</v>
      </c>
      <c r="K120" t="n">
        <v>57.72</v>
      </c>
      <c r="L120" t="n">
        <v>30.5</v>
      </c>
      <c r="M120" t="n">
        <v>8</v>
      </c>
      <c r="N120" t="n">
        <v>79.02</v>
      </c>
      <c r="O120" t="n">
        <v>35660.94</v>
      </c>
      <c r="P120" t="n">
        <v>346.3</v>
      </c>
      <c r="Q120" t="n">
        <v>608.8</v>
      </c>
      <c r="R120" t="n">
        <v>53.03</v>
      </c>
      <c r="S120" t="n">
        <v>46.36</v>
      </c>
      <c r="T120" t="n">
        <v>3012.19</v>
      </c>
      <c r="U120" t="n">
        <v>0.87</v>
      </c>
      <c r="V120" t="n">
        <v>0.9</v>
      </c>
      <c r="W120" t="n">
        <v>9.19</v>
      </c>
      <c r="X120" t="n">
        <v>0.18</v>
      </c>
      <c r="Y120" t="n">
        <v>1</v>
      </c>
      <c r="Z120" t="n">
        <v>10</v>
      </c>
      <c r="AA120" t="n">
        <v>1177.887479551314</v>
      </c>
      <c r="AB120" t="n">
        <v>1611.63761425022</v>
      </c>
      <c r="AC120" t="n">
        <v>1457.825182293777</v>
      </c>
      <c r="AD120" t="n">
        <v>1177887.479551314</v>
      </c>
      <c r="AE120" t="n">
        <v>1611637.61425022</v>
      </c>
      <c r="AF120" t="n">
        <v>1.208132653428426e-06</v>
      </c>
      <c r="AG120" t="n">
        <v>34.79166666666666</v>
      </c>
      <c r="AH120" t="n">
        <v>1457825.182293777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3.7423</v>
      </c>
      <c r="E121" t="n">
        <v>26.72</v>
      </c>
      <c r="F121" t="n">
        <v>23.56</v>
      </c>
      <c r="G121" t="n">
        <v>141.34</v>
      </c>
      <c r="H121" t="n">
        <v>1.9</v>
      </c>
      <c r="I121" t="n">
        <v>10</v>
      </c>
      <c r="J121" t="n">
        <v>287.75</v>
      </c>
      <c r="K121" t="n">
        <v>57.72</v>
      </c>
      <c r="L121" t="n">
        <v>30.75</v>
      </c>
      <c r="M121" t="n">
        <v>8</v>
      </c>
      <c r="N121" t="n">
        <v>79.27</v>
      </c>
      <c r="O121" t="n">
        <v>35723.13</v>
      </c>
      <c r="P121" t="n">
        <v>344.62</v>
      </c>
      <c r="Q121" t="n">
        <v>608.75</v>
      </c>
      <c r="R121" t="n">
        <v>53.11</v>
      </c>
      <c r="S121" t="n">
        <v>46.36</v>
      </c>
      <c r="T121" t="n">
        <v>3052.91</v>
      </c>
      <c r="U121" t="n">
        <v>0.87</v>
      </c>
      <c r="V121" t="n">
        <v>0.9</v>
      </c>
      <c r="W121" t="n">
        <v>9.199999999999999</v>
      </c>
      <c r="X121" t="n">
        <v>0.19</v>
      </c>
      <c r="Y121" t="n">
        <v>1</v>
      </c>
      <c r="Z121" t="n">
        <v>10</v>
      </c>
      <c r="AA121" t="n">
        <v>1175.700156062864</v>
      </c>
      <c r="AB121" t="n">
        <v>1608.644821755421</v>
      </c>
      <c r="AC121" t="n">
        <v>1455.11801771427</v>
      </c>
      <c r="AD121" t="n">
        <v>1175700.156062864</v>
      </c>
      <c r="AE121" t="n">
        <v>1608644.821755421</v>
      </c>
      <c r="AF121" t="n">
        <v>1.207842174857128e-06</v>
      </c>
      <c r="AG121" t="n">
        <v>34.79166666666666</v>
      </c>
      <c r="AH121" t="n">
        <v>1455118.01771427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3.7515</v>
      </c>
      <c r="E122" t="n">
        <v>26.66</v>
      </c>
      <c r="F122" t="n">
        <v>23.54</v>
      </c>
      <c r="G122" t="n">
        <v>156.91</v>
      </c>
      <c r="H122" t="n">
        <v>1.92</v>
      </c>
      <c r="I122" t="n">
        <v>9</v>
      </c>
      <c r="J122" t="n">
        <v>288.25</v>
      </c>
      <c r="K122" t="n">
        <v>57.72</v>
      </c>
      <c r="L122" t="n">
        <v>31</v>
      </c>
      <c r="M122" t="n">
        <v>7</v>
      </c>
      <c r="N122" t="n">
        <v>79.53</v>
      </c>
      <c r="O122" t="n">
        <v>35785.42</v>
      </c>
      <c r="P122" t="n">
        <v>344.66</v>
      </c>
      <c r="Q122" t="n">
        <v>608.8099999999999</v>
      </c>
      <c r="R122" t="n">
        <v>52.47</v>
      </c>
      <c r="S122" t="n">
        <v>46.36</v>
      </c>
      <c r="T122" t="n">
        <v>2739.23</v>
      </c>
      <c r="U122" t="n">
        <v>0.88</v>
      </c>
      <c r="V122" t="n">
        <v>0.91</v>
      </c>
      <c r="W122" t="n">
        <v>9.199999999999999</v>
      </c>
      <c r="X122" t="n">
        <v>0.17</v>
      </c>
      <c r="Y122" t="n">
        <v>1</v>
      </c>
      <c r="Z122" t="n">
        <v>10</v>
      </c>
      <c r="AA122" t="n">
        <v>1173.861167753186</v>
      </c>
      <c r="AB122" t="n">
        <v>1606.12863681968</v>
      </c>
      <c r="AC122" t="n">
        <v>1452.841973937309</v>
      </c>
      <c r="AD122" t="n">
        <v>1173861.167753186</v>
      </c>
      <c r="AE122" t="n">
        <v>1606128.63681968</v>
      </c>
      <c r="AF122" t="n">
        <v>1.210811511363737e-06</v>
      </c>
      <c r="AG122" t="n">
        <v>34.71354166666666</v>
      </c>
      <c r="AH122" t="n">
        <v>1452841.973937309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3.7526</v>
      </c>
      <c r="E123" t="n">
        <v>26.65</v>
      </c>
      <c r="F123" t="n">
        <v>23.53</v>
      </c>
      <c r="G123" t="n">
        <v>156.86</v>
      </c>
      <c r="H123" t="n">
        <v>1.93</v>
      </c>
      <c r="I123" t="n">
        <v>9</v>
      </c>
      <c r="J123" t="n">
        <v>288.76</v>
      </c>
      <c r="K123" t="n">
        <v>57.72</v>
      </c>
      <c r="L123" t="n">
        <v>31.25</v>
      </c>
      <c r="M123" t="n">
        <v>7</v>
      </c>
      <c r="N123" t="n">
        <v>79.78</v>
      </c>
      <c r="O123" t="n">
        <v>35847.82</v>
      </c>
      <c r="P123" t="n">
        <v>344.94</v>
      </c>
      <c r="Q123" t="n">
        <v>608.8</v>
      </c>
      <c r="R123" t="n">
        <v>52.27</v>
      </c>
      <c r="S123" t="n">
        <v>46.36</v>
      </c>
      <c r="T123" t="n">
        <v>2639.22</v>
      </c>
      <c r="U123" t="n">
        <v>0.89</v>
      </c>
      <c r="V123" t="n">
        <v>0.91</v>
      </c>
      <c r="W123" t="n">
        <v>9.19</v>
      </c>
      <c r="X123" t="n">
        <v>0.16</v>
      </c>
      <c r="Y123" t="n">
        <v>1</v>
      </c>
      <c r="Z123" t="n">
        <v>10</v>
      </c>
      <c r="AA123" t="n">
        <v>1173.975793545776</v>
      </c>
      <c r="AB123" t="n">
        <v>1606.285472886035</v>
      </c>
      <c r="AC123" t="n">
        <v>1452.983841789612</v>
      </c>
      <c r="AD123" t="n">
        <v>1173975.793545776</v>
      </c>
      <c r="AE123" t="n">
        <v>1606285.472886035</v>
      </c>
      <c r="AF123" t="n">
        <v>1.211166540728658e-06</v>
      </c>
      <c r="AG123" t="n">
        <v>34.70052083333334</v>
      </c>
      <c r="AH123" t="n">
        <v>1452983.841789612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3.753</v>
      </c>
      <c r="E124" t="n">
        <v>26.65</v>
      </c>
      <c r="F124" t="n">
        <v>23.53</v>
      </c>
      <c r="G124" t="n">
        <v>156.84</v>
      </c>
      <c r="H124" t="n">
        <v>1.94</v>
      </c>
      <c r="I124" t="n">
        <v>9</v>
      </c>
      <c r="J124" t="n">
        <v>289.27</v>
      </c>
      <c r="K124" t="n">
        <v>57.72</v>
      </c>
      <c r="L124" t="n">
        <v>31.5</v>
      </c>
      <c r="M124" t="n">
        <v>7</v>
      </c>
      <c r="N124" t="n">
        <v>80.04000000000001</v>
      </c>
      <c r="O124" t="n">
        <v>35910.33</v>
      </c>
      <c r="P124" t="n">
        <v>345.1</v>
      </c>
      <c r="Q124" t="n">
        <v>608.79</v>
      </c>
      <c r="R124" t="n">
        <v>52.34</v>
      </c>
      <c r="S124" t="n">
        <v>46.36</v>
      </c>
      <c r="T124" t="n">
        <v>2672.66</v>
      </c>
      <c r="U124" t="n">
        <v>0.89</v>
      </c>
      <c r="V124" t="n">
        <v>0.91</v>
      </c>
      <c r="W124" t="n">
        <v>9.19</v>
      </c>
      <c r="X124" t="n">
        <v>0.16</v>
      </c>
      <c r="Y124" t="n">
        <v>1</v>
      </c>
      <c r="Z124" t="n">
        <v>10</v>
      </c>
      <c r="AA124" t="n">
        <v>1174.132988393508</v>
      </c>
      <c r="AB124" t="n">
        <v>1606.500553811649</v>
      </c>
      <c r="AC124" t="n">
        <v>1453.178395693553</v>
      </c>
      <c r="AD124" t="n">
        <v>1174132.988393507</v>
      </c>
      <c r="AE124" t="n">
        <v>1606500.553811649</v>
      </c>
      <c r="AF124" t="n">
        <v>1.211295642315902e-06</v>
      </c>
      <c r="AG124" t="n">
        <v>34.70052083333334</v>
      </c>
      <c r="AH124" t="n">
        <v>1453178.395693553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3.7514</v>
      </c>
      <c r="E125" t="n">
        <v>26.66</v>
      </c>
      <c r="F125" t="n">
        <v>23.54</v>
      </c>
      <c r="G125" t="n">
        <v>156.92</v>
      </c>
      <c r="H125" t="n">
        <v>1.95</v>
      </c>
      <c r="I125" t="n">
        <v>9</v>
      </c>
      <c r="J125" t="n">
        <v>289.77</v>
      </c>
      <c r="K125" t="n">
        <v>57.72</v>
      </c>
      <c r="L125" t="n">
        <v>31.75</v>
      </c>
      <c r="M125" t="n">
        <v>7</v>
      </c>
      <c r="N125" t="n">
        <v>80.3</v>
      </c>
      <c r="O125" t="n">
        <v>35972.93</v>
      </c>
      <c r="P125" t="n">
        <v>345.55</v>
      </c>
      <c r="Q125" t="n">
        <v>608.8</v>
      </c>
      <c r="R125" t="n">
        <v>52.52</v>
      </c>
      <c r="S125" t="n">
        <v>46.36</v>
      </c>
      <c r="T125" t="n">
        <v>2763.71</v>
      </c>
      <c r="U125" t="n">
        <v>0.88</v>
      </c>
      <c r="V125" t="n">
        <v>0.91</v>
      </c>
      <c r="W125" t="n">
        <v>9.19</v>
      </c>
      <c r="X125" t="n">
        <v>0.17</v>
      </c>
      <c r="Y125" t="n">
        <v>1</v>
      </c>
      <c r="Z125" t="n">
        <v>10</v>
      </c>
      <c r="AA125" t="n">
        <v>1175.170951284349</v>
      </c>
      <c r="AB125" t="n">
        <v>1607.92074043059</v>
      </c>
      <c r="AC125" t="n">
        <v>1454.463041694826</v>
      </c>
      <c r="AD125" t="n">
        <v>1175170.951284349</v>
      </c>
      <c r="AE125" t="n">
        <v>1607920.74043059</v>
      </c>
      <c r="AF125" t="n">
        <v>1.210779235966926e-06</v>
      </c>
      <c r="AG125" t="n">
        <v>34.71354166666666</v>
      </c>
      <c r="AH125" t="n">
        <v>1454463.041694826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3.7517</v>
      </c>
      <c r="E126" t="n">
        <v>26.65</v>
      </c>
      <c r="F126" t="n">
        <v>23.54</v>
      </c>
      <c r="G126" t="n">
        <v>156.9</v>
      </c>
      <c r="H126" t="n">
        <v>1.96</v>
      </c>
      <c r="I126" t="n">
        <v>9</v>
      </c>
      <c r="J126" t="n">
        <v>290.28</v>
      </c>
      <c r="K126" t="n">
        <v>57.72</v>
      </c>
      <c r="L126" t="n">
        <v>32</v>
      </c>
      <c r="M126" t="n">
        <v>7</v>
      </c>
      <c r="N126" t="n">
        <v>80.56</v>
      </c>
      <c r="O126" t="n">
        <v>36035.65</v>
      </c>
      <c r="P126" t="n">
        <v>345.5</v>
      </c>
      <c r="Q126" t="n">
        <v>608.77</v>
      </c>
      <c r="R126" t="n">
        <v>52.61</v>
      </c>
      <c r="S126" t="n">
        <v>46.36</v>
      </c>
      <c r="T126" t="n">
        <v>2805.42</v>
      </c>
      <c r="U126" t="n">
        <v>0.88</v>
      </c>
      <c r="V126" t="n">
        <v>0.91</v>
      </c>
      <c r="W126" t="n">
        <v>9.19</v>
      </c>
      <c r="X126" t="n">
        <v>0.16</v>
      </c>
      <c r="Y126" t="n">
        <v>1</v>
      </c>
      <c r="Z126" t="n">
        <v>10</v>
      </c>
      <c r="AA126" t="n">
        <v>1175.04220236891</v>
      </c>
      <c r="AB126" t="n">
        <v>1607.744580484485</v>
      </c>
      <c r="AC126" t="n">
        <v>1454.303694206736</v>
      </c>
      <c r="AD126" t="n">
        <v>1175042.20236891</v>
      </c>
      <c r="AE126" t="n">
        <v>1607744.580484485</v>
      </c>
      <c r="AF126" t="n">
        <v>1.210876062157359e-06</v>
      </c>
      <c r="AG126" t="n">
        <v>34.70052083333334</v>
      </c>
      <c r="AH126" t="n">
        <v>1454303.694206736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3.7514</v>
      </c>
      <c r="E127" t="n">
        <v>26.66</v>
      </c>
      <c r="F127" t="n">
        <v>23.54</v>
      </c>
      <c r="G127" t="n">
        <v>156.92</v>
      </c>
      <c r="H127" t="n">
        <v>1.97</v>
      </c>
      <c r="I127" t="n">
        <v>9</v>
      </c>
      <c r="J127" t="n">
        <v>290.79</v>
      </c>
      <c r="K127" t="n">
        <v>57.72</v>
      </c>
      <c r="L127" t="n">
        <v>32.25</v>
      </c>
      <c r="M127" t="n">
        <v>7</v>
      </c>
      <c r="N127" t="n">
        <v>80.81999999999999</v>
      </c>
      <c r="O127" t="n">
        <v>36098.46</v>
      </c>
      <c r="P127" t="n">
        <v>345.52</v>
      </c>
      <c r="Q127" t="n">
        <v>608.78</v>
      </c>
      <c r="R127" t="n">
        <v>52.54</v>
      </c>
      <c r="S127" t="n">
        <v>46.36</v>
      </c>
      <c r="T127" t="n">
        <v>2770.78</v>
      </c>
      <c r="U127" t="n">
        <v>0.88</v>
      </c>
      <c r="V127" t="n">
        <v>0.91</v>
      </c>
      <c r="W127" t="n">
        <v>9.19</v>
      </c>
      <c r="X127" t="n">
        <v>0.17</v>
      </c>
      <c r="Y127" t="n">
        <v>1</v>
      </c>
      <c r="Z127" t="n">
        <v>10</v>
      </c>
      <c r="AA127" t="n">
        <v>1175.127431863064</v>
      </c>
      <c r="AB127" t="n">
        <v>1607.861195238446</v>
      </c>
      <c r="AC127" t="n">
        <v>1454.409179412249</v>
      </c>
      <c r="AD127" t="n">
        <v>1175127.431863064</v>
      </c>
      <c r="AE127" t="n">
        <v>1607861.195238446</v>
      </c>
      <c r="AF127" t="n">
        <v>1.210779235966926e-06</v>
      </c>
      <c r="AG127" t="n">
        <v>34.71354166666666</v>
      </c>
      <c r="AH127" t="n">
        <v>1454409.179412249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3.7524</v>
      </c>
      <c r="E128" t="n">
        <v>26.65</v>
      </c>
      <c r="F128" t="n">
        <v>23.53</v>
      </c>
      <c r="G128" t="n">
        <v>156.87</v>
      </c>
      <c r="H128" t="n">
        <v>1.99</v>
      </c>
      <c r="I128" t="n">
        <v>9</v>
      </c>
      <c r="J128" t="n">
        <v>291.3</v>
      </c>
      <c r="K128" t="n">
        <v>57.72</v>
      </c>
      <c r="L128" t="n">
        <v>32.5</v>
      </c>
      <c r="M128" t="n">
        <v>7</v>
      </c>
      <c r="N128" t="n">
        <v>81.08</v>
      </c>
      <c r="O128" t="n">
        <v>36161.39</v>
      </c>
      <c r="P128" t="n">
        <v>345.27</v>
      </c>
      <c r="Q128" t="n">
        <v>608.8</v>
      </c>
      <c r="R128" t="n">
        <v>52.39</v>
      </c>
      <c r="S128" t="n">
        <v>46.36</v>
      </c>
      <c r="T128" t="n">
        <v>2698.79</v>
      </c>
      <c r="U128" t="n">
        <v>0.88</v>
      </c>
      <c r="V128" t="n">
        <v>0.91</v>
      </c>
      <c r="W128" t="n">
        <v>9.19</v>
      </c>
      <c r="X128" t="n">
        <v>0.16</v>
      </c>
      <c r="Y128" t="n">
        <v>1</v>
      </c>
      <c r="Z128" t="n">
        <v>10</v>
      </c>
      <c r="AA128" t="n">
        <v>1174.491790475923</v>
      </c>
      <c r="AB128" t="n">
        <v>1606.991482650041</v>
      </c>
      <c r="AC128" t="n">
        <v>1453.622470972631</v>
      </c>
      <c r="AD128" t="n">
        <v>1174491.790475923</v>
      </c>
      <c r="AE128" t="n">
        <v>1606991.482650041</v>
      </c>
      <c r="AF128" t="n">
        <v>1.211101989935036e-06</v>
      </c>
      <c r="AG128" t="n">
        <v>34.70052083333334</v>
      </c>
      <c r="AH128" t="n">
        <v>1453622.470972631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3.7522</v>
      </c>
      <c r="E129" t="n">
        <v>26.65</v>
      </c>
      <c r="F129" t="n">
        <v>23.53</v>
      </c>
      <c r="G129" t="n">
        <v>156.88</v>
      </c>
      <c r="H129" t="n">
        <v>2</v>
      </c>
      <c r="I129" t="n">
        <v>9</v>
      </c>
      <c r="J129" t="n">
        <v>291.81</v>
      </c>
      <c r="K129" t="n">
        <v>57.72</v>
      </c>
      <c r="L129" t="n">
        <v>32.75</v>
      </c>
      <c r="M129" t="n">
        <v>7</v>
      </c>
      <c r="N129" t="n">
        <v>81.34</v>
      </c>
      <c r="O129" t="n">
        <v>36224.42</v>
      </c>
      <c r="P129" t="n">
        <v>345.39</v>
      </c>
      <c r="Q129" t="n">
        <v>608.76</v>
      </c>
      <c r="R129" t="n">
        <v>52.39</v>
      </c>
      <c r="S129" t="n">
        <v>46.36</v>
      </c>
      <c r="T129" t="n">
        <v>2696.78</v>
      </c>
      <c r="U129" t="n">
        <v>0.88</v>
      </c>
      <c r="V129" t="n">
        <v>0.91</v>
      </c>
      <c r="W129" t="n">
        <v>9.19</v>
      </c>
      <c r="X129" t="n">
        <v>0.16</v>
      </c>
      <c r="Y129" t="n">
        <v>1</v>
      </c>
      <c r="Z129" t="n">
        <v>10</v>
      </c>
      <c r="AA129" t="n">
        <v>1174.703271415375</v>
      </c>
      <c r="AB129" t="n">
        <v>1607.280840201278</v>
      </c>
      <c r="AC129" t="n">
        <v>1453.884212645295</v>
      </c>
      <c r="AD129" t="n">
        <v>1174703.271415374</v>
      </c>
      <c r="AE129" t="n">
        <v>1607280.840201278</v>
      </c>
      <c r="AF129" t="n">
        <v>1.211037439141414e-06</v>
      </c>
      <c r="AG129" t="n">
        <v>34.70052083333334</v>
      </c>
      <c r="AH129" t="n">
        <v>1453884.212645295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3.7526</v>
      </c>
      <c r="E130" t="n">
        <v>26.65</v>
      </c>
      <c r="F130" t="n">
        <v>23.53</v>
      </c>
      <c r="G130" t="n">
        <v>156.86</v>
      </c>
      <c r="H130" t="n">
        <v>2.01</v>
      </c>
      <c r="I130" t="n">
        <v>9</v>
      </c>
      <c r="J130" t="n">
        <v>292.32</v>
      </c>
      <c r="K130" t="n">
        <v>57.72</v>
      </c>
      <c r="L130" t="n">
        <v>33</v>
      </c>
      <c r="M130" t="n">
        <v>7</v>
      </c>
      <c r="N130" t="n">
        <v>81.59999999999999</v>
      </c>
      <c r="O130" t="n">
        <v>36287.56</v>
      </c>
      <c r="P130" t="n">
        <v>345.34</v>
      </c>
      <c r="Q130" t="n">
        <v>608.76</v>
      </c>
      <c r="R130" t="n">
        <v>52.36</v>
      </c>
      <c r="S130" t="n">
        <v>46.36</v>
      </c>
      <c r="T130" t="n">
        <v>2682.78</v>
      </c>
      <c r="U130" t="n">
        <v>0.89</v>
      </c>
      <c r="V130" t="n">
        <v>0.91</v>
      </c>
      <c r="W130" t="n">
        <v>9.19</v>
      </c>
      <c r="X130" t="n">
        <v>0.16</v>
      </c>
      <c r="Y130" t="n">
        <v>1</v>
      </c>
      <c r="Z130" t="n">
        <v>10</v>
      </c>
      <c r="AA130" t="n">
        <v>1174.55586694203</v>
      </c>
      <c r="AB130" t="n">
        <v>1607.079154897822</v>
      </c>
      <c r="AC130" t="n">
        <v>1453.701775904134</v>
      </c>
      <c r="AD130" t="n">
        <v>1174555.86694203</v>
      </c>
      <c r="AE130" t="n">
        <v>1607079.154897822</v>
      </c>
      <c r="AF130" t="n">
        <v>1.211166540728658e-06</v>
      </c>
      <c r="AG130" t="n">
        <v>34.70052083333334</v>
      </c>
      <c r="AH130" t="n">
        <v>1453701.775904134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3.7523</v>
      </c>
      <c r="E131" t="n">
        <v>26.65</v>
      </c>
      <c r="F131" t="n">
        <v>23.53</v>
      </c>
      <c r="G131" t="n">
        <v>156.88</v>
      </c>
      <c r="H131" t="n">
        <v>2.02</v>
      </c>
      <c r="I131" t="n">
        <v>9</v>
      </c>
      <c r="J131" t="n">
        <v>292.84</v>
      </c>
      <c r="K131" t="n">
        <v>57.72</v>
      </c>
      <c r="L131" t="n">
        <v>33.25</v>
      </c>
      <c r="M131" t="n">
        <v>7</v>
      </c>
      <c r="N131" t="n">
        <v>81.86</v>
      </c>
      <c r="O131" t="n">
        <v>36350.81</v>
      </c>
      <c r="P131" t="n">
        <v>345.4</v>
      </c>
      <c r="Q131" t="n">
        <v>608.79</v>
      </c>
      <c r="R131" t="n">
        <v>52.27</v>
      </c>
      <c r="S131" t="n">
        <v>46.36</v>
      </c>
      <c r="T131" t="n">
        <v>2636.46</v>
      </c>
      <c r="U131" t="n">
        <v>0.89</v>
      </c>
      <c r="V131" t="n">
        <v>0.91</v>
      </c>
      <c r="W131" t="n">
        <v>9.199999999999999</v>
      </c>
      <c r="X131" t="n">
        <v>0.16</v>
      </c>
      <c r="Y131" t="n">
        <v>1</v>
      </c>
      <c r="Z131" t="n">
        <v>10</v>
      </c>
      <c r="AA131" t="n">
        <v>1174.699049088026</v>
      </c>
      <c r="AB131" t="n">
        <v>1607.275063026724</v>
      </c>
      <c r="AC131" t="n">
        <v>1453.878986836171</v>
      </c>
      <c r="AD131" t="n">
        <v>1174699.049088025</v>
      </c>
      <c r="AE131" t="n">
        <v>1607275.063026724</v>
      </c>
      <c r="AF131" t="n">
        <v>1.211069714538225e-06</v>
      </c>
      <c r="AG131" t="n">
        <v>34.70052083333334</v>
      </c>
      <c r="AH131" t="n">
        <v>1453878.986836171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3.7524</v>
      </c>
      <c r="E132" t="n">
        <v>26.65</v>
      </c>
      <c r="F132" t="n">
        <v>23.53</v>
      </c>
      <c r="G132" t="n">
        <v>156.87</v>
      </c>
      <c r="H132" t="n">
        <v>2.03</v>
      </c>
      <c r="I132" t="n">
        <v>9</v>
      </c>
      <c r="J132" t="n">
        <v>293.35</v>
      </c>
      <c r="K132" t="n">
        <v>57.72</v>
      </c>
      <c r="L132" t="n">
        <v>33.5</v>
      </c>
      <c r="M132" t="n">
        <v>7</v>
      </c>
      <c r="N132" t="n">
        <v>82.13</v>
      </c>
      <c r="O132" t="n">
        <v>36414.16</v>
      </c>
      <c r="P132" t="n">
        <v>345.21</v>
      </c>
      <c r="Q132" t="n">
        <v>608.79</v>
      </c>
      <c r="R132" t="n">
        <v>52.29</v>
      </c>
      <c r="S132" t="n">
        <v>46.36</v>
      </c>
      <c r="T132" t="n">
        <v>2648.7</v>
      </c>
      <c r="U132" t="n">
        <v>0.89</v>
      </c>
      <c r="V132" t="n">
        <v>0.91</v>
      </c>
      <c r="W132" t="n">
        <v>9.19</v>
      </c>
      <c r="X132" t="n">
        <v>0.16</v>
      </c>
      <c r="Y132" t="n">
        <v>1</v>
      </c>
      <c r="Z132" t="n">
        <v>10</v>
      </c>
      <c r="AA132" t="n">
        <v>1174.404774828866</v>
      </c>
      <c r="AB132" t="n">
        <v>1606.872424002877</v>
      </c>
      <c r="AC132" t="n">
        <v>1453.514775115654</v>
      </c>
      <c r="AD132" t="n">
        <v>1174404.774828866</v>
      </c>
      <c r="AE132" t="n">
        <v>1606872.424002877</v>
      </c>
      <c r="AF132" t="n">
        <v>1.211101989935036e-06</v>
      </c>
      <c r="AG132" t="n">
        <v>34.70052083333334</v>
      </c>
      <c r="AH132" t="n">
        <v>1453514.775115654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3.7516</v>
      </c>
      <c r="E133" t="n">
        <v>26.66</v>
      </c>
      <c r="F133" t="n">
        <v>23.54</v>
      </c>
      <c r="G133" t="n">
        <v>156.91</v>
      </c>
      <c r="H133" t="n">
        <v>2.05</v>
      </c>
      <c r="I133" t="n">
        <v>9</v>
      </c>
      <c r="J133" t="n">
        <v>293.87</v>
      </c>
      <c r="K133" t="n">
        <v>57.72</v>
      </c>
      <c r="L133" t="n">
        <v>33.75</v>
      </c>
      <c r="M133" t="n">
        <v>7</v>
      </c>
      <c r="N133" t="n">
        <v>82.39</v>
      </c>
      <c r="O133" t="n">
        <v>36477.63</v>
      </c>
      <c r="P133" t="n">
        <v>344.72</v>
      </c>
      <c r="Q133" t="n">
        <v>608.8200000000001</v>
      </c>
      <c r="R133" t="n">
        <v>52.55</v>
      </c>
      <c r="S133" t="n">
        <v>46.36</v>
      </c>
      <c r="T133" t="n">
        <v>2775.58</v>
      </c>
      <c r="U133" t="n">
        <v>0.88</v>
      </c>
      <c r="V133" t="n">
        <v>0.91</v>
      </c>
      <c r="W133" t="n">
        <v>9.19</v>
      </c>
      <c r="X133" t="n">
        <v>0.17</v>
      </c>
      <c r="Y133" t="n">
        <v>1</v>
      </c>
      <c r="Z133" t="n">
        <v>10</v>
      </c>
      <c r="AA133" t="n">
        <v>1173.929495586591</v>
      </c>
      <c r="AB133" t="n">
        <v>1606.222125975756</v>
      </c>
      <c r="AC133" t="n">
        <v>1452.926540619542</v>
      </c>
      <c r="AD133" t="n">
        <v>1173929.495586591</v>
      </c>
      <c r="AE133" t="n">
        <v>1606222.125975756</v>
      </c>
      <c r="AF133" t="n">
        <v>1.210843786760548e-06</v>
      </c>
      <c r="AG133" t="n">
        <v>34.71354166666666</v>
      </c>
      <c r="AH133" t="n">
        <v>1452926.540619542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3.7518</v>
      </c>
      <c r="E134" t="n">
        <v>26.65</v>
      </c>
      <c r="F134" t="n">
        <v>23.54</v>
      </c>
      <c r="G134" t="n">
        <v>156.9</v>
      </c>
      <c r="H134" t="n">
        <v>2.06</v>
      </c>
      <c r="I134" t="n">
        <v>9</v>
      </c>
      <c r="J134" t="n">
        <v>294.38</v>
      </c>
      <c r="K134" t="n">
        <v>57.72</v>
      </c>
      <c r="L134" t="n">
        <v>34</v>
      </c>
      <c r="M134" t="n">
        <v>7</v>
      </c>
      <c r="N134" t="n">
        <v>82.66</v>
      </c>
      <c r="O134" t="n">
        <v>36541.2</v>
      </c>
      <c r="P134" t="n">
        <v>344.27</v>
      </c>
      <c r="Q134" t="n">
        <v>608.76</v>
      </c>
      <c r="R134" t="n">
        <v>52.6</v>
      </c>
      <c r="S134" t="n">
        <v>46.36</v>
      </c>
      <c r="T134" t="n">
        <v>2804.62</v>
      </c>
      <c r="U134" t="n">
        <v>0.88</v>
      </c>
      <c r="V134" t="n">
        <v>0.91</v>
      </c>
      <c r="W134" t="n">
        <v>9.19</v>
      </c>
      <c r="X134" t="n">
        <v>0.16</v>
      </c>
      <c r="Y134" t="n">
        <v>1</v>
      </c>
      <c r="Z134" t="n">
        <v>10</v>
      </c>
      <c r="AA134" t="n">
        <v>1173.239359478822</v>
      </c>
      <c r="AB134" t="n">
        <v>1605.277851306451</v>
      </c>
      <c r="AC134" t="n">
        <v>1452.072386199377</v>
      </c>
      <c r="AD134" t="n">
        <v>1173239.359478822</v>
      </c>
      <c r="AE134" t="n">
        <v>1605277.851306451</v>
      </c>
      <c r="AF134" t="n">
        <v>1.21090833755417e-06</v>
      </c>
      <c r="AG134" t="n">
        <v>34.70052083333334</v>
      </c>
      <c r="AH134" t="n">
        <v>1452072.386199377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3.7514</v>
      </c>
      <c r="E135" t="n">
        <v>26.66</v>
      </c>
      <c r="F135" t="n">
        <v>23.54</v>
      </c>
      <c r="G135" t="n">
        <v>156.92</v>
      </c>
      <c r="H135" t="n">
        <v>2.07</v>
      </c>
      <c r="I135" t="n">
        <v>9</v>
      </c>
      <c r="J135" t="n">
        <v>294.9</v>
      </c>
      <c r="K135" t="n">
        <v>57.72</v>
      </c>
      <c r="L135" t="n">
        <v>34.25</v>
      </c>
      <c r="M135" t="n">
        <v>7</v>
      </c>
      <c r="N135" t="n">
        <v>82.92</v>
      </c>
      <c r="O135" t="n">
        <v>36604.89</v>
      </c>
      <c r="P135" t="n">
        <v>343.61</v>
      </c>
      <c r="Q135" t="n">
        <v>608.84</v>
      </c>
      <c r="R135" t="n">
        <v>52.6</v>
      </c>
      <c r="S135" t="n">
        <v>46.36</v>
      </c>
      <c r="T135" t="n">
        <v>2802.1</v>
      </c>
      <c r="U135" t="n">
        <v>0.88</v>
      </c>
      <c r="V135" t="n">
        <v>0.91</v>
      </c>
      <c r="W135" t="n">
        <v>9.19</v>
      </c>
      <c r="X135" t="n">
        <v>0.17</v>
      </c>
      <c r="Y135" t="n">
        <v>1</v>
      </c>
      <c r="Z135" t="n">
        <v>10</v>
      </c>
      <c r="AA135" t="n">
        <v>1172.356695374582</v>
      </c>
      <c r="AB135" t="n">
        <v>1604.070151338638</v>
      </c>
      <c r="AC135" t="n">
        <v>1450.979947421475</v>
      </c>
      <c r="AD135" t="n">
        <v>1172356.695374582</v>
      </c>
      <c r="AE135" t="n">
        <v>1604070.151338638</v>
      </c>
      <c r="AF135" t="n">
        <v>1.210779235966926e-06</v>
      </c>
      <c r="AG135" t="n">
        <v>34.71354166666666</v>
      </c>
      <c r="AH135" t="n">
        <v>1450979.947421475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3.7509</v>
      </c>
      <c r="E136" t="n">
        <v>26.66</v>
      </c>
      <c r="F136" t="n">
        <v>23.54</v>
      </c>
      <c r="G136" t="n">
        <v>156.94</v>
      </c>
      <c r="H136" t="n">
        <v>2.08</v>
      </c>
      <c r="I136" t="n">
        <v>9</v>
      </c>
      <c r="J136" t="n">
        <v>295.41</v>
      </c>
      <c r="K136" t="n">
        <v>57.72</v>
      </c>
      <c r="L136" t="n">
        <v>34.5</v>
      </c>
      <c r="M136" t="n">
        <v>7</v>
      </c>
      <c r="N136" t="n">
        <v>83.19</v>
      </c>
      <c r="O136" t="n">
        <v>36668.68</v>
      </c>
      <c r="P136" t="n">
        <v>343.27</v>
      </c>
      <c r="Q136" t="n">
        <v>608.75</v>
      </c>
      <c r="R136" t="n">
        <v>52.63</v>
      </c>
      <c r="S136" t="n">
        <v>46.36</v>
      </c>
      <c r="T136" t="n">
        <v>2815.83</v>
      </c>
      <c r="U136" t="n">
        <v>0.88</v>
      </c>
      <c r="V136" t="n">
        <v>0.91</v>
      </c>
      <c r="W136" t="n">
        <v>9.199999999999999</v>
      </c>
      <c r="X136" t="n">
        <v>0.17</v>
      </c>
      <c r="Y136" t="n">
        <v>1</v>
      </c>
      <c r="Z136" t="n">
        <v>10</v>
      </c>
      <c r="AA136" t="n">
        <v>1171.956758272052</v>
      </c>
      <c r="AB136" t="n">
        <v>1603.522939750976</v>
      </c>
      <c r="AC136" t="n">
        <v>1450.484960939724</v>
      </c>
      <c r="AD136" t="n">
        <v>1171956.758272052</v>
      </c>
      <c r="AE136" t="n">
        <v>1603522.939750976</v>
      </c>
      <c r="AF136" t="n">
        <v>1.210617858982871e-06</v>
      </c>
      <c r="AG136" t="n">
        <v>34.71354166666666</v>
      </c>
      <c r="AH136" t="n">
        <v>1450484.960939724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3.7508</v>
      </c>
      <c r="E137" t="n">
        <v>26.66</v>
      </c>
      <c r="F137" t="n">
        <v>23.54</v>
      </c>
      <c r="G137" t="n">
        <v>156.95</v>
      </c>
      <c r="H137" t="n">
        <v>2.09</v>
      </c>
      <c r="I137" t="n">
        <v>9</v>
      </c>
      <c r="J137" t="n">
        <v>295.93</v>
      </c>
      <c r="K137" t="n">
        <v>57.72</v>
      </c>
      <c r="L137" t="n">
        <v>34.75</v>
      </c>
      <c r="M137" t="n">
        <v>7</v>
      </c>
      <c r="N137" t="n">
        <v>83.45999999999999</v>
      </c>
      <c r="O137" t="n">
        <v>36732.59</v>
      </c>
      <c r="P137" t="n">
        <v>342.42</v>
      </c>
      <c r="Q137" t="n">
        <v>608.8099999999999</v>
      </c>
      <c r="R137" t="n">
        <v>52.8</v>
      </c>
      <c r="S137" t="n">
        <v>46.36</v>
      </c>
      <c r="T137" t="n">
        <v>2900.58</v>
      </c>
      <c r="U137" t="n">
        <v>0.88</v>
      </c>
      <c r="V137" t="n">
        <v>0.91</v>
      </c>
      <c r="W137" t="n">
        <v>9.19</v>
      </c>
      <c r="X137" t="n">
        <v>0.17</v>
      </c>
      <c r="Y137" t="n">
        <v>1</v>
      </c>
      <c r="Z137" t="n">
        <v>10</v>
      </c>
      <c r="AA137" t="n">
        <v>1170.742170341838</v>
      </c>
      <c r="AB137" t="n">
        <v>1601.86108696102</v>
      </c>
      <c r="AC137" t="n">
        <v>1448.981713047615</v>
      </c>
      <c r="AD137" t="n">
        <v>1170742.170341838</v>
      </c>
      <c r="AE137" t="n">
        <v>1601861.08696102</v>
      </c>
      <c r="AF137" t="n">
        <v>1.21058558358606e-06</v>
      </c>
      <c r="AG137" t="n">
        <v>34.71354166666666</v>
      </c>
      <c r="AH137" t="n">
        <v>1448981.713047615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3.7614</v>
      </c>
      <c r="E138" t="n">
        <v>26.59</v>
      </c>
      <c r="F138" t="n">
        <v>23.51</v>
      </c>
      <c r="G138" t="n">
        <v>176.35</v>
      </c>
      <c r="H138" t="n">
        <v>2.1</v>
      </c>
      <c r="I138" t="n">
        <v>8</v>
      </c>
      <c r="J138" t="n">
        <v>296.45</v>
      </c>
      <c r="K138" t="n">
        <v>57.72</v>
      </c>
      <c r="L138" t="n">
        <v>35</v>
      </c>
      <c r="M138" t="n">
        <v>6</v>
      </c>
      <c r="N138" t="n">
        <v>83.73</v>
      </c>
      <c r="O138" t="n">
        <v>36796.61</v>
      </c>
      <c r="P138" t="n">
        <v>341.54</v>
      </c>
      <c r="Q138" t="n">
        <v>608.75</v>
      </c>
      <c r="R138" t="n">
        <v>51.75</v>
      </c>
      <c r="S138" t="n">
        <v>46.36</v>
      </c>
      <c r="T138" t="n">
        <v>2381.86</v>
      </c>
      <c r="U138" t="n">
        <v>0.9</v>
      </c>
      <c r="V138" t="n">
        <v>0.91</v>
      </c>
      <c r="W138" t="n">
        <v>9.19</v>
      </c>
      <c r="X138" t="n">
        <v>0.14</v>
      </c>
      <c r="Y138" t="n">
        <v>1</v>
      </c>
      <c r="Z138" t="n">
        <v>10</v>
      </c>
      <c r="AA138" t="n">
        <v>1167.243545746615</v>
      </c>
      <c r="AB138" t="n">
        <v>1597.074114441412</v>
      </c>
      <c r="AC138" t="n">
        <v>1444.651602466721</v>
      </c>
      <c r="AD138" t="n">
        <v>1167243.545746615</v>
      </c>
      <c r="AE138" t="n">
        <v>1597074.114441412</v>
      </c>
      <c r="AF138" t="n">
        <v>1.214006775648024e-06</v>
      </c>
      <c r="AG138" t="n">
        <v>34.62239583333334</v>
      </c>
      <c r="AH138" t="n">
        <v>1444651.602466721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3.7615</v>
      </c>
      <c r="E139" t="n">
        <v>26.59</v>
      </c>
      <c r="F139" t="n">
        <v>23.51</v>
      </c>
      <c r="G139" t="n">
        <v>176.34</v>
      </c>
      <c r="H139" t="n">
        <v>2.11</v>
      </c>
      <c r="I139" t="n">
        <v>8</v>
      </c>
      <c r="J139" t="n">
        <v>296.97</v>
      </c>
      <c r="K139" t="n">
        <v>57.72</v>
      </c>
      <c r="L139" t="n">
        <v>35.25</v>
      </c>
      <c r="M139" t="n">
        <v>6</v>
      </c>
      <c r="N139" t="n">
        <v>84</v>
      </c>
      <c r="O139" t="n">
        <v>36860.74</v>
      </c>
      <c r="P139" t="n">
        <v>342.22</v>
      </c>
      <c r="Q139" t="n">
        <v>608.78</v>
      </c>
      <c r="R139" t="n">
        <v>51.78</v>
      </c>
      <c r="S139" t="n">
        <v>46.36</v>
      </c>
      <c r="T139" t="n">
        <v>2396.39</v>
      </c>
      <c r="U139" t="n">
        <v>0.9</v>
      </c>
      <c r="V139" t="n">
        <v>0.91</v>
      </c>
      <c r="W139" t="n">
        <v>9.19</v>
      </c>
      <c r="X139" t="n">
        <v>0.14</v>
      </c>
      <c r="Y139" t="n">
        <v>1</v>
      </c>
      <c r="Z139" t="n">
        <v>10</v>
      </c>
      <c r="AA139" t="n">
        <v>1168.208856067901</v>
      </c>
      <c r="AB139" t="n">
        <v>1598.394894609482</v>
      </c>
      <c r="AC139" t="n">
        <v>1445.846329229276</v>
      </c>
      <c r="AD139" t="n">
        <v>1168208.856067901</v>
      </c>
      <c r="AE139" t="n">
        <v>1598394.894609482</v>
      </c>
      <c r="AF139" t="n">
        <v>1.214039051044835e-06</v>
      </c>
      <c r="AG139" t="n">
        <v>34.62239583333334</v>
      </c>
      <c r="AH139" t="n">
        <v>1445846.329229276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3.7627</v>
      </c>
      <c r="E140" t="n">
        <v>26.58</v>
      </c>
      <c r="F140" t="n">
        <v>23.5</v>
      </c>
      <c r="G140" t="n">
        <v>176.28</v>
      </c>
      <c r="H140" t="n">
        <v>2.13</v>
      </c>
      <c r="I140" t="n">
        <v>8</v>
      </c>
      <c r="J140" t="n">
        <v>297.49</v>
      </c>
      <c r="K140" t="n">
        <v>57.72</v>
      </c>
      <c r="L140" t="n">
        <v>35.5</v>
      </c>
      <c r="M140" t="n">
        <v>6</v>
      </c>
      <c r="N140" t="n">
        <v>84.27</v>
      </c>
      <c r="O140" t="n">
        <v>36924.99</v>
      </c>
      <c r="P140" t="n">
        <v>342.46</v>
      </c>
      <c r="Q140" t="n">
        <v>608.79</v>
      </c>
      <c r="R140" t="n">
        <v>51.47</v>
      </c>
      <c r="S140" t="n">
        <v>46.36</v>
      </c>
      <c r="T140" t="n">
        <v>2241.46</v>
      </c>
      <c r="U140" t="n">
        <v>0.9</v>
      </c>
      <c r="V140" t="n">
        <v>0.91</v>
      </c>
      <c r="W140" t="n">
        <v>9.19</v>
      </c>
      <c r="X140" t="n">
        <v>0.13</v>
      </c>
      <c r="Y140" t="n">
        <v>1</v>
      </c>
      <c r="Z140" t="n">
        <v>10</v>
      </c>
      <c r="AA140" t="n">
        <v>1168.248473992903</v>
      </c>
      <c r="AB140" t="n">
        <v>1598.449101602288</v>
      </c>
      <c r="AC140" t="n">
        <v>1445.895362782769</v>
      </c>
      <c r="AD140" t="n">
        <v>1168248.473992903</v>
      </c>
      <c r="AE140" t="n">
        <v>1598449.101602288</v>
      </c>
      <c r="AF140" t="n">
        <v>1.214426355806567e-06</v>
      </c>
      <c r="AG140" t="n">
        <v>34.609375</v>
      </c>
      <c r="AH140" t="n">
        <v>1445895.362782769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3.7625</v>
      </c>
      <c r="E141" t="n">
        <v>26.58</v>
      </c>
      <c r="F141" t="n">
        <v>23.5</v>
      </c>
      <c r="G141" t="n">
        <v>176.29</v>
      </c>
      <c r="H141" t="n">
        <v>2.14</v>
      </c>
      <c r="I141" t="n">
        <v>8</v>
      </c>
      <c r="J141" t="n">
        <v>298.01</v>
      </c>
      <c r="K141" t="n">
        <v>57.72</v>
      </c>
      <c r="L141" t="n">
        <v>35.75</v>
      </c>
      <c r="M141" t="n">
        <v>6</v>
      </c>
      <c r="N141" t="n">
        <v>84.54000000000001</v>
      </c>
      <c r="O141" t="n">
        <v>36989.35</v>
      </c>
      <c r="P141" t="n">
        <v>342.84</v>
      </c>
      <c r="Q141" t="n">
        <v>608.79</v>
      </c>
      <c r="R141" t="n">
        <v>51.47</v>
      </c>
      <c r="S141" t="n">
        <v>46.36</v>
      </c>
      <c r="T141" t="n">
        <v>2244.3</v>
      </c>
      <c r="U141" t="n">
        <v>0.9</v>
      </c>
      <c r="V141" t="n">
        <v>0.91</v>
      </c>
      <c r="W141" t="n">
        <v>9.19</v>
      </c>
      <c r="X141" t="n">
        <v>0.13</v>
      </c>
      <c r="Y141" t="n">
        <v>1</v>
      </c>
      <c r="Z141" t="n">
        <v>10</v>
      </c>
      <c r="AA141" t="n">
        <v>1168.83509973247</v>
      </c>
      <c r="AB141" t="n">
        <v>1599.251748819265</v>
      </c>
      <c r="AC141" t="n">
        <v>1446.62140647588</v>
      </c>
      <c r="AD141" t="n">
        <v>1168835.09973247</v>
      </c>
      <c r="AE141" t="n">
        <v>1599251.748819265</v>
      </c>
      <c r="AF141" t="n">
        <v>1.214361805012945e-06</v>
      </c>
      <c r="AG141" t="n">
        <v>34.609375</v>
      </c>
      <c r="AH141" t="n">
        <v>1446621.40647588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3.762</v>
      </c>
      <c r="E142" t="n">
        <v>26.58</v>
      </c>
      <c r="F142" t="n">
        <v>23.51</v>
      </c>
      <c r="G142" t="n">
        <v>176.31</v>
      </c>
      <c r="H142" t="n">
        <v>2.15</v>
      </c>
      <c r="I142" t="n">
        <v>8</v>
      </c>
      <c r="J142" t="n">
        <v>298.54</v>
      </c>
      <c r="K142" t="n">
        <v>57.72</v>
      </c>
      <c r="L142" t="n">
        <v>36</v>
      </c>
      <c r="M142" t="n">
        <v>6</v>
      </c>
      <c r="N142" t="n">
        <v>84.81</v>
      </c>
      <c r="O142" t="n">
        <v>37053.82</v>
      </c>
      <c r="P142" t="n">
        <v>343.25</v>
      </c>
      <c r="Q142" t="n">
        <v>608.75</v>
      </c>
      <c r="R142" t="n">
        <v>51.64</v>
      </c>
      <c r="S142" t="n">
        <v>46.36</v>
      </c>
      <c r="T142" t="n">
        <v>2326.62</v>
      </c>
      <c r="U142" t="n">
        <v>0.9</v>
      </c>
      <c r="V142" t="n">
        <v>0.91</v>
      </c>
      <c r="W142" t="n">
        <v>9.19</v>
      </c>
      <c r="X142" t="n">
        <v>0.14</v>
      </c>
      <c r="Y142" t="n">
        <v>1</v>
      </c>
      <c r="Z142" t="n">
        <v>10</v>
      </c>
      <c r="AA142" t="n">
        <v>1169.6062907858</v>
      </c>
      <c r="AB142" t="n">
        <v>1600.30692644098</v>
      </c>
      <c r="AC142" t="n">
        <v>1447.57587942633</v>
      </c>
      <c r="AD142" t="n">
        <v>1169606.2907858</v>
      </c>
      <c r="AE142" t="n">
        <v>1600306.92644098</v>
      </c>
      <c r="AF142" t="n">
        <v>1.21420042802889e-06</v>
      </c>
      <c r="AG142" t="n">
        <v>34.609375</v>
      </c>
      <c r="AH142" t="n">
        <v>1447575.87942633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3.7609</v>
      </c>
      <c r="E143" t="n">
        <v>26.59</v>
      </c>
      <c r="F143" t="n">
        <v>23.52</v>
      </c>
      <c r="G143" t="n">
        <v>176.37</v>
      </c>
      <c r="H143" t="n">
        <v>2.16</v>
      </c>
      <c r="I143" t="n">
        <v>8</v>
      </c>
      <c r="J143" t="n">
        <v>299.06</v>
      </c>
      <c r="K143" t="n">
        <v>57.72</v>
      </c>
      <c r="L143" t="n">
        <v>36.25</v>
      </c>
      <c r="M143" t="n">
        <v>6</v>
      </c>
      <c r="N143" t="n">
        <v>85.09</v>
      </c>
      <c r="O143" t="n">
        <v>37118.41</v>
      </c>
      <c r="P143" t="n">
        <v>343.22</v>
      </c>
      <c r="Q143" t="n">
        <v>608.8</v>
      </c>
      <c r="R143" t="n">
        <v>51.85</v>
      </c>
      <c r="S143" t="n">
        <v>46.36</v>
      </c>
      <c r="T143" t="n">
        <v>2434.74</v>
      </c>
      <c r="U143" t="n">
        <v>0.89</v>
      </c>
      <c r="V143" t="n">
        <v>0.91</v>
      </c>
      <c r="W143" t="n">
        <v>9.19</v>
      </c>
      <c r="X143" t="n">
        <v>0.14</v>
      </c>
      <c r="Y143" t="n">
        <v>1</v>
      </c>
      <c r="Z143" t="n">
        <v>10</v>
      </c>
      <c r="AA143" t="n">
        <v>1169.852419246488</v>
      </c>
      <c r="AB143" t="n">
        <v>1600.643690259314</v>
      </c>
      <c r="AC143" t="n">
        <v>1447.880502978493</v>
      </c>
      <c r="AD143" t="n">
        <v>1169852.419246488</v>
      </c>
      <c r="AE143" t="n">
        <v>1600643.690259314</v>
      </c>
      <c r="AF143" t="n">
        <v>1.213845398663969e-06</v>
      </c>
      <c r="AG143" t="n">
        <v>34.62239583333334</v>
      </c>
      <c r="AH143" t="n">
        <v>1447880.502978493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3.761</v>
      </c>
      <c r="E144" t="n">
        <v>26.59</v>
      </c>
      <c r="F144" t="n">
        <v>23.52</v>
      </c>
      <c r="G144" t="n">
        <v>176.37</v>
      </c>
      <c r="H144" t="n">
        <v>2.17</v>
      </c>
      <c r="I144" t="n">
        <v>8</v>
      </c>
      <c r="J144" t="n">
        <v>299.59</v>
      </c>
      <c r="K144" t="n">
        <v>57.72</v>
      </c>
      <c r="L144" t="n">
        <v>36.5</v>
      </c>
      <c r="M144" t="n">
        <v>6</v>
      </c>
      <c r="N144" t="n">
        <v>85.36</v>
      </c>
      <c r="O144" t="n">
        <v>37183.24</v>
      </c>
      <c r="P144" t="n">
        <v>342.87</v>
      </c>
      <c r="Q144" t="n">
        <v>608.75</v>
      </c>
      <c r="R144" t="n">
        <v>51.94</v>
      </c>
      <c r="S144" t="n">
        <v>46.36</v>
      </c>
      <c r="T144" t="n">
        <v>2476.47</v>
      </c>
      <c r="U144" t="n">
        <v>0.89</v>
      </c>
      <c r="V144" t="n">
        <v>0.91</v>
      </c>
      <c r="W144" t="n">
        <v>9.19</v>
      </c>
      <c r="X144" t="n">
        <v>0.14</v>
      </c>
      <c r="Y144" t="n">
        <v>1</v>
      </c>
      <c r="Z144" t="n">
        <v>10</v>
      </c>
      <c r="AA144" t="n">
        <v>1169.32743561506</v>
      </c>
      <c r="AB144" t="n">
        <v>1599.925384494152</v>
      </c>
      <c r="AC144" t="n">
        <v>1447.230751307409</v>
      </c>
      <c r="AD144" t="n">
        <v>1169327.43561506</v>
      </c>
      <c r="AE144" t="n">
        <v>1599925.384494151</v>
      </c>
      <c r="AF144" t="n">
        <v>1.21387767406078e-06</v>
      </c>
      <c r="AG144" t="n">
        <v>34.62239583333334</v>
      </c>
      <c r="AH144" t="n">
        <v>1447230.751307409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3.7615</v>
      </c>
      <c r="E145" t="n">
        <v>26.58</v>
      </c>
      <c r="F145" t="n">
        <v>23.51</v>
      </c>
      <c r="G145" t="n">
        <v>176.34</v>
      </c>
      <c r="H145" t="n">
        <v>2.18</v>
      </c>
      <c r="I145" t="n">
        <v>8</v>
      </c>
      <c r="J145" t="n">
        <v>300.11</v>
      </c>
      <c r="K145" t="n">
        <v>57.72</v>
      </c>
      <c r="L145" t="n">
        <v>36.75</v>
      </c>
      <c r="M145" t="n">
        <v>6</v>
      </c>
      <c r="N145" t="n">
        <v>85.64</v>
      </c>
      <c r="O145" t="n">
        <v>37248.06</v>
      </c>
      <c r="P145" t="n">
        <v>342.76</v>
      </c>
      <c r="Q145" t="n">
        <v>608.79</v>
      </c>
      <c r="R145" t="n">
        <v>51.67</v>
      </c>
      <c r="S145" t="n">
        <v>46.36</v>
      </c>
      <c r="T145" t="n">
        <v>2340.24</v>
      </c>
      <c r="U145" t="n">
        <v>0.9</v>
      </c>
      <c r="V145" t="n">
        <v>0.91</v>
      </c>
      <c r="W145" t="n">
        <v>9.19</v>
      </c>
      <c r="X145" t="n">
        <v>0.14</v>
      </c>
      <c r="Y145" t="n">
        <v>1</v>
      </c>
      <c r="Z145" t="n">
        <v>10</v>
      </c>
      <c r="AA145" t="n">
        <v>1168.990102279826</v>
      </c>
      <c r="AB145" t="n">
        <v>1599.463830142788</v>
      </c>
      <c r="AC145" t="n">
        <v>1446.813247055544</v>
      </c>
      <c r="AD145" t="n">
        <v>1168990.102279827</v>
      </c>
      <c r="AE145" t="n">
        <v>1599463.830142788</v>
      </c>
      <c r="AF145" t="n">
        <v>1.214039051044835e-06</v>
      </c>
      <c r="AG145" t="n">
        <v>34.609375</v>
      </c>
      <c r="AH145" t="n">
        <v>1446813.247055545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3.7621</v>
      </c>
      <c r="E146" t="n">
        <v>26.58</v>
      </c>
      <c r="F146" t="n">
        <v>23.51</v>
      </c>
      <c r="G146" t="n">
        <v>176.31</v>
      </c>
      <c r="H146" t="n">
        <v>2.19</v>
      </c>
      <c r="I146" t="n">
        <v>8</v>
      </c>
      <c r="J146" t="n">
        <v>300.64</v>
      </c>
      <c r="K146" t="n">
        <v>57.72</v>
      </c>
      <c r="L146" t="n">
        <v>37</v>
      </c>
      <c r="M146" t="n">
        <v>6</v>
      </c>
      <c r="N146" t="n">
        <v>85.91</v>
      </c>
      <c r="O146" t="n">
        <v>37313</v>
      </c>
      <c r="P146" t="n">
        <v>342.53</v>
      </c>
      <c r="Q146" t="n">
        <v>608.76</v>
      </c>
      <c r="R146" t="n">
        <v>51.59</v>
      </c>
      <c r="S146" t="n">
        <v>46.36</v>
      </c>
      <c r="T146" t="n">
        <v>2300.84</v>
      </c>
      <c r="U146" t="n">
        <v>0.9</v>
      </c>
      <c r="V146" t="n">
        <v>0.91</v>
      </c>
      <c r="W146" t="n">
        <v>9.19</v>
      </c>
      <c r="X146" t="n">
        <v>0.14</v>
      </c>
      <c r="Y146" t="n">
        <v>1</v>
      </c>
      <c r="Z146" t="n">
        <v>10</v>
      </c>
      <c r="AA146" t="n">
        <v>1168.546254238465</v>
      </c>
      <c r="AB146" t="n">
        <v>1598.856537671404</v>
      </c>
      <c r="AC146" t="n">
        <v>1446.263913725289</v>
      </c>
      <c r="AD146" t="n">
        <v>1168546.254238465</v>
      </c>
      <c r="AE146" t="n">
        <v>1598856.537671404</v>
      </c>
      <c r="AF146" t="n">
        <v>1.214232703425701e-06</v>
      </c>
      <c r="AG146" t="n">
        <v>34.609375</v>
      </c>
      <c r="AH146" t="n">
        <v>1446263.913725289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3.762</v>
      </c>
      <c r="E147" t="n">
        <v>26.58</v>
      </c>
      <c r="F147" t="n">
        <v>23.51</v>
      </c>
      <c r="G147" t="n">
        <v>176.31</v>
      </c>
      <c r="H147" t="n">
        <v>2.2</v>
      </c>
      <c r="I147" t="n">
        <v>8</v>
      </c>
      <c r="J147" t="n">
        <v>301.17</v>
      </c>
      <c r="K147" t="n">
        <v>57.72</v>
      </c>
      <c r="L147" t="n">
        <v>37.25</v>
      </c>
      <c r="M147" t="n">
        <v>6</v>
      </c>
      <c r="N147" t="n">
        <v>86.19</v>
      </c>
      <c r="O147" t="n">
        <v>37378.06</v>
      </c>
      <c r="P147" t="n">
        <v>342.21</v>
      </c>
      <c r="Q147" t="n">
        <v>608.77</v>
      </c>
      <c r="R147" t="n">
        <v>51.6</v>
      </c>
      <c r="S147" t="n">
        <v>46.36</v>
      </c>
      <c r="T147" t="n">
        <v>2305.89</v>
      </c>
      <c r="U147" t="n">
        <v>0.9</v>
      </c>
      <c r="V147" t="n">
        <v>0.91</v>
      </c>
      <c r="W147" t="n">
        <v>9.19</v>
      </c>
      <c r="X147" t="n">
        <v>0.14</v>
      </c>
      <c r="Y147" t="n">
        <v>1</v>
      </c>
      <c r="Z147" t="n">
        <v>10</v>
      </c>
      <c r="AA147" t="n">
        <v>1168.101868428108</v>
      </c>
      <c r="AB147" t="n">
        <v>1598.248509400755</v>
      </c>
      <c r="AC147" t="n">
        <v>1445.713914819418</v>
      </c>
      <c r="AD147" t="n">
        <v>1168101.868428108</v>
      </c>
      <c r="AE147" t="n">
        <v>1598248.509400755</v>
      </c>
      <c r="AF147" t="n">
        <v>1.21420042802889e-06</v>
      </c>
      <c r="AG147" t="n">
        <v>34.609375</v>
      </c>
      <c r="AH147" t="n">
        <v>1445713.914819418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3.7625</v>
      </c>
      <c r="E148" t="n">
        <v>26.58</v>
      </c>
      <c r="F148" t="n">
        <v>23.5</v>
      </c>
      <c r="G148" t="n">
        <v>176.29</v>
      </c>
      <c r="H148" t="n">
        <v>2.21</v>
      </c>
      <c r="I148" t="n">
        <v>8</v>
      </c>
      <c r="J148" t="n">
        <v>301.69</v>
      </c>
      <c r="K148" t="n">
        <v>57.72</v>
      </c>
      <c r="L148" t="n">
        <v>37.5</v>
      </c>
      <c r="M148" t="n">
        <v>6</v>
      </c>
      <c r="N148" t="n">
        <v>86.47</v>
      </c>
      <c r="O148" t="n">
        <v>37443.23</v>
      </c>
      <c r="P148" t="n">
        <v>341.98</v>
      </c>
      <c r="Q148" t="n">
        <v>608.76</v>
      </c>
      <c r="R148" t="n">
        <v>51.53</v>
      </c>
      <c r="S148" t="n">
        <v>46.36</v>
      </c>
      <c r="T148" t="n">
        <v>2270.69</v>
      </c>
      <c r="U148" t="n">
        <v>0.9</v>
      </c>
      <c r="V148" t="n">
        <v>0.91</v>
      </c>
      <c r="W148" t="n">
        <v>9.19</v>
      </c>
      <c r="X148" t="n">
        <v>0.13</v>
      </c>
      <c r="Y148" t="n">
        <v>1</v>
      </c>
      <c r="Z148" t="n">
        <v>10</v>
      </c>
      <c r="AA148" t="n">
        <v>1167.591223488594</v>
      </c>
      <c r="AB148" t="n">
        <v>1597.549822466447</v>
      </c>
      <c r="AC148" t="n">
        <v>1445.081909585506</v>
      </c>
      <c r="AD148" t="n">
        <v>1167591.223488594</v>
      </c>
      <c r="AE148" t="n">
        <v>1597549.822466447</v>
      </c>
      <c r="AF148" t="n">
        <v>1.214361805012945e-06</v>
      </c>
      <c r="AG148" t="n">
        <v>34.609375</v>
      </c>
      <c r="AH148" t="n">
        <v>1445081.909585506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3.7628</v>
      </c>
      <c r="E149" t="n">
        <v>26.58</v>
      </c>
      <c r="F149" t="n">
        <v>23.5</v>
      </c>
      <c r="G149" t="n">
        <v>176.27</v>
      </c>
      <c r="H149" t="n">
        <v>2.22</v>
      </c>
      <c r="I149" t="n">
        <v>8</v>
      </c>
      <c r="J149" t="n">
        <v>302.22</v>
      </c>
      <c r="K149" t="n">
        <v>57.72</v>
      </c>
      <c r="L149" t="n">
        <v>37.75</v>
      </c>
      <c r="M149" t="n">
        <v>6</v>
      </c>
      <c r="N149" t="n">
        <v>86.75</v>
      </c>
      <c r="O149" t="n">
        <v>37508.53</v>
      </c>
      <c r="P149" t="n">
        <v>341.5</v>
      </c>
      <c r="Q149" t="n">
        <v>608.75</v>
      </c>
      <c r="R149" t="n">
        <v>51.45</v>
      </c>
      <c r="S149" t="n">
        <v>46.36</v>
      </c>
      <c r="T149" t="n">
        <v>2234.89</v>
      </c>
      <c r="U149" t="n">
        <v>0.9</v>
      </c>
      <c r="V149" t="n">
        <v>0.91</v>
      </c>
      <c r="W149" t="n">
        <v>9.19</v>
      </c>
      <c r="X149" t="n">
        <v>0.13</v>
      </c>
      <c r="Y149" t="n">
        <v>1</v>
      </c>
      <c r="Z149" t="n">
        <v>10</v>
      </c>
      <c r="AA149" t="n">
        <v>1166.841570152911</v>
      </c>
      <c r="AB149" t="n">
        <v>1596.524113700195</v>
      </c>
      <c r="AC149" t="n">
        <v>1444.154093024315</v>
      </c>
      <c r="AD149" t="n">
        <v>1166841.570152911</v>
      </c>
      <c r="AE149" t="n">
        <v>1596524.113700195</v>
      </c>
      <c r="AF149" t="n">
        <v>1.214458631203377e-06</v>
      </c>
      <c r="AG149" t="n">
        <v>34.609375</v>
      </c>
      <c r="AH149" t="n">
        <v>1444154.093024315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3.7623</v>
      </c>
      <c r="E150" t="n">
        <v>26.58</v>
      </c>
      <c r="F150" t="n">
        <v>23.51</v>
      </c>
      <c r="G150" t="n">
        <v>176.29</v>
      </c>
      <c r="H150" t="n">
        <v>2.24</v>
      </c>
      <c r="I150" t="n">
        <v>8</v>
      </c>
      <c r="J150" t="n">
        <v>302.75</v>
      </c>
      <c r="K150" t="n">
        <v>57.72</v>
      </c>
      <c r="L150" t="n">
        <v>38</v>
      </c>
      <c r="M150" t="n">
        <v>6</v>
      </c>
      <c r="N150" t="n">
        <v>87.03</v>
      </c>
      <c r="O150" t="n">
        <v>37573.94</v>
      </c>
      <c r="P150" t="n">
        <v>341.57</v>
      </c>
      <c r="Q150" t="n">
        <v>608.79</v>
      </c>
      <c r="R150" t="n">
        <v>51.48</v>
      </c>
      <c r="S150" t="n">
        <v>46.36</v>
      </c>
      <c r="T150" t="n">
        <v>2248.69</v>
      </c>
      <c r="U150" t="n">
        <v>0.9</v>
      </c>
      <c r="V150" t="n">
        <v>0.91</v>
      </c>
      <c r="W150" t="n">
        <v>9.19</v>
      </c>
      <c r="X150" t="n">
        <v>0.13</v>
      </c>
      <c r="Y150" t="n">
        <v>1</v>
      </c>
      <c r="Z150" t="n">
        <v>10</v>
      </c>
      <c r="AA150" t="n">
        <v>1167.120643609327</v>
      </c>
      <c r="AB150" t="n">
        <v>1596.905954315115</v>
      </c>
      <c r="AC150" t="n">
        <v>1444.499491306863</v>
      </c>
      <c r="AD150" t="n">
        <v>1167120.643609327</v>
      </c>
      <c r="AE150" t="n">
        <v>1596905.954315115</v>
      </c>
      <c r="AF150" t="n">
        <v>1.214297254219323e-06</v>
      </c>
      <c r="AG150" t="n">
        <v>34.609375</v>
      </c>
      <c r="AH150" t="n">
        <v>1444499.491306863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3.763</v>
      </c>
      <c r="E151" t="n">
        <v>26.57</v>
      </c>
      <c r="F151" t="n">
        <v>23.5</v>
      </c>
      <c r="G151" t="n">
        <v>176.26</v>
      </c>
      <c r="H151" t="n">
        <v>2.25</v>
      </c>
      <c r="I151" t="n">
        <v>8</v>
      </c>
      <c r="J151" t="n">
        <v>303.29</v>
      </c>
      <c r="K151" t="n">
        <v>57.72</v>
      </c>
      <c r="L151" t="n">
        <v>38.25</v>
      </c>
      <c r="M151" t="n">
        <v>6</v>
      </c>
      <c r="N151" t="n">
        <v>87.31</v>
      </c>
      <c r="O151" t="n">
        <v>37639.48</v>
      </c>
      <c r="P151" t="n">
        <v>341.13</v>
      </c>
      <c r="Q151" t="n">
        <v>608.77</v>
      </c>
      <c r="R151" t="n">
        <v>51.36</v>
      </c>
      <c r="S151" t="n">
        <v>46.36</v>
      </c>
      <c r="T151" t="n">
        <v>2185.43</v>
      </c>
      <c r="U151" t="n">
        <v>0.9</v>
      </c>
      <c r="V151" t="n">
        <v>0.91</v>
      </c>
      <c r="W151" t="n">
        <v>9.19</v>
      </c>
      <c r="X151" t="n">
        <v>0.13</v>
      </c>
      <c r="Y151" t="n">
        <v>1</v>
      </c>
      <c r="Z151" t="n">
        <v>10</v>
      </c>
      <c r="AA151" t="n">
        <v>1166.269558890971</v>
      </c>
      <c r="AB151" t="n">
        <v>1595.741462656252</v>
      </c>
      <c r="AC151" t="n">
        <v>1443.446137097548</v>
      </c>
      <c r="AD151" t="n">
        <v>1166269.558890971</v>
      </c>
      <c r="AE151" t="n">
        <v>1595741.462656252</v>
      </c>
      <c r="AF151" t="n">
        <v>1.214523181996999e-06</v>
      </c>
      <c r="AG151" t="n">
        <v>34.59635416666666</v>
      </c>
      <c r="AH151" t="n">
        <v>1443446.137097548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3.7635</v>
      </c>
      <c r="E152" t="n">
        <v>26.57</v>
      </c>
      <c r="F152" t="n">
        <v>23.5</v>
      </c>
      <c r="G152" t="n">
        <v>176.23</v>
      </c>
      <c r="H152" t="n">
        <v>2.26</v>
      </c>
      <c r="I152" t="n">
        <v>8</v>
      </c>
      <c r="J152" t="n">
        <v>303.82</v>
      </c>
      <c r="K152" t="n">
        <v>57.72</v>
      </c>
      <c r="L152" t="n">
        <v>38.5</v>
      </c>
      <c r="M152" t="n">
        <v>6</v>
      </c>
      <c r="N152" t="n">
        <v>87.59</v>
      </c>
      <c r="O152" t="n">
        <v>37705.13</v>
      </c>
      <c r="P152" t="n">
        <v>340.47</v>
      </c>
      <c r="Q152" t="n">
        <v>608.75</v>
      </c>
      <c r="R152" t="n">
        <v>51.21</v>
      </c>
      <c r="S152" t="n">
        <v>46.36</v>
      </c>
      <c r="T152" t="n">
        <v>2112.76</v>
      </c>
      <c r="U152" t="n">
        <v>0.91</v>
      </c>
      <c r="V152" t="n">
        <v>0.91</v>
      </c>
      <c r="W152" t="n">
        <v>9.19</v>
      </c>
      <c r="X152" t="n">
        <v>0.13</v>
      </c>
      <c r="Y152" t="n">
        <v>1</v>
      </c>
      <c r="Z152" t="n">
        <v>10</v>
      </c>
      <c r="AA152" t="n">
        <v>1165.222982321066</v>
      </c>
      <c r="AB152" t="n">
        <v>1594.309490421609</v>
      </c>
      <c r="AC152" t="n">
        <v>1442.150830283193</v>
      </c>
      <c r="AD152" t="n">
        <v>1165222.982321066</v>
      </c>
      <c r="AE152" t="n">
        <v>1594309.490421609</v>
      </c>
      <c r="AF152" t="n">
        <v>1.214684558981054e-06</v>
      </c>
      <c r="AG152" t="n">
        <v>34.59635416666666</v>
      </c>
      <c r="AH152" t="n">
        <v>1442150.830283193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3.7624</v>
      </c>
      <c r="E153" t="n">
        <v>26.58</v>
      </c>
      <c r="F153" t="n">
        <v>23.51</v>
      </c>
      <c r="G153" t="n">
        <v>176.29</v>
      </c>
      <c r="H153" t="n">
        <v>2.27</v>
      </c>
      <c r="I153" t="n">
        <v>8</v>
      </c>
      <c r="J153" t="n">
        <v>304.35</v>
      </c>
      <c r="K153" t="n">
        <v>57.72</v>
      </c>
      <c r="L153" t="n">
        <v>38.75</v>
      </c>
      <c r="M153" t="n">
        <v>6</v>
      </c>
      <c r="N153" t="n">
        <v>87.88</v>
      </c>
      <c r="O153" t="n">
        <v>37770.91</v>
      </c>
      <c r="P153" t="n">
        <v>340.06</v>
      </c>
      <c r="Q153" t="n">
        <v>608.8</v>
      </c>
      <c r="R153" t="n">
        <v>51.41</v>
      </c>
      <c r="S153" t="n">
        <v>46.36</v>
      </c>
      <c r="T153" t="n">
        <v>2211.64</v>
      </c>
      <c r="U153" t="n">
        <v>0.9</v>
      </c>
      <c r="V153" t="n">
        <v>0.91</v>
      </c>
      <c r="W153" t="n">
        <v>9.19</v>
      </c>
      <c r="X153" t="n">
        <v>0.13</v>
      </c>
      <c r="Y153" t="n">
        <v>1</v>
      </c>
      <c r="Z153" t="n">
        <v>10</v>
      </c>
      <c r="AA153" t="n">
        <v>1164.918096778074</v>
      </c>
      <c r="AB153" t="n">
        <v>1593.892332571086</v>
      </c>
      <c r="AC153" t="n">
        <v>1441.77348539244</v>
      </c>
      <c r="AD153" t="n">
        <v>1164918.096778074</v>
      </c>
      <c r="AE153" t="n">
        <v>1593892.332571086</v>
      </c>
      <c r="AF153" t="n">
        <v>1.214329529616133e-06</v>
      </c>
      <c r="AG153" t="n">
        <v>34.609375</v>
      </c>
      <c r="AH153" t="n">
        <v>1441773.48539244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3.7622</v>
      </c>
      <c r="E154" t="n">
        <v>26.58</v>
      </c>
      <c r="F154" t="n">
        <v>23.51</v>
      </c>
      <c r="G154" t="n">
        <v>176.3</v>
      </c>
      <c r="H154" t="n">
        <v>2.28</v>
      </c>
      <c r="I154" t="n">
        <v>8</v>
      </c>
      <c r="J154" t="n">
        <v>304.89</v>
      </c>
      <c r="K154" t="n">
        <v>57.72</v>
      </c>
      <c r="L154" t="n">
        <v>39</v>
      </c>
      <c r="M154" t="n">
        <v>6</v>
      </c>
      <c r="N154" t="n">
        <v>88.16</v>
      </c>
      <c r="O154" t="n">
        <v>37836.81</v>
      </c>
      <c r="P154" t="n">
        <v>339.26</v>
      </c>
      <c r="Q154" t="n">
        <v>608.83</v>
      </c>
      <c r="R154" t="n">
        <v>51.51</v>
      </c>
      <c r="S154" t="n">
        <v>46.36</v>
      </c>
      <c r="T154" t="n">
        <v>2260.33</v>
      </c>
      <c r="U154" t="n">
        <v>0.9</v>
      </c>
      <c r="V154" t="n">
        <v>0.91</v>
      </c>
      <c r="W154" t="n">
        <v>9.19</v>
      </c>
      <c r="X154" t="n">
        <v>0.14</v>
      </c>
      <c r="Y154" t="n">
        <v>1</v>
      </c>
      <c r="Z154" t="n">
        <v>10</v>
      </c>
      <c r="AA154" t="n">
        <v>1163.797742241012</v>
      </c>
      <c r="AB154" t="n">
        <v>1592.359414066925</v>
      </c>
      <c r="AC154" t="n">
        <v>1440.386866478851</v>
      </c>
      <c r="AD154" t="n">
        <v>1163797.742241012</v>
      </c>
      <c r="AE154" t="n">
        <v>1592359.414066925</v>
      </c>
      <c r="AF154" t="n">
        <v>1.214264978822512e-06</v>
      </c>
      <c r="AG154" t="n">
        <v>34.609375</v>
      </c>
      <c r="AH154" t="n">
        <v>1440386.866478851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3.7627</v>
      </c>
      <c r="E155" t="n">
        <v>26.58</v>
      </c>
      <c r="F155" t="n">
        <v>23.5</v>
      </c>
      <c r="G155" t="n">
        <v>176.28</v>
      </c>
      <c r="H155" t="n">
        <v>2.29</v>
      </c>
      <c r="I155" t="n">
        <v>8</v>
      </c>
      <c r="J155" t="n">
        <v>305.42</v>
      </c>
      <c r="K155" t="n">
        <v>57.72</v>
      </c>
      <c r="L155" t="n">
        <v>39.25</v>
      </c>
      <c r="M155" t="n">
        <v>6</v>
      </c>
      <c r="N155" t="n">
        <v>88.45</v>
      </c>
      <c r="O155" t="n">
        <v>37902.83</v>
      </c>
      <c r="P155" t="n">
        <v>339</v>
      </c>
      <c r="Q155" t="n">
        <v>608.76</v>
      </c>
      <c r="R155" t="n">
        <v>51.45</v>
      </c>
      <c r="S155" t="n">
        <v>46.36</v>
      </c>
      <c r="T155" t="n">
        <v>2233.46</v>
      </c>
      <c r="U155" t="n">
        <v>0.9</v>
      </c>
      <c r="V155" t="n">
        <v>0.91</v>
      </c>
      <c r="W155" t="n">
        <v>9.19</v>
      </c>
      <c r="X155" t="n">
        <v>0.13</v>
      </c>
      <c r="Y155" t="n">
        <v>1</v>
      </c>
      <c r="Z155" t="n">
        <v>10</v>
      </c>
      <c r="AA155" t="n">
        <v>1163.244307665086</v>
      </c>
      <c r="AB155" t="n">
        <v>1591.602180464332</v>
      </c>
      <c r="AC155" t="n">
        <v>1439.701902188506</v>
      </c>
      <c r="AD155" t="n">
        <v>1163244.307665086</v>
      </c>
      <c r="AE155" t="n">
        <v>1591602.180464332</v>
      </c>
      <c r="AF155" t="n">
        <v>1.214426355806567e-06</v>
      </c>
      <c r="AG155" t="n">
        <v>34.609375</v>
      </c>
      <c r="AH155" t="n">
        <v>1439701.902188506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3.7622</v>
      </c>
      <c r="E156" t="n">
        <v>26.58</v>
      </c>
      <c r="F156" t="n">
        <v>23.51</v>
      </c>
      <c r="G156" t="n">
        <v>176.3</v>
      </c>
      <c r="H156" t="n">
        <v>2.3</v>
      </c>
      <c r="I156" t="n">
        <v>8</v>
      </c>
      <c r="J156" t="n">
        <v>305.96</v>
      </c>
      <c r="K156" t="n">
        <v>57.72</v>
      </c>
      <c r="L156" t="n">
        <v>39.5</v>
      </c>
      <c r="M156" t="n">
        <v>6</v>
      </c>
      <c r="N156" t="n">
        <v>88.73</v>
      </c>
      <c r="O156" t="n">
        <v>37968.98</v>
      </c>
      <c r="P156" t="n">
        <v>338.1</v>
      </c>
      <c r="Q156" t="n">
        <v>608.75</v>
      </c>
      <c r="R156" t="n">
        <v>51.69</v>
      </c>
      <c r="S156" t="n">
        <v>46.36</v>
      </c>
      <c r="T156" t="n">
        <v>2352.5</v>
      </c>
      <c r="U156" t="n">
        <v>0.9</v>
      </c>
      <c r="V156" t="n">
        <v>0.91</v>
      </c>
      <c r="W156" t="n">
        <v>9.19</v>
      </c>
      <c r="X156" t="n">
        <v>0.14</v>
      </c>
      <c r="Y156" t="n">
        <v>1</v>
      </c>
      <c r="Z156" t="n">
        <v>10</v>
      </c>
      <c r="AA156" t="n">
        <v>1162.119821891836</v>
      </c>
      <c r="AB156" t="n">
        <v>1590.06360942056</v>
      </c>
      <c r="AC156" t="n">
        <v>1438.310170205753</v>
      </c>
      <c r="AD156" t="n">
        <v>1162119.821891836</v>
      </c>
      <c r="AE156" t="n">
        <v>1590063.60942056</v>
      </c>
      <c r="AF156" t="n">
        <v>1.214264978822512e-06</v>
      </c>
      <c r="AG156" t="n">
        <v>34.609375</v>
      </c>
      <c r="AH156" t="n">
        <v>1438310.170205753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3.7605</v>
      </c>
      <c r="E157" t="n">
        <v>26.59</v>
      </c>
      <c r="F157" t="n">
        <v>23.52</v>
      </c>
      <c r="G157" t="n">
        <v>176.39</v>
      </c>
      <c r="H157" t="n">
        <v>2.31</v>
      </c>
      <c r="I157" t="n">
        <v>8</v>
      </c>
      <c r="J157" t="n">
        <v>306.49</v>
      </c>
      <c r="K157" t="n">
        <v>57.72</v>
      </c>
      <c r="L157" t="n">
        <v>39.75</v>
      </c>
      <c r="M157" t="n">
        <v>6</v>
      </c>
      <c r="N157" t="n">
        <v>89.02</v>
      </c>
      <c r="O157" t="n">
        <v>38035.25</v>
      </c>
      <c r="P157" t="n">
        <v>338.03</v>
      </c>
      <c r="Q157" t="n">
        <v>608.79</v>
      </c>
      <c r="R157" t="n">
        <v>51.83</v>
      </c>
      <c r="S157" t="n">
        <v>46.36</v>
      </c>
      <c r="T157" t="n">
        <v>2422.03</v>
      </c>
      <c r="U157" t="n">
        <v>0.89</v>
      </c>
      <c r="V157" t="n">
        <v>0.91</v>
      </c>
      <c r="W157" t="n">
        <v>9.199999999999999</v>
      </c>
      <c r="X157" t="n">
        <v>0.15</v>
      </c>
      <c r="Y157" t="n">
        <v>1</v>
      </c>
      <c r="Z157" t="n">
        <v>10</v>
      </c>
      <c r="AA157" t="n">
        <v>1162.416000364675</v>
      </c>
      <c r="AB157" t="n">
        <v>1590.46885387357</v>
      </c>
      <c r="AC157" t="n">
        <v>1438.676738696932</v>
      </c>
      <c r="AD157" t="n">
        <v>1162416.000364675</v>
      </c>
      <c r="AE157" t="n">
        <v>1590468.85387357</v>
      </c>
      <c r="AF157" t="n">
        <v>1.213716297076725e-06</v>
      </c>
      <c r="AG157" t="n">
        <v>34.62239583333334</v>
      </c>
      <c r="AH157" t="n">
        <v>1438676.738696933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3.7614</v>
      </c>
      <c r="E158" t="n">
        <v>26.59</v>
      </c>
      <c r="F158" t="n">
        <v>23.51</v>
      </c>
      <c r="G158" t="n">
        <v>176.34</v>
      </c>
      <c r="H158" t="n">
        <v>2.32</v>
      </c>
      <c r="I158" t="n">
        <v>8</v>
      </c>
      <c r="J158" t="n">
        <v>307.03</v>
      </c>
      <c r="K158" t="n">
        <v>57.72</v>
      </c>
      <c r="L158" t="n">
        <v>40</v>
      </c>
      <c r="M158" t="n">
        <v>6</v>
      </c>
      <c r="N158" t="n">
        <v>89.31</v>
      </c>
      <c r="O158" t="n">
        <v>38101.64</v>
      </c>
      <c r="P158" t="n">
        <v>337.04</v>
      </c>
      <c r="Q158" t="n">
        <v>608.76</v>
      </c>
      <c r="R158" t="n">
        <v>51.74</v>
      </c>
      <c r="S158" t="n">
        <v>46.36</v>
      </c>
      <c r="T158" t="n">
        <v>2379.97</v>
      </c>
      <c r="U158" t="n">
        <v>0.9</v>
      </c>
      <c r="V158" t="n">
        <v>0.91</v>
      </c>
      <c r="W158" t="n">
        <v>9.19</v>
      </c>
      <c r="X158" t="n">
        <v>0.14</v>
      </c>
      <c r="Y158" t="n">
        <v>1</v>
      </c>
      <c r="Z158" t="n">
        <v>10</v>
      </c>
      <c r="AA158" t="n">
        <v>1160.732987563143</v>
      </c>
      <c r="AB158" t="n">
        <v>1588.16608150923</v>
      </c>
      <c r="AC158" t="n">
        <v>1436.593739695083</v>
      </c>
      <c r="AD158" t="n">
        <v>1160732.987563143</v>
      </c>
      <c r="AE158" t="n">
        <v>1588166.081509229</v>
      </c>
      <c r="AF158" t="n">
        <v>1.214006775648024e-06</v>
      </c>
      <c r="AG158" t="n">
        <v>34.62239583333334</v>
      </c>
      <c r="AH158" t="n">
        <v>1436593.739695083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1.7549</v>
      </c>
      <c r="E2" t="n">
        <v>56.98</v>
      </c>
      <c r="F2" t="n">
        <v>31.89</v>
      </c>
      <c r="G2" t="n">
        <v>4.65</v>
      </c>
      <c r="H2" t="n">
        <v>0.06</v>
      </c>
      <c r="I2" t="n">
        <v>411</v>
      </c>
      <c r="J2" t="n">
        <v>285.18</v>
      </c>
      <c r="K2" t="n">
        <v>61.2</v>
      </c>
      <c r="L2" t="n">
        <v>1</v>
      </c>
      <c r="M2" t="n">
        <v>409</v>
      </c>
      <c r="N2" t="n">
        <v>77.98</v>
      </c>
      <c r="O2" t="n">
        <v>35406.83</v>
      </c>
      <c r="P2" t="n">
        <v>572.61</v>
      </c>
      <c r="Q2" t="n">
        <v>610.21</v>
      </c>
      <c r="R2" t="n">
        <v>312.53</v>
      </c>
      <c r="S2" t="n">
        <v>46.36</v>
      </c>
      <c r="T2" t="n">
        <v>130757.14</v>
      </c>
      <c r="U2" t="n">
        <v>0.15</v>
      </c>
      <c r="V2" t="n">
        <v>0.67</v>
      </c>
      <c r="W2" t="n">
        <v>9.84</v>
      </c>
      <c r="X2" t="n">
        <v>8.48</v>
      </c>
      <c r="Y2" t="n">
        <v>1</v>
      </c>
      <c r="Z2" t="n">
        <v>10</v>
      </c>
      <c r="AA2" t="n">
        <v>3435.509399109641</v>
      </c>
      <c r="AB2" t="n">
        <v>4700.615523839919</v>
      </c>
      <c r="AC2" t="n">
        <v>4251.995375599783</v>
      </c>
      <c r="AD2" t="n">
        <v>3435509.399109641</v>
      </c>
      <c r="AE2" t="n">
        <v>4700615.523839919</v>
      </c>
      <c r="AF2" t="n">
        <v>5.416369039823132e-07</v>
      </c>
      <c r="AG2" t="n">
        <v>74.19270833333333</v>
      </c>
      <c r="AH2" t="n">
        <v>4251995.375599783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2.0365</v>
      </c>
      <c r="E3" t="n">
        <v>49.1</v>
      </c>
      <c r="F3" t="n">
        <v>29.66</v>
      </c>
      <c r="G3" t="n">
        <v>5.82</v>
      </c>
      <c r="H3" t="n">
        <v>0.08</v>
      </c>
      <c r="I3" t="n">
        <v>306</v>
      </c>
      <c r="J3" t="n">
        <v>285.68</v>
      </c>
      <c r="K3" t="n">
        <v>61.2</v>
      </c>
      <c r="L3" t="n">
        <v>1.25</v>
      </c>
      <c r="M3" t="n">
        <v>304</v>
      </c>
      <c r="N3" t="n">
        <v>78.23999999999999</v>
      </c>
      <c r="O3" t="n">
        <v>35468.6</v>
      </c>
      <c r="P3" t="n">
        <v>532.87</v>
      </c>
      <c r="Q3" t="n">
        <v>610.35</v>
      </c>
      <c r="R3" t="n">
        <v>242.25</v>
      </c>
      <c r="S3" t="n">
        <v>46.36</v>
      </c>
      <c r="T3" t="n">
        <v>96140.67</v>
      </c>
      <c r="U3" t="n">
        <v>0.19</v>
      </c>
      <c r="V3" t="n">
        <v>0.72</v>
      </c>
      <c r="W3" t="n">
        <v>9.69</v>
      </c>
      <c r="X3" t="n">
        <v>6.26</v>
      </c>
      <c r="Y3" t="n">
        <v>1</v>
      </c>
      <c r="Z3" t="n">
        <v>10</v>
      </c>
      <c r="AA3" t="n">
        <v>2813.063183340537</v>
      </c>
      <c r="AB3" t="n">
        <v>3848.957151035601</v>
      </c>
      <c r="AC3" t="n">
        <v>3481.618082585908</v>
      </c>
      <c r="AD3" t="n">
        <v>2813063.183340537</v>
      </c>
      <c r="AE3" t="n">
        <v>3848957.151035601</v>
      </c>
      <c r="AF3" t="n">
        <v>6.285506609835209e-07</v>
      </c>
      <c r="AG3" t="n">
        <v>63.93229166666666</v>
      </c>
      <c r="AH3" t="n">
        <v>3481618.082585908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2.2505</v>
      </c>
      <c r="E4" t="n">
        <v>44.44</v>
      </c>
      <c r="F4" t="n">
        <v>28.34</v>
      </c>
      <c r="G4" t="n">
        <v>6.97</v>
      </c>
      <c r="H4" t="n">
        <v>0.09</v>
      </c>
      <c r="I4" t="n">
        <v>244</v>
      </c>
      <c r="J4" t="n">
        <v>286.19</v>
      </c>
      <c r="K4" t="n">
        <v>61.2</v>
      </c>
      <c r="L4" t="n">
        <v>1.5</v>
      </c>
      <c r="M4" t="n">
        <v>242</v>
      </c>
      <c r="N4" t="n">
        <v>78.48999999999999</v>
      </c>
      <c r="O4" t="n">
        <v>35530.47</v>
      </c>
      <c r="P4" t="n">
        <v>509.11</v>
      </c>
      <c r="Q4" t="n">
        <v>609.78</v>
      </c>
      <c r="R4" t="n">
        <v>201.52</v>
      </c>
      <c r="S4" t="n">
        <v>46.36</v>
      </c>
      <c r="T4" t="n">
        <v>76089.3</v>
      </c>
      <c r="U4" t="n">
        <v>0.23</v>
      </c>
      <c r="V4" t="n">
        <v>0.75</v>
      </c>
      <c r="W4" t="n">
        <v>9.57</v>
      </c>
      <c r="X4" t="n">
        <v>4.94</v>
      </c>
      <c r="Y4" t="n">
        <v>1</v>
      </c>
      <c r="Z4" t="n">
        <v>10</v>
      </c>
      <c r="AA4" t="n">
        <v>2469.905536823715</v>
      </c>
      <c r="AB4" t="n">
        <v>3379.433720024354</v>
      </c>
      <c r="AC4" t="n">
        <v>3056.905308850116</v>
      </c>
      <c r="AD4" t="n">
        <v>2469905.536823715</v>
      </c>
      <c r="AE4" t="n">
        <v>3379433.720024354</v>
      </c>
      <c r="AF4" t="n">
        <v>6.94600178022791e-07</v>
      </c>
      <c r="AG4" t="n">
        <v>57.86458333333334</v>
      </c>
      <c r="AH4" t="n">
        <v>3056905.308850117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2.417</v>
      </c>
      <c r="E5" t="n">
        <v>41.37</v>
      </c>
      <c r="F5" t="n">
        <v>27.49</v>
      </c>
      <c r="G5" t="n">
        <v>8.119999999999999</v>
      </c>
      <c r="H5" t="n">
        <v>0.11</v>
      </c>
      <c r="I5" t="n">
        <v>203</v>
      </c>
      <c r="J5" t="n">
        <v>286.69</v>
      </c>
      <c r="K5" t="n">
        <v>61.2</v>
      </c>
      <c r="L5" t="n">
        <v>1.75</v>
      </c>
      <c r="M5" t="n">
        <v>201</v>
      </c>
      <c r="N5" t="n">
        <v>78.73999999999999</v>
      </c>
      <c r="O5" t="n">
        <v>35592.57</v>
      </c>
      <c r="P5" t="n">
        <v>493.79</v>
      </c>
      <c r="Q5" t="n">
        <v>609.83</v>
      </c>
      <c r="R5" t="n">
        <v>175.25</v>
      </c>
      <c r="S5" t="n">
        <v>46.36</v>
      </c>
      <c r="T5" t="n">
        <v>63157.21</v>
      </c>
      <c r="U5" t="n">
        <v>0.26</v>
      </c>
      <c r="V5" t="n">
        <v>0.78</v>
      </c>
      <c r="W5" t="n">
        <v>9.49</v>
      </c>
      <c r="X5" t="n">
        <v>4.09</v>
      </c>
      <c r="Y5" t="n">
        <v>1</v>
      </c>
      <c r="Z5" t="n">
        <v>10</v>
      </c>
      <c r="AA5" t="n">
        <v>2253.708653560548</v>
      </c>
      <c r="AB5" t="n">
        <v>3083.623606410335</v>
      </c>
      <c r="AC5" t="n">
        <v>2789.32689730733</v>
      </c>
      <c r="AD5" t="n">
        <v>2253708.653560548</v>
      </c>
      <c r="AE5" t="n">
        <v>3083623.606410334</v>
      </c>
      <c r="AF5" t="n">
        <v>7.459891714201669e-07</v>
      </c>
      <c r="AG5" t="n">
        <v>53.8671875</v>
      </c>
      <c r="AH5" t="n">
        <v>2789326.897307329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2.5494</v>
      </c>
      <c r="E6" t="n">
        <v>39.22</v>
      </c>
      <c r="F6" t="n">
        <v>26.9</v>
      </c>
      <c r="G6" t="n">
        <v>9.279999999999999</v>
      </c>
      <c r="H6" t="n">
        <v>0.12</v>
      </c>
      <c r="I6" t="n">
        <v>174</v>
      </c>
      <c r="J6" t="n">
        <v>287.19</v>
      </c>
      <c r="K6" t="n">
        <v>61.2</v>
      </c>
      <c r="L6" t="n">
        <v>2</v>
      </c>
      <c r="M6" t="n">
        <v>172</v>
      </c>
      <c r="N6" t="n">
        <v>78.98999999999999</v>
      </c>
      <c r="O6" t="n">
        <v>35654.65</v>
      </c>
      <c r="P6" t="n">
        <v>483.2</v>
      </c>
      <c r="Q6" t="n">
        <v>609.6900000000001</v>
      </c>
      <c r="R6" t="n">
        <v>156.55</v>
      </c>
      <c r="S6" t="n">
        <v>46.36</v>
      </c>
      <c r="T6" t="n">
        <v>53952.52</v>
      </c>
      <c r="U6" t="n">
        <v>0.3</v>
      </c>
      <c r="V6" t="n">
        <v>0.79</v>
      </c>
      <c r="W6" t="n">
        <v>9.470000000000001</v>
      </c>
      <c r="X6" t="n">
        <v>3.51</v>
      </c>
      <c r="Y6" t="n">
        <v>1</v>
      </c>
      <c r="Z6" t="n">
        <v>10</v>
      </c>
      <c r="AA6" t="n">
        <v>2108.498477840872</v>
      </c>
      <c r="AB6" t="n">
        <v>2884.940637769673</v>
      </c>
      <c r="AC6" t="n">
        <v>2609.605952340551</v>
      </c>
      <c r="AD6" t="n">
        <v>2108498.477840872</v>
      </c>
      <c r="AE6" t="n">
        <v>2884940.637769673</v>
      </c>
      <c r="AF6" t="n">
        <v>7.86853452055678e-07</v>
      </c>
      <c r="AG6" t="n">
        <v>51.06770833333334</v>
      </c>
      <c r="AH6" t="n">
        <v>2609605.952340551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2.6607</v>
      </c>
      <c r="E7" t="n">
        <v>37.58</v>
      </c>
      <c r="F7" t="n">
        <v>26.44</v>
      </c>
      <c r="G7" t="n">
        <v>10.44</v>
      </c>
      <c r="H7" t="n">
        <v>0.14</v>
      </c>
      <c r="I7" t="n">
        <v>152</v>
      </c>
      <c r="J7" t="n">
        <v>287.7</v>
      </c>
      <c r="K7" t="n">
        <v>61.2</v>
      </c>
      <c r="L7" t="n">
        <v>2.25</v>
      </c>
      <c r="M7" t="n">
        <v>150</v>
      </c>
      <c r="N7" t="n">
        <v>79.25</v>
      </c>
      <c r="O7" t="n">
        <v>35716.83</v>
      </c>
      <c r="P7" t="n">
        <v>474.95</v>
      </c>
      <c r="Q7" t="n">
        <v>609.54</v>
      </c>
      <c r="R7" t="n">
        <v>142.22</v>
      </c>
      <c r="S7" t="n">
        <v>46.36</v>
      </c>
      <c r="T7" t="n">
        <v>46896.67</v>
      </c>
      <c r="U7" t="n">
        <v>0.33</v>
      </c>
      <c r="V7" t="n">
        <v>0.8100000000000001</v>
      </c>
      <c r="W7" t="n">
        <v>9.43</v>
      </c>
      <c r="X7" t="n">
        <v>3.06</v>
      </c>
      <c r="Y7" t="n">
        <v>1</v>
      </c>
      <c r="Z7" t="n">
        <v>10</v>
      </c>
      <c r="AA7" t="n">
        <v>1999.69613555793</v>
      </c>
      <c r="AB7" t="n">
        <v>2736.072473037579</v>
      </c>
      <c r="AC7" t="n">
        <v>2474.945556312706</v>
      </c>
      <c r="AD7" t="n">
        <v>1999696.13555793</v>
      </c>
      <c r="AE7" t="n">
        <v>2736072.473037579</v>
      </c>
      <c r="AF7" t="n">
        <v>8.212053737681582e-07</v>
      </c>
      <c r="AG7" t="n">
        <v>48.93229166666666</v>
      </c>
      <c r="AH7" t="n">
        <v>2474945.556312706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2.747</v>
      </c>
      <c r="E8" t="n">
        <v>36.4</v>
      </c>
      <c r="F8" t="n">
        <v>26.13</v>
      </c>
      <c r="G8" t="n">
        <v>11.53</v>
      </c>
      <c r="H8" t="n">
        <v>0.15</v>
      </c>
      <c r="I8" t="n">
        <v>136</v>
      </c>
      <c r="J8" t="n">
        <v>288.2</v>
      </c>
      <c r="K8" t="n">
        <v>61.2</v>
      </c>
      <c r="L8" t="n">
        <v>2.5</v>
      </c>
      <c r="M8" t="n">
        <v>134</v>
      </c>
      <c r="N8" t="n">
        <v>79.5</v>
      </c>
      <c r="O8" t="n">
        <v>35779.11</v>
      </c>
      <c r="P8" t="n">
        <v>469.17</v>
      </c>
      <c r="Q8" t="n">
        <v>609.38</v>
      </c>
      <c r="R8" t="n">
        <v>132.44</v>
      </c>
      <c r="S8" t="n">
        <v>46.36</v>
      </c>
      <c r="T8" t="n">
        <v>42089.85</v>
      </c>
      <c r="U8" t="n">
        <v>0.35</v>
      </c>
      <c r="V8" t="n">
        <v>0.82</v>
      </c>
      <c r="W8" t="n">
        <v>9.41</v>
      </c>
      <c r="X8" t="n">
        <v>2.74</v>
      </c>
      <c r="Y8" t="n">
        <v>1</v>
      </c>
      <c r="Z8" t="n">
        <v>10</v>
      </c>
      <c r="AA8" t="n">
        <v>1915.855409596046</v>
      </c>
      <c r="AB8" t="n">
        <v>2621.357892984747</v>
      </c>
      <c r="AC8" t="n">
        <v>2371.179174777192</v>
      </c>
      <c r="AD8" t="n">
        <v>1915855.409596046</v>
      </c>
      <c r="AE8" t="n">
        <v>2621357.892984747</v>
      </c>
      <c r="AF8" t="n">
        <v>8.478412304059572e-07</v>
      </c>
      <c r="AG8" t="n">
        <v>47.39583333333334</v>
      </c>
      <c r="AH8" t="n">
        <v>2371179.174777192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2.8296</v>
      </c>
      <c r="E9" t="n">
        <v>35.34</v>
      </c>
      <c r="F9" t="n">
        <v>25.82</v>
      </c>
      <c r="G9" t="n">
        <v>12.7</v>
      </c>
      <c r="H9" t="n">
        <v>0.17</v>
      </c>
      <c r="I9" t="n">
        <v>122</v>
      </c>
      <c r="J9" t="n">
        <v>288.71</v>
      </c>
      <c r="K9" t="n">
        <v>61.2</v>
      </c>
      <c r="L9" t="n">
        <v>2.75</v>
      </c>
      <c r="M9" t="n">
        <v>120</v>
      </c>
      <c r="N9" t="n">
        <v>79.76000000000001</v>
      </c>
      <c r="O9" t="n">
        <v>35841.5</v>
      </c>
      <c r="P9" t="n">
        <v>463.52</v>
      </c>
      <c r="Q9" t="n">
        <v>609.41</v>
      </c>
      <c r="R9" t="n">
        <v>122.8</v>
      </c>
      <c r="S9" t="n">
        <v>46.36</v>
      </c>
      <c r="T9" t="n">
        <v>37337.88</v>
      </c>
      <c r="U9" t="n">
        <v>0.38</v>
      </c>
      <c r="V9" t="n">
        <v>0.83</v>
      </c>
      <c r="W9" t="n">
        <v>9.380000000000001</v>
      </c>
      <c r="X9" t="n">
        <v>2.43</v>
      </c>
      <c r="Y9" t="n">
        <v>1</v>
      </c>
      <c r="Z9" t="n">
        <v>10</v>
      </c>
      <c r="AA9" t="n">
        <v>1846.336646475445</v>
      </c>
      <c r="AB9" t="n">
        <v>2526.239254331766</v>
      </c>
      <c r="AC9" t="n">
        <v>2285.138525497405</v>
      </c>
      <c r="AD9" t="n">
        <v>1846336.646475445</v>
      </c>
      <c r="AE9" t="n">
        <v>2526239.254331767</v>
      </c>
      <c r="AF9" t="n">
        <v>8.733351094127036e-07</v>
      </c>
      <c r="AG9" t="n">
        <v>46.015625</v>
      </c>
      <c r="AH9" t="n">
        <v>2285138.525497405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2.8961</v>
      </c>
      <c r="E10" t="n">
        <v>34.53</v>
      </c>
      <c r="F10" t="n">
        <v>25.6</v>
      </c>
      <c r="G10" t="n">
        <v>13.84</v>
      </c>
      <c r="H10" t="n">
        <v>0.18</v>
      </c>
      <c r="I10" t="n">
        <v>111</v>
      </c>
      <c r="J10" t="n">
        <v>289.21</v>
      </c>
      <c r="K10" t="n">
        <v>61.2</v>
      </c>
      <c r="L10" t="n">
        <v>3</v>
      </c>
      <c r="M10" t="n">
        <v>109</v>
      </c>
      <c r="N10" t="n">
        <v>80.02</v>
      </c>
      <c r="O10" t="n">
        <v>35903.99</v>
      </c>
      <c r="P10" t="n">
        <v>459.56</v>
      </c>
      <c r="Q10" t="n">
        <v>609.42</v>
      </c>
      <c r="R10" t="n">
        <v>116.35</v>
      </c>
      <c r="S10" t="n">
        <v>46.36</v>
      </c>
      <c r="T10" t="n">
        <v>34167.72</v>
      </c>
      <c r="U10" t="n">
        <v>0.4</v>
      </c>
      <c r="V10" t="n">
        <v>0.83</v>
      </c>
      <c r="W10" t="n">
        <v>9.359999999999999</v>
      </c>
      <c r="X10" t="n">
        <v>2.21</v>
      </c>
      <c r="Y10" t="n">
        <v>1</v>
      </c>
      <c r="Z10" t="n">
        <v>10</v>
      </c>
      <c r="AA10" t="n">
        <v>1799.135156847797</v>
      </c>
      <c r="AB10" t="n">
        <v>2461.656093840464</v>
      </c>
      <c r="AC10" t="n">
        <v>2226.719091200356</v>
      </c>
      <c r="AD10" t="n">
        <v>1799135.156847797</v>
      </c>
      <c r="AE10" t="n">
        <v>2461656.093840464</v>
      </c>
      <c r="AF10" t="n">
        <v>8.938598425113552e-07</v>
      </c>
      <c r="AG10" t="n">
        <v>44.9609375</v>
      </c>
      <c r="AH10" t="n">
        <v>2226719.091200356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2.953</v>
      </c>
      <c r="E11" t="n">
        <v>33.86</v>
      </c>
      <c r="F11" t="n">
        <v>25.42</v>
      </c>
      <c r="G11" t="n">
        <v>14.95</v>
      </c>
      <c r="H11" t="n">
        <v>0.2</v>
      </c>
      <c r="I11" t="n">
        <v>102</v>
      </c>
      <c r="J11" t="n">
        <v>289.72</v>
      </c>
      <c r="K11" t="n">
        <v>61.2</v>
      </c>
      <c r="L11" t="n">
        <v>3.25</v>
      </c>
      <c r="M11" t="n">
        <v>100</v>
      </c>
      <c r="N11" t="n">
        <v>80.27</v>
      </c>
      <c r="O11" t="n">
        <v>35966.59</v>
      </c>
      <c r="P11" t="n">
        <v>456.16</v>
      </c>
      <c r="Q11" t="n">
        <v>609.2</v>
      </c>
      <c r="R11" t="n">
        <v>110.96</v>
      </c>
      <c r="S11" t="n">
        <v>46.36</v>
      </c>
      <c r="T11" t="n">
        <v>31517.3</v>
      </c>
      <c r="U11" t="n">
        <v>0.42</v>
      </c>
      <c r="V11" t="n">
        <v>0.84</v>
      </c>
      <c r="W11" t="n">
        <v>9.34</v>
      </c>
      <c r="X11" t="n">
        <v>2.04</v>
      </c>
      <c r="Y11" t="n">
        <v>1</v>
      </c>
      <c r="Z11" t="n">
        <v>10</v>
      </c>
      <c r="AA11" t="n">
        <v>1750.294146641694</v>
      </c>
      <c r="AB11" t="n">
        <v>2394.829668963175</v>
      </c>
      <c r="AC11" t="n">
        <v>2166.27048652188</v>
      </c>
      <c r="AD11" t="n">
        <v>1750294.146641694</v>
      </c>
      <c r="AE11" t="n">
        <v>2394829.668963175</v>
      </c>
      <c r="AF11" t="n">
        <v>9.114216066213294e-07</v>
      </c>
      <c r="AG11" t="n">
        <v>44.08854166666666</v>
      </c>
      <c r="AH11" t="n">
        <v>2166270.48652188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3.0076</v>
      </c>
      <c r="E12" t="n">
        <v>33.25</v>
      </c>
      <c r="F12" t="n">
        <v>25.23</v>
      </c>
      <c r="G12" t="n">
        <v>16.11</v>
      </c>
      <c r="H12" t="n">
        <v>0.21</v>
      </c>
      <c r="I12" t="n">
        <v>94</v>
      </c>
      <c r="J12" t="n">
        <v>290.23</v>
      </c>
      <c r="K12" t="n">
        <v>61.2</v>
      </c>
      <c r="L12" t="n">
        <v>3.5</v>
      </c>
      <c r="M12" t="n">
        <v>92</v>
      </c>
      <c r="N12" t="n">
        <v>80.53</v>
      </c>
      <c r="O12" t="n">
        <v>36029.29</v>
      </c>
      <c r="P12" t="n">
        <v>452.79</v>
      </c>
      <c r="Q12" t="n">
        <v>609.13</v>
      </c>
      <c r="R12" t="n">
        <v>105.44</v>
      </c>
      <c r="S12" t="n">
        <v>46.36</v>
      </c>
      <c r="T12" t="n">
        <v>28797.97</v>
      </c>
      <c r="U12" t="n">
        <v>0.44</v>
      </c>
      <c r="V12" t="n">
        <v>0.84</v>
      </c>
      <c r="W12" t="n">
        <v>9.32</v>
      </c>
      <c r="X12" t="n">
        <v>1.86</v>
      </c>
      <c r="Y12" t="n">
        <v>1</v>
      </c>
      <c r="Z12" t="n">
        <v>10</v>
      </c>
      <c r="AA12" t="n">
        <v>1712.107915079853</v>
      </c>
      <c r="AB12" t="n">
        <v>2342.581582282626</v>
      </c>
      <c r="AC12" t="n">
        <v>2119.008883903472</v>
      </c>
      <c r="AD12" t="n">
        <v>1712107.915079853</v>
      </c>
      <c r="AE12" t="n">
        <v>2342581.582282626</v>
      </c>
      <c r="AF12" t="n">
        <v>9.28273492744433e-07</v>
      </c>
      <c r="AG12" t="n">
        <v>43.29427083333334</v>
      </c>
      <c r="AH12" t="n">
        <v>2119008.883903472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3.0537</v>
      </c>
      <c r="E13" t="n">
        <v>32.75</v>
      </c>
      <c r="F13" t="n">
        <v>25.11</v>
      </c>
      <c r="G13" t="n">
        <v>17.32</v>
      </c>
      <c r="H13" t="n">
        <v>0.23</v>
      </c>
      <c r="I13" t="n">
        <v>87</v>
      </c>
      <c r="J13" t="n">
        <v>290.74</v>
      </c>
      <c r="K13" t="n">
        <v>61.2</v>
      </c>
      <c r="L13" t="n">
        <v>3.75</v>
      </c>
      <c r="M13" t="n">
        <v>85</v>
      </c>
      <c r="N13" t="n">
        <v>80.79000000000001</v>
      </c>
      <c r="O13" t="n">
        <v>36092.1</v>
      </c>
      <c r="P13" t="n">
        <v>450.46</v>
      </c>
      <c r="Q13" t="n">
        <v>609.16</v>
      </c>
      <c r="R13" t="n">
        <v>101.15</v>
      </c>
      <c r="S13" t="n">
        <v>46.36</v>
      </c>
      <c r="T13" t="n">
        <v>26689.37</v>
      </c>
      <c r="U13" t="n">
        <v>0.46</v>
      </c>
      <c r="V13" t="n">
        <v>0.85</v>
      </c>
      <c r="W13" t="n">
        <v>9.32</v>
      </c>
      <c r="X13" t="n">
        <v>1.73</v>
      </c>
      <c r="Y13" t="n">
        <v>1</v>
      </c>
      <c r="Z13" t="n">
        <v>10</v>
      </c>
      <c r="AA13" t="n">
        <v>1680.788037213619</v>
      </c>
      <c r="AB13" t="n">
        <v>2299.72834365055</v>
      </c>
      <c r="AC13" t="n">
        <v>2080.245498221544</v>
      </c>
      <c r="AD13" t="n">
        <v>1680788.037213619</v>
      </c>
      <c r="AE13" t="n">
        <v>2299728.343650551</v>
      </c>
      <c r="AF13" t="n">
        <v>9.425019167421448e-07</v>
      </c>
      <c r="AG13" t="n">
        <v>42.64322916666666</v>
      </c>
      <c r="AH13" t="n">
        <v>2080245.498221544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3.0881</v>
      </c>
      <c r="E14" t="n">
        <v>32.38</v>
      </c>
      <c r="F14" t="n">
        <v>25.01</v>
      </c>
      <c r="G14" t="n">
        <v>18.3</v>
      </c>
      <c r="H14" t="n">
        <v>0.24</v>
      </c>
      <c r="I14" t="n">
        <v>82</v>
      </c>
      <c r="J14" t="n">
        <v>291.25</v>
      </c>
      <c r="K14" t="n">
        <v>61.2</v>
      </c>
      <c r="L14" t="n">
        <v>4</v>
      </c>
      <c r="M14" t="n">
        <v>80</v>
      </c>
      <c r="N14" t="n">
        <v>81.05</v>
      </c>
      <c r="O14" t="n">
        <v>36155.02</v>
      </c>
      <c r="P14" t="n">
        <v>448.62</v>
      </c>
      <c r="Q14" t="n">
        <v>609.08</v>
      </c>
      <c r="R14" t="n">
        <v>98.41</v>
      </c>
      <c r="S14" t="n">
        <v>46.36</v>
      </c>
      <c r="T14" t="n">
        <v>25340.35</v>
      </c>
      <c r="U14" t="n">
        <v>0.47</v>
      </c>
      <c r="V14" t="n">
        <v>0.85</v>
      </c>
      <c r="W14" t="n">
        <v>9.31</v>
      </c>
      <c r="X14" t="n">
        <v>1.63</v>
      </c>
      <c r="Y14" t="n">
        <v>1</v>
      </c>
      <c r="Z14" t="n">
        <v>10</v>
      </c>
      <c r="AA14" t="n">
        <v>1655.260257095921</v>
      </c>
      <c r="AB14" t="n">
        <v>2264.800108687341</v>
      </c>
      <c r="AC14" t="n">
        <v>2048.650764981137</v>
      </c>
      <c r="AD14" t="n">
        <v>1655260.257095921</v>
      </c>
      <c r="AE14" t="n">
        <v>2264800.108687341</v>
      </c>
      <c r="AF14" t="n">
        <v>9.531192222849059e-07</v>
      </c>
      <c r="AG14" t="n">
        <v>42.16145833333334</v>
      </c>
      <c r="AH14" t="n">
        <v>2048650.764981138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3.1242</v>
      </c>
      <c r="E15" t="n">
        <v>32.01</v>
      </c>
      <c r="F15" t="n">
        <v>24.91</v>
      </c>
      <c r="G15" t="n">
        <v>19.41</v>
      </c>
      <c r="H15" t="n">
        <v>0.26</v>
      </c>
      <c r="I15" t="n">
        <v>77</v>
      </c>
      <c r="J15" t="n">
        <v>291.76</v>
      </c>
      <c r="K15" t="n">
        <v>61.2</v>
      </c>
      <c r="L15" t="n">
        <v>4.25</v>
      </c>
      <c r="M15" t="n">
        <v>75</v>
      </c>
      <c r="N15" t="n">
        <v>81.31</v>
      </c>
      <c r="O15" t="n">
        <v>36218.04</v>
      </c>
      <c r="P15" t="n">
        <v>446.66</v>
      </c>
      <c r="Q15" t="n">
        <v>608.97</v>
      </c>
      <c r="R15" t="n">
        <v>95.01000000000001</v>
      </c>
      <c r="S15" t="n">
        <v>46.36</v>
      </c>
      <c r="T15" t="n">
        <v>23665.81</v>
      </c>
      <c r="U15" t="n">
        <v>0.49</v>
      </c>
      <c r="V15" t="n">
        <v>0.86</v>
      </c>
      <c r="W15" t="n">
        <v>9.300000000000001</v>
      </c>
      <c r="X15" t="n">
        <v>1.53</v>
      </c>
      <c r="Y15" t="n">
        <v>1</v>
      </c>
      <c r="Z15" t="n">
        <v>10</v>
      </c>
      <c r="AA15" t="n">
        <v>1638.180694702899</v>
      </c>
      <c r="AB15" t="n">
        <v>2241.431097924095</v>
      </c>
      <c r="AC15" t="n">
        <v>2027.512059806523</v>
      </c>
      <c r="AD15" t="n">
        <v>1638180.694702899</v>
      </c>
      <c r="AE15" t="n">
        <v>2241431.097924095</v>
      </c>
      <c r="AF15" t="n">
        <v>9.642612202527455e-07</v>
      </c>
      <c r="AG15" t="n">
        <v>41.67968749999999</v>
      </c>
      <c r="AH15" t="n">
        <v>2027512.059806522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3.1612</v>
      </c>
      <c r="E16" t="n">
        <v>31.63</v>
      </c>
      <c r="F16" t="n">
        <v>24.8</v>
      </c>
      <c r="G16" t="n">
        <v>20.67</v>
      </c>
      <c r="H16" t="n">
        <v>0.27</v>
      </c>
      <c r="I16" t="n">
        <v>72</v>
      </c>
      <c r="J16" t="n">
        <v>292.27</v>
      </c>
      <c r="K16" t="n">
        <v>61.2</v>
      </c>
      <c r="L16" t="n">
        <v>4.5</v>
      </c>
      <c r="M16" t="n">
        <v>70</v>
      </c>
      <c r="N16" t="n">
        <v>81.56999999999999</v>
      </c>
      <c r="O16" t="n">
        <v>36281.16</v>
      </c>
      <c r="P16" t="n">
        <v>444.64</v>
      </c>
      <c r="Q16" t="n">
        <v>609.05</v>
      </c>
      <c r="R16" t="n">
        <v>91.73</v>
      </c>
      <c r="S16" t="n">
        <v>46.36</v>
      </c>
      <c r="T16" t="n">
        <v>22053.34</v>
      </c>
      <c r="U16" t="n">
        <v>0.51</v>
      </c>
      <c r="V16" t="n">
        <v>0.86</v>
      </c>
      <c r="W16" t="n">
        <v>9.300000000000001</v>
      </c>
      <c r="X16" t="n">
        <v>1.43</v>
      </c>
      <c r="Y16" t="n">
        <v>1</v>
      </c>
      <c r="Z16" t="n">
        <v>10</v>
      </c>
      <c r="AA16" t="n">
        <v>1612.110398292894</v>
      </c>
      <c r="AB16" t="n">
        <v>2205.760568235622</v>
      </c>
      <c r="AC16" t="n">
        <v>1995.245875407614</v>
      </c>
      <c r="AD16" t="n">
        <v>1612110.398292894</v>
      </c>
      <c r="AE16" t="n">
        <v>2205760.568235622</v>
      </c>
      <c r="AF16" t="n">
        <v>9.756809965632734e-07</v>
      </c>
      <c r="AG16" t="n">
        <v>41.18489583333334</v>
      </c>
      <c r="AH16" t="n">
        <v>1995245.875407614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3.191</v>
      </c>
      <c r="E17" t="n">
        <v>31.34</v>
      </c>
      <c r="F17" t="n">
        <v>24.73</v>
      </c>
      <c r="G17" t="n">
        <v>21.82</v>
      </c>
      <c r="H17" t="n">
        <v>0.29</v>
      </c>
      <c r="I17" t="n">
        <v>68</v>
      </c>
      <c r="J17" t="n">
        <v>292.79</v>
      </c>
      <c r="K17" t="n">
        <v>61.2</v>
      </c>
      <c r="L17" t="n">
        <v>4.75</v>
      </c>
      <c r="M17" t="n">
        <v>66</v>
      </c>
      <c r="N17" t="n">
        <v>81.84</v>
      </c>
      <c r="O17" t="n">
        <v>36344.4</v>
      </c>
      <c r="P17" t="n">
        <v>443</v>
      </c>
      <c r="Q17" t="n">
        <v>609.01</v>
      </c>
      <c r="R17" t="n">
        <v>89.15000000000001</v>
      </c>
      <c r="S17" t="n">
        <v>46.36</v>
      </c>
      <c r="T17" t="n">
        <v>20780.76</v>
      </c>
      <c r="U17" t="n">
        <v>0.52</v>
      </c>
      <c r="V17" t="n">
        <v>0.86</v>
      </c>
      <c r="W17" t="n">
        <v>9.289999999999999</v>
      </c>
      <c r="X17" t="n">
        <v>1.35</v>
      </c>
      <c r="Y17" t="n">
        <v>1</v>
      </c>
      <c r="Z17" t="n">
        <v>10</v>
      </c>
      <c r="AA17" t="n">
        <v>1589.821452046105</v>
      </c>
      <c r="AB17" t="n">
        <v>2175.263848661855</v>
      </c>
      <c r="AC17" t="n">
        <v>1967.659719947553</v>
      </c>
      <c r="AD17" t="n">
        <v>1589821.452046105</v>
      </c>
      <c r="AE17" t="n">
        <v>2175263.848661855</v>
      </c>
      <c r="AF17" t="n">
        <v>9.848785461322934e-07</v>
      </c>
      <c r="AG17" t="n">
        <v>40.80729166666666</v>
      </c>
      <c r="AH17" t="n">
        <v>1967659.719947553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3.2137</v>
      </c>
      <c r="E18" t="n">
        <v>31.12</v>
      </c>
      <c r="F18" t="n">
        <v>24.66</v>
      </c>
      <c r="G18" t="n">
        <v>22.77</v>
      </c>
      <c r="H18" t="n">
        <v>0.3</v>
      </c>
      <c r="I18" t="n">
        <v>65</v>
      </c>
      <c r="J18" t="n">
        <v>293.3</v>
      </c>
      <c r="K18" t="n">
        <v>61.2</v>
      </c>
      <c r="L18" t="n">
        <v>5</v>
      </c>
      <c r="M18" t="n">
        <v>63</v>
      </c>
      <c r="N18" t="n">
        <v>82.09999999999999</v>
      </c>
      <c r="O18" t="n">
        <v>36407.75</v>
      </c>
      <c r="P18" t="n">
        <v>441.84</v>
      </c>
      <c r="Q18" t="n">
        <v>609.01</v>
      </c>
      <c r="R18" t="n">
        <v>87.15000000000001</v>
      </c>
      <c r="S18" t="n">
        <v>46.36</v>
      </c>
      <c r="T18" t="n">
        <v>19796.39</v>
      </c>
      <c r="U18" t="n">
        <v>0.53</v>
      </c>
      <c r="V18" t="n">
        <v>0.86</v>
      </c>
      <c r="W18" t="n">
        <v>9.289999999999999</v>
      </c>
      <c r="X18" t="n">
        <v>1.29</v>
      </c>
      <c r="Y18" t="n">
        <v>1</v>
      </c>
      <c r="Z18" t="n">
        <v>10</v>
      </c>
      <c r="AA18" t="n">
        <v>1579.864189795865</v>
      </c>
      <c r="AB18" t="n">
        <v>2161.639883167669</v>
      </c>
      <c r="AC18" t="n">
        <v>1955.336006598777</v>
      </c>
      <c r="AD18" t="n">
        <v>1579864.189795865</v>
      </c>
      <c r="AE18" t="n">
        <v>2161639.883167669</v>
      </c>
      <c r="AF18" t="n">
        <v>9.918847332201036e-07</v>
      </c>
      <c r="AG18" t="n">
        <v>40.52083333333334</v>
      </c>
      <c r="AH18" t="n">
        <v>1955336.006598777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3.2443</v>
      </c>
      <c r="E19" t="n">
        <v>30.82</v>
      </c>
      <c r="F19" t="n">
        <v>24.59</v>
      </c>
      <c r="G19" t="n">
        <v>24.18</v>
      </c>
      <c r="H19" t="n">
        <v>0.32</v>
      </c>
      <c r="I19" t="n">
        <v>61</v>
      </c>
      <c r="J19" t="n">
        <v>293.81</v>
      </c>
      <c r="K19" t="n">
        <v>61.2</v>
      </c>
      <c r="L19" t="n">
        <v>5.25</v>
      </c>
      <c r="M19" t="n">
        <v>59</v>
      </c>
      <c r="N19" t="n">
        <v>82.36</v>
      </c>
      <c r="O19" t="n">
        <v>36471.2</v>
      </c>
      <c r="P19" t="n">
        <v>440.39</v>
      </c>
      <c r="Q19" t="n">
        <v>609.16</v>
      </c>
      <c r="R19" t="n">
        <v>85.12</v>
      </c>
      <c r="S19" t="n">
        <v>46.36</v>
      </c>
      <c r="T19" t="n">
        <v>18805.05</v>
      </c>
      <c r="U19" t="n">
        <v>0.54</v>
      </c>
      <c r="V19" t="n">
        <v>0.87</v>
      </c>
      <c r="W19" t="n">
        <v>9.279999999999999</v>
      </c>
      <c r="X19" t="n">
        <v>1.21</v>
      </c>
      <c r="Y19" t="n">
        <v>1</v>
      </c>
      <c r="Z19" t="n">
        <v>10</v>
      </c>
      <c r="AA19" t="n">
        <v>1558.074616021529</v>
      </c>
      <c r="AB19" t="n">
        <v>2131.826427041472</v>
      </c>
      <c r="AC19" t="n">
        <v>1928.367904881815</v>
      </c>
      <c r="AD19" t="n">
        <v>1558074.616021529</v>
      </c>
      <c r="AE19" t="n">
        <v>2131826.427041472</v>
      </c>
      <c r="AF19" t="n">
        <v>1.001329196871513e-06</v>
      </c>
      <c r="AG19" t="n">
        <v>40.13020833333334</v>
      </c>
      <c r="AH19" t="n">
        <v>1928367.904881815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3.2606</v>
      </c>
      <c r="E20" t="n">
        <v>30.67</v>
      </c>
      <c r="F20" t="n">
        <v>24.54</v>
      </c>
      <c r="G20" t="n">
        <v>24.96</v>
      </c>
      <c r="H20" t="n">
        <v>0.33</v>
      </c>
      <c r="I20" t="n">
        <v>59</v>
      </c>
      <c r="J20" t="n">
        <v>294.33</v>
      </c>
      <c r="K20" t="n">
        <v>61.2</v>
      </c>
      <c r="L20" t="n">
        <v>5.5</v>
      </c>
      <c r="M20" t="n">
        <v>57</v>
      </c>
      <c r="N20" t="n">
        <v>82.63</v>
      </c>
      <c r="O20" t="n">
        <v>36534.76</v>
      </c>
      <c r="P20" t="n">
        <v>439.48</v>
      </c>
      <c r="Q20" t="n">
        <v>609.21</v>
      </c>
      <c r="R20" t="n">
        <v>83.73</v>
      </c>
      <c r="S20" t="n">
        <v>46.36</v>
      </c>
      <c r="T20" t="n">
        <v>18119.91</v>
      </c>
      <c r="U20" t="n">
        <v>0.55</v>
      </c>
      <c r="V20" t="n">
        <v>0.87</v>
      </c>
      <c r="W20" t="n">
        <v>9.27</v>
      </c>
      <c r="X20" t="n">
        <v>1.16</v>
      </c>
      <c r="Y20" t="n">
        <v>1</v>
      </c>
      <c r="Z20" t="n">
        <v>10</v>
      </c>
      <c r="AA20" t="n">
        <v>1550.844677508293</v>
      </c>
      <c r="AB20" t="n">
        <v>2121.934106205287</v>
      </c>
      <c r="AC20" t="n">
        <v>1919.419693262277</v>
      </c>
      <c r="AD20" t="n">
        <v>1550844.677508293</v>
      </c>
      <c r="AE20" t="n">
        <v>2121934.106205287</v>
      </c>
      <c r="AF20" t="n">
        <v>1.006360071300206e-06</v>
      </c>
      <c r="AG20" t="n">
        <v>39.93489583333334</v>
      </c>
      <c r="AH20" t="n">
        <v>1919419.693262277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3.2844</v>
      </c>
      <c r="E21" t="n">
        <v>30.45</v>
      </c>
      <c r="F21" t="n">
        <v>24.48</v>
      </c>
      <c r="G21" t="n">
        <v>26.23</v>
      </c>
      <c r="H21" t="n">
        <v>0.35</v>
      </c>
      <c r="I21" t="n">
        <v>56</v>
      </c>
      <c r="J21" t="n">
        <v>294.84</v>
      </c>
      <c r="K21" t="n">
        <v>61.2</v>
      </c>
      <c r="L21" t="n">
        <v>5.75</v>
      </c>
      <c r="M21" t="n">
        <v>54</v>
      </c>
      <c r="N21" t="n">
        <v>82.90000000000001</v>
      </c>
      <c r="O21" t="n">
        <v>36598.44</v>
      </c>
      <c r="P21" t="n">
        <v>438.35</v>
      </c>
      <c r="Q21" t="n">
        <v>608.98</v>
      </c>
      <c r="R21" t="n">
        <v>81.81999999999999</v>
      </c>
      <c r="S21" t="n">
        <v>46.36</v>
      </c>
      <c r="T21" t="n">
        <v>17179.41</v>
      </c>
      <c r="U21" t="n">
        <v>0.57</v>
      </c>
      <c r="V21" t="n">
        <v>0.87</v>
      </c>
      <c r="W21" t="n">
        <v>9.27</v>
      </c>
      <c r="X21" t="n">
        <v>1.1</v>
      </c>
      <c r="Y21" t="n">
        <v>1</v>
      </c>
      <c r="Z21" t="n">
        <v>10</v>
      </c>
      <c r="AA21" t="n">
        <v>1541.129730482264</v>
      </c>
      <c r="AB21" t="n">
        <v>2108.641687091059</v>
      </c>
      <c r="AC21" t="n">
        <v>1907.395883972284</v>
      </c>
      <c r="AD21" t="n">
        <v>1541129.730482264</v>
      </c>
      <c r="AE21" t="n">
        <v>2108641.68709106</v>
      </c>
      <c r="AF21" t="n">
        <v>1.013705765251302e-06</v>
      </c>
      <c r="AG21" t="n">
        <v>39.6484375</v>
      </c>
      <c r="AH21" t="n">
        <v>1907395.883972284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3.3008</v>
      </c>
      <c r="E22" t="n">
        <v>30.3</v>
      </c>
      <c r="F22" t="n">
        <v>24.44</v>
      </c>
      <c r="G22" t="n">
        <v>27.15</v>
      </c>
      <c r="H22" t="n">
        <v>0.36</v>
      </c>
      <c r="I22" t="n">
        <v>54</v>
      </c>
      <c r="J22" t="n">
        <v>295.36</v>
      </c>
      <c r="K22" t="n">
        <v>61.2</v>
      </c>
      <c r="L22" t="n">
        <v>6</v>
      </c>
      <c r="M22" t="n">
        <v>52</v>
      </c>
      <c r="N22" t="n">
        <v>83.16</v>
      </c>
      <c r="O22" t="n">
        <v>36662.22</v>
      </c>
      <c r="P22" t="n">
        <v>437.34</v>
      </c>
      <c r="Q22" t="n">
        <v>608.92</v>
      </c>
      <c r="R22" t="n">
        <v>80.61</v>
      </c>
      <c r="S22" t="n">
        <v>46.36</v>
      </c>
      <c r="T22" t="n">
        <v>16583.26</v>
      </c>
      <c r="U22" t="n">
        <v>0.58</v>
      </c>
      <c r="V22" t="n">
        <v>0.87</v>
      </c>
      <c r="W22" t="n">
        <v>9.26</v>
      </c>
      <c r="X22" t="n">
        <v>1.06</v>
      </c>
      <c r="Y22" t="n">
        <v>1</v>
      </c>
      <c r="Z22" t="n">
        <v>10</v>
      </c>
      <c r="AA22" t="n">
        <v>1525.11073624957</v>
      </c>
      <c r="AB22" t="n">
        <v>2086.72379247374</v>
      </c>
      <c r="AC22" t="n">
        <v>1887.569802455283</v>
      </c>
      <c r="AD22" t="n">
        <v>1525110.736249571</v>
      </c>
      <c r="AE22" t="n">
        <v>2086723.79247374</v>
      </c>
      <c r="AF22" t="n">
        <v>1.018767503940293e-06</v>
      </c>
      <c r="AG22" t="n">
        <v>39.453125</v>
      </c>
      <c r="AH22" t="n">
        <v>1887569.802455283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3.3255</v>
      </c>
      <c r="E23" t="n">
        <v>30.07</v>
      </c>
      <c r="F23" t="n">
        <v>24.37</v>
      </c>
      <c r="G23" t="n">
        <v>28.67</v>
      </c>
      <c r="H23" t="n">
        <v>0.38</v>
      </c>
      <c r="I23" t="n">
        <v>51</v>
      </c>
      <c r="J23" t="n">
        <v>295.88</v>
      </c>
      <c r="K23" t="n">
        <v>61.2</v>
      </c>
      <c r="L23" t="n">
        <v>6.25</v>
      </c>
      <c r="M23" t="n">
        <v>49</v>
      </c>
      <c r="N23" t="n">
        <v>83.43000000000001</v>
      </c>
      <c r="O23" t="n">
        <v>36726.12</v>
      </c>
      <c r="P23" t="n">
        <v>436.19</v>
      </c>
      <c r="Q23" t="n">
        <v>608.92</v>
      </c>
      <c r="R23" t="n">
        <v>78.23</v>
      </c>
      <c r="S23" t="n">
        <v>46.36</v>
      </c>
      <c r="T23" t="n">
        <v>15407.7</v>
      </c>
      <c r="U23" t="n">
        <v>0.59</v>
      </c>
      <c r="V23" t="n">
        <v>0.87</v>
      </c>
      <c r="W23" t="n">
        <v>9.27</v>
      </c>
      <c r="X23" t="n">
        <v>1</v>
      </c>
      <c r="Y23" t="n">
        <v>1</v>
      </c>
      <c r="Z23" t="n">
        <v>10</v>
      </c>
      <c r="AA23" t="n">
        <v>1515.233519430843</v>
      </c>
      <c r="AB23" t="n">
        <v>2073.209348670304</v>
      </c>
      <c r="AC23" t="n">
        <v>1875.345158200806</v>
      </c>
      <c r="AD23" t="n">
        <v>1515233.519430842</v>
      </c>
      <c r="AE23" t="n">
        <v>2073209.348670304</v>
      </c>
      <c r="AF23" t="n">
        <v>1.026390976234077e-06</v>
      </c>
      <c r="AG23" t="n">
        <v>39.15364583333334</v>
      </c>
      <c r="AH23" t="n">
        <v>1875345.158200806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3.3409</v>
      </c>
      <c r="E24" t="n">
        <v>29.93</v>
      </c>
      <c r="F24" t="n">
        <v>24.34</v>
      </c>
      <c r="G24" t="n">
        <v>29.81</v>
      </c>
      <c r="H24" t="n">
        <v>0.39</v>
      </c>
      <c r="I24" t="n">
        <v>49</v>
      </c>
      <c r="J24" t="n">
        <v>296.4</v>
      </c>
      <c r="K24" t="n">
        <v>61.2</v>
      </c>
      <c r="L24" t="n">
        <v>6.5</v>
      </c>
      <c r="M24" t="n">
        <v>47</v>
      </c>
      <c r="N24" t="n">
        <v>83.7</v>
      </c>
      <c r="O24" t="n">
        <v>36790.13</v>
      </c>
      <c r="P24" t="n">
        <v>435.53</v>
      </c>
      <c r="Q24" t="n">
        <v>608.92</v>
      </c>
      <c r="R24" t="n">
        <v>77.39</v>
      </c>
      <c r="S24" t="n">
        <v>46.36</v>
      </c>
      <c r="T24" t="n">
        <v>14999.38</v>
      </c>
      <c r="U24" t="n">
        <v>0.6</v>
      </c>
      <c r="V24" t="n">
        <v>0.88</v>
      </c>
      <c r="W24" t="n">
        <v>9.26</v>
      </c>
      <c r="X24" t="n">
        <v>0.97</v>
      </c>
      <c r="Y24" t="n">
        <v>1</v>
      </c>
      <c r="Z24" t="n">
        <v>10</v>
      </c>
      <c r="AA24" t="n">
        <v>1509.21320267977</v>
      </c>
      <c r="AB24" t="n">
        <v>2064.972085693857</v>
      </c>
      <c r="AC24" t="n">
        <v>1867.89404804176</v>
      </c>
      <c r="AD24" t="n">
        <v>1509213.20267977</v>
      </c>
      <c r="AE24" t="n">
        <v>2064972.085693857</v>
      </c>
      <c r="AF24" t="n">
        <v>1.031144072320081e-06</v>
      </c>
      <c r="AG24" t="n">
        <v>38.97135416666666</v>
      </c>
      <c r="AH24" t="n">
        <v>1867894.04804176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3.3611</v>
      </c>
      <c r="E25" t="n">
        <v>29.75</v>
      </c>
      <c r="F25" t="n">
        <v>24.27</v>
      </c>
      <c r="G25" t="n">
        <v>30.98</v>
      </c>
      <c r="H25" t="n">
        <v>0.4</v>
      </c>
      <c r="I25" t="n">
        <v>47</v>
      </c>
      <c r="J25" t="n">
        <v>296.92</v>
      </c>
      <c r="K25" t="n">
        <v>61.2</v>
      </c>
      <c r="L25" t="n">
        <v>6.75</v>
      </c>
      <c r="M25" t="n">
        <v>45</v>
      </c>
      <c r="N25" t="n">
        <v>83.97</v>
      </c>
      <c r="O25" t="n">
        <v>36854.25</v>
      </c>
      <c r="P25" t="n">
        <v>434.08</v>
      </c>
      <c r="Q25" t="n">
        <v>609.01</v>
      </c>
      <c r="R25" t="n">
        <v>75.28</v>
      </c>
      <c r="S25" t="n">
        <v>46.36</v>
      </c>
      <c r="T25" t="n">
        <v>13954.15</v>
      </c>
      <c r="U25" t="n">
        <v>0.62</v>
      </c>
      <c r="V25" t="n">
        <v>0.88</v>
      </c>
      <c r="W25" t="n">
        <v>9.25</v>
      </c>
      <c r="X25" t="n">
        <v>0.9</v>
      </c>
      <c r="Y25" t="n">
        <v>1</v>
      </c>
      <c r="Z25" t="n">
        <v>10</v>
      </c>
      <c r="AA25" t="n">
        <v>1491.490554181791</v>
      </c>
      <c r="AB25" t="n">
        <v>2040.723176150852</v>
      </c>
      <c r="AC25" t="n">
        <v>1845.95942039198</v>
      </c>
      <c r="AD25" t="n">
        <v>1491490.554181791</v>
      </c>
      <c r="AE25" t="n">
        <v>2040723.176150852</v>
      </c>
      <c r="AF25" t="n">
        <v>1.037378652900423e-06</v>
      </c>
      <c r="AG25" t="n">
        <v>38.73697916666666</v>
      </c>
      <c r="AH25" t="n">
        <v>1845959.42039198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3.3658</v>
      </c>
      <c r="E26" t="n">
        <v>29.71</v>
      </c>
      <c r="F26" t="n">
        <v>24.28</v>
      </c>
      <c r="G26" t="n">
        <v>31.67</v>
      </c>
      <c r="H26" t="n">
        <v>0.42</v>
      </c>
      <c r="I26" t="n">
        <v>46</v>
      </c>
      <c r="J26" t="n">
        <v>297.44</v>
      </c>
      <c r="K26" t="n">
        <v>61.2</v>
      </c>
      <c r="L26" t="n">
        <v>7</v>
      </c>
      <c r="M26" t="n">
        <v>44</v>
      </c>
      <c r="N26" t="n">
        <v>84.23999999999999</v>
      </c>
      <c r="O26" t="n">
        <v>36918.48</v>
      </c>
      <c r="P26" t="n">
        <v>434.22</v>
      </c>
      <c r="Q26" t="n">
        <v>608.88</v>
      </c>
      <c r="R26" t="n">
        <v>75.54000000000001</v>
      </c>
      <c r="S26" t="n">
        <v>46.36</v>
      </c>
      <c r="T26" t="n">
        <v>14085.19</v>
      </c>
      <c r="U26" t="n">
        <v>0.61</v>
      </c>
      <c r="V26" t="n">
        <v>0.88</v>
      </c>
      <c r="W26" t="n">
        <v>9.26</v>
      </c>
      <c r="X26" t="n">
        <v>0.91</v>
      </c>
      <c r="Y26" t="n">
        <v>1</v>
      </c>
      <c r="Z26" t="n">
        <v>10</v>
      </c>
      <c r="AA26" t="n">
        <v>1490.488598297366</v>
      </c>
      <c r="AB26" t="n">
        <v>2039.352255906608</v>
      </c>
      <c r="AC26" t="n">
        <v>1844.719338851748</v>
      </c>
      <c r="AD26" t="n">
        <v>1490488.598297366</v>
      </c>
      <c r="AE26" t="n">
        <v>2039352.255906607</v>
      </c>
      <c r="AF26" t="n">
        <v>1.038829273134463e-06</v>
      </c>
      <c r="AG26" t="n">
        <v>38.68489583333334</v>
      </c>
      <c r="AH26" t="n">
        <v>1844719.338851748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3.3826</v>
      </c>
      <c r="E27" t="n">
        <v>29.56</v>
      </c>
      <c r="F27" t="n">
        <v>24.24</v>
      </c>
      <c r="G27" t="n">
        <v>33.06</v>
      </c>
      <c r="H27" t="n">
        <v>0.43</v>
      </c>
      <c r="I27" t="n">
        <v>44</v>
      </c>
      <c r="J27" t="n">
        <v>297.96</v>
      </c>
      <c r="K27" t="n">
        <v>61.2</v>
      </c>
      <c r="L27" t="n">
        <v>7.25</v>
      </c>
      <c r="M27" t="n">
        <v>42</v>
      </c>
      <c r="N27" t="n">
        <v>84.51000000000001</v>
      </c>
      <c r="O27" t="n">
        <v>36982.83</v>
      </c>
      <c r="P27" t="n">
        <v>433.39</v>
      </c>
      <c r="Q27" t="n">
        <v>609.11</v>
      </c>
      <c r="R27" t="n">
        <v>74.03</v>
      </c>
      <c r="S27" t="n">
        <v>46.36</v>
      </c>
      <c r="T27" t="n">
        <v>13341.38</v>
      </c>
      <c r="U27" t="n">
        <v>0.63</v>
      </c>
      <c r="V27" t="n">
        <v>0.88</v>
      </c>
      <c r="W27" t="n">
        <v>9.26</v>
      </c>
      <c r="X27" t="n">
        <v>0.87</v>
      </c>
      <c r="Y27" t="n">
        <v>1</v>
      </c>
      <c r="Z27" t="n">
        <v>10</v>
      </c>
      <c r="AA27" t="n">
        <v>1483.841556107303</v>
      </c>
      <c r="AB27" t="n">
        <v>2030.257479535358</v>
      </c>
      <c r="AC27" t="n">
        <v>1836.492555172772</v>
      </c>
      <c r="AD27" t="n">
        <v>1483841.556107303</v>
      </c>
      <c r="AE27" t="n">
        <v>2030257.479535358</v>
      </c>
      <c r="AF27" t="n">
        <v>1.044014468864649e-06</v>
      </c>
      <c r="AG27" t="n">
        <v>38.48958333333334</v>
      </c>
      <c r="AH27" t="n">
        <v>1836492.555172772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3.392</v>
      </c>
      <c r="E28" t="n">
        <v>29.48</v>
      </c>
      <c r="F28" t="n">
        <v>24.21</v>
      </c>
      <c r="G28" t="n">
        <v>33.79</v>
      </c>
      <c r="H28" t="n">
        <v>0.45</v>
      </c>
      <c r="I28" t="n">
        <v>43</v>
      </c>
      <c r="J28" t="n">
        <v>298.48</v>
      </c>
      <c r="K28" t="n">
        <v>61.2</v>
      </c>
      <c r="L28" t="n">
        <v>7.5</v>
      </c>
      <c r="M28" t="n">
        <v>41</v>
      </c>
      <c r="N28" t="n">
        <v>84.79000000000001</v>
      </c>
      <c r="O28" t="n">
        <v>37047.29</v>
      </c>
      <c r="P28" t="n">
        <v>432.87</v>
      </c>
      <c r="Q28" t="n">
        <v>608.95</v>
      </c>
      <c r="R28" t="n">
        <v>73.48999999999999</v>
      </c>
      <c r="S28" t="n">
        <v>46.36</v>
      </c>
      <c r="T28" t="n">
        <v>13075.81</v>
      </c>
      <c r="U28" t="n">
        <v>0.63</v>
      </c>
      <c r="V28" t="n">
        <v>0.88</v>
      </c>
      <c r="W28" t="n">
        <v>9.25</v>
      </c>
      <c r="X28" t="n">
        <v>0.84</v>
      </c>
      <c r="Y28" t="n">
        <v>1</v>
      </c>
      <c r="Z28" t="n">
        <v>10</v>
      </c>
      <c r="AA28" t="n">
        <v>1480.078647564166</v>
      </c>
      <c r="AB28" t="n">
        <v>2025.108902058829</v>
      </c>
      <c r="AC28" t="n">
        <v>1831.835350704529</v>
      </c>
      <c r="AD28" t="n">
        <v>1480078.647564166</v>
      </c>
      <c r="AE28" t="n">
        <v>2025108.902058829</v>
      </c>
      <c r="AF28" t="n">
        <v>1.046915709332729e-06</v>
      </c>
      <c r="AG28" t="n">
        <v>38.38541666666666</v>
      </c>
      <c r="AH28" t="n">
        <v>1831835.350704529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3.4072</v>
      </c>
      <c r="E29" t="n">
        <v>29.35</v>
      </c>
      <c r="F29" t="n">
        <v>24.19</v>
      </c>
      <c r="G29" t="n">
        <v>35.4</v>
      </c>
      <c r="H29" t="n">
        <v>0.46</v>
      </c>
      <c r="I29" t="n">
        <v>41</v>
      </c>
      <c r="J29" t="n">
        <v>299.01</v>
      </c>
      <c r="K29" t="n">
        <v>61.2</v>
      </c>
      <c r="L29" t="n">
        <v>7.75</v>
      </c>
      <c r="M29" t="n">
        <v>39</v>
      </c>
      <c r="N29" t="n">
        <v>85.06</v>
      </c>
      <c r="O29" t="n">
        <v>37111.87</v>
      </c>
      <c r="P29" t="n">
        <v>432.19</v>
      </c>
      <c r="Q29" t="n">
        <v>608.96</v>
      </c>
      <c r="R29" t="n">
        <v>72.51000000000001</v>
      </c>
      <c r="S29" t="n">
        <v>46.36</v>
      </c>
      <c r="T29" t="n">
        <v>12596.79</v>
      </c>
      <c r="U29" t="n">
        <v>0.64</v>
      </c>
      <c r="V29" t="n">
        <v>0.88</v>
      </c>
      <c r="W29" t="n">
        <v>9.25</v>
      </c>
      <c r="X29" t="n">
        <v>0.82</v>
      </c>
      <c r="Y29" t="n">
        <v>1</v>
      </c>
      <c r="Z29" t="n">
        <v>10</v>
      </c>
      <c r="AA29" t="n">
        <v>1465.716947026328</v>
      </c>
      <c r="AB29" t="n">
        <v>2005.45858978945</v>
      </c>
      <c r="AC29" t="n">
        <v>1814.060436658752</v>
      </c>
      <c r="AD29" t="n">
        <v>1465716.947026328</v>
      </c>
      <c r="AE29" t="n">
        <v>2005458.58978945</v>
      </c>
      <c r="AF29" t="n">
        <v>1.051607076898135e-06</v>
      </c>
      <c r="AG29" t="n">
        <v>38.21614583333334</v>
      </c>
      <c r="AH29" t="n">
        <v>1814060.436658752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3.4162</v>
      </c>
      <c r="E30" t="n">
        <v>29.27</v>
      </c>
      <c r="F30" t="n">
        <v>24.17</v>
      </c>
      <c r="G30" t="n">
        <v>36.25</v>
      </c>
      <c r="H30" t="n">
        <v>0.48</v>
      </c>
      <c r="I30" t="n">
        <v>40</v>
      </c>
      <c r="J30" t="n">
        <v>299.53</v>
      </c>
      <c r="K30" t="n">
        <v>61.2</v>
      </c>
      <c r="L30" t="n">
        <v>8</v>
      </c>
      <c r="M30" t="n">
        <v>38</v>
      </c>
      <c r="N30" t="n">
        <v>85.33</v>
      </c>
      <c r="O30" t="n">
        <v>37176.68</v>
      </c>
      <c r="P30" t="n">
        <v>431.79</v>
      </c>
      <c r="Q30" t="n">
        <v>608.87</v>
      </c>
      <c r="R30" t="n">
        <v>71.94</v>
      </c>
      <c r="S30" t="n">
        <v>46.36</v>
      </c>
      <c r="T30" t="n">
        <v>12317.84</v>
      </c>
      <c r="U30" t="n">
        <v>0.64</v>
      </c>
      <c r="V30" t="n">
        <v>0.88</v>
      </c>
      <c r="W30" t="n">
        <v>9.25</v>
      </c>
      <c r="X30" t="n">
        <v>0.79</v>
      </c>
      <c r="Y30" t="n">
        <v>1</v>
      </c>
      <c r="Z30" t="n">
        <v>10</v>
      </c>
      <c r="AA30" t="n">
        <v>1462.4086251302</v>
      </c>
      <c r="AB30" t="n">
        <v>2000.931997818306</v>
      </c>
      <c r="AC30" t="n">
        <v>1809.965856272223</v>
      </c>
      <c r="AD30" t="n">
        <v>1462408.6251302</v>
      </c>
      <c r="AE30" t="n">
        <v>2000931.997818306</v>
      </c>
      <c r="AF30" t="n">
        <v>1.05438486032502e-06</v>
      </c>
      <c r="AG30" t="n">
        <v>38.11197916666666</v>
      </c>
      <c r="AH30" t="n">
        <v>1809965.856272223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3.4273</v>
      </c>
      <c r="E31" t="n">
        <v>29.18</v>
      </c>
      <c r="F31" t="n">
        <v>24.13</v>
      </c>
      <c r="G31" t="n">
        <v>37.12</v>
      </c>
      <c r="H31" t="n">
        <v>0.49</v>
      </c>
      <c r="I31" t="n">
        <v>39</v>
      </c>
      <c r="J31" t="n">
        <v>300.06</v>
      </c>
      <c r="K31" t="n">
        <v>61.2</v>
      </c>
      <c r="L31" t="n">
        <v>8.25</v>
      </c>
      <c r="M31" t="n">
        <v>37</v>
      </c>
      <c r="N31" t="n">
        <v>85.61</v>
      </c>
      <c r="O31" t="n">
        <v>37241.49</v>
      </c>
      <c r="P31" t="n">
        <v>430.85</v>
      </c>
      <c r="Q31" t="n">
        <v>608.96</v>
      </c>
      <c r="R31" t="n">
        <v>70.92</v>
      </c>
      <c r="S31" t="n">
        <v>46.36</v>
      </c>
      <c r="T31" t="n">
        <v>11810.62</v>
      </c>
      <c r="U31" t="n">
        <v>0.65</v>
      </c>
      <c r="V31" t="n">
        <v>0.88</v>
      </c>
      <c r="W31" t="n">
        <v>9.24</v>
      </c>
      <c r="X31" t="n">
        <v>0.75</v>
      </c>
      <c r="Y31" t="n">
        <v>1</v>
      </c>
      <c r="Z31" t="n">
        <v>10</v>
      </c>
      <c r="AA31" t="n">
        <v>1457.317158639833</v>
      </c>
      <c r="AB31" t="n">
        <v>1993.965628746537</v>
      </c>
      <c r="AC31" t="n">
        <v>1803.664347687303</v>
      </c>
      <c r="AD31" t="n">
        <v>1457317.158639833</v>
      </c>
      <c r="AE31" t="n">
        <v>1993965.628746537</v>
      </c>
      <c r="AF31" t="n">
        <v>1.057810793218179e-06</v>
      </c>
      <c r="AG31" t="n">
        <v>37.99479166666666</v>
      </c>
      <c r="AH31" t="n">
        <v>1803664.347687303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3.4334</v>
      </c>
      <c r="E32" t="n">
        <v>29.13</v>
      </c>
      <c r="F32" t="n">
        <v>24.13</v>
      </c>
      <c r="G32" t="n">
        <v>38.1</v>
      </c>
      <c r="H32" t="n">
        <v>0.5</v>
      </c>
      <c r="I32" t="n">
        <v>38</v>
      </c>
      <c r="J32" t="n">
        <v>300.59</v>
      </c>
      <c r="K32" t="n">
        <v>61.2</v>
      </c>
      <c r="L32" t="n">
        <v>8.5</v>
      </c>
      <c r="M32" t="n">
        <v>36</v>
      </c>
      <c r="N32" t="n">
        <v>85.89</v>
      </c>
      <c r="O32" t="n">
        <v>37306.42</v>
      </c>
      <c r="P32" t="n">
        <v>430.82</v>
      </c>
      <c r="Q32" t="n">
        <v>608.97</v>
      </c>
      <c r="R32" t="n">
        <v>70.62</v>
      </c>
      <c r="S32" t="n">
        <v>46.36</v>
      </c>
      <c r="T32" t="n">
        <v>11667.83</v>
      </c>
      <c r="U32" t="n">
        <v>0.66</v>
      </c>
      <c r="V32" t="n">
        <v>0.88</v>
      </c>
      <c r="W32" t="n">
        <v>9.25</v>
      </c>
      <c r="X32" t="n">
        <v>0.75</v>
      </c>
      <c r="Y32" t="n">
        <v>1</v>
      </c>
      <c r="Z32" t="n">
        <v>10</v>
      </c>
      <c r="AA32" t="n">
        <v>1455.619927445418</v>
      </c>
      <c r="AB32" t="n">
        <v>1991.643402149783</v>
      </c>
      <c r="AC32" t="n">
        <v>1801.563751137678</v>
      </c>
      <c r="AD32" t="n">
        <v>1455619.927445418</v>
      </c>
      <c r="AE32" t="n">
        <v>1991643.402149783</v>
      </c>
      <c r="AF32" t="n">
        <v>1.059693513096401e-06</v>
      </c>
      <c r="AG32" t="n">
        <v>37.9296875</v>
      </c>
      <c r="AH32" t="n">
        <v>1801563.751137678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3.4424</v>
      </c>
      <c r="E33" t="n">
        <v>29.05</v>
      </c>
      <c r="F33" t="n">
        <v>24.11</v>
      </c>
      <c r="G33" t="n">
        <v>39.09</v>
      </c>
      <c r="H33" t="n">
        <v>0.52</v>
      </c>
      <c r="I33" t="n">
        <v>37</v>
      </c>
      <c r="J33" t="n">
        <v>301.11</v>
      </c>
      <c r="K33" t="n">
        <v>61.2</v>
      </c>
      <c r="L33" t="n">
        <v>8.75</v>
      </c>
      <c r="M33" t="n">
        <v>35</v>
      </c>
      <c r="N33" t="n">
        <v>86.16</v>
      </c>
      <c r="O33" t="n">
        <v>37371.47</v>
      </c>
      <c r="P33" t="n">
        <v>430.25</v>
      </c>
      <c r="Q33" t="n">
        <v>608.92</v>
      </c>
      <c r="R33" t="n">
        <v>70.16</v>
      </c>
      <c r="S33" t="n">
        <v>46.36</v>
      </c>
      <c r="T33" t="n">
        <v>11442.76</v>
      </c>
      <c r="U33" t="n">
        <v>0.66</v>
      </c>
      <c r="V33" t="n">
        <v>0.88</v>
      </c>
      <c r="W33" t="n">
        <v>9.24</v>
      </c>
      <c r="X33" t="n">
        <v>0.73</v>
      </c>
      <c r="Y33" t="n">
        <v>1</v>
      </c>
      <c r="Z33" t="n">
        <v>10</v>
      </c>
      <c r="AA33" t="n">
        <v>1452.093990781604</v>
      </c>
      <c r="AB33" t="n">
        <v>1986.819060053005</v>
      </c>
      <c r="AC33" t="n">
        <v>1797.19983747961</v>
      </c>
      <c r="AD33" t="n">
        <v>1452093.990781604</v>
      </c>
      <c r="AE33" t="n">
        <v>1986819.060053005</v>
      </c>
      <c r="AF33" t="n">
        <v>1.062471296523286e-06</v>
      </c>
      <c r="AG33" t="n">
        <v>37.82552083333334</v>
      </c>
      <c r="AH33" t="n">
        <v>1797199.83747961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3.4527</v>
      </c>
      <c r="E34" t="n">
        <v>28.96</v>
      </c>
      <c r="F34" t="n">
        <v>24.07</v>
      </c>
      <c r="G34" t="n">
        <v>40.12</v>
      </c>
      <c r="H34" t="n">
        <v>0.53</v>
      </c>
      <c r="I34" t="n">
        <v>36</v>
      </c>
      <c r="J34" t="n">
        <v>301.64</v>
      </c>
      <c r="K34" t="n">
        <v>61.2</v>
      </c>
      <c r="L34" t="n">
        <v>9</v>
      </c>
      <c r="M34" t="n">
        <v>34</v>
      </c>
      <c r="N34" t="n">
        <v>86.44</v>
      </c>
      <c r="O34" t="n">
        <v>37436.63</v>
      </c>
      <c r="P34" t="n">
        <v>429.65</v>
      </c>
      <c r="Q34" t="n">
        <v>608.89</v>
      </c>
      <c r="R34" t="n">
        <v>69.12</v>
      </c>
      <c r="S34" t="n">
        <v>46.36</v>
      </c>
      <c r="T34" t="n">
        <v>10927.59</v>
      </c>
      <c r="U34" t="n">
        <v>0.67</v>
      </c>
      <c r="V34" t="n">
        <v>0.89</v>
      </c>
      <c r="W34" t="n">
        <v>9.24</v>
      </c>
      <c r="X34" t="n">
        <v>0.7</v>
      </c>
      <c r="Y34" t="n">
        <v>1</v>
      </c>
      <c r="Z34" t="n">
        <v>10</v>
      </c>
      <c r="AA34" t="n">
        <v>1447.991750624477</v>
      </c>
      <c r="AB34" t="n">
        <v>1981.20619409196</v>
      </c>
      <c r="AC34" t="n">
        <v>1792.122655568181</v>
      </c>
      <c r="AD34" t="n">
        <v>1447991.750624477</v>
      </c>
      <c r="AE34" t="n">
        <v>1981206.19409196</v>
      </c>
      <c r="AF34" t="n">
        <v>1.065650315334055e-06</v>
      </c>
      <c r="AG34" t="n">
        <v>37.70833333333334</v>
      </c>
      <c r="AH34" t="n">
        <v>1792122.655568181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3.4627</v>
      </c>
      <c r="E35" t="n">
        <v>28.88</v>
      </c>
      <c r="F35" t="n">
        <v>24.04</v>
      </c>
      <c r="G35" t="n">
        <v>41.22</v>
      </c>
      <c r="H35" t="n">
        <v>0.55</v>
      </c>
      <c r="I35" t="n">
        <v>35</v>
      </c>
      <c r="J35" t="n">
        <v>302.17</v>
      </c>
      <c r="K35" t="n">
        <v>61.2</v>
      </c>
      <c r="L35" t="n">
        <v>9.25</v>
      </c>
      <c r="M35" t="n">
        <v>33</v>
      </c>
      <c r="N35" t="n">
        <v>86.72</v>
      </c>
      <c r="O35" t="n">
        <v>37501.91</v>
      </c>
      <c r="P35" t="n">
        <v>428.96</v>
      </c>
      <c r="Q35" t="n">
        <v>608.9299999999999</v>
      </c>
      <c r="R35" t="n">
        <v>68.06</v>
      </c>
      <c r="S35" t="n">
        <v>46.36</v>
      </c>
      <c r="T35" t="n">
        <v>10404.09</v>
      </c>
      <c r="U35" t="n">
        <v>0.68</v>
      </c>
      <c r="V35" t="n">
        <v>0.89</v>
      </c>
      <c r="W35" t="n">
        <v>9.24</v>
      </c>
      <c r="X35" t="n">
        <v>0.67</v>
      </c>
      <c r="Y35" t="n">
        <v>1</v>
      </c>
      <c r="Z35" t="n">
        <v>10</v>
      </c>
      <c r="AA35" t="n">
        <v>1435.083681766322</v>
      </c>
      <c r="AB35" t="n">
        <v>1963.544804816425</v>
      </c>
      <c r="AC35" t="n">
        <v>1776.146844497187</v>
      </c>
      <c r="AD35" t="n">
        <v>1435083.681766322</v>
      </c>
      <c r="AE35" t="n">
        <v>1963544.804816425</v>
      </c>
      <c r="AF35" t="n">
        <v>1.068736741363927e-06</v>
      </c>
      <c r="AG35" t="n">
        <v>37.60416666666666</v>
      </c>
      <c r="AH35" t="n">
        <v>1776146.844497187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3.4695</v>
      </c>
      <c r="E36" t="n">
        <v>28.82</v>
      </c>
      <c r="F36" t="n">
        <v>24.04</v>
      </c>
      <c r="G36" t="n">
        <v>42.43</v>
      </c>
      <c r="H36" t="n">
        <v>0.5600000000000001</v>
      </c>
      <c r="I36" t="n">
        <v>34</v>
      </c>
      <c r="J36" t="n">
        <v>302.7</v>
      </c>
      <c r="K36" t="n">
        <v>61.2</v>
      </c>
      <c r="L36" t="n">
        <v>9.5</v>
      </c>
      <c r="M36" t="n">
        <v>32</v>
      </c>
      <c r="N36" t="n">
        <v>87</v>
      </c>
      <c r="O36" t="n">
        <v>37567.32</v>
      </c>
      <c r="P36" t="n">
        <v>428.71</v>
      </c>
      <c r="Q36" t="n">
        <v>608.86</v>
      </c>
      <c r="R36" t="n">
        <v>68.16</v>
      </c>
      <c r="S36" t="n">
        <v>46.36</v>
      </c>
      <c r="T36" t="n">
        <v>10458.8</v>
      </c>
      <c r="U36" t="n">
        <v>0.68</v>
      </c>
      <c r="V36" t="n">
        <v>0.89</v>
      </c>
      <c r="W36" t="n">
        <v>9.24</v>
      </c>
      <c r="X36" t="n">
        <v>0.67</v>
      </c>
      <c r="Y36" t="n">
        <v>1</v>
      </c>
      <c r="Z36" t="n">
        <v>10</v>
      </c>
      <c r="AA36" t="n">
        <v>1432.89789408608</v>
      </c>
      <c r="AB36" t="n">
        <v>1960.554113682172</v>
      </c>
      <c r="AC36" t="n">
        <v>1773.441580727326</v>
      </c>
      <c r="AD36" t="n">
        <v>1432897.89408608</v>
      </c>
      <c r="AE36" t="n">
        <v>1960554.113682172</v>
      </c>
      <c r="AF36" t="n">
        <v>1.070835511064241e-06</v>
      </c>
      <c r="AG36" t="n">
        <v>37.52604166666666</v>
      </c>
      <c r="AH36" t="n">
        <v>1773441.580727326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3.4795</v>
      </c>
      <c r="E37" t="n">
        <v>28.74</v>
      </c>
      <c r="F37" t="n">
        <v>24.01</v>
      </c>
      <c r="G37" t="n">
        <v>43.66</v>
      </c>
      <c r="H37" t="n">
        <v>0.57</v>
      </c>
      <c r="I37" t="n">
        <v>33</v>
      </c>
      <c r="J37" t="n">
        <v>303.23</v>
      </c>
      <c r="K37" t="n">
        <v>61.2</v>
      </c>
      <c r="L37" t="n">
        <v>9.75</v>
      </c>
      <c r="M37" t="n">
        <v>31</v>
      </c>
      <c r="N37" t="n">
        <v>87.28</v>
      </c>
      <c r="O37" t="n">
        <v>37632.84</v>
      </c>
      <c r="P37" t="n">
        <v>428.29</v>
      </c>
      <c r="Q37" t="n">
        <v>609</v>
      </c>
      <c r="R37" t="n">
        <v>67.09</v>
      </c>
      <c r="S37" t="n">
        <v>46.36</v>
      </c>
      <c r="T37" t="n">
        <v>9926.65</v>
      </c>
      <c r="U37" t="n">
        <v>0.6899999999999999</v>
      </c>
      <c r="V37" t="n">
        <v>0.89</v>
      </c>
      <c r="W37" t="n">
        <v>9.23</v>
      </c>
      <c r="X37" t="n">
        <v>0.64</v>
      </c>
      <c r="Y37" t="n">
        <v>1</v>
      </c>
      <c r="Z37" t="n">
        <v>10</v>
      </c>
      <c r="AA37" t="n">
        <v>1429.147237725504</v>
      </c>
      <c r="AB37" t="n">
        <v>1955.42230018235</v>
      </c>
      <c r="AC37" t="n">
        <v>1768.799540305381</v>
      </c>
      <c r="AD37" t="n">
        <v>1429147.237725504</v>
      </c>
      <c r="AE37" t="n">
        <v>1955422.30018235</v>
      </c>
      <c r="AF37" t="n">
        <v>1.073921937094113e-06</v>
      </c>
      <c r="AG37" t="n">
        <v>37.421875</v>
      </c>
      <c r="AH37" t="n">
        <v>1768799.540305381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3.486</v>
      </c>
      <c r="E38" t="n">
        <v>28.69</v>
      </c>
      <c r="F38" t="n">
        <v>24.01</v>
      </c>
      <c r="G38" t="n">
        <v>45.02</v>
      </c>
      <c r="H38" t="n">
        <v>0.59</v>
      </c>
      <c r="I38" t="n">
        <v>32</v>
      </c>
      <c r="J38" t="n">
        <v>303.76</v>
      </c>
      <c r="K38" t="n">
        <v>61.2</v>
      </c>
      <c r="L38" t="n">
        <v>10</v>
      </c>
      <c r="M38" t="n">
        <v>30</v>
      </c>
      <c r="N38" t="n">
        <v>87.56999999999999</v>
      </c>
      <c r="O38" t="n">
        <v>37698.48</v>
      </c>
      <c r="P38" t="n">
        <v>428.17</v>
      </c>
      <c r="Q38" t="n">
        <v>608.99</v>
      </c>
      <c r="R38" t="n">
        <v>67.06</v>
      </c>
      <c r="S38" t="n">
        <v>46.36</v>
      </c>
      <c r="T38" t="n">
        <v>9917.49</v>
      </c>
      <c r="U38" t="n">
        <v>0.6899999999999999</v>
      </c>
      <c r="V38" t="n">
        <v>0.89</v>
      </c>
      <c r="W38" t="n">
        <v>9.24</v>
      </c>
      <c r="X38" t="n">
        <v>0.64</v>
      </c>
      <c r="Y38" t="n">
        <v>1</v>
      </c>
      <c r="Z38" t="n">
        <v>10</v>
      </c>
      <c r="AA38" t="n">
        <v>1427.264246002904</v>
      </c>
      <c r="AB38" t="n">
        <v>1952.845907835757</v>
      </c>
      <c r="AC38" t="n">
        <v>1766.469035228358</v>
      </c>
      <c r="AD38" t="n">
        <v>1427264.246002904</v>
      </c>
      <c r="AE38" t="n">
        <v>1952845.907835757</v>
      </c>
      <c r="AF38" t="n">
        <v>1.07592811401353e-06</v>
      </c>
      <c r="AG38" t="n">
        <v>37.35677083333334</v>
      </c>
      <c r="AH38" t="n">
        <v>1766469.035228358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3.4985</v>
      </c>
      <c r="E39" t="n">
        <v>28.58</v>
      </c>
      <c r="F39" t="n">
        <v>23.96</v>
      </c>
      <c r="G39" t="n">
        <v>46.38</v>
      </c>
      <c r="H39" t="n">
        <v>0.6</v>
      </c>
      <c r="I39" t="n">
        <v>31</v>
      </c>
      <c r="J39" t="n">
        <v>304.3</v>
      </c>
      <c r="K39" t="n">
        <v>61.2</v>
      </c>
      <c r="L39" t="n">
        <v>10.25</v>
      </c>
      <c r="M39" t="n">
        <v>29</v>
      </c>
      <c r="N39" t="n">
        <v>87.84999999999999</v>
      </c>
      <c r="O39" t="n">
        <v>37764.25</v>
      </c>
      <c r="P39" t="n">
        <v>427.22</v>
      </c>
      <c r="Q39" t="n">
        <v>608.8</v>
      </c>
      <c r="R39" t="n">
        <v>65.55</v>
      </c>
      <c r="S39" t="n">
        <v>46.36</v>
      </c>
      <c r="T39" t="n">
        <v>9167.92</v>
      </c>
      <c r="U39" t="n">
        <v>0.71</v>
      </c>
      <c r="V39" t="n">
        <v>0.89</v>
      </c>
      <c r="W39" t="n">
        <v>9.23</v>
      </c>
      <c r="X39" t="n">
        <v>0.59</v>
      </c>
      <c r="Y39" t="n">
        <v>1</v>
      </c>
      <c r="Z39" t="n">
        <v>10</v>
      </c>
      <c r="AA39" t="n">
        <v>1422.047860930629</v>
      </c>
      <c r="AB39" t="n">
        <v>1945.708619649204</v>
      </c>
      <c r="AC39" t="n">
        <v>1760.012919809082</v>
      </c>
      <c r="AD39" t="n">
        <v>1422047.860930629</v>
      </c>
      <c r="AE39" t="n">
        <v>1945708.619649204</v>
      </c>
      <c r="AF39" t="n">
        <v>1.079786146550871e-06</v>
      </c>
      <c r="AG39" t="n">
        <v>37.21354166666666</v>
      </c>
      <c r="AH39" t="n">
        <v>1760012.919809082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3.4957</v>
      </c>
      <c r="E40" t="n">
        <v>28.61</v>
      </c>
      <c r="F40" t="n">
        <v>23.99</v>
      </c>
      <c r="G40" t="n">
        <v>46.43</v>
      </c>
      <c r="H40" t="n">
        <v>0.61</v>
      </c>
      <c r="I40" t="n">
        <v>31</v>
      </c>
      <c r="J40" t="n">
        <v>304.83</v>
      </c>
      <c r="K40" t="n">
        <v>61.2</v>
      </c>
      <c r="L40" t="n">
        <v>10.5</v>
      </c>
      <c r="M40" t="n">
        <v>29</v>
      </c>
      <c r="N40" t="n">
        <v>88.13</v>
      </c>
      <c r="O40" t="n">
        <v>37830.13</v>
      </c>
      <c r="P40" t="n">
        <v>427.53</v>
      </c>
      <c r="Q40" t="n">
        <v>608.88</v>
      </c>
      <c r="R40" t="n">
        <v>66.45999999999999</v>
      </c>
      <c r="S40" t="n">
        <v>46.36</v>
      </c>
      <c r="T40" t="n">
        <v>9621.01</v>
      </c>
      <c r="U40" t="n">
        <v>0.7</v>
      </c>
      <c r="V40" t="n">
        <v>0.89</v>
      </c>
      <c r="W40" t="n">
        <v>9.23</v>
      </c>
      <c r="X40" t="n">
        <v>0.61</v>
      </c>
      <c r="Y40" t="n">
        <v>1</v>
      </c>
      <c r="Z40" t="n">
        <v>10</v>
      </c>
      <c r="AA40" t="n">
        <v>1423.551104222712</v>
      </c>
      <c r="AB40" t="n">
        <v>1947.765423439844</v>
      </c>
      <c r="AC40" t="n">
        <v>1761.873425132686</v>
      </c>
      <c r="AD40" t="n">
        <v>1423551.104222711</v>
      </c>
      <c r="AE40" t="n">
        <v>1947765.423439844</v>
      </c>
      <c r="AF40" t="n">
        <v>1.078921947262506e-06</v>
      </c>
      <c r="AG40" t="n">
        <v>37.25260416666666</v>
      </c>
      <c r="AH40" t="n">
        <v>1761873.425132686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3.505</v>
      </c>
      <c r="E41" t="n">
        <v>28.53</v>
      </c>
      <c r="F41" t="n">
        <v>23.96</v>
      </c>
      <c r="G41" t="n">
        <v>47.93</v>
      </c>
      <c r="H41" t="n">
        <v>0.63</v>
      </c>
      <c r="I41" t="n">
        <v>30</v>
      </c>
      <c r="J41" t="n">
        <v>305.37</v>
      </c>
      <c r="K41" t="n">
        <v>61.2</v>
      </c>
      <c r="L41" t="n">
        <v>10.75</v>
      </c>
      <c r="M41" t="n">
        <v>28</v>
      </c>
      <c r="N41" t="n">
        <v>88.42</v>
      </c>
      <c r="O41" t="n">
        <v>37896.14</v>
      </c>
      <c r="P41" t="n">
        <v>426.97</v>
      </c>
      <c r="Q41" t="n">
        <v>608.85</v>
      </c>
      <c r="R41" t="n">
        <v>65.77</v>
      </c>
      <c r="S41" t="n">
        <v>46.36</v>
      </c>
      <c r="T41" t="n">
        <v>9280.6</v>
      </c>
      <c r="U41" t="n">
        <v>0.7</v>
      </c>
      <c r="V41" t="n">
        <v>0.89</v>
      </c>
      <c r="W41" t="n">
        <v>9.23</v>
      </c>
      <c r="X41" t="n">
        <v>0.59</v>
      </c>
      <c r="Y41" t="n">
        <v>1</v>
      </c>
      <c r="Z41" t="n">
        <v>10</v>
      </c>
      <c r="AA41" t="n">
        <v>1419.98640078526</v>
      </c>
      <c r="AB41" t="n">
        <v>1942.888038933105</v>
      </c>
      <c r="AC41" t="n">
        <v>1757.461531357819</v>
      </c>
      <c r="AD41" t="n">
        <v>1419986.400785259</v>
      </c>
      <c r="AE41" t="n">
        <v>1942888.038933106</v>
      </c>
      <c r="AF41" t="n">
        <v>1.081792323470288e-06</v>
      </c>
      <c r="AG41" t="n">
        <v>37.1484375</v>
      </c>
      <c r="AH41" t="n">
        <v>1757461.531357819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3.5171</v>
      </c>
      <c r="E42" t="n">
        <v>28.43</v>
      </c>
      <c r="F42" t="n">
        <v>23.92</v>
      </c>
      <c r="G42" t="n">
        <v>49.49</v>
      </c>
      <c r="H42" t="n">
        <v>0.64</v>
      </c>
      <c r="I42" t="n">
        <v>29</v>
      </c>
      <c r="J42" t="n">
        <v>305.9</v>
      </c>
      <c r="K42" t="n">
        <v>61.2</v>
      </c>
      <c r="L42" t="n">
        <v>11</v>
      </c>
      <c r="M42" t="n">
        <v>27</v>
      </c>
      <c r="N42" t="n">
        <v>88.7</v>
      </c>
      <c r="O42" t="n">
        <v>37962.28</v>
      </c>
      <c r="P42" t="n">
        <v>426.3</v>
      </c>
      <c r="Q42" t="n">
        <v>608.87</v>
      </c>
      <c r="R42" t="n">
        <v>64.52</v>
      </c>
      <c r="S42" t="n">
        <v>46.36</v>
      </c>
      <c r="T42" t="n">
        <v>8663.02</v>
      </c>
      <c r="U42" t="n">
        <v>0.72</v>
      </c>
      <c r="V42" t="n">
        <v>0.89</v>
      </c>
      <c r="W42" t="n">
        <v>9.220000000000001</v>
      </c>
      <c r="X42" t="n">
        <v>0.55</v>
      </c>
      <c r="Y42" t="n">
        <v>1</v>
      </c>
      <c r="Z42" t="n">
        <v>10</v>
      </c>
      <c r="AA42" t="n">
        <v>1415.45779548621</v>
      </c>
      <c r="AB42" t="n">
        <v>1936.69180137498</v>
      </c>
      <c r="AC42" t="n">
        <v>1751.856654015766</v>
      </c>
      <c r="AD42" t="n">
        <v>1415457.79548621</v>
      </c>
      <c r="AE42" t="n">
        <v>1936691.80137498</v>
      </c>
      <c r="AF42" t="n">
        <v>1.085526898966433e-06</v>
      </c>
      <c r="AG42" t="n">
        <v>37.01822916666666</v>
      </c>
      <c r="AH42" t="n">
        <v>1751856.654015766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3.5162</v>
      </c>
      <c r="E43" t="n">
        <v>28.44</v>
      </c>
      <c r="F43" t="n">
        <v>23.93</v>
      </c>
      <c r="G43" t="n">
        <v>49.51</v>
      </c>
      <c r="H43" t="n">
        <v>0.65</v>
      </c>
      <c r="I43" t="n">
        <v>29</v>
      </c>
      <c r="J43" t="n">
        <v>306.44</v>
      </c>
      <c r="K43" t="n">
        <v>61.2</v>
      </c>
      <c r="L43" t="n">
        <v>11.25</v>
      </c>
      <c r="M43" t="n">
        <v>27</v>
      </c>
      <c r="N43" t="n">
        <v>88.98999999999999</v>
      </c>
      <c r="O43" t="n">
        <v>38028.53</v>
      </c>
      <c r="P43" t="n">
        <v>426.27</v>
      </c>
      <c r="Q43" t="n">
        <v>608.84</v>
      </c>
      <c r="R43" t="n">
        <v>64.59999999999999</v>
      </c>
      <c r="S43" t="n">
        <v>46.36</v>
      </c>
      <c r="T43" t="n">
        <v>8704.48</v>
      </c>
      <c r="U43" t="n">
        <v>0.72</v>
      </c>
      <c r="V43" t="n">
        <v>0.89</v>
      </c>
      <c r="W43" t="n">
        <v>9.23</v>
      </c>
      <c r="X43" t="n">
        <v>0.55</v>
      </c>
      <c r="Y43" t="n">
        <v>1</v>
      </c>
      <c r="Z43" t="n">
        <v>10</v>
      </c>
      <c r="AA43" t="n">
        <v>1415.73935714449</v>
      </c>
      <c r="AB43" t="n">
        <v>1937.077046457463</v>
      </c>
      <c r="AC43" t="n">
        <v>1752.205131848271</v>
      </c>
      <c r="AD43" t="n">
        <v>1415739.357144489</v>
      </c>
      <c r="AE43" t="n">
        <v>1937077.046457462</v>
      </c>
      <c r="AF43" t="n">
        <v>1.085249120623745e-06</v>
      </c>
      <c r="AG43" t="n">
        <v>37.03125</v>
      </c>
      <c r="AH43" t="n">
        <v>1752205.131848271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3.524</v>
      </c>
      <c r="E44" t="n">
        <v>28.38</v>
      </c>
      <c r="F44" t="n">
        <v>23.92</v>
      </c>
      <c r="G44" t="n">
        <v>51.26</v>
      </c>
      <c r="H44" t="n">
        <v>0.67</v>
      </c>
      <c r="I44" t="n">
        <v>28</v>
      </c>
      <c r="J44" t="n">
        <v>306.98</v>
      </c>
      <c r="K44" t="n">
        <v>61.2</v>
      </c>
      <c r="L44" t="n">
        <v>11.5</v>
      </c>
      <c r="M44" t="n">
        <v>26</v>
      </c>
      <c r="N44" t="n">
        <v>89.28</v>
      </c>
      <c r="O44" t="n">
        <v>38094.91</v>
      </c>
      <c r="P44" t="n">
        <v>426.08</v>
      </c>
      <c r="Q44" t="n">
        <v>608.8200000000001</v>
      </c>
      <c r="R44" t="n">
        <v>64.48999999999999</v>
      </c>
      <c r="S44" t="n">
        <v>46.36</v>
      </c>
      <c r="T44" t="n">
        <v>8651.07</v>
      </c>
      <c r="U44" t="n">
        <v>0.72</v>
      </c>
      <c r="V44" t="n">
        <v>0.89</v>
      </c>
      <c r="W44" t="n">
        <v>9.220000000000001</v>
      </c>
      <c r="X44" t="n">
        <v>0.55</v>
      </c>
      <c r="Y44" t="n">
        <v>1</v>
      </c>
      <c r="Z44" t="n">
        <v>10</v>
      </c>
      <c r="AA44" t="n">
        <v>1404.325345363365</v>
      </c>
      <c r="AB44" t="n">
        <v>1921.459891987867</v>
      </c>
      <c r="AC44" t="n">
        <v>1738.078456682441</v>
      </c>
      <c r="AD44" t="n">
        <v>1404325.345363365</v>
      </c>
      <c r="AE44" t="n">
        <v>1921459.891987867</v>
      </c>
      <c r="AF44" t="n">
        <v>1.087656532927045e-06</v>
      </c>
      <c r="AG44" t="n">
        <v>36.953125</v>
      </c>
      <c r="AH44" t="n">
        <v>1738078.456682441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3.5341</v>
      </c>
      <c r="E45" t="n">
        <v>28.3</v>
      </c>
      <c r="F45" t="n">
        <v>23.89</v>
      </c>
      <c r="G45" t="n">
        <v>53.09</v>
      </c>
      <c r="H45" t="n">
        <v>0.68</v>
      </c>
      <c r="I45" t="n">
        <v>27</v>
      </c>
      <c r="J45" t="n">
        <v>307.52</v>
      </c>
      <c r="K45" t="n">
        <v>61.2</v>
      </c>
      <c r="L45" t="n">
        <v>11.75</v>
      </c>
      <c r="M45" t="n">
        <v>25</v>
      </c>
      <c r="N45" t="n">
        <v>89.56999999999999</v>
      </c>
      <c r="O45" t="n">
        <v>38161.42</v>
      </c>
      <c r="P45" t="n">
        <v>425.35</v>
      </c>
      <c r="Q45" t="n">
        <v>608.9400000000001</v>
      </c>
      <c r="R45" t="n">
        <v>63.51</v>
      </c>
      <c r="S45" t="n">
        <v>46.36</v>
      </c>
      <c r="T45" t="n">
        <v>8167.51</v>
      </c>
      <c r="U45" t="n">
        <v>0.73</v>
      </c>
      <c r="V45" t="n">
        <v>0.89</v>
      </c>
      <c r="W45" t="n">
        <v>9.220000000000001</v>
      </c>
      <c r="X45" t="n">
        <v>0.52</v>
      </c>
      <c r="Y45" t="n">
        <v>1</v>
      </c>
      <c r="Z45" t="n">
        <v>10</v>
      </c>
      <c r="AA45" t="n">
        <v>1400.352743761184</v>
      </c>
      <c r="AB45" t="n">
        <v>1916.024403216949</v>
      </c>
      <c r="AC45" t="n">
        <v>1733.161723331063</v>
      </c>
      <c r="AD45" t="n">
        <v>1400352.743761184</v>
      </c>
      <c r="AE45" t="n">
        <v>1916024.403216949</v>
      </c>
      <c r="AF45" t="n">
        <v>1.090773823217217e-06</v>
      </c>
      <c r="AG45" t="n">
        <v>36.84895833333334</v>
      </c>
      <c r="AH45" t="n">
        <v>1733161.723331063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3.5345</v>
      </c>
      <c r="E46" t="n">
        <v>28.29</v>
      </c>
      <c r="F46" t="n">
        <v>23.89</v>
      </c>
      <c r="G46" t="n">
        <v>53.09</v>
      </c>
      <c r="H46" t="n">
        <v>0.6899999999999999</v>
      </c>
      <c r="I46" t="n">
        <v>27</v>
      </c>
      <c r="J46" t="n">
        <v>308.06</v>
      </c>
      <c r="K46" t="n">
        <v>61.2</v>
      </c>
      <c r="L46" t="n">
        <v>12</v>
      </c>
      <c r="M46" t="n">
        <v>25</v>
      </c>
      <c r="N46" t="n">
        <v>89.86</v>
      </c>
      <c r="O46" t="n">
        <v>38228.06</v>
      </c>
      <c r="P46" t="n">
        <v>425.46</v>
      </c>
      <c r="Q46" t="n">
        <v>608.8</v>
      </c>
      <c r="R46" t="n">
        <v>63.31</v>
      </c>
      <c r="S46" t="n">
        <v>46.36</v>
      </c>
      <c r="T46" t="n">
        <v>8068.01</v>
      </c>
      <c r="U46" t="n">
        <v>0.73</v>
      </c>
      <c r="V46" t="n">
        <v>0.89</v>
      </c>
      <c r="W46" t="n">
        <v>9.220000000000001</v>
      </c>
      <c r="X46" t="n">
        <v>0.52</v>
      </c>
      <c r="Y46" t="n">
        <v>1</v>
      </c>
      <c r="Z46" t="n">
        <v>10</v>
      </c>
      <c r="AA46" t="n">
        <v>1400.421426535394</v>
      </c>
      <c r="AB46" t="n">
        <v>1916.118378018694</v>
      </c>
      <c r="AC46" t="n">
        <v>1733.246729309624</v>
      </c>
      <c r="AD46" t="n">
        <v>1400421.426535395</v>
      </c>
      <c r="AE46" t="n">
        <v>1916118.378018694</v>
      </c>
      <c r="AF46" t="n">
        <v>1.090897280258411e-06</v>
      </c>
      <c r="AG46" t="n">
        <v>36.8359375</v>
      </c>
      <c r="AH46" t="n">
        <v>1733246.729309624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3.5446</v>
      </c>
      <c r="E47" t="n">
        <v>28.21</v>
      </c>
      <c r="F47" t="n">
        <v>23.86</v>
      </c>
      <c r="G47" t="n">
        <v>55.06</v>
      </c>
      <c r="H47" t="n">
        <v>0.71</v>
      </c>
      <c r="I47" t="n">
        <v>26</v>
      </c>
      <c r="J47" t="n">
        <v>308.6</v>
      </c>
      <c r="K47" t="n">
        <v>61.2</v>
      </c>
      <c r="L47" t="n">
        <v>12.25</v>
      </c>
      <c r="M47" t="n">
        <v>24</v>
      </c>
      <c r="N47" t="n">
        <v>90.15000000000001</v>
      </c>
      <c r="O47" t="n">
        <v>38294.82</v>
      </c>
      <c r="P47" t="n">
        <v>424.79</v>
      </c>
      <c r="Q47" t="n">
        <v>608.84</v>
      </c>
      <c r="R47" t="n">
        <v>62.51</v>
      </c>
      <c r="S47" t="n">
        <v>46.36</v>
      </c>
      <c r="T47" t="n">
        <v>7671.26</v>
      </c>
      <c r="U47" t="n">
        <v>0.74</v>
      </c>
      <c r="V47" t="n">
        <v>0.89</v>
      </c>
      <c r="W47" t="n">
        <v>9.220000000000001</v>
      </c>
      <c r="X47" t="n">
        <v>0.49</v>
      </c>
      <c r="Y47" t="n">
        <v>1</v>
      </c>
      <c r="Z47" t="n">
        <v>10</v>
      </c>
      <c r="AA47" t="n">
        <v>1396.563833512743</v>
      </c>
      <c r="AB47" t="n">
        <v>1910.84024906011</v>
      </c>
      <c r="AC47" t="n">
        <v>1728.472337570946</v>
      </c>
      <c r="AD47" t="n">
        <v>1396563.833512743</v>
      </c>
      <c r="AE47" t="n">
        <v>1910840.24906011</v>
      </c>
      <c r="AF47" t="n">
        <v>1.094014570548583e-06</v>
      </c>
      <c r="AG47" t="n">
        <v>36.73177083333334</v>
      </c>
      <c r="AH47" t="n">
        <v>1728472.337570946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3.5418</v>
      </c>
      <c r="E48" t="n">
        <v>28.23</v>
      </c>
      <c r="F48" t="n">
        <v>23.88</v>
      </c>
      <c r="G48" t="n">
        <v>55.12</v>
      </c>
      <c r="H48" t="n">
        <v>0.72</v>
      </c>
      <c r="I48" t="n">
        <v>26</v>
      </c>
      <c r="J48" t="n">
        <v>309.14</v>
      </c>
      <c r="K48" t="n">
        <v>61.2</v>
      </c>
      <c r="L48" t="n">
        <v>12.5</v>
      </c>
      <c r="M48" t="n">
        <v>24</v>
      </c>
      <c r="N48" t="n">
        <v>90.44</v>
      </c>
      <c r="O48" t="n">
        <v>38361.7</v>
      </c>
      <c r="P48" t="n">
        <v>425</v>
      </c>
      <c r="Q48" t="n">
        <v>608.84</v>
      </c>
      <c r="R48" t="n">
        <v>63.23</v>
      </c>
      <c r="S48" t="n">
        <v>46.36</v>
      </c>
      <c r="T48" t="n">
        <v>8032.22</v>
      </c>
      <c r="U48" t="n">
        <v>0.73</v>
      </c>
      <c r="V48" t="n">
        <v>0.89</v>
      </c>
      <c r="W48" t="n">
        <v>9.220000000000001</v>
      </c>
      <c r="X48" t="n">
        <v>0.51</v>
      </c>
      <c r="Y48" t="n">
        <v>1</v>
      </c>
      <c r="Z48" t="n">
        <v>10</v>
      </c>
      <c r="AA48" t="n">
        <v>1397.782845165616</v>
      </c>
      <c r="AB48" t="n">
        <v>1912.508154582568</v>
      </c>
      <c r="AC48" t="n">
        <v>1729.981060531261</v>
      </c>
      <c r="AD48" t="n">
        <v>1397782.845165615</v>
      </c>
      <c r="AE48" t="n">
        <v>1912508.154582568</v>
      </c>
      <c r="AF48" t="n">
        <v>1.093150371260218e-06</v>
      </c>
      <c r="AG48" t="n">
        <v>36.7578125</v>
      </c>
      <c r="AH48" t="n">
        <v>1729981.060531261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3.5506</v>
      </c>
      <c r="E49" t="n">
        <v>28.16</v>
      </c>
      <c r="F49" t="n">
        <v>23.87</v>
      </c>
      <c r="G49" t="n">
        <v>57.28</v>
      </c>
      <c r="H49" t="n">
        <v>0.73</v>
      </c>
      <c r="I49" t="n">
        <v>25</v>
      </c>
      <c r="J49" t="n">
        <v>309.68</v>
      </c>
      <c r="K49" t="n">
        <v>61.2</v>
      </c>
      <c r="L49" t="n">
        <v>12.75</v>
      </c>
      <c r="M49" t="n">
        <v>23</v>
      </c>
      <c r="N49" t="n">
        <v>90.73999999999999</v>
      </c>
      <c r="O49" t="n">
        <v>38428.72</v>
      </c>
      <c r="P49" t="n">
        <v>424.74</v>
      </c>
      <c r="Q49" t="n">
        <v>608.85</v>
      </c>
      <c r="R49" t="n">
        <v>62.57</v>
      </c>
      <c r="S49" t="n">
        <v>46.36</v>
      </c>
      <c r="T49" t="n">
        <v>7706.33</v>
      </c>
      <c r="U49" t="n">
        <v>0.74</v>
      </c>
      <c r="V49" t="n">
        <v>0.89</v>
      </c>
      <c r="W49" t="n">
        <v>9.23</v>
      </c>
      <c r="X49" t="n">
        <v>0.49</v>
      </c>
      <c r="Y49" t="n">
        <v>1</v>
      </c>
      <c r="Z49" t="n">
        <v>10</v>
      </c>
      <c r="AA49" t="n">
        <v>1395.088010502842</v>
      </c>
      <c r="AB49" t="n">
        <v>1908.820962909247</v>
      </c>
      <c r="AC49" t="n">
        <v>1726.645769256235</v>
      </c>
      <c r="AD49" t="n">
        <v>1395088.010502842</v>
      </c>
      <c r="AE49" t="n">
        <v>1908820.962909247</v>
      </c>
      <c r="AF49" t="n">
        <v>1.095866426166506e-06</v>
      </c>
      <c r="AG49" t="n">
        <v>36.66666666666666</v>
      </c>
      <c r="AH49" t="n">
        <v>1726645.769256235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3.5526</v>
      </c>
      <c r="E50" t="n">
        <v>28.15</v>
      </c>
      <c r="F50" t="n">
        <v>23.85</v>
      </c>
      <c r="G50" t="n">
        <v>57.24</v>
      </c>
      <c r="H50" t="n">
        <v>0.75</v>
      </c>
      <c r="I50" t="n">
        <v>25</v>
      </c>
      <c r="J50" t="n">
        <v>310.23</v>
      </c>
      <c r="K50" t="n">
        <v>61.2</v>
      </c>
      <c r="L50" t="n">
        <v>13</v>
      </c>
      <c r="M50" t="n">
        <v>23</v>
      </c>
      <c r="N50" t="n">
        <v>91.03</v>
      </c>
      <c r="O50" t="n">
        <v>38495.87</v>
      </c>
      <c r="P50" t="n">
        <v>424.4</v>
      </c>
      <c r="Q50" t="n">
        <v>608.84</v>
      </c>
      <c r="R50" t="n">
        <v>62.29</v>
      </c>
      <c r="S50" t="n">
        <v>46.36</v>
      </c>
      <c r="T50" t="n">
        <v>7568.06</v>
      </c>
      <c r="U50" t="n">
        <v>0.74</v>
      </c>
      <c r="V50" t="n">
        <v>0.89</v>
      </c>
      <c r="W50" t="n">
        <v>9.220000000000001</v>
      </c>
      <c r="X50" t="n">
        <v>0.48</v>
      </c>
      <c r="Y50" t="n">
        <v>1</v>
      </c>
      <c r="Z50" t="n">
        <v>10</v>
      </c>
      <c r="AA50" t="n">
        <v>1393.873880791028</v>
      </c>
      <c r="AB50" t="n">
        <v>1907.159737073921</v>
      </c>
      <c r="AC50" t="n">
        <v>1725.143088483088</v>
      </c>
      <c r="AD50" t="n">
        <v>1393873.880791028</v>
      </c>
      <c r="AE50" t="n">
        <v>1907159.737073921</v>
      </c>
      <c r="AF50" t="n">
        <v>1.096483711372481e-06</v>
      </c>
      <c r="AG50" t="n">
        <v>36.65364583333334</v>
      </c>
      <c r="AH50" t="n">
        <v>1725143.088483088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3.563</v>
      </c>
      <c r="E51" t="n">
        <v>28.07</v>
      </c>
      <c r="F51" t="n">
        <v>23.82</v>
      </c>
      <c r="G51" t="n">
        <v>59.56</v>
      </c>
      <c r="H51" t="n">
        <v>0.76</v>
      </c>
      <c r="I51" t="n">
        <v>24</v>
      </c>
      <c r="J51" t="n">
        <v>310.77</v>
      </c>
      <c r="K51" t="n">
        <v>61.2</v>
      </c>
      <c r="L51" t="n">
        <v>13.25</v>
      </c>
      <c r="M51" t="n">
        <v>22</v>
      </c>
      <c r="N51" t="n">
        <v>91.33</v>
      </c>
      <c r="O51" t="n">
        <v>38563.14</v>
      </c>
      <c r="P51" t="n">
        <v>423.54</v>
      </c>
      <c r="Q51" t="n">
        <v>608.84</v>
      </c>
      <c r="R51" t="n">
        <v>61.39</v>
      </c>
      <c r="S51" t="n">
        <v>46.36</v>
      </c>
      <c r="T51" t="n">
        <v>7120.64</v>
      </c>
      <c r="U51" t="n">
        <v>0.76</v>
      </c>
      <c r="V51" t="n">
        <v>0.89</v>
      </c>
      <c r="W51" t="n">
        <v>9.220000000000001</v>
      </c>
      <c r="X51" t="n">
        <v>0.45</v>
      </c>
      <c r="Y51" t="n">
        <v>1</v>
      </c>
      <c r="Z51" t="n">
        <v>10</v>
      </c>
      <c r="AA51" t="n">
        <v>1389.690211237957</v>
      </c>
      <c r="AB51" t="n">
        <v>1901.435455820935</v>
      </c>
      <c r="AC51" t="n">
        <v>1719.965124598807</v>
      </c>
      <c r="AD51" t="n">
        <v>1389690.211237957</v>
      </c>
      <c r="AE51" t="n">
        <v>1901435.455820935</v>
      </c>
      <c r="AF51" t="n">
        <v>1.099693594443548e-06</v>
      </c>
      <c r="AG51" t="n">
        <v>36.54947916666666</v>
      </c>
      <c r="AH51" t="n">
        <v>1719965.124598807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3.5614</v>
      </c>
      <c r="E52" t="n">
        <v>28.08</v>
      </c>
      <c r="F52" t="n">
        <v>23.84</v>
      </c>
      <c r="G52" t="n">
        <v>59.59</v>
      </c>
      <c r="H52" t="n">
        <v>0.77</v>
      </c>
      <c r="I52" t="n">
        <v>24</v>
      </c>
      <c r="J52" t="n">
        <v>311.32</v>
      </c>
      <c r="K52" t="n">
        <v>61.2</v>
      </c>
      <c r="L52" t="n">
        <v>13.5</v>
      </c>
      <c r="M52" t="n">
        <v>22</v>
      </c>
      <c r="N52" t="n">
        <v>91.62</v>
      </c>
      <c r="O52" t="n">
        <v>38630.55</v>
      </c>
      <c r="P52" t="n">
        <v>423.96</v>
      </c>
      <c r="Q52" t="n">
        <v>608.88</v>
      </c>
      <c r="R52" t="n">
        <v>61.84</v>
      </c>
      <c r="S52" t="n">
        <v>46.36</v>
      </c>
      <c r="T52" t="n">
        <v>7346.85</v>
      </c>
      <c r="U52" t="n">
        <v>0.75</v>
      </c>
      <c r="V52" t="n">
        <v>0.89</v>
      </c>
      <c r="W52" t="n">
        <v>9.220000000000001</v>
      </c>
      <c r="X52" t="n">
        <v>0.46</v>
      </c>
      <c r="Y52" t="n">
        <v>1</v>
      </c>
      <c r="Z52" t="n">
        <v>10</v>
      </c>
      <c r="AA52" t="n">
        <v>1390.921830021893</v>
      </c>
      <c r="AB52" t="n">
        <v>1903.120610976301</v>
      </c>
      <c r="AC52" t="n">
        <v>1721.489450911276</v>
      </c>
      <c r="AD52" t="n">
        <v>1390921.830021893</v>
      </c>
      <c r="AE52" t="n">
        <v>1903120.610976301</v>
      </c>
      <c r="AF52" t="n">
        <v>1.099199766278768e-06</v>
      </c>
      <c r="AG52" t="n">
        <v>36.5625</v>
      </c>
      <c r="AH52" t="n">
        <v>1721489.450911276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3.561</v>
      </c>
      <c r="E53" t="n">
        <v>28.08</v>
      </c>
      <c r="F53" t="n">
        <v>23.84</v>
      </c>
      <c r="G53" t="n">
        <v>59.6</v>
      </c>
      <c r="H53" t="n">
        <v>0.79</v>
      </c>
      <c r="I53" t="n">
        <v>24</v>
      </c>
      <c r="J53" t="n">
        <v>311.87</v>
      </c>
      <c r="K53" t="n">
        <v>61.2</v>
      </c>
      <c r="L53" t="n">
        <v>13.75</v>
      </c>
      <c r="M53" t="n">
        <v>22</v>
      </c>
      <c r="N53" t="n">
        <v>91.92</v>
      </c>
      <c r="O53" t="n">
        <v>38698.21</v>
      </c>
      <c r="P53" t="n">
        <v>423.67</v>
      </c>
      <c r="Q53" t="n">
        <v>608.84</v>
      </c>
      <c r="R53" t="n">
        <v>61.88</v>
      </c>
      <c r="S53" t="n">
        <v>46.36</v>
      </c>
      <c r="T53" t="n">
        <v>7365.35</v>
      </c>
      <c r="U53" t="n">
        <v>0.75</v>
      </c>
      <c r="V53" t="n">
        <v>0.89</v>
      </c>
      <c r="W53" t="n">
        <v>9.220000000000001</v>
      </c>
      <c r="X53" t="n">
        <v>0.47</v>
      </c>
      <c r="Y53" t="n">
        <v>1</v>
      </c>
      <c r="Z53" t="n">
        <v>10</v>
      </c>
      <c r="AA53" t="n">
        <v>1390.577521071318</v>
      </c>
      <c r="AB53" t="n">
        <v>1902.649512280286</v>
      </c>
      <c r="AC53" t="n">
        <v>1721.063313213617</v>
      </c>
      <c r="AD53" t="n">
        <v>1390577.521071318</v>
      </c>
      <c r="AE53" t="n">
        <v>1902649.512280287</v>
      </c>
      <c r="AF53" t="n">
        <v>1.099076309237573e-06</v>
      </c>
      <c r="AG53" t="n">
        <v>36.5625</v>
      </c>
      <c r="AH53" t="n">
        <v>1721063.313213618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3.5706</v>
      </c>
      <c r="E54" t="n">
        <v>28.01</v>
      </c>
      <c r="F54" t="n">
        <v>23.82</v>
      </c>
      <c r="G54" t="n">
        <v>62.13</v>
      </c>
      <c r="H54" t="n">
        <v>0.8</v>
      </c>
      <c r="I54" t="n">
        <v>23</v>
      </c>
      <c r="J54" t="n">
        <v>312.42</v>
      </c>
      <c r="K54" t="n">
        <v>61.2</v>
      </c>
      <c r="L54" t="n">
        <v>14</v>
      </c>
      <c r="M54" t="n">
        <v>21</v>
      </c>
      <c r="N54" t="n">
        <v>92.22</v>
      </c>
      <c r="O54" t="n">
        <v>38765.89</v>
      </c>
      <c r="P54" t="n">
        <v>423.41</v>
      </c>
      <c r="Q54" t="n">
        <v>608.9400000000001</v>
      </c>
      <c r="R54" t="n">
        <v>61.08</v>
      </c>
      <c r="S54" t="n">
        <v>46.36</v>
      </c>
      <c r="T54" t="n">
        <v>6972.11</v>
      </c>
      <c r="U54" t="n">
        <v>0.76</v>
      </c>
      <c r="V54" t="n">
        <v>0.89</v>
      </c>
      <c r="W54" t="n">
        <v>9.220000000000001</v>
      </c>
      <c r="X54" t="n">
        <v>0.44</v>
      </c>
      <c r="Y54" t="n">
        <v>1</v>
      </c>
      <c r="Z54" t="n">
        <v>10</v>
      </c>
      <c r="AA54" t="n">
        <v>1387.450586738039</v>
      </c>
      <c r="AB54" t="n">
        <v>1898.371102774887</v>
      </c>
      <c r="AC54" t="n">
        <v>1717.193229106628</v>
      </c>
      <c r="AD54" t="n">
        <v>1387450.586738039</v>
      </c>
      <c r="AE54" t="n">
        <v>1898371.102774887</v>
      </c>
      <c r="AF54" t="n">
        <v>1.102039278226251e-06</v>
      </c>
      <c r="AG54" t="n">
        <v>36.47135416666666</v>
      </c>
      <c r="AH54" t="n">
        <v>1717193.229106628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3.5695</v>
      </c>
      <c r="E55" t="n">
        <v>28.02</v>
      </c>
      <c r="F55" t="n">
        <v>23.83</v>
      </c>
      <c r="G55" t="n">
        <v>62.16</v>
      </c>
      <c r="H55" t="n">
        <v>0.8100000000000001</v>
      </c>
      <c r="I55" t="n">
        <v>23</v>
      </c>
      <c r="J55" t="n">
        <v>312.97</v>
      </c>
      <c r="K55" t="n">
        <v>61.2</v>
      </c>
      <c r="L55" t="n">
        <v>14.25</v>
      </c>
      <c r="M55" t="n">
        <v>21</v>
      </c>
      <c r="N55" t="n">
        <v>92.52</v>
      </c>
      <c r="O55" t="n">
        <v>38833.69</v>
      </c>
      <c r="P55" t="n">
        <v>423.55</v>
      </c>
      <c r="Q55" t="n">
        <v>608.89</v>
      </c>
      <c r="R55" t="n">
        <v>61.26</v>
      </c>
      <c r="S55" t="n">
        <v>46.36</v>
      </c>
      <c r="T55" t="n">
        <v>7064.86</v>
      </c>
      <c r="U55" t="n">
        <v>0.76</v>
      </c>
      <c r="V55" t="n">
        <v>0.89</v>
      </c>
      <c r="W55" t="n">
        <v>9.220000000000001</v>
      </c>
      <c r="X55" t="n">
        <v>0.45</v>
      </c>
      <c r="Y55" t="n">
        <v>1</v>
      </c>
      <c r="Z55" t="n">
        <v>10</v>
      </c>
      <c r="AA55" t="n">
        <v>1388.031515133128</v>
      </c>
      <c r="AB55" t="n">
        <v>1899.165954633799</v>
      </c>
      <c r="AC55" t="n">
        <v>1717.912221419707</v>
      </c>
      <c r="AD55" t="n">
        <v>1388031.515133128</v>
      </c>
      <c r="AE55" t="n">
        <v>1899165.954633799</v>
      </c>
      <c r="AF55" t="n">
        <v>1.101699771362965e-06</v>
      </c>
      <c r="AG55" t="n">
        <v>36.484375</v>
      </c>
      <c r="AH55" t="n">
        <v>1717912.221419707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3.5805</v>
      </c>
      <c r="E56" t="n">
        <v>27.93</v>
      </c>
      <c r="F56" t="n">
        <v>23.79</v>
      </c>
      <c r="G56" t="n">
        <v>64.89</v>
      </c>
      <c r="H56" t="n">
        <v>0.82</v>
      </c>
      <c r="I56" t="n">
        <v>22</v>
      </c>
      <c r="J56" t="n">
        <v>313.52</v>
      </c>
      <c r="K56" t="n">
        <v>61.2</v>
      </c>
      <c r="L56" t="n">
        <v>14.5</v>
      </c>
      <c r="M56" t="n">
        <v>20</v>
      </c>
      <c r="N56" t="n">
        <v>92.81999999999999</v>
      </c>
      <c r="O56" t="n">
        <v>38901.63</v>
      </c>
      <c r="P56" t="n">
        <v>422.72</v>
      </c>
      <c r="Q56" t="n">
        <v>608.92</v>
      </c>
      <c r="R56" t="n">
        <v>60.44</v>
      </c>
      <c r="S56" t="n">
        <v>46.36</v>
      </c>
      <c r="T56" t="n">
        <v>6655.82</v>
      </c>
      <c r="U56" t="n">
        <v>0.77</v>
      </c>
      <c r="V56" t="n">
        <v>0.9</v>
      </c>
      <c r="W56" t="n">
        <v>9.220000000000001</v>
      </c>
      <c r="X56" t="n">
        <v>0.42</v>
      </c>
      <c r="Y56" t="n">
        <v>1</v>
      </c>
      <c r="Z56" t="n">
        <v>10</v>
      </c>
      <c r="AA56" t="n">
        <v>1383.686364109019</v>
      </c>
      <c r="AB56" t="n">
        <v>1893.22072730808</v>
      </c>
      <c r="AC56" t="n">
        <v>1712.534398245775</v>
      </c>
      <c r="AD56" t="n">
        <v>1383686.364109019</v>
      </c>
      <c r="AE56" t="n">
        <v>1893220.72730808</v>
      </c>
      <c r="AF56" t="n">
        <v>1.105094839995824e-06</v>
      </c>
      <c r="AG56" t="n">
        <v>36.3671875</v>
      </c>
      <c r="AH56" t="n">
        <v>1712534.398245775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3.5813</v>
      </c>
      <c r="E57" t="n">
        <v>27.92</v>
      </c>
      <c r="F57" t="n">
        <v>23.79</v>
      </c>
      <c r="G57" t="n">
        <v>64.88</v>
      </c>
      <c r="H57" t="n">
        <v>0.84</v>
      </c>
      <c r="I57" t="n">
        <v>22</v>
      </c>
      <c r="J57" t="n">
        <v>314.07</v>
      </c>
      <c r="K57" t="n">
        <v>61.2</v>
      </c>
      <c r="L57" t="n">
        <v>14.75</v>
      </c>
      <c r="M57" t="n">
        <v>20</v>
      </c>
      <c r="N57" t="n">
        <v>93.12</v>
      </c>
      <c r="O57" t="n">
        <v>38969.71</v>
      </c>
      <c r="P57" t="n">
        <v>422.71</v>
      </c>
      <c r="Q57" t="n">
        <v>608.83</v>
      </c>
      <c r="R57" t="n">
        <v>60.34</v>
      </c>
      <c r="S57" t="n">
        <v>46.36</v>
      </c>
      <c r="T57" t="n">
        <v>6609.34</v>
      </c>
      <c r="U57" t="n">
        <v>0.77</v>
      </c>
      <c r="V57" t="n">
        <v>0.9</v>
      </c>
      <c r="W57" t="n">
        <v>9.210000000000001</v>
      </c>
      <c r="X57" t="n">
        <v>0.42</v>
      </c>
      <c r="Y57" t="n">
        <v>1</v>
      </c>
      <c r="Z57" t="n">
        <v>10</v>
      </c>
      <c r="AA57" t="n">
        <v>1383.476123327865</v>
      </c>
      <c r="AB57" t="n">
        <v>1892.933066596137</v>
      </c>
      <c r="AC57" t="n">
        <v>1712.274191468446</v>
      </c>
      <c r="AD57" t="n">
        <v>1383476.123327865</v>
      </c>
      <c r="AE57" t="n">
        <v>1892933.066596137</v>
      </c>
      <c r="AF57" t="n">
        <v>1.105341754078214e-06</v>
      </c>
      <c r="AG57" t="n">
        <v>36.35416666666666</v>
      </c>
      <c r="AH57" t="n">
        <v>1712274.191468446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3.5782</v>
      </c>
      <c r="E58" t="n">
        <v>27.95</v>
      </c>
      <c r="F58" t="n">
        <v>23.81</v>
      </c>
      <c r="G58" t="n">
        <v>64.94</v>
      </c>
      <c r="H58" t="n">
        <v>0.85</v>
      </c>
      <c r="I58" t="n">
        <v>22</v>
      </c>
      <c r="J58" t="n">
        <v>314.62</v>
      </c>
      <c r="K58" t="n">
        <v>61.2</v>
      </c>
      <c r="L58" t="n">
        <v>15</v>
      </c>
      <c r="M58" t="n">
        <v>20</v>
      </c>
      <c r="N58" t="n">
        <v>93.43000000000001</v>
      </c>
      <c r="O58" t="n">
        <v>39037.92</v>
      </c>
      <c r="P58" t="n">
        <v>422.88</v>
      </c>
      <c r="Q58" t="n">
        <v>608.89</v>
      </c>
      <c r="R58" t="n">
        <v>60.85</v>
      </c>
      <c r="S58" t="n">
        <v>46.36</v>
      </c>
      <c r="T58" t="n">
        <v>6864.6</v>
      </c>
      <c r="U58" t="n">
        <v>0.76</v>
      </c>
      <c r="V58" t="n">
        <v>0.89</v>
      </c>
      <c r="W58" t="n">
        <v>9.220000000000001</v>
      </c>
      <c r="X58" t="n">
        <v>0.44</v>
      </c>
      <c r="Y58" t="n">
        <v>1</v>
      </c>
      <c r="Z58" t="n">
        <v>10</v>
      </c>
      <c r="AA58" t="n">
        <v>1384.684979602899</v>
      </c>
      <c r="AB58" t="n">
        <v>1894.587077082613</v>
      </c>
      <c r="AC58" t="n">
        <v>1713.770345515512</v>
      </c>
      <c r="AD58" t="n">
        <v>1384684.979602899</v>
      </c>
      <c r="AE58" t="n">
        <v>1894587.077082613</v>
      </c>
      <c r="AF58" t="n">
        <v>1.104384962008954e-06</v>
      </c>
      <c r="AG58" t="n">
        <v>36.39322916666666</v>
      </c>
      <c r="AH58" t="n">
        <v>1713770.345515511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3.59</v>
      </c>
      <c r="E59" t="n">
        <v>27.86</v>
      </c>
      <c r="F59" t="n">
        <v>23.77</v>
      </c>
      <c r="G59" t="n">
        <v>67.93000000000001</v>
      </c>
      <c r="H59" t="n">
        <v>0.86</v>
      </c>
      <c r="I59" t="n">
        <v>21</v>
      </c>
      <c r="J59" t="n">
        <v>315.18</v>
      </c>
      <c r="K59" t="n">
        <v>61.2</v>
      </c>
      <c r="L59" t="n">
        <v>15.25</v>
      </c>
      <c r="M59" t="n">
        <v>19</v>
      </c>
      <c r="N59" t="n">
        <v>93.73</v>
      </c>
      <c r="O59" t="n">
        <v>39106.27</v>
      </c>
      <c r="P59" t="n">
        <v>422.14</v>
      </c>
      <c r="Q59" t="n">
        <v>608.86</v>
      </c>
      <c r="R59" t="n">
        <v>59.94</v>
      </c>
      <c r="S59" t="n">
        <v>46.36</v>
      </c>
      <c r="T59" t="n">
        <v>6412.37</v>
      </c>
      <c r="U59" t="n">
        <v>0.77</v>
      </c>
      <c r="V59" t="n">
        <v>0.9</v>
      </c>
      <c r="W59" t="n">
        <v>9.210000000000001</v>
      </c>
      <c r="X59" t="n">
        <v>0.4</v>
      </c>
      <c r="Y59" t="n">
        <v>1</v>
      </c>
      <c r="Z59" t="n">
        <v>10</v>
      </c>
      <c r="AA59" t="n">
        <v>1371.434887603664</v>
      </c>
      <c r="AB59" t="n">
        <v>1876.457716656456</v>
      </c>
      <c r="AC59" t="n">
        <v>1697.371225803709</v>
      </c>
      <c r="AD59" t="n">
        <v>1371434.887603664</v>
      </c>
      <c r="AE59" t="n">
        <v>1876457.716656456</v>
      </c>
      <c r="AF59" t="n">
        <v>1.108026944724203e-06</v>
      </c>
      <c r="AG59" t="n">
        <v>36.27604166666666</v>
      </c>
      <c r="AH59" t="n">
        <v>1697371.225803709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3.5909</v>
      </c>
      <c r="E60" t="n">
        <v>27.85</v>
      </c>
      <c r="F60" t="n">
        <v>23.77</v>
      </c>
      <c r="G60" t="n">
        <v>67.91</v>
      </c>
      <c r="H60" t="n">
        <v>0.87</v>
      </c>
      <c r="I60" t="n">
        <v>21</v>
      </c>
      <c r="J60" t="n">
        <v>315.73</v>
      </c>
      <c r="K60" t="n">
        <v>61.2</v>
      </c>
      <c r="L60" t="n">
        <v>15.5</v>
      </c>
      <c r="M60" t="n">
        <v>19</v>
      </c>
      <c r="N60" t="n">
        <v>94.03</v>
      </c>
      <c r="O60" t="n">
        <v>39174.75</v>
      </c>
      <c r="P60" t="n">
        <v>422.11</v>
      </c>
      <c r="Q60" t="n">
        <v>608.83</v>
      </c>
      <c r="R60" t="n">
        <v>59.81</v>
      </c>
      <c r="S60" t="n">
        <v>46.36</v>
      </c>
      <c r="T60" t="n">
        <v>6348.28</v>
      </c>
      <c r="U60" t="n">
        <v>0.78</v>
      </c>
      <c r="V60" t="n">
        <v>0.9</v>
      </c>
      <c r="W60" t="n">
        <v>9.210000000000001</v>
      </c>
      <c r="X60" t="n">
        <v>0.4</v>
      </c>
      <c r="Y60" t="n">
        <v>1</v>
      </c>
      <c r="Z60" t="n">
        <v>10</v>
      </c>
      <c r="AA60" t="n">
        <v>1371.171431614643</v>
      </c>
      <c r="AB60" t="n">
        <v>1876.09724454942</v>
      </c>
      <c r="AC60" t="n">
        <v>1697.045156648643</v>
      </c>
      <c r="AD60" t="n">
        <v>1371171.431614643</v>
      </c>
      <c r="AE60" t="n">
        <v>1876097.24454942</v>
      </c>
      <c r="AF60" t="n">
        <v>1.108304723066892e-06</v>
      </c>
      <c r="AG60" t="n">
        <v>36.26302083333334</v>
      </c>
      <c r="AH60" t="n">
        <v>1697045.156648643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3.5913</v>
      </c>
      <c r="E61" t="n">
        <v>27.84</v>
      </c>
      <c r="F61" t="n">
        <v>23.76</v>
      </c>
      <c r="G61" t="n">
        <v>67.90000000000001</v>
      </c>
      <c r="H61" t="n">
        <v>0.89</v>
      </c>
      <c r="I61" t="n">
        <v>21</v>
      </c>
      <c r="J61" t="n">
        <v>316.29</v>
      </c>
      <c r="K61" t="n">
        <v>61.2</v>
      </c>
      <c r="L61" t="n">
        <v>15.75</v>
      </c>
      <c r="M61" t="n">
        <v>19</v>
      </c>
      <c r="N61" t="n">
        <v>94.34</v>
      </c>
      <c r="O61" t="n">
        <v>39243.37</v>
      </c>
      <c r="P61" t="n">
        <v>421.92</v>
      </c>
      <c r="Q61" t="n">
        <v>608.77</v>
      </c>
      <c r="R61" t="n">
        <v>59.47</v>
      </c>
      <c r="S61" t="n">
        <v>46.36</v>
      </c>
      <c r="T61" t="n">
        <v>6177.6</v>
      </c>
      <c r="U61" t="n">
        <v>0.78</v>
      </c>
      <c r="V61" t="n">
        <v>0.9</v>
      </c>
      <c r="W61" t="n">
        <v>9.210000000000001</v>
      </c>
      <c r="X61" t="n">
        <v>0.39</v>
      </c>
      <c r="Y61" t="n">
        <v>1</v>
      </c>
      <c r="Z61" t="n">
        <v>10</v>
      </c>
      <c r="AA61" t="n">
        <v>1370.690012271018</v>
      </c>
      <c r="AB61" t="n">
        <v>1875.438545364749</v>
      </c>
      <c r="AC61" t="n">
        <v>1696.449322789667</v>
      </c>
      <c r="AD61" t="n">
        <v>1370690.012271018</v>
      </c>
      <c r="AE61" t="n">
        <v>1875438.545364749</v>
      </c>
      <c r="AF61" t="n">
        <v>1.108428180108087e-06</v>
      </c>
      <c r="AG61" t="n">
        <v>36.25</v>
      </c>
      <c r="AH61" t="n">
        <v>1696449.322789667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3.6001</v>
      </c>
      <c r="E62" t="n">
        <v>27.78</v>
      </c>
      <c r="F62" t="n">
        <v>23.75</v>
      </c>
      <c r="G62" t="n">
        <v>71.25</v>
      </c>
      <c r="H62" t="n">
        <v>0.9</v>
      </c>
      <c r="I62" t="n">
        <v>20</v>
      </c>
      <c r="J62" t="n">
        <v>316.85</v>
      </c>
      <c r="K62" t="n">
        <v>61.2</v>
      </c>
      <c r="L62" t="n">
        <v>16</v>
      </c>
      <c r="M62" t="n">
        <v>18</v>
      </c>
      <c r="N62" t="n">
        <v>94.65000000000001</v>
      </c>
      <c r="O62" t="n">
        <v>39312.13</v>
      </c>
      <c r="P62" t="n">
        <v>421.53</v>
      </c>
      <c r="Q62" t="n">
        <v>608.79</v>
      </c>
      <c r="R62" t="n">
        <v>59.14</v>
      </c>
      <c r="S62" t="n">
        <v>46.36</v>
      </c>
      <c r="T62" t="n">
        <v>6015.18</v>
      </c>
      <c r="U62" t="n">
        <v>0.78</v>
      </c>
      <c r="V62" t="n">
        <v>0.9</v>
      </c>
      <c r="W62" t="n">
        <v>9.210000000000001</v>
      </c>
      <c r="X62" t="n">
        <v>0.38</v>
      </c>
      <c r="Y62" t="n">
        <v>1</v>
      </c>
      <c r="Z62" t="n">
        <v>10</v>
      </c>
      <c r="AA62" t="n">
        <v>1367.8798514092</v>
      </c>
      <c r="AB62" t="n">
        <v>1871.593559298062</v>
      </c>
      <c r="AC62" t="n">
        <v>1692.971296796713</v>
      </c>
      <c r="AD62" t="n">
        <v>1367879.8514092</v>
      </c>
      <c r="AE62" t="n">
        <v>1871593.559298062</v>
      </c>
      <c r="AF62" t="n">
        <v>1.111144235014374e-06</v>
      </c>
      <c r="AG62" t="n">
        <v>36.171875</v>
      </c>
      <c r="AH62" t="n">
        <v>1692971.296796713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3.6001</v>
      </c>
      <c r="E63" t="n">
        <v>27.78</v>
      </c>
      <c r="F63" t="n">
        <v>23.75</v>
      </c>
      <c r="G63" t="n">
        <v>71.25</v>
      </c>
      <c r="H63" t="n">
        <v>0.91</v>
      </c>
      <c r="I63" t="n">
        <v>20</v>
      </c>
      <c r="J63" t="n">
        <v>317.41</v>
      </c>
      <c r="K63" t="n">
        <v>61.2</v>
      </c>
      <c r="L63" t="n">
        <v>16.25</v>
      </c>
      <c r="M63" t="n">
        <v>18</v>
      </c>
      <c r="N63" t="n">
        <v>94.95999999999999</v>
      </c>
      <c r="O63" t="n">
        <v>39381.03</v>
      </c>
      <c r="P63" t="n">
        <v>421.59</v>
      </c>
      <c r="Q63" t="n">
        <v>608.85</v>
      </c>
      <c r="R63" t="n">
        <v>59.16</v>
      </c>
      <c r="S63" t="n">
        <v>46.36</v>
      </c>
      <c r="T63" t="n">
        <v>6027.73</v>
      </c>
      <c r="U63" t="n">
        <v>0.78</v>
      </c>
      <c r="V63" t="n">
        <v>0.9</v>
      </c>
      <c r="W63" t="n">
        <v>9.210000000000001</v>
      </c>
      <c r="X63" t="n">
        <v>0.38</v>
      </c>
      <c r="Y63" t="n">
        <v>1</v>
      </c>
      <c r="Z63" t="n">
        <v>10</v>
      </c>
      <c r="AA63" t="n">
        <v>1367.970548199294</v>
      </c>
      <c r="AB63" t="n">
        <v>1871.717654647529</v>
      </c>
      <c r="AC63" t="n">
        <v>1693.083548660195</v>
      </c>
      <c r="AD63" t="n">
        <v>1367970.548199294</v>
      </c>
      <c r="AE63" t="n">
        <v>1871717.654647529</v>
      </c>
      <c r="AF63" t="n">
        <v>1.111144235014374e-06</v>
      </c>
      <c r="AG63" t="n">
        <v>36.171875</v>
      </c>
      <c r="AH63" t="n">
        <v>1693083.548660195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3.6003</v>
      </c>
      <c r="E64" t="n">
        <v>27.78</v>
      </c>
      <c r="F64" t="n">
        <v>23.75</v>
      </c>
      <c r="G64" t="n">
        <v>71.25</v>
      </c>
      <c r="H64" t="n">
        <v>0.92</v>
      </c>
      <c r="I64" t="n">
        <v>20</v>
      </c>
      <c r="J64" t="n">
        <v>317.97</v>
      </c>
      <c r="K64" t="n">
        <v>61.2</v>
      </c>
      <c r="L64" t="n">
        <v>16.5</v>
      </c>
      <c r="M64" t="n">
        <v>18</v>
      </c>
      <c r="N64" t="n">
        <v>95.27</v>
      </c>
      <c r="O64" t="n">
        <v>39450.07</v>
      </c>
      <c r="P64" t="n">
        <v>421.44</v>
      </c>
      <c r="Q64" t="n">
        <v>608.88</v>
      </c>
      <c r="R64" t="n">
        <v>59.06</v>
      </c>
      <c r="S64" t="n">
        <v>46.36</v>
      </c>
      <c r="T64" t="n">
        <v>5976.82</v>
      </c>
      <c r="U64" t="n">
        <v>0.78</v>
      </c>
      <c r="V64" t="n">
        <v>0.9</v>
      </c>
      <c r="W64" t="n">
        <v>9.210000000000001</v>
      </c>
      <c r="X64" t="n">
        <v>0.38</v>
      </c>
      <c r="Y64" t="n">
        <v>1</v>
      </c>
      <c r="Z64" t="n">
        <v>10</v>
      </c>
      <c r="AA64" t="n">
        <v>1367.695695209808</v>
      </c>
      <c r="AB64" t="n">
        <v>1871.341588661657</v>
      </c>
      <c r="AC64" t="n">
        <v>1692.743373884203</v>
      </c>
      <c r="AD64" t="n">
        <v>1367695.695209808</v>
      </c>
      <c r="AE64" t="n">
        <v>1871341.588661657</v>
      </c>
      <c r="AF64" t="n">
        <v>1.111205963534972e-06</v>
      </c>
      <c r="AG64" t="n">
        <v>36.171875</v>
      </c>
      <c r="AH64" t="n">
        <v>1692743.373884203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3.6099</v>
      </c>
      <c r="E65" t="n">
        <v>27.7</v>
      </c>
      <c r="F65" t="n">
        <v>23.73</v>
      </c>
      <c r="G65" t="n">
        <v>74.93000000000001</v>
      </c>
      <c r="H65" t="n">
        <v>0.9399999999999999</v>
      </c>
      <c r="I65" t="n">
        <v>19</v>
      </c>
      <c r="J65" t="n">
        <v>318.53</v>
      </c>
      <c r="K65" t="n">
        <v>61.2</v>
      </c>
      <c r="L65" t="n">
        <v>16.75</v>
      </c>
      <c r="M65" t="n">
        <v>17</v>
      </c>
      <c r="N65" t="n">
        <v>95.58</v>
      </c>
      <c r="O65" t="n">
        <v>39519.26</v>
      </c>
      <c r="P65" t="n">
        <v>421.05</v>
      </c>
      <c r="Q65" t="n">
        <v>608.78</v>
      </c>
      <c r="R65" t="n">
        <v>58.44</v>
      </c>
      <c r="S65" t="n">
        <v>46.36</v>
      </c>
      <c r="T65" t="n">
        <v>5671.51</v>
      </c>
      <c r="U65" t="n">
        <v>0.79</v>
      </c>
      <c r="V65" t="n">
        <v>0.9</v>
      </c>
      <c r="W65" t="n">
        <v>9.210000000000001</v>
      </c>
      <c r="X65" t="n">
        <v>0.36</v>
      </c>
      <c r="Y65" t="n">
        <v>1</v>
      </c>
      <c r="Z65" t="n">
        <v>10</v>
      </c>
      <c r="AA65" t="n">
        <v>1364.612374918449</v>
      </c>
      <c r="AB65" t="n">
        <v>1867.122853812528</v>
      </c>
      <c r="AC65" t="n">
        <v>1688.927269168044</v>
      </c>
      <c r="AD65" t="n">
        <v>1364612.374918449</v>
      </c>
      <c r="AE65" t="n">
        <v>1867122.853812528</v>
      </c>
      <c r="AF65" t="n">
        <v>1.11416893252365e-06</v>
      </c>
      <c r="AG65" t="n">
        <v>36.06770833333334</v>
      </c>
      <c r="AH65" t="n">
        <v>1688927.269168044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3.6107</v>
      </c>
      <c r="E66" t="n">
        <v>27.7</v>
      </c>
      <c r="F66" t="n">
        <v>23.72</v>
      </c>
      <c r="G66" t="n">
        <v>74.91</v>
      </c>
      <c r="H66" t="n">
        <v>0.95</v>
      </c>
      <c r="I66" t="n">
        <v>19</v>
      </c>
      <c r="J66" t="n">
        <v>319.09</v>
      </c>
      <c r="K66" t="n">
        <v>61.2</v>
      </c>
      <c r="L66" t="n">
        <v>17</v>
      </c>
      <c r="M66" t="n">
        <v>17</v>
      </c>
      <c r="N66" t="n">
        <v>95.89</v>
      </c>
      <c r="O66" t="n">
        <v>39588.58</v>
      </c>
      <c r="P66" t="n">
        <v>421.32</v>
      </c>
      <c r="Q66" t="n">
        <v>608.8099999999999</v>
      </c>
      <c r="R66" t="n">
        <v>58.4</v>
      </c>
      <c r="S66" t="n">
        <v>46.36</v>
      </c>
      <c r="T66" t="n">
        <v>5650.79</v>
      </c>
      <c r="U66" t="n">
        <v>0.79</v>
      </c>
      <c r="V66" t="n">
        <v>0.9</v>
      </c>
      <c r="W66" t="n">
        <v>9.199999999999999</v>
      </c>
      <c r="X66" t="n">
        <v>0.35</v>
      </c>
      <c r="Y66" t="n">
        <v>1</v>
      </c>
      <c r="Z66" t="n">
        <v>10</v>
      </c>
      <c r="AA66" t="n">
        <v>1364.73197158337</v>
      </c>
      <c r="AB66" t="n">
        <v>1867.286491245705</v>
      </c>
      <c r="AC66" t="n">
        <v>1689.075289274265</v>
      </c>
      <c r="AD66" t="n">
        <v>1364731.97158337</v>
      </c>
      <c r="AE66" t="n">
        <v>1867286.491245705</v>
      </c>
      <c r="AF66" t="n">
        <v>1.114415846606039e-06</v>
      </c>
      <c r="AG66" t="n">
        <v>36.06770833333334</v>
      </c>
      <c r="AH66" t="n">
        <v>1689075.289274265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3.6088</v>
      </c>
      <c r="E67" t="n">
        <v>27.71</v>
      </c>
      <c r="F67" t="n">
        <v>23.74</v>
      </c>
      <c r="G67" t="n">
        <v>74.95999999999999</v>
      </c>
      <c r="H67" t="n">
        <v>0.96</v>
      </c>
      <c r="I67" t="n">
        <v>19</v>
      </c>
      <c r="J67" t="n">
        <v>319.65</v>
      </c>
      <c r="K67" t="n">
        <v>61.2</v>
      </c>
      <c r="L67" t="n">
        <v>17.25</v>
      </c>
      <c r="M67" t="n">
        <v>17</v>
      </c>
      <c r="N67" t="n">
        <v>96.2</v>
      </c>
      <c r="O67" t="n">
        <v>39658.05</v>
      </c>
      <c r="P67" t="n">
        <v>421.33</v>
      </c>
      <c r="Q67" t="n">
        <v>608.85</v>
      </c>
      <c r="R67" t="n">
        <v>58.67</v>
      </c>
      <c r="S67" t="n">
        <v>46.36</v>
      </c>
      <c r="T67" t="n">
        <v>5785.74</v>
      </c>
      <c r="U67" t="n">
        <v>0.79</v>
      </c>
      <c r="V67" t="n">
        <v>0.9</v>
      </c>
      <c r="W67" t="n">
        <v>9.210000000000001</v>
      </c>
      <c r="X67" t="n">
        <v>0.36</v>
      </c>
      <c r="Y67" t="n">
        <v>1</v>
      </c>
      <c r="Z67" t="n">
        <v>10</v>
      </c>
      <c r="AA67" t="n">
        <v>1365.393834470465</v>
      </c>
      <c r="AB67" t="n">
        <v>1868.192081247159</v>
      </c>
      <c r="AC67" t="n">
        <v>1689.894451036983</v>
      </c>
      <c r="AD67" t="n">
        <v>1365393.834470465</v>
      </c>
      <c r="AE67" t="n">
        <v>1868192.081247159</v>
      </c>
      <c r="AF67" t="n">
        <v>1.113829425660364e-06</v>
      </c>
      <c r="AG67" t="n">
        <v>36.08072916666666</v>
      </c>
      <c r="AH67" t="n">
        <v>1689894.451036983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3.6097</v>
      </c>
      <c r="E68" t="n">
        <v>27.7</v>
      </c>
      <c r="F68" t="n">
        <v>23.73</v>
      </c>
      <c r="G68" t="n">
        <v>74.94</v>
      </c>
      <c r="H68" t="n">
        <v>0.97</v>
      </c>
      <c r="I68" t="n">
        <v>19</v>
      </c>
      <c r="J68" t="n">
        <v>320.22</v>
      </c>
      <c r="K68" t="n">
        <v>61.2</v>
      </c>
      <c r="L68" t="n">
        <v>17.5</v>
      </c>
      <c r="M68" t="n">
        <v>17</v>
      </c>
      <c r="N68" t="n">
        <v>96.52</v>
      </c>
      <c r="O68" t="n">
        <v>39727.66</v>
      </c>
      <c r="P68" t="n">
        <v>420.85</v>
      </c>
      <c r="Q68" t="n">
        <v>608.86</v>
      </c>
      <c r="R68" t="n">
        <v>58.32</v>
      </c>
      <c r="S68" t="n">
        <v>46.36</v>
      </c>
      <c r="T68" t="n">
        <v>5610.1</v>
      </c>
      <c r="U68" t="n">
        <v>0.79</v>
      </c>
      <c r="V68" t="n">
        <v>0.9</v>
      </c>
      <c r="W68" t="n">
        <v>9.210000000000001</v>
      </c>
      <c r="X68" t="n">
        <v>0.36</v>
      </c>
      <c r="Y68" t="n">
        <v>1</v>
      </c>
      <c r="Z68" t="n">
        <v>10</v>
      </c>
      <c r="AA68" t="n">
        <v>1364.35866853979</v>
      </c>
      <c r="AB68" t="n">
        <v>1866.775721552511</v>
      </c>
      <c r="AC68" t="n">
        <v>1688.613266723719</v>
      </c>
      <c r="AD68" t="n">
        <v>1364358.66853979</v>
      </c>
      <c r="AE68" t="n">
        <v>1866775.721552511</v>
      </c>
      <c r="AF68" t="n">
        <v>1.114107204003052e-06</v>
      </c>
      <c r="AG68" t="n">
        <v>36.06770833333334</v>
      </c>
      <c r="AH68" t="n">
        <v>1688613.266723719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3.6195</v>
      </c>
      <c r="E69" t="n">
        <v>27.63</v>
      </c>
      <c r="F69" t="n">
        <v>23.71</v>
      </c>
      <c r="G69" t="n">
        <v>79.03</v>
      </c>
      <c r="H69" t="n">
        <v>0.99</v>
      </c>
      <c r="I69" t="n">
        <v>18</v>
      </c>
      <c r="J69" t="n">
        <v>320.78</v>
      </c>
      <c r="K69" t="n">
        <v>61.2</v>
      </c>
      <c r="L69" t="n">
        <v>17.75</v>
      </c>
      <c r="M69" t="n">
        <v>16</v>
      </c>
      <c r="N69" t="n">
        <v>96.83</v>
      </c>
      <c r="O69" t="n">
        <v>39797.41</v>
      </c>
      <c r="P69" t="n">
        <v>420.19</v>
      </c>
      <c r="Q69" t="n">
        <v>608.85</v>
      </c>
      <c r="R69" t="n">
        <v>58.04</v>
      </c>
      <c r="S69" t="n">
        <v>46.36</v>
      </c>
      <c r="T69" t="n">
        <v>5475.58</v>
      </c>
      <c r="U69" t="n">
        <v>0.8</v>
      </c>
      <c r="V69" t="n">
        <v>0.9</v>
      </c>
      <c r="W69" t="n">
        <v>9.199999999999999</v>
      </c>
      <c r="X69" t="n">
        <v>0.34</v>
      </c>
      <c r="Y69" t="n">
        <v>1</v>
      </c>
      <c r="Z69" t="n">
        <v>10</v>
      </c>
      <c r="AA69" t="n">
        <v>1360.668167972326</v>
      </c>
      <c r="AB69" t="n">
        <v>1861.726215862713</v>
      </c>
      <c r="AC69" t="n">
        <v>1684.04567876993</v>
      </c>
      <c r="AD69" t="n">
        <v>1360668.167972326</v>
      </c>
      <c r="AE69" t="n">
        <v>1861726.215862713</v>
      </c>
      <c r="AF69" t="n">
        <v>1.117131901512327e-06</v>
      </c>
      <c r="AG69" t="n">
        <v>35.9765625</v>
      </c>
      <c r="AH69" t="n">
        <v>1684045.67876993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3.6192</v>
      </c>
      <c r="E70" t="n">
        <v>27.63</v>
      </c>
      <c r="F70" t="n">
        <v>23.71</v>
      </c>
      <c r="G70" t="n">
        <v>79.04000000000001</v>
      </c>
      <c r="H70" t="n">
        <v>1</v>
      </c>
      <c r="I70" t="n">
        <v>18</v>
      </c>
      <c r="J70" t="n">
        <v>321.35</v>
      </c>
      <c r="K70" t="n">
        <v>61.2</v>
      </c>
      <c r="L70" t="n">
        <v>18</v>
      </c>
      <c r="M70" t="n">
        <v>16</v>
      </c>
      <c r="N70" t="n">
        <v>97.15000000000001</v>
      </c>
      <c r="O70" t="n">
        <v>39867.32</v>
      </c>
      <c r="P70" t="n">
        <v>420.84</v>
      </c>
      <c r="Q70" t="n">
        <v>608.85</v>
      </c>
      <c r="R70" t="n">
        <v>57.78</v>
      </c>
      <c r="S70" t="n">
        <v>46.36</v>
      </c>
      <c r="T70" t="n">
        <v>5347.03</v>
      </c>
      <c r="U70" t="n">
        <v>0.8</v>
      </c>
      <c r="V70" t="n">
        <v>0.9</v>
      </c>
      <c r="W70" t="n">
        <v>9.210000000000001</v>
      </c>
      <c r="X70" t="n">
        <v>0.34</v>
      </c>
      <c r="Y70" t="n">
        <v>1</v>
      </c>
      <c r="Z70" t="n">
        <v>10</v>
      </c>
      <c r="AA70" t="n">
        <v>1361.716748509907</v>
      </c>
      <c r="AB70" t="n">
        <v>1863.16093001434</v>
      </c>
      <c r="AC70" t="n">
        <v>1685.34346581656</v>
      </c>
      <c r="AD70" t="n">
        <v>1361716.748509907</v>
      </c>
      <c r="AE70" t="n">
        <v>1863160.93001434</v>
      </c>
      <c r="AF70" t="n">
        <v>1.117039308731431e-06</v>
      </c>
      <c r="AG70" t="n">
        <v>35.9765625</v>
      </c>
      <c r="AH70" t="n">
        <v>1685343.46581656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3.6209</v>
      </c>
      <c r="E71" t="n">
        <v>27.62</v>
      </c>
      <c r="F71" t="n">
        <v>23.7</v>
      </c>
      <c r="G71" t="n">
        <v>79</v>
      </c>
      <c r="H71" t="n">
        <v>1.01</v>
      </c>
      <c r="I71" t="n">
        <v>18</v>
      </c>
      <c r="J71" t="n">
        <v>321.92</v>
      </c>
      <c r="K71" t="n">
        <v>61.2</v>
      </c>
      <c r="L71" t="n">
        <v>18.25</v>
      </c>
      <c r="M71" t="n">
        <v>16</v>
      </c>
      <c r="N71" t="n">
        <v>97.47</v>
      </c>
      <c r="O71" t="n">
        <v>39937.36</v>
      </c>
      <c r="P71" t="n">
        <v>420.7</v>
      </c>
      <c r="Q71" t="n">
        <v>608.76</v>
      </c>
      <c r="R71" t="n">
        <v>57.4</v>
      </c>
      <c r="S71" t="n">
        <v>46.36</v>
      </c>
      <c r="T71" t="n">
        <v>5157.04</v>
      </c>
      <c r="U71" t="n">
        <v>0.8100000000000001</v>
      </c>
      <c r="V71" t="n">
        <v>0.9</v>
      </c>
      <c r="W71" t="n">
        <v>9.210000000000001</v>
      </c>
      <c r="X71" t="n">
        <v>0.33</v>
      </c>
      <c r="Y71" t="n">
        <v>1</v>
      </c>
      <c r="Z71" t="n">
        <v>10</v>
      </c>
      <c r="AA71" t="n">
        <v>1361.006596926373</v>
      </c>
      <c r="AB71" t="n">
        <v>1862.189269288072</v>
      </c>
      <c r="AC71" t="n">
        <v>1684.464539026272</v>
      </c>
      <c r="AD71" t="n">
        <v>1361006.596926373</v>
      </c>
      <c r="AE71" t="n">
        <v>1862189.269288071</v>
      </c>
      <c r="AF71" t="n">
        <v>1.117564001156509e-06</v>
      </c>
      <c r="AG71" t="n">
        <v>35.96354166666666</v>
      </c>
      <c r="AH71" t="n">
        <v>1684464.539026272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3.6201</v>
      </c>
      <c r="E72" t="n">
        <v>27.62</v>
      </c>
      <c r="F72" t="n">
        <v>23.7</v>
      </c>
      <c r="G72" t="n">
        <v>79.02</v>
      </c>
      <c r="H72" t="n">
        <v>1.02</v>
      </c>
      <c r="I72" t="n">
        <v>18</v>
      </c>
      <c r="J72" t="n">
        <v>322.49</v>
      </c>
      <c r="K72" t="n">
        <v>61.2</v>
      </c>
      <c r="L72" t="n">
        <v>18.5</v>
      </c>
      <c r="M72" t="n">
        <v>16</v>
      </c>
      <c r="N72" t="n">
        <v>97.79000000000001</v>
      </c>
      <c r="O72" t="n">
        <v>40007.56</v>
      </c>
      <c r="P72" t="n">
        <v>420.29</v>
      </c>
      <c r="Q72" t="n">
        <v>608.8</v>
      </c>
      <c r="R72" t="n">
        <v>57.78</v>
      </c>
      <c r="S72" t="n">
        <v>46.36</v>
      </c>
      <c r="T72" t="n">
        <v>5349.64</v>
      </c>
      <c r="U72" t="n">
        <v>0.8</v>
      </c>
      <c r="V72" t="n">
        <v>0.9</v>
      </c>
      <c r="W72" t="n">
        <v>9.199999999999999</v>
      </c>
      <c r="X72" t="n">
        <v>0.33</v>
      </c>
      <c r="Y72" t="n">
        <v>1</v>
      </c>
      <c r="Z72" t="n">
        <v>10</v>
      </c>
      <c r="AA72" t="n">
        <v>1360.580199874438</v>
      </c>
      <c r="AB72" t="n">
        <v>1861.605854030304</v>
      </c>
      <c r="AC72" t="n">
        <v>1683.936804101877</v>
      </c>
      <c r="AD72" t="n">
        <v>1360580.199874438</v>
      </c>
      <c r="AE72" t="n">
        <v>1861605.854030304</v>
      </c>
      <c r="AF72" t="n">
        <v>1.117317087074119e-06</v>
      </c>
      <c r="AG72" t="n">
        <v>35.96354166666666</v>
      </c>
      <c r="AH72" t="n">
        <v>1683936.804101877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3.6292</v>
      </c>
      <c r="E73" t="n">
        <v>27.55</v>
      </c>
      <c r="F73" t="n">
        <v>23.69</v>
      </c>
      <c r="G73" t="n">
        <v>83.61</v>
      </c>
      <c r="H73" t="n">
        <v>1.03</v>
      </c>
      <c r="I73" t="n">
        <v>17</v>
      </c>
      <c r="J73" t="n">
        <v>323.06</v>
      </c>
      <c r="K73" t="n">
        <v>61.2</v>
      </c>
      <c r="L73" t="n">
        <v>18.75</v>
      </c>
      <c r="M73" t="n">
        <v>15</v>
      </c>
      <c r="N73" t="n">
        <v>98.11</v>
      </c>
      <c r="O73" t="n">
        <v>40077.9</v>
      </c>
      <c r="P73" t="n">
        <v>419.19</v>
      </c>
      <c r="Q73" t="n">
        <v>608.86</v>
      </c>
      <c r="R73" t="n">
        <v>57.09</v>
      </c>
      <c r="S73" t="n">
        <v>46.36</v>
      </c>
      <c r="T73" t="n">
        <v>5009.63</v>
      </c>
      <c r="U73" t="n">
        <v>0.8100000000000001</v>
      </c>
      <c r="V73" t="n">
        <v>0.9</v>
      </c>
      <c r="W73" t="n">
        <v>9.210000000000001</v>
      </c>
      <c r="X73" t="n">
        <v>0.32</v>
      </c>
      <c r="Y73" t="n">
        <v>1</v>
      </c>
      <c r="Z73" t="n">
        <v>10</v>
      </c>
      <c r="AA73" t="n">
        <v>1356.68101857109</v>
      </c>
      <c r="AB73" t="n">
        <v>1856.270822151325</v>
      </c>
      <c r="AC73" t="n">
        <v>1679.110940177664</v>
      </c>
      <c r="AD73" t="n">
        <v>1356681.01857109</v>
      </c>
      <c r="AE73" t="n">
        <v>1856270.822151325</v>
      </c>
      <c r="AF73" t="n">
        <v>1.120125734761303e-06</v>
      </c>
      <c r="AG73" t="n">
        <v>35.87239583333334</v>
      </c>
      <c r="AH73" t="n">
        <v>1679110.940177664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3.6303</v>
      </c>
      <c r="E74" t="n">
        <v>27.55</v>
      </c>
      <c r="F74" t="n">
        <v>23.68</v>
      </c>
      <c r="G74" t="n">
        <v>83.58</v>
      </c>
      <c r="H74" t="n">
        <v>1.05</v>
      </c>
      <c r="I74" t="n">
        <v>17</v>
      </c>
      <c r="J74" t="n">
        <v>323.63</v>
      </c>
      <c r="K74" t="n">
        <v>61.2</v>
      </c>
      <c r="L74" t="n">
        <v>19</v>
      </c>
      <c r="M74" t="n">
        <v>15</v>
      </c>
      <c r="N74" t="n">
        <v>98.43000000000001</v>
      </c>
      <c r="O74" t="n">
        <v>40148.52</v>
      </c>
      <c r="P74" t="n">
        <v>419.57</v>
      </c>
      <c r="Q74" t="n">
        <v>608.78</v>
      </c>
      <c r="R74" t="n">
        <v>57.05</v>
      </c>
      <c r="S74" t="n">
        <v>46.36</v>
      </c>
      <c r="T74" t="n">
        <v>4986.31</v>
      </c>
      <c r="U74" t="n">
        <v>0.8100000000000001</v>
      </c>
      <c r="V74" t="n">
        <v>0.9</v>
      </c>
      <c r="W74" t="n">
        <v>9.199999999999999</v>
      </c>
      <c r="X74" t="n">
        <v>0.31</v>
      </c>
      <c r="Y74" t="n">
        <v>1</v>
      </c>
      <c r="Z74" t="n">
        <v>10</v>
      </c>
      <c r="AA74" t="n">
        <v>1356.895903914847</v>
      </c>
      <c r="AB74" t="n">
        <v>1856.564837758724</v>
      </c>
      <c r="AC74" t="n">
        <v>1679.376895348146</v>
      </c>
      <c r="AD74" t="n">
        <v>1356895.903914847</v>
      </c>
      <c r="AE74" t="n">
        <v>1856564.837758725</v>
      </c>
      <c r="AF74" t="n">
        <v>1.120465241624589e-06</v>
      </c>
      <c r="AG74" t="n">
        <v>35.87239583333334</v>
      </c>
      <c r="AH74" t="n">
        <v>1679376.895348146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3.6302</v>
      </c>
      <c r="E75" t="n">
        <v>27.55</v>
      </c>
      <c r="F75" t="n">
        <v>23.68</v>
      </c>
      <c r="G75" t="n">
        <v>83.58</v>
      </c>
      <c r="H75" t="n">
        <v>1.06</v>
      </c>
      <c r="I75" t="n">
        <v>17</v>
      </c>
      <c r="J75" t="n">
        <v>324.2</v>
      </c>
      <c r="K75" t="n">
        <v>61.2</v>
      </c>
      <c r="L75" t="n">
        <v>19.25</v>
      </c>
      <c r="M75" t="n">
        <v>15</v>
      </c>
      <c r="N75" t="n">
        <v>98.75</v>
      </c>
      <c r="O75" t="n">
        <v>40219.17</v>
      </c>
      <c r="P75" t="n">
        <v>419.87</v>
      </c>
      <c r="Q75" t="n">
        <v>608.76</v>
      </c>
      <c r="R75" t="n">
        <v>57.08</v>
      </c>
      <c r="S75" t="n">
        <v>46.36</v>
      </c>
      <c r="T75" t="n">
        <v>5003.63</v>
      </c>
      <c r="U75" t="n">
        <v>0.8100000000000001</v>
      </c>
      <c r="V75" t="n">
        <v>0.9</v>
      </c>
      <c r="W75" t="n">
        <v>9.199999999999999</v>
      </c>
      <c r="X75" t="n">
        <v>0.31</v>
      </c>
      <c r="Y75" t="n">
        <v>1</v>
      </c>
      <c r="Z75" t="n">
        <v>10</v>
      </c>
      <c r="AA75" t="n">
        <v>1357.369191028884</v>
      </c>
      <c r="AB75" t="n">
        <v>1857.212410068105</v>
      </c>
      <c r="AC75" t="n">
        <v>1679.962664265193</v>
      </c>
      <c r="AD75" t="n">
        <v>1357369.191028884</v>
      </c>
      <c r="AE75" t="n">
        <v>1857212.410068105</v>
      </c>
      <c r="AF75" t="n">
        <v>1.120434377364291e-06</v>
      </c>
      <c r="AG75" t="n">
        <v>35.87239583333334</v>
      </c>
      <c r="AH75" t="n">
        <v>1679962.664265193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3.6277</v>
      </c>
      <c r="E76" t="n">
        <v>27.57</v>
      </c>
      <c r="F76" t="n">
        <v>23.7</v>
      </c>
      <c r="G76" t="n">
        <v>83.65000000000001</v>
      </c>
      <c r="H76" t="n">
        <v>1.07</v>
      </c>
      <c r="I76" t="n">
        <v>17</v>
      </c>
      <c r="J76" t="n">
        <v>324.78</v>
      </c>
      <c r="K76" t="n">
        <v>61.2</v>
      </c>
      <c r="L76" t="n">
        <v>19.5</v>
      </c>
      <c r="M76" t="n">
        <v>15</v>
      </c>
      <c r="N76" t="n">
        <v>99.08</v>
      </c>
      <c r="O76" t="n">
        <v>40289.97</v>
      </c>
      <c r="P76" t="n">
        <v>420.2</v>
      </c>
      <c r="Q76" t="n">
        <v>608.8099999999999</v>
      </c>
      <c r="R76" t="n">
        <v>57.6</v>
      </c>
      <c r="S76" t="n">
        <v>46.36</v>
      </c>
      <c r="T76" t="n">
        <v>5261.67</v>
      </c>
      <c r="U76" t="n">
        <v>0.8</v>
      </c>
      <c r="V76" t="n">
        <v>0.9</v>
      </c>
      <c r="W76" t="n">
        <v>9.210000000000001</v>
      </c>
      <c r="X76" t="n">
        <v>0.33</v>
      </c>
      <c r="Y76" t="n">
        <v>1</v>
      </c>
      <c r="Z76" t="n">
        <v>10</v>
      </c>
      <c r="AA76" t="n">
        <v>1358.64543002619</v>
      </c>
      <c r="AB76" t="n">
        <v>1858.958616567909</v>
      </c>
      <c r="AC76" t="n">
        <v>1681.542215267471</v>
      </c>
      <c r="AD76" t="n">
        <v>1358645.43002619</v>
      </c>
      <c r="AE76" t="n">
        <v>1858958.616567909</v>
      </c>
      <c r="AF76" t="n">
        <v>1.119662770856822e-06</v>
      </c>
      <c r="AG76" t="n">
        <v>35.8984375</v>
      </c>
      <c r="AH76" t="n">
        <v>1681542.215267472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3.6281</v>
      </c>
      <c r="E77" t="n">
        <v>27.56</v>
      </c>
      <c r="F77" t="n">
        <v>23.7</v>
      </c>
      <c r="G77" t="n">
        <v>83.64</v>
      </c>
      <c r="H77" t="n">
        <v>1.08</v>
      </c>
      <c r="I77" t="n">
        <v>17</v>
      </c>
      <c r="J77" t="n">
        <v>325.35</v>
      </c>
      <c r="K77" t="n">
        <v>61.2</v>
      </c>
      <c r="L77" t="n">
        <v>19.75</v>
      </c>
      <c r="M77" t="n">
        <v>15</v>
      </c>
      <c r="N77" t="n">
        <v>99.40000000000001</v>
      </c>
      <c r="O77" t="n">
        <v>40360.92</v>
      </c>
      <c r="P77" t="n">
        <v>420</v>
      </c>
      <c r="Q77" t="n">
        <v>608.85</v>
      </c>
      <c r="R77" t="n">
        <v>57.45</v>
      </c>
      <c r="S77" t="n">
        <v>46.36</v>
      </c>
      <c r="T77" t="n">
        <v>5185.57</v>
      </c>
      <c r="U77" t="n">
        <v>0.8100000000000001</v>
      </c>
      <c r="V77" t="n">
        <v>0.9</v>
      </c>
      <c r="W77" t="n">
        <v>9.210000000000001</v>
      </c>
      <c r="X77" t="n">
        <v>0.33</v>
      </c>
      <c r="Y77" t="n">
        <v>1</v>
      </c>
      <c r="Z77" t="n">
        <v>10</v>
      </c>
      <c r="AA77" t="n">
        <v>1358.250940136439</v>
      </c>
      <c r="AB77" t="n">
        <v>1858.418858097087</v>
      </c>
      <c r="AC77" t="n">
        <v>1681.053970587549</v>
      </c>
      <c r="AD77" t="n">
        <v>1358250.940136439</v>
      </c>
      <c r="AE77" t="n">
        <v>1858418.858097087</v>
      </c>
      <c r="AF77" t="n">
        <v>1.119786227898017e-06</v>
      </c>
      <c r="AG77" t="n">
        <v>35.88541666666666</v>
      </c>
      <c r="AH77" t="n">
        <v>1681053.970587549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3.6375</v>
      </c>
      <c r="E78" t="n">
        <v>27.49</v>
      </c>
      <c r="F78" t="n">
        <v>23.68</v>
      </c>
      <c r="G78" t="n">
        <v>88.8</v>
      </c>
      <c r="H78" t="n">
        <v>1.09</v>
      </c>
      <c r="I78" t="n">
        <v>16</v>
      </c>
      <c r="J78" t="n">
        <v>325.93</v>
      </c>
      <c r="K78" t="n">
        <v>61.2</v>
      </c>
      <c r="L78" t="n">
        <v>20</v>
      </c>
      <c r="M78" t="n">
        <v>14</v>
      </c>
      <c r="N78" t="n">
        <v>99.73</v>
      </c>
      <c r="O78" t="n">
        <v>40432.03</v>
      </c>
      <c r="P78" t="n">
        <v>419.22</v>
      </c>
      <c r="Q78" t="n">
        <v>608.76</v>
      </c>
      <c r="R78" t="n">
        <v>56.82</v>
      </c>
      <c r="S78" t="n">
        <v>46.36</v>
      </c>
      <c r="T78" t="n">
        <v>4875.8</v>
      </c>
      <c r="U78" t="n">
        <v>0.82</v>
      </c>
      <c r="V78" t="n">
        <v>0.9</v>
      </c>
      <c r="W78" t="n">
        <v>9.210000000000001</v>
      </c>
      <c r="X78" t="n">
        <v>0.31</v>
      </c>
      <c r="Y78" t="n">
        <v>1</v>
      </c>
      <c r="Z78" t="n">
        <v>10</v>
      </c>
      <c r="AA78" t="n">
        <v>1354.679129781117</v>
      </c>
      <c r="AB78" t="n">
        <v>1853.531749591783</v>
      </c>
      <c r="AC78" t="n">
        <v>1676.633280858892</v>
      </c>
      <c r="AD78" t="n">
        <v>1354679.129781117</v>
      </c>
      <c r="AE78" t="n">
        <v>1853531.749591783</v>
      </c>
      <c r="AF78" t="n">
        <v>1.122687468366098e-06</v>
      </c>
      <c r="AG78" t="n">
        <v>35.79427083333334</v>
      </c>
      <c r="AH78" t="n">
        <v>1676633.280858892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3.6396</v>
      </c>
      <c r="E79" t="n">
        <v>27.48</v>
      </c>
      <c r="F79" t="n">
        <v>23.66</v>
      </c>
      <c r="G79" t="n">
        <v>88.73999999999999</v>
      </c>
      <c r="H79" t="n">
        <v>1.11</v>
      </c>
      <c r="I79" t="n">
        <v>16</v>
      </c>
      <c r="J79" t="n">
        <v>326.51</v>
      </c>
      <c r="K79" t="n">
        <v>61.2</v>
      </c>
      <c r="L79" t="n">
        <v>20.25</v>
      </c>
      <c r="M79" t="n">
        <v>14</v>
      </c>
      <c r="N79" t="n">
        <v>100.06</v>
      </c>
      <c r="O79" t="n">
        <v>40503.29</v>
      </c>
      <c r="P79" t="n">
        <v>419.31</v>
      </c>
      <c r="Q79" t="n">
        <v>608.8099999999999</v>
      </c>
      <c r="R79" t="n">
        <v>56.54</v>
      </c>
      <c r="S79" t="n">
        <v>46.36</v>
      </c>
      <c r="T79" t="n">
        <v>4736.68</v>
      </c>
      <c r="U79" t="n">
        <v>0.82</v>
      </c>
      <c r="V79" t="n">
        <v>0.9</v>
      </c>
      <c r="W79" t="n">
        <v>9.199999999999999</v>
      </c>
      <c r="X79" t="n">
        <v>0.29</v>
      </c>
      <c r="Y79" t="n">
        <v>1</v>
      </c>
      <c r="Z79" t="n">
        <v>10</v>
      </c>
      <c r="AA79" t="n">
        <v>1354.130664586104</v>
      </c>
      <c r="AB79" t="n">
        <v>1852.78131531539</v>
      </c>
      <c r="AC79" t="n">
        <v>1675.954466976596</v>
      </c>
      <c r="AD79" t="n">
        <v>1354130.664586104</v>
      </c>
      <c r="AE79" t="n">
        <v>1852781.31531539</v>
      </c>
      <c r="AF79" t="n">
        <v>1.123335617832371e-06</v>
      </c>
      <c r="AG79" t="n">
        <v>35.78125</v>
      </c>
      <c r="AH79" t="n">
        <v>1675954.466976596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3.6376</v>
      </c>
      <c r="E80" t="n">
        <v>27.49</v>
      </c>
      <c r="F80" t="n">
        <v>23.68</v>
      </c>
      <c r="G80" t="n">
        <v>88.8</v>
      </c>
      <c r="H80" t="n">
        <v>1.12</v>
      </c>
      <c r="I80" t="n">
        <v>16</v>
      </c>
      <c r="J80" t="n">
        <v>327.08</v>
      </c>
      <c r="K80" t="n">
        <v>61.2</v>
      </c>
      <c r="L80" t="n">
        <v>20.5</v>
      </c>
      <c r="M80" t="n">
        <v>14</v>
      </c>
      <c r="N80" t="n">
        <v>100.39</v>
      </c>
      <c r="O80" t="n">
        <v>40574.7</v>
      </c>
      <c r="P80" t="n">
        <v>419.82</v>
      </c>
      <c r="Q80" t="n">
        <v>608.8099999999999</v>
      </c>
      <c r="R80" t="n">
        <v>56.79</v>
      </c>
      <c r="S80" t="n">
        <v>46.36</v>
      </c>
      <c r="T80" t="n">
        <v>4861.5</v>
      </c>
      <c r="U80" t="n">
        <v>0.82</v>
      </c>
      <c r="V80" t="n">
        <v>0.9</v>
      </c>
      <c r="W80" t="n">
        <v>9.210000000000001</v>
      </c>
      <c r="X80" t="n">
        <v>0.31</v>
      </c>
      <c r="Y80" t="n">
        <v>1</v>
      </c>
      <c r="Z80" t="n">
        <v>10</v>
      </c>
      <c r="AA80" t="n">
        <v>1355.553293379725</v>
      </c>
      <c r="AB80" t="n">
        <v>1854.727818792775</v>
      </c>
      <c r="AC80" t="n">
        <v>1677.715198894035</v>
      </c>
      <c r="AD80" t="n">
        <v>1355553.293379725</v>
      </c>
      <c r="AE80" t="n">
        <v>1854727.818792775</v>
      </c>
      <c r="AF80" t="n">
        <v>1.122718332626396e-06</v>
      </c>
      <c r="AG80" t="n">
        <v>35.79427083333334</v>
      </c>
      <c r="AH80" t="n">
        <v>1677715.198894035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3.6364</v>
      </c>
      <c r="E81" t="n">
        <v>27.5</v>
      </c>
      <c r="F81" t="n">
        <v>23.69</v>
      </c>
      <c r="G81" t="n">
        <v>88.83</v>
      </c>
      <c r="H81" t="n">
        <v>1.13</v>
      </c>
      <c r="I81" t="n">
        <v>16</v>
      </c>
      <c r="J81" t="n">
        <v>327.66</v>
      </c>
      <c r="K81" t="n">
        <v>61.2</v>
      </c>
      <c r="L81" t="n">
        <v>20.75</v>
      </c>
      <c r="M81" t="n">
        <v>14</v>
      </c>
      <c r="N81" t="n">
        <v>100.72</v>
      </c>
      <c r="O81" t="n">
        <v>40646.27</v>
      </c>
      <c r="P81" t="n">
        <v>419.71</v>
      </c>
      <c r="Q81" t="n">
        <v>608.83</v>
      </c>
      <c r="R81" t="n">
        <v>57.31</v>
      </c>
      <c r="S81" t="n">
        <v>46.36</v>
      </c>
      <c r="T81" t="n">
        <v>5124.56</v>
      </c>
      <c r="U81" t="n">
        <v>0.8100000000000001</v>
      </c>
      <c r="V81" t="n">
        <v>0.9</v>
      </c>
      <c r="W81" t="n">
        <v>9.199999999999999</v>
      </c>
      <c r="X81" t="n">
        <v>0.32</v>
      </c>
      <c r="Y81" t="n">
        <v>1</v>
      </c>
      <c r="Z81" t="n">
        <v>10</v>
      </c>
      <c r="AA81" t="n">
        <v>1355.765974906006</v>
      </c>
      <c r="AB81" t="n">
        <v>1855.018819039879</v>
      </c>
      <c r="AC81" t="n">
        <v>1677.978426485977</v>
      </c>
      <c r="AD81" t="n">
        <v>1355765.974906006</v>
      </c>
      <c r="AE81" t="n">
        <v>1855018.819039879</v>
      </c>
      <c r="AF81" t="n">
        <v>1.122347961502812e-06</v>
      </c>
      <c r="AG81" t="n">
        <v>35.80729166666666</v>
      </c>
      <c r="AH81" t="n">
        <v>1677978.426485977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3.6358</v>
      </c>
      <c r="E82" t="n">
        <v>27.5</v>
      </c>
      <c r="F82" t="n">
        <v>23.69</v>
      </c>
      <c r="G82" t="n">
        <v>88.84999999999999</v>
      </c>
      <c r="H82" t="n">
        <v>1.14</v>
      </c>
      <c r="I82" t="n">
        <v>16</v>
      </c>
      <c r="J82" t="n">
        <v>328.25</v>
      </c>
      <c r="K82" t="n">
        <v>61.2</v>
      </c>
      <c r="L82" t="n">
        <v>21</v>
      </c>
      <c r="M82" t="n">
        <v>14</v>
      </c>
      <c r="N82" t="n">
        <v>101.05</v>
      </c>
      <c r="O82" t="n">
        <v>40718</v>
      </c>
      <c r="P82" t="n">
        <v>419.57</v>
      </c>
      <c r="Q82" t="n">
        <v>608.79</v>
      </c>
      <c r="R82" t="n">
        <v>57.45</v>
      </c>
      <c r="S82" t="n">
        <v>46.36</v>
      </c>
      <c r="T82" t="n">
        <v>5192.06</v>
      </c>
      <c r="U82" t="n">
        <v>0.8100000000000001</v>
      </c>
      <c r="V82" t="n">
        <v>0.9</v>
      </c>
      <c r="W82" t="n">
        <v>9.199999999999999</v>
      </c>
      <c r="X82" t="n">
        <v>0.32</v>
      </c>
      <c r="Y82" t="n">
        <v>1</v>
      </c>
      <c r="Z82" t="n">
        <v>10</v>
      </c>
      <c r="AA82" t="n">
        <v>1355.697402297769</v>
      </c>
      <c r="AB82" t="n">
        <v>1854.924994972079</v>
      </c>
      <c r="AC82" t="n">
        <v>1677.893556855524</v>
      </c>
      <c r="AD82" t="n">
        <v>1355697.402297769</v>
      </c>
      <c r="AE82" t="n">
        <v>1854924.994972079</v>
      </c>
      <c r="AF82" t="n">
        <v>1.122162775941019e-06</v>
      </c>
      <c r="AG82" t="n">
        <v>35.80729166666666</v>
      </c>
      <c r="AH82" t="n">
        <v>1677893.556855524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3.6364</v>
      </c>
      <c r="E83" t="n">
        <v>27.5</v>
      </c>
      <c r="F83" t="n">
        <v>23.69</v>
      </c>
      <c r="G83" t="n">
        <v>88.83</v>
      </c>
      <c r="H83" t="n">
        <v>1.15</v>
      </c>
      <c r="I83" t="n">
        <v>16</v>
      </c>
      <c r="J83" t="n">
        <v>328.83</v>
      </c>
      <c r="K83" t="n">
        <v>61.2</v>
      </c>
      <c r="L83" t="n">
        <v>21.25</v>
      </c>
      <c r="M83" t="n">
        <v>14</v>
      </c>
      <c r="N83" t="n">
        <v>101.38</v>
      </c>
      <c r="O83" t="n">
        <v>40789.89</v>
      </c>
      <c r="P83" t="n">
        <v>419</v>
      </c>
      <c r="Q83" t="n">
        <v>608.78</v>
      </c>
      <c r="R83" t="n">
        <v>57.42</v>
      </c>
      <c r="S83" t="n">
        <v>46.36</v>
      </c>
      <c r="T83" t="n">
        <v>5175.34</v>
      </c>
      <c r="U83" t="n">
        <v>0.8100000000000001</v>
      </c>
      <c r="V83" t="n">
        <v>0.9</v>
      </c>
      <c r="W83" t="n">
        <v>9.199999999999999</v>
      </c>
      <c r="X83" t="n">
        <v>0.32</v>
      </c>
      <c r="Y83" t="n">
        <v>1</v>
      </c>
      <c r="Z83" t="n">
        <v>10</v>
      </c>
      <c r="AA83" t="n">
        <v>1354.703443121125</v>
      </c>
      <c r="AB83" t="n">
        <v>1853.565016176212</v>
      </c>
      <c r="AC83" t="n">
        <v>1676.663372527192</v>
      </c>
      <c r="AD83" t="n">
        <v>1354703.443121125</v>
      </c>
      <c r="AE83" t="n">
        <v>1853565.016176212</v>
      </c>
      <c r="AF83" t="n">
        <v>1.122347961502812e-06</v>
      </c>
      <c r="AG83" t="n">
        <v>35.80729166666666</v>
      </c>
      <c r="AH83" t="n">
        <v>1676663.372527192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3.647</v>
      </c>
      <c r="E84" t="n">
        <v>27.42</v>
      </c>
      <c r="F84" t="n">
        <v>23.66</v>
      </c>
      <c r="G84" t="n">
        <v>94.65000000000001</v>
      </c>
      <c r="H84" t="n">
        <v>1.16</v>
      </c>
      <c r="I84" t="n">
        <v>15</v>
      </c>
      <c r="J84" t="n">
        <v>329.41</v>
      </c>
      <c r="K84" t="n">
        <v>61.2</v>
      </c>
      <c r="L84" t="n">
        <v>21.5</v>
      </c>
      <c r="M84" t="n">
        <v>13</v>
      </c>
      <c r="N84" t="n">
        <v>101.71</v>
      </c>
      <c r="O84" t="n">
        <v>40861.93</v>
      </c>
      <c r="P84" t="n">
        <v>418.71</v>
      </c>
      <c r="Q84" t="n">
        <v>608.79</v>
      </c>
      <c r="R84" t="n">
        <v>56.43</v>
      </c>
      <c r="S84" t="n">
        <v>46.36</v>
      </c>
      <c r="T84" t="n">
        <v>4687.25</v>
      </c>
      <c r="U84" t="n">
        <v>0.82</v>
      </c>
      <c r="V84" t="n">
        <v>0.9</v>
      </c>
      <c r="W84" t="n">
        <v>9.199999999999999</v>
      </c>
      <c r="X84" t="n">
        <v>0.29</v>
      </c>
      <c r="Y84" t="n">
        <v>1</v>
      </c>
      <c r="Z84" t="n">
        <v>10</v>
      </c>
      <c r="AA84" t="n">
        <v>1351.505322824456</v>
      </c>
      <c r="AB84" t="n">
        <v>1849.189206895199</v>
      </c>
      <c r="AC84" t="n">
        <v>1672.705184342472</v>
      </c>
      <c r="AD84" t="n">
        <v>1351505.322824456</v>
      </c>
      <c r="AE84" t="n">
        <v>1849189.206895199</v>
      </c>
      <c r="AF84" t="n">
        <v>1.125619573094476e-06</v>
      </c>
      <c r="AG84" t="n">
        <v>35.703125</v>
      </c>
      <c r="AH84" t="n">
        <v>1672705.184342472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3.649</v>
      </c>
      <c r="E85" t="n">
        <v>27.4</v>
      </c>
      <c r="F85" t="n">
        <v>23.65</v>
      </c>
      <c r="G85" t="n">
        <v>94.59</v>
      </c>
      <c r="H85" t="n">
        <v>1.17</v>
      </c>
      <c r="I85" t="n">
        <v>15</v>
      </c>
      <c r="J85" t="n">
        <v>330</v>
      </c>
      <c r="K85" t="n">
        <v>61.2</v>
      </c>
      <c r="L85" t="n">
        <v>21.75</v>
      </c>
      <c r="M85" t="n">
        <v>13</v>
      </c>
      <c r="N85" t="n">
        <v>102.05</v>
      </c>
      <c r="O85" t="n">
        <v>40934.14</v>
      </c>
      <c r="P85" t="n">
        <v>418.78</v>
      </c>
      <c r="Q85" t="n">
        <v>608.84</v>
      </c>
      <c r="R85" t="n">
        <v>55.75</v>
      </c>
      <c r="S85" t="n">
        <v>46.36</v>
      </c>
      <c r="T85" t="n">
        <v>4348.34</v>
      </c>
      <c r="U85" t="n">
        <v>0.83</v>
      </c>
      <c r="V85" t="n">
        <v>0.9</v>
      </c>
      <c r="W85" t="n">
        <v>9.210000000000001</v>
      </c>
      <c r="X85" t="n">
        <v>0.28</v>
      </c>
      <c r="Y85" t="n">
        <v>1</v>
      </c>
      <c r="Z85" t="n">
        <v>10</v>
      </c>
      <c r="AA85" t="n">
        <v>1351.048699665881</v>
      </c>
      <c r="AB85" t="n">
        <v>1848.564434944843</v>
      </c>
      <c r="AC85" t="n">
        <v>1672.140039750187</v>
      </c>
      <c r="AD85" t="n">
        <v>1351048.699665881</v>
      </c>
      <c r="AE85" t="n">
        <v>1848564.434944843</v>
      </c>
      <c r="AF85" t="n">
        <v>1.126236858300451e-06</v>
      </c>
      <c r="AG85" t="n">
        <v>35.67708333333334</v>
      </c>
      <c r="AH85" t="n">
        <v>1672140.039750186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3.65</v>
      </c>
      <c r="E86" t="n">
        <v>27.4</v>
      </c>
      <c r="F86" t="n">
        <v>23.64</v>
      </c>
      <c r="G86" t="n">
        <v>94.56</v>
      </c>
      <c r="H86" t="n">
        <v>1.19</v>
      </c>
      <c r="I86" t="n">
        <v>15</v>
      </c>
      <c r="J86" t="n">
        <v>330.59</v>
      </c>
      <c r="K86" t="n">
        <v>61.2</v>
      </c>
      <c r="L86" t="n">
        <v>22</v>
      </c>
      <c r="M86" t="n">
        <v>13</v>
      </c>
      <c r="N86" t="n">
        <v>102.39</v>
      </c>
      <c r="O86" t="n">
        <v>41006.51</v>
      </c>
      <c r="P86" t="n">
        <v>418.89</v>
      </c>
      <c r="Q86" t="n">
        <v>608.86</v>
      </c>
      <c r="R86" t="n">
        <v>55.63</v>
      </c>
      <c r="S86" t="n">
        <v>46.36</v>
      </c>
      <c r="T86" t="n">
        <v>4285.61</v>
      </c>
      <c r="U86" t="n">
        <v>0.83</v>
      </c>
      <c r="V86" t="n">
        <v>0.9</v>
      </c>
      <c r="W86" t="n">
        <v>9.199999999999999</v>
      </c>
      <c r="X86" t="n">
        <v>0.27</v>
      </c>
      <c r="Y86" t="n">
        <v>1</v>
      </c>
      <c r="Z86" t="n">
        <v>10</v>
      </c>
      <c r="AA86" t="n">
        <v>1350.884842019859</v>
      </c>
      <c r="AB86" t="n">
        <v>1848.340237684668</v>
      </c>
      <c r="AC86" t="n">
        <v>1671.937239561859</v>
      </c>
      <c r="AD86" t="n">
        <v>1350884.842019859</v>
      </c>
      <c r="AE86" t="n">
        <v>1848340.237684669</v>
      </c>
      <c r="AF86" t="n">
        <v>1.126545500903438e-06</v>
      </c>
      <c r="AG86" t="n">
        <v>35.67708333333334</v>
      </c>
      <c r="AH86" t="n">
        <v>1671937.239561859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3.6482</v>
      </c>
      <c r="E87" t="n">
        <v>27.41</v>
      </c>
      <c r="F87" t="n">
        <v>23.65</v>
      </c>
      <c r="G87" t="n">
        <v>94.61</v>
      </c>
      <c r="H87" t="n">
        <v>1.2</v>
      </c>
      <c r="I87" t="n">
        <v>15</v>
      </c>
      <c r="J87" t="n">
        <v>331.17</v>
      </c>
      <c r="K87" t="n">
        <v>61.2</v>
      </c>
      <c r="L87" t="n">
        <v>22.25</v>
      </c>
      <c r="M87" t="n">
        <v>13</v>
      </c>
      <c r="N87" t="n">
        <v>102.72</v>
      </c>
      <c r="O87" t="n">
        <v>41079.04</v>
      </c>
      <c r="P87" t="n">
        <v>419.3</v>
      </c>
      <c r="Q87" t="n">
        <v>608.78</v>
      </c>
      <c r="R87" t="n">
        <v>56.24</v>
      </c>
      <c r="S87" t="n">
        <v>46.36</v>
      </c>
      <c r="T87" t="n">
        <v>4592.12</v>
      </c>
      <c r="U87" t="n">
        <v>0.82</v>
      </c>
      <c r="V87" t="n">
        <v>0.9</v>
      </c>
      <c r="W87" t="n">
        <v>9.199999999999999</v>
      </c>
      <c r="X87" t="n">
        <v>0.28</v>
      </c>
      <c r="Y87" t="n">
        <v>1</v>
      </c>
      <c r="Z87" t="n">
        <v>10</v>
      </c>
      <c r="AA87" t="n">
        <v>1352.010668631878</v>
      </c>
      <c r="AB87" t="n">
        <v>1849.880643323197</v>
      </c>
      <c r="AC87" t="n">
        <v>1673.33063104822</v>
      </c>
      <c r="AD87" t="n">
        <v>1352010.668631878</v>
      </c>
      <c r="AE87" t="n">
        <v>1849880.643323197</v>
      </c>
      <c r="AF87" t="n">
        <v>1.125989944218061e-06</v>
      </c>
      <c r="AG87" t="n">
        <v>35.69010416666666</v>
      </c>
      <c r="AH87" t="n">
        <v>1673330.63104822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3.6476</v>
      </c>
      <c r="E88" t="n">
        <v>27.42</v>
      </c>
      <c r="F88" t="n">
        <v>23.66</v>
      </c>
      <c r="G88" t="n">
        <v>94.63</v>
      </c>
      <c r="H88" t="n">
        <v>1.21</v>
      </c>
      <c r="I88" t="n">
        <v>15</v>
      </c>
      <c r="J88" t="n">
        <v>331.76</v>
      </c>
      <c r="K88" t="n">
        <v>61.2</v>
      </c>
      <c r="L88" t="n">
        <v>22.5</v>
      </c>
      <c r="M88" t="n">
        <v>13</v>
      </c>
      <c r="N88" t="n">
        <v>103.06</v>
      </c>
      <c r="O88" t="n">
        <v>41151.74</v>
      </c>
      <c r="P88" t="n">
        <v>418.94</v>
      </c>
      <c r="Q88" t="n">
        <v>608.8099999999999</v>
      </c>
      <c r="R88" t="n">
        <v>56.37</v>
      </c>
      <c r="S88" t="n">
        <v>46.36</v>
      </c>
      <c r="T88" t="n">
        <v>4655.5</v>
      </c>
      <c r="U88" t="n">
        <v>0.82</v>
      </c>
      <c r="V88" t="n">
        <v>0.9</v>
      </c>
      <c r="W88" t="n">
        <v>9.199999999999999</v>
      </c>
      <c r="X88" t="n">
        <v>0.29</v>
      </c>
      <c r="Y88" t="n">
        <v>1</v>
      </c>
      <c r="Z88" t="n">
        <v>10</v>
      </c>
      <c r="AA88" t="n">
        <v>1351.708648011237</v>
      </c>
      <c r="AB88" t="n">
        <v>1849.467405385827</v>
      </c>
      <c r="AC88" t="n">
        <v>1672.956831959609</v>
      </c>
      <c r="AD88" t="n">
        <v>1351708.648011237</v>
      </c>
      <c r="AE88" t="n">
        <v>1849467.405385827</v>
      </c>
      <c r="AF88" t="n">
        <v>1.125804758656269e-06</v>
      </c>
      <c r="AG88" t="n">
        <v>35.703125</v>
      </c>
      <c r="AH88" t="n">
        <v>1672956.831959609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3.6479</v>
      </c>
      <c r="E89" t="n">
        <v>27.41</v>
      </c>
      <c r="F89" t="n">
        <v>23.66</v>
      </c>
      <c r="G89" t="n">
        <v>94.62</v>
      </c>
      <c r="H89" t="n">
        <v>1.22</v>
      </c>
      <c r="I89" t="n">
        <v>15</v>
      </c>
      <c r="J89" t="n">
        <v>332.35</v>
      </c>
      <c r="K89" t="n">
        <v>61.2</v>
      </c>
      <c r="L89" t="n">
        <v>22.75</v>
      </c>
      <c r="M89" t="n">
        <v>13</v>
      </c>
      <c r="N89" t="n">
        <v>103.41</v>
      </c>
      <c r="O89" t="n">
        <v>41224.6</v>
      </c>
      <c r="P89" t="n">
        <v>418.59</v>
      </c>
      <c r="Q89" t="n">
        <v>608.8099999999999</v>
      </c>
      <c r="R89" t="n">
        <v>56.03</v>
      </c>
      <c r="S89" t="n">
        <v>46.36</v>
      </c>
      <c r="T89" t="n">
        <v>4489.45</v>
      </c>
      <c r="U89" t="n">
        <v>0.83</v>
      </c>
      <c r="V89" t="n">
        <v>0.9</v>
      </c>
      <c r="W89" t="n">
        <v>9.210000000000001</v>
      </c>
      <c r="X89" t="n">
        <v>0.28</v>
      </c>
      <c r="Y89" t="n">
        <v>1</v>
      </c>
      <c r="Z89" t="n">
        <v>10</v>
      </c>
      <c r="AA89" t="n">
        <v>1351.116595801599</v>
      </c>
      <c r="AB89" t="n">
        <v>1848.6573334331</v>
      </c>
      <c r="AC89" t="n">
        <v>1672.224072137107</v>
      </c>
      <c r="AD89" t="n">
        <v>1351116.595801599</v>
      </c>
      <c r="AE89" t="n">
        <v>1848657.3334331</v>
      </c>
      <c r="AF89" t="n">
        <v>1.125897351437165e-06</v>
      </c>
      <c r="AG89" t="n">
        <v>35.69010416666666</v>
      </c>
      <c r="AH89" t="n">
        <v>1672224.072137107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3.6585</v>
      </c>
      <c r="E90" t="n">
        <v>27.33</v>
      </c>
      <c r="F90" t="n">
        <v>23.63</v>
      </c>
      <c r="G90" t="n">
        <v>101.27</v>
      </c>
      <c r="H90" t="n">
        <v>1.23</v>
      </c>
      <c r="I90" t="n">
        <v>14</v>
      </c>
      <c r="J90" t="n">
        <v>332.95</v>
      </c>
      <c r="K90" t="n">
        <v>61.2</v>
      </c>
      <c r="L90" t="n">
        <v>23</v>
      </c>
      <c r="M90" t="n">
        <v>12</v>
      </c>
      <c r="N90" t="n">
        <v>103.75</v>
      </c>
      <c r="O90" t="n">
        <v>41297.62</v>
      </c>
      <c r="P90" t="n">
        <v>417.7</v>
      </c>
      <c r="Q90" t="n">
        <v>608.78</v>
      </c>
      <c r="R90" t="n">
        <v>55.37</v>
      </c>
      <c r="S90" t="n">
        <v>46.36</v>
      </c>
      <c r="T90" t="n">
        <v>4164.22</v>
      </c>
      <c r="U90" t="n">
        <v>0.84</v>
      </c>
      <c r="V90" t="n">
        <v>0.9</v>
      </c>
      <c r="W90" t="n">
        <v>9.199999999999999</v>
      </c>
      <c r="X90" t="n">
        <v>0.26</v>
      </c>
      <c r="Y90" t="n">
        <v>1</v>
      </c>
      <c r="Z90" t="n">
        <v>10</v>
      </c>
      <c r="AA90" t="n">
        <v>1338.178104562796</v>
      </c>
      <c r="AB90" t="n">
        <v>1830.954318914221</v>
      </c>
      <c r="AC90" t="n">
        <v>1656.210608477573</v>
      </c>
      <c r="AD90" t="n">
        <v>1338178.104562796</v>
      </c>
      <c r="AE90" t="n">
        <v>1830954.318914221</v>
      </c>
      <c r="AF90" t="n">
        <v>1.129168963028829e-06</v>
      </c>
      <c r="AG90" t="n">
        <v>35.5859375</v>
      </c>
      <c r="AH90" t="n">
        <v>1656210.608477573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3.6586</v>
      </c>
      <c r="E91" t="n">
        <v>27.33</v>
      </c>
      <c r="F91" t="n">
        <v>23.63</v>
      </c>
      <c r="G91" t="n">
        <v>101.27</v>
      </c>
      <c r="H91" t="n">
        <v>1.24</v>
      </c>
      <c r="I91" t="n">
        <v>14</v>
      </c>
      <c r="J91" t="n">
        <v>333.54</v>
      </c>
      <c r="K91" t="n">
        <v>61.2</v>
      </c>
      <c r="L91" t="n">
        <v>23.25</v>
      </c>
      <c r="M91" t="n">
        <v>12</v>
      </c>
      <c r="N91" t="n">
        <v>104.09</v>
      </c>
      <c r="O91" t="n">
        <v>41370.82</v>
      </c>
      <c r="P91" t="n">
        <v>418.12</v>
      </c>
      <c r="Q91" t="n">
        <v>608.8099999999999</v>
      </c>
      <c r="R91" t="n">
        <v>55.29</v>
      </c>
      <c r="S91" t="n">
        <v>46.36</v>
      </c>
      <c r="T91" t="n">
        <v>4124.68</v>
      </c>
      <c r="U91" t="n">
        <v>0.84</v>
      </c>
      <c r="V91" t="n">
        <v>0.9</v>
      </c>
      <c r="W91" t="n">
        <v>9.199999999999999</v>
      </c>
      <c r="X91" t="n">
        <v>0.26</v>
      </c>
      <c r="Y91" t="n">
        <v>1</v>
      </c>
      <c r="Z91" t="n">
        <v>10</v>
      </c>
      <c r="AA91" t="n">
        <v>1338.779719452141</v>
      </c>
      <c r="AB91" t="n">
        <v>1831.777474947199</v>
      </c>
      <c r="AC91" t="n">
        <v>1656.955203654071</v>
      </c>
      <c r="AD91" t="n">
        <v>1338779.719452141</v>
      </c>
      <c r="AE91" t="n">
        <v>1831777.474947199</v>
      </c>
      <c r="AF91" t="n">
        <v>1.129199827289128e-06</v>
      </c>
      <c r="AG91" t="n">
        <v>35.5859375</v>
      </c>
      <c r="AH91" t="n">
        <v>1656955.203654071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3.6601</v>
      </c>
      <c r="E92" t="n">
        <v>27.32</v>
      </c>
      <c r="F92" t="n">
        <v>23.62</v>
      </c>
      <c r="G92" t="n">
        <v>101.22</v>
      </c>
      <c r="H92" t="n">
        <v>1.25</v>
      </c>
      <c r="I92" t="n">
        <v>14</v>
      </c>
      <c r="J92" t="n">
        <v>334.14</v>
      </c>
      <c r="K92" t="n">
        <v>61.2</v>
      </c>
      <c r="L92" t="n">
        <v>23.5</v>
      </c>
      <c r="M92" t="n">
        <v>12</v>
      </c>
      <c r="N92" t="n">
        <v>104.44</v>
      </c>
      <c r="O92" t="n">
        <v>41444.3</v>
      </c>
      <c r="P92" t="n">
        <v>418.43</v>
      </c>
      <c r="Q92" t="n">
        <v>608.8</v>
      </c>
      <c r="R92" t="n">
        <v>55.15</v>
      </c>
      <c r="S92" t="n">
        <v>46.36</v>
      </c>
      <c r="T92" t="n">
        <v>4053.04</v>
      </c>
      <c r="U92" t="n">
        <v>0.84</v>
      </c>
      <c r="V92" t="n">
        <v>0.9</v>
      </c>
      <c r="W92" t="n">
        <v>9.199999999999999</v>
      </c>
      <c r="X92" t="n">
        <v>0.25</v>
      </c>
      <c r="Y92" t="n">
        <v>1</v>
      </c>
      <c r="Z92" t="n">
        <v>10</v>
      </c>
      <c r="AA92" t="n">
        <v>1338.79901928884</v>
      </c>
      <c r="AB92" t="n">
        <v>1831.803881835219</v>
      </c>
      <c r="AC92" t="n">
        <v>1656.97909030576</v>
      </c>
      <c r="AD92" t="n">
        <v>1338799.01928884</v>
      </c>
      <c r="AE92" t="n">
        <v>1831803.881835219</v>
      </c>
      <c r="AF92" t="n">
        <v>1.129662791193609e-06</v>
      </c>
      <c r="AG92" t="n">
        <v>35.57291666666666</v>
      </c>
      <c r="AH92" t="n">
        <v>1656979.09030576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3.6605</v>
      </c>
      <c r="E93" t="n">
        <v>27.32</v>
      </c>
      <c r="F93" t="n">
        <v>23.61</v>
      </c>
      <c r="G93" t="n">
        <v>101.21</v>
      </c>
      <c r="H93" t="n">
        <v>1.26</v>
      </c>
      <c r="I93" t="n">
        <v>14</v>
      </c>
      <c r="J93" t="n">
        <v>334.73</v>
      </c>
      <c r="K93" t="n">
        <v>61.2</v>
      </c>
      <c r="L93" t="n">
        <v>23.75</v>
      </c>
      <c r="M93" t="n">
        <v>12</v>
      </c>
      <c r="N93" t="n">
        <v>104.78</v>
      </c>
      <c r="O93" t="n">
        <v>41517.84</v>
      </c>
      <c r="P93" t="n">
        <v>418.23</v>
      </c>
      <c r="Q93" t="n">
        <v>608.8</v>
      </c>
      <c r="R93" t="n">
        <v>54.78</v>
      </c>
      <c r="S93" t="n">
        <v>46.36</v>
      </c>
      <c r="T93" t="n">
        <v>3867.44</v>
      </c>
      <c r="U93" t="n">
        <v>0.85</v>
      </c>
      <c r="V93" t="n">
        <v>0.9</v>
      </c>
      <c r="W93" t="n">
        <v>9.199999999999999</v>
      </c>
      <c r="X93" t="n">
        <v>0.24</v>
      </c>
      <c r="Y93" t="n">
        <v>1</v>
      </c>
      <c r="Z93" t="n">
        <v>10</v>
      </c>
      <c r="AA93" t="n">
        <v>1338.31438399945</v>
      </c>
      <c r="AB93" t="n">
        <v>1831.140782451676</v>
      </c>
      <c r="AC93" t="n">
        <v>1656.379276196717</v>
      </c>
      <c r="AD93" t="n">
        <v>1338314.38399945</v>
      </c>
      <c r="AE93" t="n">
        <v>1831140.782451676</v>
      </c>
      <c r="AF93" t="n">
        <v>1.129786248234804e-06</v>
      </c>
      <c r="AG93" t="n">
        <v>35.57291666666666</v>
      </c>
      <c r="AH93" t="n">
        <v>1656379.276196717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3.6601</v>
      </c>
      <c r="E94" t="n">
        <v>27.32</v>
      </c>
      <c r="F94" t="n">
        <v>23.62</v>
      </c>
      <c r="G94" t="n">
        <v>101.22</v>
      </c>
      <c r="H94" t="n">
        <v>1.28</v>
      </c>
      <c r="I94" t="n">
        <v>14</v>
      </c>
      <c r="J94" t="n">
        <v>335.33</v>
      </c>
      <c r="K94" t="n">
        <v>61.2</v>
      </c>
      <c r="L94" t="n">
        <v>24</v>
      </c>
      <c r="M94" t="n">
        <v>12</v>
      </c>
      <c r="N94" t="n">
        <v>105.13</v>
      </c>
      <c r="O94" t="n">
        <v>41591.55</v>
      </c>
      <c r="P94" t="n">
        <v>418.5</v>
      </c>
      <c r="Q94" t="n">
        <v>608.8200000000001</v>
      </c>
      <c r="R94" t="n">
        <v>54.98</v>
      </c>
      <c r="S94" t="n">
        <v>46.36</v>
      </c>
      <c r="T94" t="n">
        <v>3965.34</v>
      </c>
      <c r="U94" t="n">
        <v>0.84</v>
      </c>
      <c r="V94" t="n">
        <v>0.9</v>
      </c>
      <c r="W94" t="n">
        <v>9.199999999999999</v>
      </c>
      <c r="X94" t="n">
        <v>0.25</v>
      </c>
      <c r="Y94" t="n">
        <v>1</v>
      </c>
      <c r="Z94" t="n">
        <v>10</v>
      </c>
      <c r="AA94" t="n">
        <v>1338.903097619947</v>
      </c>
      <c r="AB94" t="n">
        <v>1831.946286399452</v>
      </c>
      <c r="AC94" t="n">
        <v>1657.107903978249</v>
      </c>
      <c r="AD94" t="n">
        <v>1338903.097619947</v>
      </c>
      <c r="AE94" t="n">
        <v>1831946.286399452</v>
      </c>
      <c r="AF94" t="n">
        <v>1.129662791193609e-06</v>
      </c>
      <c r="AG94" t="n">
        <v>35.57291666666666</v>
      </c>
      <c r="AH94" t="n">
        <v>1657107.903978249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3.6597</v>
      </c>
      <c r="E95" t="n">
        <v>27.32</v>
      </c>
      <c r="F95" t="n">
        <v>23.62</v>
      </c>
      <c r="G95" t="n">
        <v>101.23</v>
      </c>
      <c r="H95" t="n">
        <v>1.29</v>
      </c>
      <c r="I95" t="n">
        <v>14</v>
      </c>
      <c r="J95" t="n">
        <v>335.93</v>
      </c>
      <c r="K95" t="n">
        <v>61.2</v>
      </c>
      <c r="L95" t="n">
        <v>24.25</v>
      </c>
      <c r="M95" t="n">
        <v>12</v>
      </c>
      <c r="N95" t="n">
        <v>105.48</v>
      </c>
      <c r="O95" t="n">
        <v>41665.42</v>
      </c>
      <c r="P95" t="n">
        <v>418.25</v>
      </c>
      <c r="Q95" t="n">
        <v>608.77</v>
      </c>
      <c r="R95" t="n">
        <v>55.05</v>
      </c>
      <c r="S95" t="n">
        <v>46.36</v>
      </c>
      <c r="T95" t="n">
        <v>4004.16</v>
      </c>
      <c r="U95" t="n">
        <v>0.84</v>
      </c>
      <c r="V95" t="n">
        <v>0.9</v>
      </c>
      <c r="W95" t="n">
        <v>9.199999999999999</v>
      </c>
      <c r="X95" t="n">
        <v>0.25</v>
      </c>
      <c r="Y95" t="n">
        <v>1</v>
      </c>
      <c r="Z95" t="n">
        <v>10</v>
      </c>
      <c r="AA95" t="n">
        <v>1338.623844624165</v>
      </c>
      <c r="AB95" t="n">
        <v>1831.56420013085</v>
      </c>
      <c r="AC95" t="n">
        <v>1656.762283486861</v>
      </c>
      <c r="AD95" t="n">
        <v>1338623.844624165</v>
      </c>
      <c r="AE95" t="n">
        <v>1831564.20013085</v>
      </c>
      <c r="AF95" t="n">
        <v>1.129539334152414e-06</v>
      </c>
      <c r="AG95" t="n">
        <v>35.57291666666666</v>
      </c>
      <c r="AH95" t="n">
        <v>1656762.283486861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3.6574</v>
      </c>
      <c r="E96" t="n">
        <v>27.34</v>
      </c>
      <c r="F96" t="n">
        <v>23.64</v>
      </c>
      <c r="G96" t="n">
        <v>101.31</v>
      </c>
      <c r="H96" t="n">
        <v>1.3</v>
      </c>
      <c r="I96" t="n">
        <v>14</v>
      </c>
      <c r="J96" t="n">
        <v>336.53</v>
      </c>
      <c r="K96" t="n">
        <v>61.2</v>
      </c>
      <c r="L96" t="n">
        <v>24.5</v>
      </c>
      <c r="M96" t="n">
        <v>12</v>
      </c>
      <c r="N96" t="n">
        <v>105.83</v>
      </c>
      <c r="O96" t="n">
        <v>41739.48</v>
      </c>
      <c r="P96" t="n">
        <v>418.16</v>
      </c>
      <c r="Q96" t="n">
        <v>608.8200000000001</v>
      </c>
      <c r="R96" t="n">
        <v>55.55</v>
      </c>
      <c r="S96" t="n">
        <v>46.36</v>
      </c>
      <c r="T96" t="n">
        <v>4254.28</v>
      </c>
      <c r="U96" t="n">
        <v>0.83</v>
      </c>
      <c r="V96" t="n">
        <v>0.9</v>
      </c>
      <c r="W96" t="n">
        <v>9.210000000000001</v>
      </c>
      <c r="X96" t="n">
        <v>0.27</v>
      </c>
      <c r="Y96" t="n">
        <v>1</v>
      </c>
      <c r="Z96" t="n">
        <v>10</v>
      </c>
      <c r="AA96" t="n">
        <v>1339.211775718828</v>
      </c>
      <c r="AB96" t="n">
        <v>1832.368633392257</v>
      </c>
      <c r="AC96" t="n">
        <v>1657.489942766829</v>
      </c>
      <c r="AD96" t="n">
        <v>1339211.775718828</v>
      </c>
      <c r="AE96" t="n">
        <v>1832368.633392257</v>
      </c>
      <c r="AF96" t="n">
        <v>1.128829456165543e-06</v>
      </c>
      <c r="AG96" t="n">
        <v>35.59895833333334</v>
      </c>
      <c r="AH96" t="n">
        <v>1657489.942766828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3.6575</v>
      </c>
      <c r="E97" t="n">
        <v>27.34</v>
      </c>
      <c r="F97" t="n">
        <v>23.64</v>
      </c>
      <c r="G97" t="n">
        <v>101.3</v>
      </c>
      <c r="H97" t="n">
        <v>1.31</v>
      </c>
      <c r="I97" t="n">
        <v>14</v>
      </c>
      <c r="J97" t="n">
        <v>337.13</v>
      </c>
      <c r="K97" t="n">
        <v>61.2</v>
      </c>
      <c r="L97" t="n">
        <v>24.75</v>
      </c>
      <c r="M97" t="n">
        <v>12</v>
      </c>
      <c r="N97" t="n">
        <v>106.18</v>
      </c>
      <c r="O97" t="n">
        <v>41813.7</v>
      </c>
      <c r="P97" t="n">
        <v>417.82</v>
      </c>
      <c r="Q97" t="n">
        <v>608.8</v>
      </c>
      <c r="R97" t="n">
        <v>55.62</v>
      </c>
      <c r="S97" t="n">
        <v>46.36</v>
      </c>
      <c r="T97" t="n">
        <v>4287.81</v>
      </c>
      <c r="U97" t="n">
        <v>0.83</v>
      </c>
      <c r="V97" t="n">
        <v>0.9</v>
      </c>
      <c r="W97" t="n">
        <v>9.199999999999999</v>
      </c>
      <c r="X97" t="n">
        <v>0.27</v>
      </c>
      <c r="Y97" t="n">
        <v>1</v>
      </c>
      <c r="Z97" t="n">
        <v>10</v>
      </c>
      <c r="AA97" t="n">
        <v>1338.682746697954</v>
      </c>
      <c r="AB97" t="n">
        <v>1831.644792546784</v>
      </c>
      <c r="AC97" t="n">
        <v>1656.835184275731</v>
      </c>
      <c r="AD97" t="n">
        <v>1338682.746697954</v>
      </c>
      <c r="AE97" t="n">
        <v>1831644.792546785</v>
      </c>
      <c r="AF97" t="n">
        <v>1.128860320425842e-06</v>
      </c>
      <c r="AG97" t="n">
        <v>35.59895833333334</v>
      </c>
      <c r="AH97" t="n">
        <v>1656835.184275731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3.6683</v>
      </c>
      <c r="E98" t="n">
        <v>27.26</v>
      </c>
      <c r="F98" t="n">
        <v>23.61</v>
      </c>
      <c r="G98" t="n">
        <v>108.97</v>
      </c>
      <c r="H98" t="n">
        <v>1.32</v>
      </c>
      <c r="I98" t="n">
        <v>13</v>
      </c>
      <c r="J98" t="n">
        <v>337.73</v>
      </c>
      <c r="K98" t="n">
        <v>61.2</v>
      </c>
      <c r="L98" t="n">
        <v>25</v>
      </c>
      <c r="M98" t="n">
        <v>11</v>
      </c>
      <c r="N98" t="n">
        <v>106.53</v>
      </c>
      <c r="O98" t="n">
        <v>41888.1</v>
      </c>
      <c r="P98" t="n">
        <v>417.55</v>
      </c>
      <c r="Q98" t="n">
        <v>608.83</v>
      </c>
      <c r="R98" t="n">
        <v>54.83</v>
      </c>
      <c r="S98" t="n">
        <v>46.36</v>
      </c>
      <c r="T98" t="n">
        <v>3895.25</v>
      </c>
      <c r="U98" t="n">
        <v>0.85</v>
      </c>
      <c r="V98" t="n">
        <v>0.9</v>
      </c>
      <c r="W98" t="n">
        <v>9.199999999999999</v>
      </c>
      <c r="X98" t="n">
        <v>0.24</v>
      </c>
      <c r="Y98" t="n">
        <v>1</v>
      </c>
      <c r="Z98" t="n">
        <v>10</v>
      </c>
      <c r="AA98" t="n">
        <v>1335.336814399443</v>
      </c>
      <c r="AB98" t="n">
        <v>1827.066740363847</v>
      </c>
      <c r="AC98" t="n">
        <v>1652.694054967796</v>
      </c>
      <c r="AD98" t="n">
        <v>1335336.814399444</v>
      </c>
      <c r="AE98" t="n">
        <v>1827066.740363847</v>
      </c>
      <c r="AF98" t="n">
        <v>1.132193660538105e-06</v>
      </c>
      <c r="AG98" t="n">
        <v>35.49479166666666</v>
      </c>
      <c r="AH98" t="n">
        <v>1652694.054967796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3.6679</v>
      </c>
      <c r="E99" t="n">
        <v>27.26</v>
      </c>
      <c r="F99" t="n">
        <v>23.61</v>
      </c>
      <c r="G99" t="n">
        <v>108.99</v>
      </c>
      <c r="H99" t="n">
        <v>1.33</v>
      </c>
      <c r="I99" t="n">
        <v>13</v>
      </c>
      <c r="J99" t="n">
        <v>338.34</v>
      </c>
      <c r="K99" t="n">
        <v>61.2</v>
      </c>
      <c r="L99" t="n">
        <v>25.25</v>
      </c>
      <c r="M99" t="n">
        <v>11</v>
      </c>
      <c r="N99" t="n">
        <v>106.89</v>
      </c>
      <c r="O99" t="n">
        <v>41962.68</v>
      </c>
      <c r="P99" t="n">
        <v>418.15</v>
      </c>
      <c r="Q99" t="n">
        <v>608.85</v>
      </c>
      <c r="R99" t="n">
        <v>54.84</v>
      </c>
      <c r="S99" t="n">
        <v>46.36</v>
      </c>
      <c r="T99" t="n">
        <v>3901.95</v>
      </c>
      <c r="U99" t="n">
        <v>0.85</v>
      </c>
      <c r="V99" t="n">
        <v>0.9</v>
      </c>
      <c r="W99" t="n">
        <v>9.199999999999999</v>
      </c>
      <c r="X99" t="n">
        <v>0.24</v>
      </c>
      <c r="Y99" t="n">
        <v>1</v>
      </c>
      <c r="Z99" t="n">
        <v>10</v>
      </c>
      <c r="AA99" t="n">
        <v>1336.318936135817</v>
      </c>
      <c r="AB99" t="n">
        <v>1828.410522651706</v>
      </c>
      <c r="AC99" t="n">
        <v>1653.909588560113</v>
      </c>
      <c r="AD99" t="n">
        <v>1336318.936135817</v>
      </c>
      <c r="AE99" t="n">
        <v>1828410.522651706</v>
      </c>
      <c r="AF99" t="n">
        <v>1.13207020349691e-06</v>
      </c>
      <c r="AG99" t="n">
        <v>35.49479166666666</v>
      </c>
      <c r="AH99" t="n">
        <v>1653909.588560113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3.6692</v>
      </c>
      <c r="E100" t="n">
        <v>27.25</v>
      </c>
      <c r="F100" t="n">
        <v>23.6</v>
      </c>
      <c r="G100" t="n">
        <v>108.94</v>
      </c>
      <c r="H100" t="n">
        <v>1.34</v>
      </c>
      <c r="I100" t="n">
        <v>13</v>
      </c>
      <c r="J100" t="n">
        <v>338.94</v>
      </c>
      <c r="K100" t="n">
        <v>61.2</v>
      </c>
      <c r="L100" t="n">
        <v>25.5</v>
      </c>
      <c r="M100" t="n">
        <v>11</v>
      </c>
      <c r="N100" t="n">
        <v>107.25</v>
      </c>
      <c r="O100" t="n">
        <v>42037.44</v>
      </c>
      <c r="P100" t="n">
        <v>418.08</v>
      </c>
      <c r="Q100" t="n">
        <v>608.8099999999999</v>
      </c>
      <c r="R100" t="n">
        <v>54.77</v>
      </c>
      <c r="S100" t="n">
        <v>46.36</v>
      </c>
      <c r="T100" t="n">
        <v>3868.45</v>
      </c>
      <c r="U100" t="n">
        <v>0.85</v>
      </c>
      <c r="V100" t="n">
        <v>0.9</v>
      </c>
      <c r="W100" t="n">
        <v>9.19</v>
      </c>
      <c r="X100" t="n">
        <v>0.23</v>
      </c>
      <c r="Y100" t="n">
        <v>1</v>
      </c>
      <c r="Z100" t="n">
        <v>10</v>
      </c>
      <c r="AA100" t="n">
        <v>1335.821525631132</v>
      </c>
      <c r="AB100" t="n">
        <v>1827.729943654994</v>
      </c>
      <c r="AC100" t="n">
        <v>1653.293963067648</v>
      </c>
      <c r="AD100" t="n">
        <v>1335821.525631132</v>
      </c>
      <c r="AE100" t="n">
        <v>1827729.943654994</v>
      </c>
      <c r="AF100" t="n">
        <v>1.132471438880793e-06</v>
      </c>
      <c r="AG100" t="n">
        <v>35.48177083333334</v>
      </c>
      <c r="AH100" t="n">
        <v>1653293.963067648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3.6674</v>
      </c>
      <c r="E101" t="n">
        <v>27.27</v>
      </c>
      <c r="F101" t="n">
        <v>23.62</v>
      </c>
      <c r="G101" t="n">
        <v>109</v>
      </c>
      <c r="H101" t="n">
        <v>1.35</v>
      </c>
      <c r="I101" t="n">
        <v>13</v>
      </c>
      <c r="J101" t="n">
        <v>339.55</v>
      </c>
      <c r="K101" t="n">
        <v>61.2</v>
      </c>
      <c r="L101" t="n">
        <v>25.75</v>
      </c>
      <c r="M101" t="n">
        <v>11</v>
      </c>
      <c r="N101" t="n">
        <v>107.6</v>
      </c>
      <c r="O101" t="n">
        <v>42112.37</v>
      </c>
      <c r="P101" t="n">
        <v>418.27</v>
      </c>
      <c r="Q101" t="n">
        <v>608.78</v>
      </c>
      <c r="R101" t="n">
        <v>54.97</v>
      </c>
      <c r="S101" t="n">
        <v>46.36</v>
      </c>
      <c r="T101" t="n">
        <v>3966.4</v>
      </c>
      <c r="U101" t="n">
        <v>0.84</v>
      </c>
      <c r="V101" t="n">
        <v>0.9</v>
      </c>
      <c r="W101" t="n">
        <v>9.199999999999999</v>
      </c>
      <c r="X101" t="n">
        <v>0.25</v>
      </c>
      <c r="Y101" t="n">
        <v>1</v>
      </c>
      <c r="Z101" t="n">
        <v>10</v>
      </c>
      <c r="AA101" t="n">
        <v>1336.877299646168</v>
      </c>
      <c r="AB101" t="n">
        <v>1829.174500239829</v>
      </c>
      <c r="AC101" t="n">
        <v>1654.600653199474</v>
      </c>
      <c r="AD101" t="n">
        <v>1336877.299646168</v>
      </c>
      <c r="AE101" t="n">
        <v>1829174.500239829</v>
      </c>
      <c r="AF101" t="n">
        <v>1.131915882195416e-06</v>
      </c>
      <c r="AG101" t="n">
        <v>35.5078125</v>
      </c>
      <c r="AH101" t="n">
        <v>1654600.653199474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3.6687</v>
      </c>
      <c r="E102" t="n">
        <v>27.26</v>
      </c>
      <c r="F102" t="n">
        <v>23.61</v>
      </c>
      <c r="G102" t="n">
        <v>108.96</v>
      </c>
      <c r="H102" t="n">
        <v>1.36</v>
      </c>
      <c r="I102" t="n">
        <v>13</v>
      </c>
      <c r="J102" t="n">
        <v>340.16</v>
      </c>
      <c r="K102" t="n">
        <v>61.2</v>
      </c>
      <c r="L102" t="n">
        <v>26</v>
      </c>
      <c r="M102" t="n">
        <v>11</v>
      </c>
      <c r="N102" t="n">
        <v>107.96</v>
      </c>
      <c r="O102" t="n">
        <v>42187.49</v>
      </c>
      <c r="P102" t="n">
        <v>418.1</v>
      </c>
      <c r="Q102" t="n">
        <v>608.84</v>
      </c>
      <c r="R102" t="n">
        <v>54.72</v>
      </c>
      <c r="S102" t="n">
        <v>46.36</v>
      </c>
      <c r="T102" t="n">
        <v>3840.45</v>
      </c>
      <c r="U102" t="n">
        <v>0.85</v>
      </c>
      <c r="V102" t="n">
        <v>0.9</v>
      </c>
      <c r="W102" t="n">
        <v>9.199999999999999</v>
      </c>
      <c r="X102" t="n">
        <v>0.24</v>
      </c>
      <c r="Y102" t="n">
        <v>1</v>
      </c>
      <c r="Z102" t="n">
        <v>10</v>
      </c>
      <c r="AA102" t="n">
        <v>1336.060756949982</v>
      </c>
      <c r="AB102" t="n">
        <v>1828.057270499585</v>
      </c>
      <c r="AC102" t="n">
        <v>1653.590050297597</v>
      </c>
      <c r="AD102" t="n">
        <v>1336060.756949982</v>
      </c>
      <c r="AE102" t="n">
        <v>1828057.270499585</v>
      </c>
      <c r="AF102" t="n">
        <v>1.132317117579299e-06</v>
      </c>
      <c r="AG102" t="n">
        <v>35.49479166666666</v>
      </c>
      <c r="AH102" t="n">
        <v>1653590.050297597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3.6688</v>
      </c>
      <c r="E103" t="n">
        <v>27.26</v>
      </c>
      <c r="F103" t="n">
        <v>23.61</v>
      </c>
      <c r="G103" t="n">
        <v>108.96</v>
      </c>
      <c r="H103" t="n">
        <v>1.37</v>
      </c>
      <c r="I103" t="n">
        <v>13</v>
      </c>
      <c r="J103" t="n">
        <v>340.77</v>
      </c>
      <c r="K103" t="n">
        <v>61.2</v>
      </c>
      <c r="L103" t="n">
        <v>26.25</v>
      </c>
      <c r="M103" t="n">
        <v>11</v>
      </c>
      <c r="N103" t="n">
        <v>108.32</v>
      </c>
      <c r="O103" t="n">
        <v>42262.79</v>
      </c>
      <c r="P103" t="n">
        <v>418.25</v>
      </c>
      <c r="Q103" t="n">
        <v>608.79</v>
      </c>
      <c r="R103" t="n">
        <v>54.62</v>
      </c>
      <c r="S103" t="n">
        <v>46.36</v>
      </c>
      <c r="T103" t="n">
        <v>3793.78</v>
      </c>
      <c r="U103" t="n">
        <v>0.85</v>
      </c>
      <c r="V103" t="n">
        <v>0.9</v>
      </c>
      <c r="W103" t="n">
        <v>9.199999999999999</v>
      </c>
      <c r="X103" t="n">
        <v>0.24</v>
      </c>
      <c r="Y103" t="n">
        <v>1</v>
      </c>
      <c r="Z103" t="n">
        <v>10</v>
      </c>
      <c r="AA103" t="n">
        <v>1336.260259265895</v>
      </c>
      <c r="AB103" t="n">
        <v>1828.330238369638</v>
      </c>
      <c r="AC103" t="n">
        <v>1653.836966497245</v>
      </c>
      <c r="AD103" t="n">
        <v>1336260.259265895</v>
      </c>
      <c r="AE103" t="n">
        <v>1828330.238369638</v>
      </c>
      <c r="AF103" t="n">
        <v>1.132347981839598e-06</v>
      </c>
      <c r="AG103" t="n">
        <v>35.49479166666666</v>
      </c>
      <c r="AH103" t="n">
        <v>1653836.966497245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3.6674</v>
      </c>
      <c r="E104" t="n">
        <v>27.27</v>
      </c>
      <c r="F104" t="n">
        <v>23.62</v>
      </c>
      <c r="G104" t="n">
        <v>109</v>
      </c>
      <c r="H104" t="n">
        <v>1.38</v>
      </c>
      <c r="I104" t="n">
        <v>13</v>
      </c>
      <c r="J104" t="n">
        <v>341.38</v>
      </c>
      <c r="K104" t="n">
        <v>61.2</v>
      </c>
      <c r="L104" t="n">
        <v>26.5</v>
      </c>
      <c r="M104" t="n">
        <v>11</v>
      </c>
      <c r="N104" t="n">
        <v>108.68</v>
      </c>
      <c r="O104" t="n">
        <v>42338.27</v>
      </c>
      <c r="P104" t="n">
        <v>417.97</v>
      </c>
      <c r="Q104" t="n">
        <v>608.76</v>
      </c>
      <c r="R104" t="n">
        <v>55.05</v>
      </c>
      <c r="S104" t="n">
        <v>46.36</v>
      </c>
      <c r="T104" t="n">
        <v>4006.15</v>
      </c>
      <c r="U104" t="n">
        <v>0.84</v>
      </c>
      <c r="V104" t="n">
        <v>0.9</v>
      </c>
      <c r="W104" t="n">
        <v>9.199999999999999</v>
      </c>
      <c r="X104" t="n">
        <v>0.25</v>
      </c>
      <c r="Y104" t="n">
        <v>1</v>
      </c>
      <c r="Z104" t="n">
        <v>10</v>
      </c>
      <c r="AA104" t="n">
        <v>1336.432137523115</v>
      </c>
      <c r="AB104" t="n">
        <v>1828.5654097839</v>
      </c>
      <c r="AC104" t="n">
        <v>1654.049693481795</v>
      </c>
      <c r="AD104" t="n">
        <v>1336432.137523115</v>
      </c>
      <c r="AE104" t="n">
        <v>1828565.4097839</v>
      </c>
      <c r="AF104" t="n">
        <v>1.131915882195416e-06</v>
      </c>
      <c r="AG104" t="n">
        <v>35.5078125</v>
      </c>
      <c r="AH104" t="n">
        <v>1654049.693481795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3.6673</v>
      </c>
      <c r="E105" t="n">
        <v>27.27</v>
      </c>
      <c r="F105" t="n">
        <v>23.62</v>
      </c>
      <c r="G105" t="n">
        <v>109.01</v>
      </c>
      <c r="H105" t="n">
        <v>1.39</v>
      </c>
      <c r="I105" t="n">
        <v>13</v>
      </c>
      <c r="J105" t="n">
        <v>342</v>
      </c>
      <c r="K105" t="n">
        <v>61.2</v>
      </c>
      <c r="L105" t="n">
        <v>26.75</v>
      </c>
      <c r="M105" t="n">
        <v>11</v>
      </c>
      <c r="N105" t="n">
        <v>109.05</v>
      </c>
      <c r="O105" t="n">
        <v>42413.94</v>
      </c>
      <c r="P105" t="n">
        <v>417.63</v>
      </c>
      <c r="Q105" t="n">
        <v>608.86</v>
      </c>
      <c r="R105" t="n">
        <v>54.96</v>
      </c>
      <c r="S105" t="n">
        <v>46.36</v>
      </c>
      <c r="T105" t="n">
        <v>3963.9</v>
      </c>
      <c r="U105" t="n">
        <v>0.84</v>
      </c>
      <c r="V105" t="n">
        <v>0.9</v>
      </c>
      <c r="W105" t="n">
        <v>9.199999999999999</v>
      </c>
      <c r="X105" t="n">
        <v>0.25</v>
      </c>
      <c r="Y105" t="n">
        <v>1</v>
      </c>
      <c r="Z105" t="n">
        <v>10</v>
      </c>
      <c r="AA105" t="n">
        <v>1335.95061538271</v>
      </c>
      <c r="AB105" t="n">
        <v>1827.906569948141</v>
      </c>
      <c r="AC105" t="n">
        <v>1653.453732395274</v>
      </c>
      <c r="AD105" t="n">
        <v>1335950.61538271</v>
      </c>
      <c r="AE105" t="n">
        <v>1827906.569948141</v>
      </c>
      <c r="AF105" t="n">
        <v>1.131885017935117e-06</v>
      </c>
      <c r="AG105" t="n">
        <v>35.5078125</v>
      </c>
      <c r="AH105" t="n">
        <v>1653453.732395274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3.6687</v>
      </c>
      <c r="E106" t="n">
        <v>27.26</v>
      </c>
      <c r="F106" t="n">
        <v>23.61</v>
      </c>
      <c r="G106" t="n">
        <v>108.96</v>
      </c>
      <c r="H106" t="n">
        <v>1.4</v>
      </c>
      <c r="I106" t="n">
        <v>13</v>
      </c>
      <c r="J106" t="n">
        <v>342.61</v>
      </c>
      <c r="K106" t="n">
        <v>61.2</v>
      </c>
      <c r="L106" t="n">
        <v>27</v>
      </c>
      <c r="M106" t="n">
        <v>11</v>
      </c>
      <c r="N106" t="n">
        <v>109.41</v>
      </c>
      <c r="O106" t="n">
        <v>42489.79</v>
      </c>
      <c r="P106" t="n">
        <v>417.25</v>
      </c>
      <c r="Q106" t="n">
        <v>608.76</v>
      </c>
      <c r="R106" t="n">
        <v>54.74</v>
      </c>
      <c r="S106" t="n">
        <v>46.36</v>
      </c>
      <c r="T106" t="n">
        <v>3852.41</v>
      </c>
      <c r="U106" t="n">
        <v>0.85</v>
      </c>
      <c r="V106" t="n">
        <v>0.9</v>
      </c>
      <c r="W106" t="n">
        <v>9.199999999999999</v>
      </c>
      <c r="X106" t="n">
        <v>0.24</v>
      </c>
      <c r="Y106" t="n">
        <v>1</v>
      </c>
      <c r="Z106" t="n">
        <v>10</v>
      </c>
      <c r="AA106" t="n">
        <v>1334.799911205736</v>
      </c>
      <c r="AB106" t="n">
        <v>1826.332125727719</v>
      </c>
      <c r="AC106" t="n">
        <v>1652.029550921503</v>
      </c>
      <c r="AD106" t="n">
        <v>1334799.911205736</v>
      </c>
      <c r="AE106" t="n">
        <v>1826332.125727719</v>
      </c>
      <c r="AF106" t="n">
        <v>1.132317117579299e-06</v>
      </c>
      <c r="AG106" t="n">
        <v>35.49479166666666</v>
      </c>
      <c r="AH106" t="n">
        <v>1652029.550921503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3.68</v>
      </c>
      <c r="E107" t="n">
        <v>27.17</v>
      </c>
      <c r="F107" t="n">
        <v>23.58</v>
      </c>
      <c r="G107" t="n">
        <v>117.89</v>
      </c>
      <c r="H107" t="n">
        <v>1.42</v>
      </c>
      <c r="I107" t="n">
        <v>12</v>
      </c>
      <c r="J107" t="n">
        <v>343.23</v>
      </c>
      <c r="K107" t="n">
        <v>61.2</v>
      </c>
      <c r="L107" t="n">
        <v>27.25</v>
      </c>
      <c r="M107" t="n">
        <v>10</v>
      </c>
      <c r="N107" t="n">
        <v>109.78</v>
      </c>
      <c r="O107" t="n">
        <v>42565.83</v>
      </c>
      <c r="P107" t="n">
        <v>416.54</v>
      </c>
      <c r="Q107" t="n">
        <v>608.9</v>
      </c>
      <c r="R107" t="n">
        <v>53.85</v>
      </c>
      <c r="S107" t="n">
        <v>46.36</v>
      </c>
      <c r="T107" t="n">
        <v>3412.97</v>
      </c>
      <c r="U107" t="n">
        <v>0.86</v>
      </c>
      <c r="V107" t="n">
        <v>0.9</v>
      </c>
      <c r="W107" t="n">
        <v>9.199999999999999</v>
      </c>
      <c r="X107" t="n">
        <v>0.21</v>
      </c>
      <c r="Y107" t="n">
        <v>1</v>
      </c>
      <c r="Z107" t="n">
        <v>10</v>
      </c>
      <c r="AA107" t="n">
        <v>1330.880444455099</v>
      </c>
      <c r="AB107" t="n">
        <v>1820.969338404829</v>
      </c>
      <c r="AC107" t="n">
        <v>1647.178580493989</v>
      </c>
      <c r="AD107" t="n">
        <v>1330880.444455099</v>
      </c>
      <c r="AE107" t="n">
        <v>1820969.338404829</v>
      </c>
      <c r="AF107" t="n">
        <v>1.135804778993055e-06</v>
      </c>
      <c r="AG107" t="n">
        <v>35.37760416666666</v>
      </c>
      <c r="AH107" t="n">
        <v>1647178.580493989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3.6785</v>
      </c>
      <c r="E108" t="n">
        <v>27.19</v>
      </c>
      <c r="F108" t="n">
        <v>23.59</v>
      </c>
      <c r="G108" t="n">
        <v>117.95</v>
      </c>
      <c r="H108" t="n">
        <v>1.43</v>
      </c>
      <c r="I108" t="n">
        <v>12</v>
      </c>
      <c r="J108" t="n">
        <v>343.85</v>
      </c>
      <c r="K108" t="n">
        <v>61.2</v>
      </c>
      <c r="L108" t="n">
        <v>27.5</v>
      </c>
      <c r="M108" t="n">
        <v>10</v>
      </c>
      <c r="N108" t="n">
        <v>110.15</v>
      </c>
      <c r="O108" t="n">
        <v>42642.18</v>
      </c>
      <c r="P108" t="n">
        <v>417.2</v>
      </c>
      <c r="Q108" t="n">
        <v>608.8099999999999</v>
      </c>
      <c r="R108" t="n">
        <v>54</v>
      </c>
      <c r="S108" t="n">
        <v>46.36</v>
      </c>
      <c r="T108" t="n">
        <v>3487.07</v>
      </c>
      <c r="U108" t="n">
        <v>0.86</v>
      </c>
      <c r="V108" t="n">
        <v>0.9</v>
      </c>
      <c r="W108" t="n">
        <v>9.199999999999999</v>
      </c>
      <c r="X108" t="n">
        <v>0.22</v>
      </c>
      <c r="Y108" t="n">
        <v>1</v>
      </c>
      <c r="Z108" t="n">
        <v>10</v>
      </c>
      <c r="AA108" t="n">
        <v>1332.293103814472</v>
      </c>
      <c r="AB108" t="n">
        <v>1822.902201262456</v>
      </c>
      <c r="AC108" t="n">
        <v>1648.926973633275</v>
      </c>
      <c r="AD108" t="n">
        <v>1332293.103814472</v>
      </c>
      <c r="AE108" t="n">
        <v>1822902.201262456</v>
      </c>
      <c r="AF108" t="n">
        <v>1.135341815088575e-06</v>
      </c>
      <c r="AG108" t="n">
        <v>35.40364583333334</v>
      </c>
      <c r="AH108" t="n">
        <v>1648926.973633275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3.6776</v>
      </c>
      <c r="E109" t="n">
        <v>27.19</v>
      </c>
      <c r="F109" t="n">
        <v>23.6</v>
      </c>
      <c r="G109" t="n">
        <v>117.98</v>
      </c>
      <c r="H109" t="n">
        <v>1.44</v>
      </c>
      <c r="I109" t="n">
        <v>12</v>
      </c>
      <c r="J109" t="n">
        <v>344.47</v>
      </c>
      <c r="K109" t="n">
        <v>61.2</v>
      </c>
      <c r="L109" t="n">
        <v>27.75</v>
      </c>
      <c r="M109" t="n">
        <v>10</v>
      </c>
      <c r="N109" t="n">
        <v>110.52</v>
      </c>
      <c r="O109" t="n">
        <v>42718.61</v>
      </c>
      <c r="P109" t="n">
        <v>417.65</v>
      </c>
      <c r="Q109" t="n">
        <v>608.79</v>
      </c>
      <c r="R109" t="n">
        <v>54.29</v>
      </c>
      <c r="S109" t="n">
        <v>46.36</v>
      </c>
      <c r="T109" t="n">
        <v>3632.81</v>
      </c>
      <c r="U109" t="n">
        <v>0.85</v>
      </c>
      <c r="V109" t="n">
        <v>0.9</v>
      </c>
      <c r="W109" t="n">
        <v>9.199999999999999</v>
      </c>
      <c r="X109" t="n">
        <v>0.22</v>
      </c>
      <c r="Y109" t="n">
        <v>1</v>
      </c>
      <c r="Z109" t="n">
        <v>10</v>
      </c>
      <c r="AA109" t="n">
        <v>1333.258917824909</v>
      </c>
      <c r="AB109" t="n">
        <v>1824.223670600242</v>
      </c>
      <c r="AC109" t="n">
        <v>1650.122323792157</v>
      </c>
      <c r="AD109" t="n">
        <v>1333258.917824909</v>
      </c>
      <c r="AE109" t="n">
        <v>1824223.670600242</v>
      </c>
      <c r="AF109" t="n">
        <v>1.135064036745886e-06</v>
      </c>
      <c r="AG109" t="n">
        <v>35.40364583333334</v>
      </c>
      <c r="AH109" t="n">
        <v>1650122.323792157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3.6778</v>
      </c>
      <c r="E110" t="n">
        <v>27.19</v>
      </c>
      <c r="F110" t="n">
        <v>23.59</v>
      </c>
      <c r="G110" t="n">
        <v>117.97</v>
      </c>
      <c r="H110" t="n">
        <v>1.45</v>
      </c>
      <c r="I110" t="n">
        <v>12</v>
      </c>
      <c r="J110" t="n">
        <v>345.09</v>
      </c>
      <c r="K110" t="n">
        <v>61.2</v>
      </c>
      <c r="L110" t="n">
        <v>28</v>
      </c>
      <c r="M110" t="n">
        <v>10</v>
      </c>
      <c r="N110" t="n">
        <v>110.89</v>
      </c>
      <c r="O110" t="n">
        <v>42795.22</v>
      </c>
      <c r="P110" t="n">
        <v>417.74</v>
      </c>
      <c r="Q110" t="n">
        <v>608.79</v>
      </c>
      <c r="R110" t="n">
        <v>54.29</v>
      </c>
      <c r="S110" t="n">
        <v>46.36</v>
      </c>
      <c r="T110" t="n">
        <v>3630.82</v>
      </c>
      <c r="U110" t="n">
        <v>0.85</v>
      </c>
      <c r="V110" t="n">
        <v>0.9</v>
      </c>
      <c r="W110" t="n">
        <v>9.199999999999999</v>
      </c>
      <c r="X110" t="n">
        <v>0.22</v>
      </c>
      <c r="Y110" t="n">
        <v>1</v>
      </c>
      <c r="Z110" t="n">
        <v>10</v>
      </c>
      <c r="AA110" t="n">
        <v>1333.251975446404</v>
      </c>
      <c r="AB110" t="n">
        <v>1824.214171731696</v>
      </c>
      <c r="AC110" t="n">
        <v>1650.113731482292</v>
      </c>
      <c r="AD110" t="n">
        <v>1333251.975446404</v>
      </c>
      <c r="AE110" t="n">
        <v>1824214.171731696</v>
      </c>
      <c r="AF110" t="n">
        <v>1.135125765266483e-06</v>
      </c>
      <c r="AG110" t="n">
        <v>35.40364583333334</v>
      </c>
      <c r="AH110" t="n">
        <v>1650113.731482292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3.6785</v>
      </c>
      <c r="E111" t="n">
        <v>27.19</v>
      </c>
      <c r="F111" t="n">
        <v>23.59</v>
      </c>
      <c r="G111" t="n">
        <v>117.95</v>
      </c>
      <c r="H111" t="n">
        <v>1.46</v>
      </c>
      <c r="I111" t="n">
        <v>12</v>
      </c>
      <c r="J111" t="n">
        <v>345.71</v>
      </c>
      <c r="K111" t="n">
        <v>61.2</v>
      </c>
      <c r="L111" t="n">
        <v>28.25</v>
      </c>
      <c r="M111" t="n">
        <v>10</v>
      </c>
      <c r="N111" t="n">
        <v>111.26</v>
      </c>
      <c r="O111" t="n">
        <v>42872.03</v>
      </c>
      <c r="P111" t="n">
        <v>417.73</v>
      </c>
      <c r="Q111" t="n">
        <v>608.78</v>
      </c>
      <c r="R111" t="n">
        <v>54.22</v>
      </c>
      <c r="S111" t="n">
        <v>46.36</v>
      </c>
      <c r="T111" t="n">
        <v>3595.15</v>
      </c>
      <c r="U111" t="n">
        <v>0.86</v>
      </c>
      <c r="V111" t="n">
        <v>0.9</v>
      </c>
      <c r="W111" t="n">
        <v>9.199999999999999</v>
      </c>
      <c r="X111" t="n">
        <v>0.22</v>
      </c>
      <c r="Y111" t="n">
        <v>1</v>
      </c>
      <c r="Z111" t="n">
        <v>10</v>
      </c>
      <c r="AA111" t="n">
        <v>1333.077183749361</v>
      </c>
      <c r="AB111" t="n">
        <v>1823.975014020536</v>
      </c>
      <c r="AC111" t="n">
        <v>1649.897398647426</v>
      </c>
      <c r="AD111" t="n">
        <v>1333077.183749361</v>
      </c>
      <c r="AE111" t="n">
        <v>1823975.014020536</v>
      </c>
      <c r="AF111" t="n">
        <v>1.135341815088575e-06</v>
      </c>
      <c r="AG111" t="n">
        <v>35.40364583333334</v>
      </c>
      <c r="AH111" t="n">
        <v>1649897.398647426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3.6783</v>
      </c>
      <c r="E112" t="n">
        <v>27.19</v>
      </c>
      <c r="F112" t="n">
        <v>23.59</v>
      </c>
      <c r="G112" t="n">
        <v>117.95</v>
      </c>
      <c r="H112" t="n">
        <v>1.47</v>
      </c>
      <c r="I112" t="n">
        <v>12</v>
      </c>
      <c r="J112" t="n">
        <v>346.34</v>
      </c>
      <c r="K112" t="n">
        <v>61.2</v>
      </c>
      <c r="L112" t="n">
        <v>28.5</v>
      </c>
      <c r="M112" t="n">
        <v>10</v>
      </c>
      <c r="N112" t="n">
        <v>111.64</v>
      </c>
      <c r="O112" t="n">
        <v>42949.03</v>
      </c>
      <c r="P112" t="n">
        <v>417.92</v>
      </c>
      <c r="Q112" t="n">
        <v>608.83</v>
      </c>
      <c r="R112" t="n">
        <v>54.27</v>
      </c>
      <c r="S112" t="n">
        <v>46.36</v>
      </c>
      <c r="T112" t="n">
        <v>3622.89</v>
      </c>
      <c r="U112" t="n">
        <v>0.85</v>
      </c>
      <c r="V112" t="n">
        <v>0.9</v>
      </c>
      <c r="W112" t="n">
        <v>9.199999999999999</v>
      </c>
      <c r="X112" t="n">
        <v>0.22</v>
      </c>
      <c r="Y112" t="n">
        <v>1</v>
      </c>
      <c r="Z112" t="n">
        <v>10</v>
      </c>
      <c r="AA112" t="n">
        <v>1333.403990912976</v>
      </c>
      <c r="AB112" t="n">
        <v>1824.422165999509</v>
      </c>
      <c r="AC112" t="n">
        <v>1650.301875069107</v>
      </c>
      <c r="AD112" t="n">
        <v>1333403.990912976</v>
      </c>
      <c r="AE112" t="n">
        <v>1824422.165999509</v>
      </c>
      <c r="AF112" t="n">
        <v>1.135280086567977e-06</v>
      </c>
      <c r="AG112" t="n">
        <v>35.40364583333334</v>
      </c>
      <c r="AH112" t="n">
        <v>1650301.875069107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3.6773</v>
      </c>
      <c r="E113" t="n">
        <v>27.19</v>
      </c>
      <c r="F113" t="n">
        <v>23.6</v>
      </c>
      <c r="G113" t="n">
        <v>117.99</v>
      </c>
      <c r="H113" t="n">
        <v>1.48</v>
      </c>
      <c r="I113" t="n">
        <v>12</v>
      </c>
      <c r="J113" t="n">
        <v>346.96</v>
      </c>
      <c r="K113" t="n">
        <v>61.2</v>
      </c>
      <c r="L113" t="n">
        <v>28.75</v>
      </c>
      <c r="M113" t="n">
        <v>10</v>
      </c>
      <c r="N113" t="n">
        <v>112.01</v>
      </c>
      <c r="O113" t="n">
        <v>43026.23</v>
      </c>
      <c r="P113" t="n">
        <v>418.14</v>
      </c>
      <c r="Q113" t="n">
        <v>608.8200000000001</v>
      </c>
      <c r="R113" t="n">
        <v>54.51</v>
      </c>
      <c r="S113" t="n">
        <v>46.36</v>
      </c>
      <c r="T113" t="n">
        <v>3740.41</v>
      </c>
      <c r="U113" t="n">
        <v>0.85</v>
      </c>
      <c r="V113" t="n">
        <v>0.9</v>
      </c>
      <c r="W113" t="n">
        <v>9.199999999999999</v>
      </c>
      <c r="X113" t="n">
        <v>0.23</v>
      </c>
      <c r="Y113" t="n">
        <v>1</v>
      </c>
      <c r="Z113" t="n">
        <v>10</v>
      </c>
      <c r="AA113" t="n">
        <v>1334.052651871992</v>
      </c>
      <c r="AB113" t="n">
        <v>1825.309692540536</v>
      </c>
      <c r="AC113" t="n">
        <v>1651.10469732271</v>
      </c>
      <c r="AD113" t="n">
        <v>1334052.651871992</v>
      </c>
      <c r="AE113" t="n">
        <v>1825309.692540536</v>
      </c>
      <c r="AF113" t="n">
        <v>1.13497144396499e-06</v>
      </c>
      <c r="AG113" t="n">
        <v>35.40364583333334</v>
      </c>
      <c r="AH113" t="n">
        <v>1651104.69732271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3.6776</v>
      </c>
      <c r="E114" t="n">
        <v>27.19</v>
      </c>
      <c r="F114" t="n">
        <v>23.6</v>
      </c>
      <c r="G114" t="n">
        <v>117.98</v>
      </c>
      <c r="H114" t="n">
        <v>1.49</v>
      </c>
      <c r="I114" t="n">
        <v>12</v>
      </c>
      <c r="J114" t="n">
        <v>347.59</v>
      </c>
      <c r="K114" t="n">
        <v>61.2</v>
      </c>
      <c r="L114" t="n">
        <v>29</v>
      </c>
      <c r="M114" t="n">
        <v>10</v>
      </c>
      <c r="N114" t="n">
        <v>112.39</v>
      </c>
      <c r="O114" t="n">
        <v>43103.63</v>
      </c>
      <c r="P114" t="n">
        <v>417.89</v>
      </c>
      <c r="Q114" t="n">
        <v>608.76</v>
      </c>
      <c r="R114" t="n">
        <v>54.45</v>
      </c>
      <c r="S114" t="n">
        <v>46.36</v>
      </c>
      <c r="T114" t="n">
        <v>3711.23</v>
      </c>
      <c r="U114" t="n">
        <v>0.85</v>
      </c>
      <c r="V114" t="n">
        <v>0.9</v>
      </c>
      <c r="W114" t="n">
        <v>9.199999999999999</v>
      </c>
      <c r="X114" t="n">
        <v>0.23</v>
      </c>
      <c r="Y114" t="n">
        <v>1</v>
      </c>
      <c r="Z114" t="n">
        <v>10</v>
      </c>
      <c r="AA114" t="n">
        <v>1333.614059780551</v>
      </c>
      <c r="AB114" t="n">
        <v>1824.709591491709</v>
      </c>
      <c r="AC114" t="n">
        <v>1650.561869075736</v>
      </c>
      <c r="AD114" t="n">
        <v>1333614.059780551</v>
      </c>
      <c r="AE114" t="n">
        <v>1824709.591491709</v>
      </c>
      <c r="AF114" t="n">
        <v>1.135064036745886e-06</v>
      </c>
      <c r="AG114" t="n">
        <v>35.40364583333334</v>
      </c>
      <c r="AH114" t="n">
        <v>1650561.869075736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3.6762</v>
      </c>
      <c r="E115" t="n">
        <v>27.2</v>
      </c>
      <c r="F115" t="n">
        <v>23.61</v>
      </c>
      <c r="G115" t="n">
        <v>118.03</v>
      </c>
      <c r="H115" t="n">
        <v>1.5</v>
      </c>
      <c r="I115" t="n">
        <v>12</v>
      </c>
      <c r="J115" t="n">
        <v>348.22</v>
      </c>
      <c r="K115" t="n">
        <v>61.2</v>
      </c>
      <c r="L115" t="n">
        <v>29.25</v>
      </c>
      <c r="M115" t="n">
        <v>10</v>
      </c>
      <c r="N115" t="n">
        <v>112.77</v>
      </c>
      <c r="O115" t="n">
        <v>43181.22</v>
      </c>
      <c r="P115" t="n">
        <v>417.75</v>
      </c>
      <c r="Q115" t="n">
        <v>608.77</v>
      </c>
      <c r="R115" t="n">
        <v>54.64</v>
      </c>
      <c r="S115" t="n">
        <v>46.36</v>
      </c>
      <c r="T115" t="n">
        <v>3806.25</v>
      </c>
      <c r="U115" t="n">
        <v>0.85</v>
      </c>
      <c r="V115" t="n">
        <v>0.9</v>
      </c>
      <c r="W115" t="n">
        <v>9.199999999999999</v>
      </c>
      <c r="X115" t="n">
        <v>0.23</v>
      </c>
      <c r="Y115" t="n">
        <v>1</v>
      </c>
      <c r="Z115" t="n">
        <v>10</v>
      </c>
      <c r="AA115" t="n">
        <v>1333.821580047178</v>
      </c>
      <c r="AB115" t="n">
        <v>1824.993529875656</v>
      </c>
      <c r="AC115" t="n">
        <v>1650.818708778829</v>
      </c>
      <c r="AD115" t="n">
        <v>1333821.580047178</v>
      </c>
      <c r="AE115" t="n">
        <v>1824993.529875656</v>
      </c>
      <c r="AF115" t="n">
        <v>1.134631937101704e-06</v>
      </c>
      <c r="AG115" t="n">
        <v>35.41666666666666</v>
      </c>
      <c r="AH115" t="n">
        <v>1650818.708778829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3.6764</v>
      </c>
      <c r="E116" t="n">
        <v>27.2</v>
      </c>
      <c r="F116" t="n">
        <v>23.6</v>
      </c>
      <c r="G116" t="n">
        <v>118.02</v>
      </c>
      <c r="H116" t="n">
        <v>1.51</v>
      </c>
      <c r="I116" t="n">
        <v>12</v>
      </c>
      <c r="J116" t="n">
        <v>348.85</v>
      </c>
      <c r="K116" t="n">
        <v>61.2</v>
      </c>
      <c r="L116" t="n">
        <v>29.5</v>
      </c>
      <c r="M116" t="n">
        <v>10</v>
      </c>
      <c r="N116" t="n">
        <v>113.15</v>
      </c>
      <c r="O116" t="n">
        <v>43259.02</v>
      </c>
      <c r="P116" t="n">
        <v>417.51</v>
      </c>
      <c r="Q116" t="n">
        <v>608.78</v>
      </c>
      <c r="R116" t="n">
        <v>54.65</v>
      </c>
      <c r="S116" t="n">
        <v>46.36</v>
      </c>
      <c r="T116" t="n">
        <v>3810.06</v>
      </c>
      <c r="U116" t="n">
        <v>0.85</v>
      </c>
      <c r="V116" t="n">
        <v>0.9</v>
      </c>
      <c r="W116" t="n">
        <v>9.199999999999999</v>
      </c>
      <c r="X116" t="n">
        <v>0.23</v>
      </c>
      <c r="Y116" t="n">
        <v>1</v>
      </c>
      <c r="Z116" t="n">
        <v>10</v>
      </c>
      <c r="AA116" t="n">
        <v>1333.326124835773</v>
      </c>
      <c r="AB116" t="n">
        <v>1824.31562619747</v>
      </c>
      <c r="AC116" t="n">
        <v>1650.205503276246</v>
      </c>
      <c r="AD116" t="n">
        <v>1333326.124835773</v>
      </c>
      <c r="AE116" t="n">
        <v>1824315.62619747</v>
      </c>
      <c r="AF116" t="n">
        <v>1.134693665622301e-06</v>
      </c>
      <c r="AG116" t="n">
        <v>35.41666666666666</v>
      </c>
      <c r="AH116" t="n">
        <v>1650205.503276246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3.6765</v>
      </c>
      <c r="E117" t="n">
        <v>27.2</v>
      </c>
      <c r="F117" t="n">
        <v>23.6</v>
      </c>
      <c r="G117" t="n">
        <v>118.02</v>
      </c>
      <c r="H117" t="n">
        <v>1.52</v>
      </c>
      <c r="I117" t="n">
        <v>12</v>
      </c>
      <c r="J117" t="n">
        <v>349.48</v>
      </c>
      <c r="K117" t="n">
        <v>61.2</v>
      </c>
      <c r="L117" t="n">
        <v>29.75</v>
      </c>
      <c r="M117" t="n">
        <v>10</v>
      </c>
      <c r="N117" t="n">
        <v>113.53</v>
      </c>
      <c r="O117" t="n">
        <v>43337.02</v>
      </c>
      <c r="P117" t="n">
        <v>417</v>
      </c>
      <c r="Q117" t="n">
        <v>608.8</v>
      </c>
      <c r="R117" t="n">
        <v>54.48</v>
      </c>
      <c r="S117" t="n">
        <v>46.36</v>
      </c>
      <c r="T117" t="n">
        <v>3729.93</v>
      </c>
      <c r="U117" t="n">
        <v>0.85</v>
      </c>
      <c r="V117" t="n">
        <v>0.9</v>
      </c>
      <c r="W117" t="n">
        <v>9.199999999999999</v>
      </c>
      <c r="X117" t="n">
        <v>0.23</v>
      </c>
      <c r="Y117" t="n">
        <v>1</v>
      </c>
      <c r="Z117" t="n">
        <v>10</v>
      </c>
      <c r="AA117" t="n">
        <v>1332.548351112297</v>
      </c>
      <c r="AB117" t="n">
        <v>1823.251441876056</v>
      </c>
      <c r="AC117" t="n">
        <v>1649.242883212875</v>
      </c>
      <c r="AD117" t="n">
        <v>1332548.351112297</v>
      </c>
      <c r="AE117" t="n">
        <v>1823251.441876056</v>
      </c>
      <c r="AF117" t="n">
        <v>1.1347245298826e-06</v>
      </c>
      <c r="AG117" t="n">
        <v>35.41666666666666</v>
      </c>
      <c r="AH117" t="n">
        <v>1649242.883212875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3.6883</v>
      </c>
      <c r="E118" t="n">
        <v>27.11</v>
      </c>
      <c r="F118" t="n">
        <v>23.57</v>
      </c>
      <c r="G118" t="n">
        <v>128.57</v>
      </c>
      <c r="H118" t="n">
        <v>1.53</v>
      </c>
      <c r="I118" t="n">
        <v>11</v>
      </c>
      <c r="J118" t="n">
        <v>350.12</v>
      </c>
      <c r="K118" t="n">
        <v>61.2</v>
      </c>
      <c r="L118" t="n">
        <v>30</v>
      </c>
      <c r="M118" t="n">
        <v>9</v>
      </c>
      <c r="N118" t="n">
        <v>113.92</v>
      </c>
      <c r="O118" t="n">
        <v>43415.22</v>
      </c>
      <c r="P118" t="n">
        <v>416.93</v>
      </c>
      <c r="Q118" t="n">
        <v>608.8</v>
      </c>
      <c r="R118" t="n">
        <v>53.6</v>
      </c>
      <c r="S118" t="n">
        <v>46.36</v>
      </c>
      <c r="T118" t="n">
        <v>3290.56</v>
      </c>
      <c r="U118" t="n">
        <v>0.86</v>
      </c>
      <c r="V118" t="n">
        <v>0.9</v>
      </c>
      <c r="W118" t="n">
        <v>9.199999999999999</v>
      </c>
      <c r="X118" t="n">
        <v>0.2</v>
      </c>
      <c r="Y118" t="n">
        <v>1</v>
      </c>
      <c r="Z118" t="n">
        <v>10</v>
      </c>
      <c r="AA118" t="n">
        <v>1329.475015491652</v>
      </c>
      <c r="AB118" t="n">
        <v>1819.046368493891</v>
      </c>
      <c r="AC118" t="n">
        <v>1645.439136132446</v>
      </c>
      <c r="AD118" t="n">
        <v>1329475.015491652</v>
      </c>
      <c r="AE118" t="n">
        <v>1819046.368493891</v>
      </c>
      <c r="AF118" t="n">
        <v>1.138366512597849e-06</v>
      </c>
      <c r="AG118" t="n">
        <v>35.29947916666666</v>
      </c>
      <c r="AH118" t="n">
        <v>1645439.136132446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3.688</v>
      </c>
      <c r="E119" t="n">
        <v>27.11</v>
      </c>
      <c r="F119" t="n">
        <v>23.57</v>
      </c>
      <c r="G119" t="n">
        <v>128.58</v>
      </c>
      <c r="H119" t="n">
        <v>1.54</v>
      </c>
      <c r="I119" t="n">
        <v>11</v>
      </c>
      <c r="J119" t="n">
        <v>350.75</v>
      </c>
      <c r="K119" t="n">
        <v>61.2</v>
      </c>
      <c r="L119" t="n">
        <v>30.25</v>
      </c>
      <c r="M119" t="n">
        <v>9</v>
      </c>
      <c r="N119" t="n">
        <v>114.3</v>
      </c>
      <c r="O119" t="n">
        <v>43493.63</v>
      </c>
      <c r="P119" t="n">
        <v>417.24</v>
      </c>
      <c r="Q119" t="n">
        <v>608.8099999999999</v>
      </c>
      <c r="R119" t="n">
        <v>53.56</v>
      </c>
      <c r="S119" t="n">
        <v>46.36</v>
      </c>
      <c r="T119" t="n">
        <v>3270.41</v>
      </c>
      <c r="U119" t="n">
        <v>0.87</v>
      </c>
      <c r="V119" t="n">
        <v>0.9</v>
      </c>
      <c r="W119" t="n">
        <v>9.199999999999999</v>
      </c>
      <c r="X119" t="n">
        <v>0.2</v>
      </c>
      <c r="Y119" t="n">
        <v>1</v>
      </c>
      <c r="Z119" t="n">
        <v>10</v>
      </c>
      <c r="AA119" t="n">
        <v>1330.000533522722</v>
      </c>
      <c r="AB119" t="n">
        <v>1819.76540544822</v>
      </c>
      <c r="AC119" t="n">
        <v>1646.089549209029</v>
      </c>
      <c r="AD119" t="n">
        <v>1330000.533522722</v>
      </c>
      <c r="AE119" t="n">
        <v>1819765.40544822</v>
      </c>
      <c r="AF119" t="n">
        <v>1.138273919816953e-06</v>
      </c>
      <c r="AG119" t="n">
        <v>35.29947916666666</v>
      </c>
      <c r="AH119" t="n">
        <v>1646089.549209028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3.6878</v>
      </c>
      <c r="E120" t="n">
        <v>27.12</v>
      </c>
      <c r="F120" t="n">
        <v>23.57</v>
      </c>
      <c r="G120" t="n">
        <v>128.59</v>
      </c>
      <c r="H120" t="n">
        <v>1.55</v>
      </c>
      <c r="I120" t="n">
        <v>11</v>
      </c>
      <c r="J120" t="n">
        <v>351.39</v>
      </c>
      <c r="K120" t="n">
        <v>61.2</v>
      </c>
      <c r="L120" t="n">
        <v>30.5</v>
      </c>
      <c r="M120" t="n">
        <v>9</v>
      </c>
      <c r="N120" t="n">
        <v>114.69</v>
      </c>
      <c r="O120" t="n">
        <v>43572.25</v>
      </c>
      <c r="P120" t="n">
        <v>417.57</v>
      </c>
      <c r="Q120" t="n">
        <v>608.78</v>
      </c>
      <c r="R120" t="n">
        <v>53.7</v>
      </c>
      <c r="S120" t="n">
        <v>46.36</v>
      </c>
      <c r="T120" t="n">
        <v>3344.27</v>
      </c>
      <c r="U120" t="n">
        <v>0.86</v>
      </c>
      <c r="V120" t="n">
        <v>0.9</v>
      </c>
      <c r="W120" t="n">
        <v>9.199999999999999</v>
      </c>
      <c r="X120" t="n">
        <v>0.2</v>
      </c>
      <c r="Y120" t="n">
        <v>1</v>
      </c>
      <c r="Z120" t="n">
        <v>10</v>
      </c>
      <c r="AA120" t="n">
        <v>1330.532925100154</v>
      </c>
      <c r="AB120" t="n">
        <v>1820.493847091921</v>
      </c>
      <c r="AC120" t="n">
        <v>1646.74846940463</v>
      </c>
      <c r="AD120" t="n">
        <v>1330532.925100154</v>
      </c>
      <c r="AE120" t="n">
        <v>1820493.847091921</v>
      </c>
      <c r="AF120" t="n">
        <v>1.138212191296356e-06</v>
      </c>
      <c r="AG120" t="n">
        <v>35.3125</v>
      </c>
      <c r="AH120" t="n">
        <v>1646748.469404629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3.6886</v>
      </c>
      <c r="E121" t="n">
        <v>27.11</v>
      </c>
      <c r="F121" t="n">
        <v>23.57</v>
      </c>
      <c r="G121" t="n">
        <v>128.56</v>
      </c>
      <c r="H121" t="n">
        <v>1.56</v>
      </c>
      <c r="I121" t="n">
        <v>11</v>
      </c>
      <c r="J121" t="n">
        <v>352.03</v>
      </c>
      <c r="K121" t="n">
        <v>61.2</v>
      </c>
      <c r="L121" t="n">
        <v>30.75</v>
      </c>
      <c r="M121" t="n">
        <v>9</v>
      </c>
      <c r="N121" t="n">
        <v>115.08</v>
      </c>
      <c r="O121" t="n">
        <v>43651.07</v>
      </c>
      <c r="P121" t="n">
        <v>417.89</v>
      </c>
      <c r="Q121" t="n">
        <v>608.8200000000001</v>
      </c>
      <c r="R121" t="n">
        <v>53.68</v>
      </c>
      <c r="S121" t="n">
        <v>46.36</v>
      </c>
      <c r="T121" t="n">
        <v>3331.31</v>
      </c>
      <c r="U121" t="n">
        <v>0.86</v>
      </c>
      <c r="V121" t="n">
        <v>0.9</v>
      </c>
      <c r="W121" t="n">
        <v>9.19</v>
      </c>
      <c r="X121" t="n">
        <v>0.2</v>
      </c>
      <c r="Y121" t="n">
        <v>1</v>
      </c>
      <c r="Z121" t="n">
        <v>10</v>
      </c>
      <c r="AA121" t="n">
        <v>1330.823271437391</v>
      </c>
      <c r="AB121" t="n">
        <v>1820.891111759704</v>
      </c>
      <c r="AC121" t="n">
        <v>1647.107819690084</v>
      </c>
      <c r="AD121" t="n">
        <v>1330823.27143739</v>
      </c>
      <c r="AE121" t="n">
        <v>1820891.111759704</v>
      </c>
      <c r="AF121" t="n">
        <v>1.138459105378746e-06</v>
      </c>
      <c r="AG121" t="n">
        <v>35.29947916666666</v>
      </c>
      <c r="AH121" t="n">
        <v>1647107.819690084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3.6885</v>
      </c>
      <c r="E122" t="n">
        <v>27.11</v>
      </c>
      <c r="F122" t="n">
        <v>23.57</v>
      </c>
      <c r="G122" t="n">
        <v>128.56</v>
      </c>
      <c r="H122" t="n">
        <v>1.57</v>
      </c>
      <c r="I122" t="n">
        <v>11</v>
      </c>
      <c r="J122" t="n">
        <v>352.67</v>
      </c>
      <c r="K122" t="n">
        <v>61.2</v>
      </c>
      <c r="L122" t="n">
        <v>31</v>
      </c>
      <c r="M122" t="n">
        <v>9</v>
      </c>
      <c r="N122" t="n">
        <v>115.47</v>
      </c>
      <c r="O122" t="n">
        <v>43730.1</v>
      </c>
      <c r="P122" t="n">
        <v>418.03</v>
      </c>
      <c r="Q122" t="n">
        <v>608.8</v>
      </c>
      <c r="R122" t="n">
        <v>53.5</v>
      </c>
      <c r="S122" t="n">
        <v>46.36</v>
      </c>
      <c r="T122" t="n">
        <v>3243.41</v>
      </c>
      <c r="U122" t="n">
        <v>0.87</v>
      </c>
      <c r="V122" t="n">
        <v>0.9</v>
      </c>
      <c r="W122" t="n">
        <v>9.199999999999999</v>
      </c>
      <c r="X122" t="n">
        <v>0.2</v>
      </c>
      <c r="Y122" t="n">
        <v>1</v>
      </c>
      <c r="Z122" t="n">
        <v>10</v>
      </c>
      <c r="AA122" t="n">
        <v>1331.052554381472</v>
      </c>
      <c r="AB122" t="n">
        <v>1821.204826799046</v>
      </c>
      <c r="AC122" t="n">
        <v>1647.391594206373</v>
      </c>
      <c r="AD122" t="n">
        <v>1331052.554381472</v>
      </c>
      <c r="AE122" t="n">
        <v>1821204.826799046</v>
      </c>
      <c r="AF122" t="n">
        <v>1.138428241118447e-06</v>
      </c>
      <c r="AG122" t="n">
        <v>35.29947916666666</v>
      </c>
      <c r="AH122" t="n">
        <v>1647391.594206373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3.6883</v>
      </c>
      <c r="E123" t="n">
        <v>27.11</v>
      </c>
      <c r="F123" t="n">
        <v>23.57</v>
      </c>
      <c r="G123" t="n">
        <v>128.57</v>
      </c>
      <c r="H123" t="n">
        <v>1.58</v>
      </c>
      <c r="I123" t="n">
        <v>11</v>
      </c>
      <c r="J123" t="n">
        <v>353.31</v>
      </c>
      <c r="K123" t="n">
        <v>61.2</v>
      </c>
      <c r="L123" t="n">
        <v>31.25</v>
      </c>
      <c r="M123" t="n">
        <v>9</v>
      </c>
      <c r="N123" t="n">
        <v>115.86</v>
      </c>
      <c r="O123" t="n">
        <v>43809.48</v>
      </c>
      <c r="P123" t="n">
        <v>418.16</v>
      </c>
      <c r="Q123" t="n">
        <v>608.8200000000001</v>
      </c>
      <c r="R123" t="n">
        <v>53.55</v>
      </c>
      <c r="S123" t="n">
        <v>46.36</v>
      </c>
      <c r="T123" t="n">
        <v>3268.44</v>
      </c>
      <c r="U123" t="n">
        <v>0.87</v>
      </c>
      <c r="V123" t="n">
        <v>0.9</v>
      </c>
      <c r="W123" t="n">
        <v>9.199999999999999</v>
      </c>
      <c r="X123" t="n">
        <v>0.2</v>
      </c>
      <c r="Y123" t="n">
        <v>1</v>
      </c>
      <c r="Z123" t="n">
        <v>10</v>
      </c>
      <c r="AA123" t="n">
        <v>1331.289837777626</v>
      </c>
      <c r="AB123" t="n">
        <v>1821.529488409869</v>
      </c>
      <c r="AC123" t="n">
        <v>1647.685270568724</v>
      </c>
      <c r="AD123" t="n">
        <v>1331289.837777626</v>
      </c>
      <c r="AE123" t="n">
        <v>1821529.488409869</v>
      </c>
      <c r="AF123" t="n">
        <v>1.138366512597849e-06</v>
      </c>
      <c r="AG123" t="n">
        <v>35.29947916666666</v>
      </c>
      <c r="AH123" t="n">
        <v>1647685.270568724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3.6888</v>
      </c>
      <c r="E124" t="n">
        <v>27.11</v>
      </c>
      <c r="F124" t="n">
        <v>23.57</v>
      </c>
      <c r="G124" t="n">
        <v>128.55</v>
      </c>
      <c r="H124" t="n">
        <v>1.59</v>
      </c>
      <c r="I124" t="n">
        <v>11</v>
      </c>
      <c r="J124" t="n">
        <v>353.96</v>
      </c>
      <c r="K124" t="n">
        <v>61.2</v>
      </c>
      <c r="L124" t="n">
        <v>31.5</v>
      </c>
      <c r="M124" t="n">
        <v>9</v>
      </c>
      <c r="N124" t="n">
        <v>116.26</v>
      </c>
      <c r="O124" t="n">
        <v>43888.94</v>
      </c>
      <c r="P124" t="n">
        <v>418</v>
      </c>
      <c r="Q124" t="n">
        <v>608.78</v>
      </c>
      <c r="R124" t="n">
        <v>53.47</v>
      </c>
      <c r="S124" t="n">
        <v>46.36</v>
      </c>
      <c r="T124" t="n">
        <v>3228.02</v>
      </c>
      <c r="U124" t="n">
        <v>0.87</v>
      </c>
      <c r="V124" t="n">
        <v>0.9</v>
      </c>
      <c r="W124" t="n">
        <v>9.19</v>
      </c>
      <c r="X124" t="n">
        <v>0.2</v>
      </c>
      <c r="Y124" t="n">
        <v>1</v>
      </c>
      <c r="Z124" t="n">
        <v>10</v>
      </c>
      <c r="AA124" t="n">
        <v>1330.940096302556</v>
      </c>
      <c r="AB124" t="n">
        <v>1821.050956694174</v>
      </c>
      <c r="AC124" t="n">
        <v>1647.252409248351</v>
      </c>
      <c r="AD124" t="n">
        <v>1330940.096302556</v>
      </c>
      <c r="AE124" t="n">
        <v>1821050.956694174</v>
      </c>
      <c r="AF124" t="n">
        <v>1.138520833899343e-06</v>
      </c>
      <c r="AG124" t="n">
        <v>35.29947916666666</v>
      </c>
      <c r="AH124" t="n">
        <v>1647252.409248351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3.688</v>
      </c>
      <c r="E125" t="n">
        <v>27.11</v>
      </c>
      <c r="F125" t="n">
        <v>23.57</v>
      </c>
      <c r="G125" t="n">
        <v>128.58</v>
      </c>
      <c r="H125" t="n">
        <v>1.6</v>
      </c>
      <c r="I125" t="n">
        <v>11</v>
      </c>
      <c r="J125" t="n">
        <v>354.6</v>
      </c>
      <c r="K125" t="n">
        <v>61.2</v>
      </c>
      <c r="L125" t="n">
        <v>31.75</v>
      </c>
      <c r="M125" t="n">
        <v>9</v>
      </c>
      <c r="N125" t="n">
        <v>116.65</v>
      </c>
      <c r="O125" t="n">
        <v>43968.62</v>
      </c>
      <c r="P125" t="n">
        <v>417.98</v>
      </c>
      <c r="Q125" t="n">
        <v>608.79</v>
      </c>
      <c r="R125" t="n">
        <v>53.58</v>
      </c>
      <c r="S125" t="n">
        <v>46.36</v>
      </c>
      <c r="T125" t="n">
        <v>3284.84</v>
      </c>
      <c r="U125" t="n">
        <v>0.87</v>
      </c>
      <c r="V125" t="n">
        <v>0.9</v>
      </c>
      <c r="W125" t="n">
        <v>9.199999999999999</v>
      </c>
      <c r="X125" t="n">
        <v>0.2</v>
      </c>
      <c r="Y125" t="n">
        <v>1</v>
      </c>
      <c r="Z125" t="n">
        <v>10</v>
      </c>
      <c r="AA125" t="n">
        <v>1331.092466640821</v>
      </c>
      <c r="AB125" t="n">
        <v>1821.259436513092</v>
      </c>
      <c r="AC125" t="n">
        <v>1647.440992045955</v>
      </c>
      <c r="AD125" t="n">
        <v>1331092.466640821</v>
      </c>
      <c r="AE125" t="n">
        <v>1821259.436513092</v>
      </c>
      <c r="AF125" t="n">
        <v>1.138273919816953e-06</v>
      </c>
      <c r="AG125" t="n">
        <v>35.29947916666666</v>
      </c>
      <c r="AH125" t="n">
        <v>1647440.992045955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3.6887</v>
      </c>
      <c r="E126" t="n">
        <v>27.11</v>
      </c>
      <c r="F126" t="n">
        <v>23.57</v>
      </c>
      <c r="G126" t="n">
        <v>128.55</v>
      </c>
      <c r="H126" t="n">
        <v>1.61</v>
      </c>
      <c r="I126" t="n">
        <v>11</v>
      </c>
      <c r="J126" t="n">
        <v>355.25</v>
      </c>
      <c r="K126" t="n">
        <v>61.2</v>
      </c>
      <c r="L126" t="n">
        <v>32</v>
      </c>
      <c r="M126" t="n">
        <v>9</v>
      </c>
      <c r="N126" t="n">
        <v>117.05</v>
      </c>
      <c r="O126" t="n">
        <v>44048.52</v>
      </c>
      <c r="P126" t="n">
        <v>417.55</v>
      </c>
      <c r="Q126" t="n">
        <v>608.8</v>
      </c>
      <c r="R126" t="n">
        <v>53.55</v>
      </c>
      <c r="S126" t="n">
        <v>46.36</v>
      </c>
      <c r="T126" t="n">
        <v>3269.63</v>
      </c>
      <c r="U126" t="n">
        <v>0.87</v>
      </c>
      <c r="V126" t="n">
        <v>0.9</v>
      </c>
      <c r="W126" t="n">
        <v>9.19</v>
      </c>
      <c r="X126" t="n">
        <v>0.2</v>
      </c>
      <c r="Y126" t="n">
        <v>1</v>
      </c>
      <c r="Z126" t="n">
        <v>10</v>
      </c>
      <c r="AA126" t="n">
        <v>1330.298939869999</v>
      </c>
      <c r="AB126" t="n">
        <v>1820.173698177323</v>
      </c>
      <c r="AC126" t="n">
        <v>1646.458875053109</v>
      </c>
      <c r="AD126" t="n">
        <v>1330298.939869999</v>
      </c>
      <c r="AE126" t="n">
        <v>1820173.698177323</v>
      </c>
      <c r="AF126" t="n">
        <v>1.138489969639044e-06</v>
      </c>
      <c r="AG126" t="n">
        <v>35.29947916666666</v>
      </c>
      <c r="AH126" t="n">
        <v>1646458.875053109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3.6879</v>
      </c>
      <c r="E127" t="n">
        <v>27.12</v>
      </c>
      <c r="F127" t="n">
        <v>23.57</v>
      </c>
      <c r="G127" t="n">
        <v>128.58</v>
      </c>
      <c r="H127" t="n">
        <v>1.62</v>
      </c>
      <c r="I127" t="n">
        <v>11</v>
      </c>
      <c r="J127" t="n">
        <v>355.9</v>
      </c>
      <c r="K127" t="n">
        <v>61.2</v>
      </c>
      <c r="L127" t="n">
        <v>32.25</v>
      </c>
      <c r="M127" t="n">
        <v>9</v>
      </c>
      <c r="N127" t="n">
        <v>117.45</v>
      </c>
      <c r="O127" t="n">
        <v>44128.64</v>
      </c>
      <c r="P127" t="n">
        <v>417.64</v>
      </c>
      <c r="Q127" t="n">
        <v>608.77</v>
      </c>
      <c r="R127" t="n">
        <v>53.63</v>
      </c>
      <c r="S127" t="n">
        <v>46.36</v>
      </c>
      <c r="T127" t="n">
        <v>3305.47</v>
      </c>
      <c r="U127" t="n">
        <v>0.86</v>
      </c>
      <c r="V127" t="n">
        <v>0.9</v>
      </c>
      <c r="W127" t="n">
        <v>9.199999999999999</v>
      </c>
      <c r="X127" t="n">
        <v>0.2</v>
      </c>
      <c r="Y127" t="n">
        <v>1</v>
      </c>
      <c r="Z127" t="n">
        <v>10</v>
      </c>
      <c r="AA127" t="n">
        <v>1330.613494040324</v>
      </c>
      <c r="AB127" t="n">
        <v>1820.604085070311</v>
      </c>
      <c r="AC127" t="n">
        <v>1646.848186425082</v>
      </c>
      <c r="AD127" t="n">
        <v>1330613.494040323</v>
      </c>
      <c r="AE127" t="n">
        <v>1820604.085070311</v>
      </c>
      <c r="AF127" t="n">
        <v>1.138243055556655e-06</v>
      </c>
      <c r="AG127" t="n">
        <v>35.3125</v>
      </c>
      <c r="AH127" t="n">
        <v>1646848.186425082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3.6895</v>
      </c>
      <c r="E128" t="n">
        <v>27.1</v>
      </c>
      <c r="F128" t="n">
        <v>23.56</v>
      </c>
      <c r="G128" t="n">
        <v>128.52</v>
      </c>
      <c r="H128" t="n">
        <v>1.63</v>
      </c>
      <c r="I128" t="n">
        <v>11</v>
      </c>
      <c r="J128" t="n">
        <v>356.55</v>
      </c>
      <c r="K128" t="n">
        <v>61.2</v>
      </c>
      <c r="L128" t="n">
        <v>32.5</v>
      </c>
      <c r="M128" t="n">
        <v>9</v>
      </c>
      <c r="N128" t="n">
        <v>117.85</v>
      </c>
      <c r="O128" t="n">
        <v>44208.97</v>
      </c>
      <c r="P128" t="n">
        <v>417.03</v>
      </c>
      <c r="Q128" t="n">
        <v>608.77</v>
      </c>
      <c r="R128" t="n">
        <v>53.24</v>
      </c>
      <c r="S128" t="n">
        <v>46.36</v>
      </c>
      <c r="T128" t="n">
        <v>3110.17</v>
      </c>
      <c r="U128" t="n">
        <v>0.87</v>
      </c>
      <c r="V128" t="n">
        <v>0.9</v>
      </c>
      <c r="W128" t="n">
        <v>9.199999999999999</v>
      </c>
      <c r="X128" t="n">
        <v>0.19</v>
      </c>
      <c r="Y128" t="n">
        <v>1</v>
      </c>
      <c r="Z128" t="n">
        <v>10</v>
      </c>
      <c r="AA128" t="n">
        <v>1329.256187071461</v>
      </c>
      <c r="AB128" t="n">
        <v>1818.746957795357</v>
      </c>
      <c r="AC128" t="n">
        <v>1645.168300770755</v>
      </c>
      <c r="AD128" t="n">
        <v>1329256.187071461</v>
      </c>
      <c r="AE128" t="n">
        <v>1818746.957795357</v>
      </c>
      <c r="AF128" t="n">
        <v>1.138736883721434e-06</v>
      </c>
      <c r="AG128" t="n">
        <v>35.28645833333334</v>
      </c>
      <c r="AH128" t="n">
        <v>1645168.300770755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3.6891</v>
      </c>
      <c r="E129" t="n">
        <v>27.11</v>
      </c>
      <c r="F129" t="n">
        <v>23.56</v>
      </c>
      <c r="G129" t="n">
        <v>128.53</v>
      </c>
      <c r="H129" t="n">
        <v>1.63</v>
      </c>
      <c r="I129" t="n">
        <v>11</v>
      </c>
      <c r="J129" t="n">
        <v>357.2</v>
      </c>
      <c r="K129" t="n">
        <v>61.2</v>
      </c>
      <c r="L129" t="n">
        <v>32.75</v>
      </c>
      <c r="M129" t="n">
        <v>9</v>
      </c>
      <c r="N129" t="n">
        <v>118.26</v>
      </c>
      <c r="O129" t="n">
        <v>44289.53</v>
      </c>
      <c r="P129" t="n">
        <v>416.85</v>
      </c>
      <c r="Q129" t="n">
        <v>608.76</v>
      </c>
      <c r="R129" t="n">
        <v>53.34</v>
      </c>
      <c r="S129" t="n">
        <v>46.36</v>
      </c>
      <c r="T129" t="n">
        <v>3160.14</v>
      </c>
      <c r="U129" t="n">
        <v>0.87</v>
      </c>
      <c r="V129" t="n">
        <v>0.9</v>
      </c>
      <c r="W129" t="n">
        <v>9.199999999999999</v>
      </c>
      <c r="X129" t="n">
        <v>0.19</v>
      </c>
      <c r="Y129" t="n">
        <v>1</v>
      </c>
      <c r="Z129" t="n">
        <v>10</v>
      </c>
      <c r="AA129" t="n">
        <v>1329.081392239032</v>
      </c>
      <c r="AB129" t="n">
        <v>1818.507795794224</v>
      </c>
      <c r="AC129" t="n">
        <v>1644.951964055344</v>
      </c>
      <c r="AD129" t="n">
        <v>1329081.392239032</v>
      </c>
      <c r="AE129" t="n">
        <v>1818507.795794223</v>
      </c>
      <c r="AF129" t="n">
        <v>1.138613426680239e-06</v>
      </c>
      <c r="AG129" t="n">
        <v>35.29947916666666</v>
      </c>
      <c r="AH129" t="n">
        <v>1644951.964055344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3.6878</v>
      </c>
      <c r="E130" t="n">
        <v>27.12</v>
      </c>
      <c r="F130" t="n">
        <v>23.57</v>
      </c>
      <c r="G130" t="n">
        <v>128.59</v>
      </c>
      <c r="H130" t="n">
        <v>1.64</v>
      </c>
      <c r="I130" t="n">
        <v>11</v>
      </c>
      <c r="J130" t="n">
        <v>357.86</v>
      </c>
      <c r="K130" t="n">
        <v>61.2</v>
      </c>
      <c r="L130" t="n">
        <v>33</v>
      </c>
      <c r="M130" t="n">
        <v>9</v>
      </c>
      <c r="N130" t="n">
        <v>118.66</v>
      </c>
      <c r="O130" t="n">
        <v>44370.32</v>
      </c>
      <c r="P130" t="n">
        <v>416.74</v>
      </c>
      <c r="Q130" t="n">
        <v>608.8</v>
      </c>
      <c r="R130" t="n">
        <v>53.62</v>
      </c>
      <c r="S130" t="n">
        <v>46.36</v>
      </c>
      <c r="T130" t="n">
        <v>3304.5</v>
      </c>
      <c r="U130" t="n">
        <v>0.86</v>
      </c>
      <c r="V130" t="n">
        <v>0.9</v>
      </c>
      <c r="W130" t="n">
        <v>9.199999999999999</v>
      </c>
      <c r="X130" t="n">
        <v>0.2</v>
      </c>
      <c r="Y130" t="n">
        <v>1</v>
      </c>
      <c r="Z130" t="n">
        <v>10</v>
      </c>
      <c r="AA130" t="n">
        <v>1329.308122884585</v>
      </c>
      <c r="AB130" t="n">
        <v>1818.81801866612</v>
      </c>
      <c r="AC130" t="n">
        <v>1645.232579691746</v>
      </c>
      <c r="AD130" t="n">
        <v>1329308.122884585</v>
      </c>
      <c r="AE130" t="n">
        <v>1818818.01866612</v>
      </c>
      <c r="AF130" t="n">
        <v>1.138212191296356e-06</v>
      </c>
      <c r="AG130" t="n">
        <v>35.3125</v>
      </c>
      <c r="AH130" t="n">
        <v>1645232.579691746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3.6989</v>
      </c>
      <c r="E131" t="n">
        <v>27.04</v>
      </c>
      <c r="F131" t="n">
        <v>23.55</v>
      </c>
      <c r="G131" t="n">
        <v>141.28</v>
      </c>
      <c r="H131" t="n">
        <v>1.65</v>
      </c>
      <c r="I131" t="n">
        <v>10</v>
      </c>
      <c r="J131" t="n">
        <v>358.52</v>
      </c>
      <c r="K131" t="n">
        <v>61.2</v>
      </c>
      <c r="L131" t="n">
        <v>33.25</v>
      </c>
      <c r="M131" t="n">
        <v>8</v>
      </c>
      <c r="N131" t="n">
        <v>119.07</v>
      </c>
      <c r="O131" t="n">
        <v>44451.33</v>
      </c>
      <c r="P131" t="n">
        <v>416.64</v>
      </c>
      <c r="Q131" t="n">
        <v>608.77</v>
      </c>
      <c r="R131" t="n">
        <v>52.92</v>
      </c>
      <c r="S131" t="n">
        <v>46.36</v>
      </c>
      <c r="T131" t="n">
        <v>2959.94</v>
      </c>
      <c r="U131" t="n">
        <v>0.88</v>
      </c>
      <c r="V131" t="n">
        <v>0.9</v>
      </c>
      <c r="W131" t="n">
        <v>9.19</v>
      </c>
      <c r="X131" t="n">
        <v>0.18</v>
      </c>
      <c r="Y131" t="n">
        <v>1</v>
      </c>
      <c r="Z131" t="n">
        <v>10</v>
      </c>
      <c r="AA131" t="n">
        <v>1326.462015415671</v>
      </c>
      <c r="AB131" t="n">
        <v>1814.923848865752</v>
      </c>
      <c r="AC131" t="n">
        <v>1641.710063991624</v>
      </c>
      <c r="AD131" t="n">
        <v>1326462.015415671</v>
      </c>
      <c r="AE131" t="n">
        <v>1814923.848865752</v>
      </c>
      <c r="AF131" t="n">
        <v>1.141638124189514e-06</v>
      </c>
      <c r="AG131" t="n">
        <v>35.20833333333334</v>
      </c>
      <c r="AH131" t="n">
        <v>1641710.063991624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3.6981</v>
      </c>
      <c r="E132" t="n">
        <v>27.04</v>
      </c>
      <c r="F132" t="n">
        <v>23.55</v>
      </c>
      <c r="G132" t="n">
        <v>141.32</v>
      </c>
      <c r="H132" t="n">
        <v>1.66</v>
      </c>
      <c r="I132" t="n">
        <v>10</v>
      </c>
      <c r="J132" t="n">
        <v>359.17</v>
      </c>
      <c r="K132" t="n">
        <v>61.2</v>
      </c>
      <c r="L132" t="n">
        <v>33.5</v>
      </c>
      <c r="M132" t="n">
        <v>8</v>
      </c>
      <c r="N132" t="n">
        <v>119.48</v>
      </c>
      <c r="O132" t="n">
        <v>44532.57</v>
      </c>
      <c r="P132" t="n">
        <v>417.31</v>
      </c>
      <c r="Q132" t="n">
        <v>608.79</v>
      </c>
      <c r="R132" t="n">
        <v>52.98</v>
      </c>
      <c r="S132" t="n">
        <v>46.36</v>
      </c>
      <c r="T132" t="n">
        <v>2986.59</v>
      </c>
      <c r="U132" t="n">
        <v>0.87</v>
      </c>
      <c r="V132" t="n">
        <v>0.9</v>
      </c>
      <c r="W132" t="n">
        <v>9.199999999999999</v>
      </c>
      <c r="X132" t="n">
        <v>0.18</v>
      </c>
      <c r="Y132" t="n">
        <v>1</v>
      </c>
      <c r="Z132" t="n">
        <v>10</v>
      </c>
      <c r="AA132" t="n">
        <v>1327.628374019823</v>
      </c>
      <c r="AB132" t="n">
        <v>1816.519712164061</v>
      </c>
      <c r="AC132" t="n">
        <v>1643.153620336551</v>
      </c>
      <c r="AD132" t="n">
        <v>1327628.374019823</v>
      </c>
      <c r="AE132" t="n">
        <v>1816519.712164061</v>
      </c>
      <c r="AF132" t="n">
        <v>1.141391210107124e-06</v>
      </c>
      <c r="AG132" t="n">
        <v>35.20833333333334</v>
      </c>
      <c r="AH132" t="n">
        <v>1643153.620336551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3.6988</v>
      </c>
      <c r="E133" t="n">
        <v>27.04</v>
      </c>
      <c r="F133" t="n">
        <v>23.55</v>
      </c>
      <c r="G133" t="n">
        <v>141.28</v>
      </c>
      <c r="H133" t="n">
        <v>1.67</v>
      </c>
      <c r="I133" t="n">
        <v>10</v>
      </c>
      <c r="J133" t="n">
        <v>359.84</v>
      </c>
      <c r="K133" t="n">
        <v>61.2</v>
      </c>
      <c r="L133" t="n">
        <v>33.75</v>
      </c>
      <c r="M133" t="n">
        <v>8</v>
      </c>
      <c r="N133" t="n">
        <v>119.89</v>
      </c>
      <c r="O133" t="n">
        <v>44614.04</v>
      </c>
      <c r="P133" t="n">
        <v>417.86</v>
      </c>
      <c r="Q133" t="n">
        <v>608.76</v>
      </c>
      <c r="R133" t="n">
        <v>52.84</v>
      </c>
      <c r="S133" t="n">
        <v>46.36</v>
      </c>
      <c r="T133" t="n">
        <v>2919.62</v>
      </c>
      <c r="U133" t="n">
        <v>0.88</v>
      </c>
      <c r="V133" t="n">
        <v>0.9</v>
      </c>
      <c r="W133" t="n">
        <v>9.199999999999999</v>
      </c>
      <c r="X133" t="n">
        <v>0.18</v>
      </c>
      <c r="Y133" t="n">
        <v>1</v>
      </c>
      <c r="Z133" t="n">
        <v>10</v>
      </c>
      <c r="AA133" t="n">
        <v>1328.279520894734</v>
      </c>
      <c r="AB133" t="n">
        <v>1817.410640044888</v>
      </c>
      <c r="AC133" t="n">
        <v>1643.959519310857</v>
      </c>
      <c r="AD133" t="n">
        <v>1328279.520894734</v>
      </c>
      <c r="AE133" t="n">
        <v>1817410.640044888</v>
      </c>
      <c r="AF133" t="n">
        <v>1.141607259929215e-06</v>
      </c>
      <c r="AG133" t="n">
        <v>35.20833333333334</v>
      </c>
      <c r="AH133" t="n">
        <v>1643959.519310857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3.6985</v>
      </c>
      <c r="E134" t="n">
        <v>27.04</v>
      </c>
      <c r="F134" t="n">
        <v>23.55</v>
      </c>
      <c r="G134" t="n">
        <v>141.3</v>
      </c>
      <c r="H134" t="n">
        <v>1.68</v>
      </c>
      <c r="I134" t="n">
        <v>10</v>
      </c>
      <c r="J134" t="n">
        <v>360.5</v>
      </c>
      <c r="K134" t="n">
        <v>61.2</v>
      </c>
      <c r="L134" t="n">
        <v>34</v>
      </c>
      <c r="M134" t="n">
        <v>8</v>
      </c>
      <c r="N134" t="n">
        <v>120.3</v>
      </c>
      <c r="O134" t="n">
        <v>44695.75</v>
      </c>
      <c r="P134" t="n">
        <v>418.02</v>
      </c>
      <c r="Q134" t="n">
        <v>608.8</v>
      </c>
      <c r="R134" t="n">
        <v>52.85</v>
      </c>
      <c r="S134" t="n">
        <v>46.36</v>
      </c>
      <c r="T134" t="n">
        <v>2922.71</v>
      </c>
      <c r="U134" t="n">
        <v>0.88</v>
      </c>
      <c r="V134" t="n">
        <v>0.9</v>
      </c>
      <c r="W134" t="n">
        <v>9.199999999999999</v>
      </c>
      <c r="X134" t="n">
        <v>0.18</v>
      </c>
      <c r="Y134" t="n">
        <v>1</v>
      </c>
      <c r="Z134" t="n">
        <v>10</v>
      </c>
      <c r="AA134" t="n">
        <v>1328.582740596009</v>
      </c>
      <c r="AB134" t="n">
        <v>1817.825518617281</v>
      </c>
      <c r="AC134" t="n">
        <v>1644.334802454587</v>
      </c>
      <c r="AD134" t="n">
        <v>1328582.740596008</v>
      </c>
      <c r="AE134" t="n">
        <v>1817825.518617281</v>
      </c>
      <c r="AF134" t="n">
        <v>1.141514667148319e-06</v>
      </c>
      <c r="AG134" t="n">
        <v>35.20833333333334</v>
      </c>
      <c r="AH134" t="n">
        <v>1644334.802454587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3.6983</v>
      </c>
      <c r="E135" t="n">
        <v>27.04</v>
      </c>
      <c r="F135" t="n">
        <v>23.55</v>
      </c>
      <c r="G135" t="n">
        <v>141.31</v>
      </c>
      <c r="H135" t="n">
        <v>1.69</v>
      </c>
      <c r="I135" t="n">
        <v>10</v>
      </c>
      <c r="J135" t="n">
        <v>361.16</v>
      </c>
      <c r="K135" t="n">
        <v>61.2</v>
      </c>
      <c r="L135" t="n">
        <v>34.25</v>
      </c>
      <c r="M135" t="n">
        <v>8</v>
      </c>
      <c r="N135" t="n">
        <v>120.71</v>
      </c>
      <c r="O135" t="n">
        <v>44777.68</v>
      </c>
      <c r="P135" t="n">
        <v>418.33</v>
      </c>
      <c r="Q135" t="n">
        <v>608.8099999999999</v>
      </c>
      <c r="R135" t="n">
        <v>52.94</v>
      </c>
      <c r="S135" t="n">
        <v>46.36</v>
      </c>
      <c r="T135" t="n">
        <v>2965.53</v>
      </c>
      <c r="U135" t="n">
        <v>0.88</v>
      </c>
      <c r="V135" t="n">
        <v>0.9</v>
      </c>
      <c r="W135" t="n">
        <v>9.199999999999999</v>
      </c>
      <c r="X135" t="n">
        <v>0.18</v>
      </c>
      <c r="Y135" t="n">
        <v>1</v>
      </c>
      <c r="Z135" t="n">
        <v>10</v>
      </c>
      <c r="AA135" t="n">
        <v>1329.084114451383</v>
      </c>
      <c r="AB135" t="n">
        <v>1818.511520445257</v>
      </c>
      <c r="AC135" t="n">
        <v>1644.95533323091</v>
      </c>
      <c r="AD135" t="n">
        <v>1329084.114451383</v>
      </c>
      <c r="AE135" t="n">
        <v>1818511.520445257</v>
      </c>
      <c r="AF135" t="n">
        <v>1.141452938627722e-06</v>
      </c>
      <c r="AG135" t="n">
        <v>35.20833333333334</v>
      </c>
      <c r="AH135" t="n">
        <v>1644955.33323091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3.6986</v>
      </c>
      <c r="E136" t="n">
        <v>27.04</v>
      </c>
      <c r="F136" t="n">
        <v>23.55</v>
      </c>
      <c r="G136" t="n">
        <v>141.29</v>
      </c>
      <c r="H136" t="n">
        <v>1.7</v>
      </c>
      <c r="I136" t="n">
        <v>10</v>
      </c>
      <c r="J136" t="n">
        <v>361.83</v>
      </c>
      <c r="K136" t="n">
        <v>61.2</v>
      </c>
      <c r="L136" t="n">
        <v>34.5</v>
      </c>
      <c r="M136" t="n">
        <v>8</v>
      </c>
      <c r="N136" t="n">
        <v>121.13</v>
      </c>
      <c r="O136" t="n">
        <v>44859.98</v>
      </c>
      <c r="P136" t="n">
        <v>418.6</v>
      </c>
      <c r="Q136" t="n">
        <v>608.77</v>
      </c>
      <c r="R136" t="n">
        <v>52.99</v>
      </c>
      <c r="S136" t="n">
        <v>46.36</v>
      </c>
      <c r="T136" t="n">
        <v>2993.67</v>
      </c>
      <c r="U136" t="n">
        <v>0.87</v>
      </c>
      <c r="V136" t="n">
        <v>0.9</v>
      </c>
      <c r="W136" t="n">
        <v>9.19</v>
      </c>
      <c r="X136" t="n">
        <v>0.18</v>
      </c>
      <c r="Y136" t="n">
        <v>1</v>
      </c>
      <c r="Z136" t="n">
        <v>10</v>
      </c>
      <c r="AA136" t="n">
        <v>1329.413520913439</v>
      </c>
      <c r="AB136" t="n">
        <v>1818.962228899031</v>
      </c>
      <c r="AC136" t="n">
        <v>1645.363026702429</v>
      </c>
      <c r="AD136" t="n">
        <v>1329413.520913439</v>
      </c>
      <c r="AE136" t="n">
        <v>1818962.228899031</v>
      </c>
      <c r="AF136" t="n">
        <v>1.141545531408618e-06</v>
      </c>
      <c r="AG136" t="n">
        <v>35.20833333333334</v>
      </c>
      <c r="AH136" t="n">
        <v>1645363.026702429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3.6989</v>
      </c>
      <c r="E137" t="n">
        <v>27.03</v>
      </c>
      <c r="F137" t="n">
        <v>23.55</v>
      </c>
      <c r="G137" t="n">
        <v>141.28</v>
      </c>
      <c r="H137" t="n">
        <v>1.71</v>
      </c>
      <c r="I137" t="n">
        <v>10</v>
      </c>
      <c r="J137" t="n">
        <v>362.5</v>
      </c>
      <c r="K137" t="n">
        <v>61.2</v>
      </c>
      <c r="L137" t="n">
        <v>34.75</v>
      </c>
      <c r="M137" t="n">
        <v>8</v>
      </c>
      <c r="N137" t="n">
        <v>121.55</v>
      </c>
      <c r="O137" t="n">
        <v>44942.4</v>
      </c>
      <c r="P137" t="n">
        <v>419.05</v>
      </c>
      <c r="Q137" t="n">
        <v>608.8200000000001</v>
      </c>
      <c r="R137" t="n">
        <v>52.74</v>
      </c>
      <c r="S137" t="n">
        <v>46.36</v>
      </c>
      <c r="T137" t="n">
        <v>2868.9</v>
      </c>
      <c r="U137" t="n">
        <v>0.88</v>
      </c>
      <c r="V137" t="n">
        <v>0.9</v>
      </c>
      <c r="W137" t="n">
        <v>9.199999999999999</v>
      </c>
      <c r="X137" t="n">
        <v>0.17</v>
      </c>
      <c r="Y137" t="n">
        <v>1</v>
      </c>
      <c r="Z137" t="n">
        <v>10</v>
      </c>
      <c r="AA137" t="n">
        <v>1330.007696603692</v>
      </c>
      <c r="AB137" t="n">
        <v>1819.775206291616</v>
      </c>
      <c r="AC137" t="n">
        <v>1646.098414673686</v>
      </c>
      <c r="AD137" t="n">
        <v>1330007.696603692</v>
      </c>
      <c r="AE137" t="n">
        <v>1819775.206291616</v>
      </c>
      <c r="AF137" t="n">
        <v>1.141638124189514e-06</v>
      </c>
      <c r="AG137" t="n">
        <v>35.1953125</v>
      </c>
      <c r="AH137" t="n">
        <v>1646098.414673686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3.7</v>
      </c>
      <c r="E138" t="n">
        <v>27.03</v>
      </c>
      <c r="F138" t="n">
        <v>23.54</v>
      </c>
      <c r="G138" t="n">
        <v>141.23</v>
      </c>
      <c r="H138" t="n">
        <v>1.72</v>
      </c>
      <c r="I138" t="n">
        <v>10</v>
      </c>
      <c r="J138" t="n">
        <v>363.17</v>
      </c>
      <c r="K138" t="n">
        <v>61.2</v>
      </c>
      <c r="L138" t="n">
        <v>35</v>
      </c>
      <c r="M138" t="n">
        <v>8</v>
      </c>
      <c r="N138" t="n">
        <v>121.97</v>
      </c>
      <c r="O138" t="n">
        <v>45025.06</v>
      </c>
      <c r="P138" t="n">
        <v>419.02</v>
      </c>
      <c r="Q138" t="n">
        <v>608.8</v>
      </c>
      <c r="R138" t="n">
        <v>52.64</v>
      </c>
      <c r="S138" t="n">
        <v>46.36</v>
      </c>
      <c r="T138" t="n">
        <v>2816.53</v>
      </c>
      <c r="U138" t="n">
        <v>0.88</v>
      </c>
      <c r="V138" t="n">
        <v>0.91</v>
      </c>
      <c r="W138" t="n">
        <v>9.19</v>
      </c>
      <c r="X138" t="n">
        <v>0.17</v>
      </c>
      <c r="Y138" t="n">
        <v>1</v>
      </c>
      <c r="Z138" t="n">
        <v>10</v>
      </c>
      <c r="AA138" t="n">
        <v>1329.620748791545</v>
      </c>
      <c r="AB138" t="n">
        <v>1819.245767224103</v>
      </c>
      <c r="AC138" t="n">
        <v>1645.619504527705</v>
      </c>
      <c r="AD138" t="n">
        <v>1329620.748791545</v>
      </c>
      <c r="AE138" t="n">
        <v>1819245.767224103</v>
      </c>
      <c r="AF138" t="n">
        <v>1.1419776310528e-06</v>
      </c>
      <c r="AG138" t="n">
        <v>35.1953125</v>
      </c>
      <c r="AH138" t="n">
        <v>1645619.504527705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3.6989</v>
      </c>
      <c r="E139" t="n">
        <v>27.03</v>
      </c>
      <c r="F139" t="n">
        <v>23.55</v>
      </c>
      <c r="G139" t="n">
        <v>141.28</v>
      </c>
      <c r="H139" t="n">
        <v>1.73</v>
      </c>
      <c r="I139" t="n">
        <v>10</v>
      </c>
      <c r="J139" t="n">
        <v>363.84</v>
      </c>
      <c r="K139" t="n">
        <v>61.2</v>
      </c>
      <c r="L139" t="n">
        <v>35.25</v>
      </c>
      <c r="M139" t="n">
        <v>8</v>
      </c>
      <c r="N139" t="n">
        <v>122.39</v>
      </c>
      <c r="O139" t="n">
        <v>45107.96</v>
      </c>
      <c r="P139" t="n">
        <v>419.53</v>
      </c>
      <c r="Q139" t="n">
        <v>608.88</v>
      </c>
      <c r="R139" t="n">
        <v>52.82</v>
      </c>
      <c r="S139" t="n">
        <v>46.36</v>
      </c>
      <c r="T139" t="n">
        <v>2906.67</v>
      </c>
      <c r="U139" t="n">
        <v>0.88</v>
      </c>
      <c r="V139" t="n">
        <v>0.9</v>
      </c>
      <c r="W139" t="n">
        <v>9.19</v>
      </c>
      <c r="X139" t="n">
        <v>0.17</v>
      </c>
      <c r="Y139" t="n">
        <v>1</v>
      </c>
      <c r="Z139" t="n">
        <v>10</v>
      </c>
      <c r="AA139" t="n">
        <v>1330.713890367281</v>
      </c>
      <c r="AB139" t="n">
        <v>1820.741451754029</v>
      </c>
      <c r="AC139" t="n">
        <v>1646.972443025301</v>
      </c>
      <c r="AD139" t="n">
        <v>1330713.890367281</v>
      </c>
      <c r="AE139" t="n">
        <v>1820741.451754028</v>
      </c>
      <c r="AF139" t="n">
        <v>1.141638124189514e-06</v>
      </c>
      <c r="AG139" t="n">
        <v>35.1953125</v>
      </c>
      <c r="AH139" t="n">
        <v>1646972.443025301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3.6996</v>
      </c>
      <c r="E140" t="n">
        <v>27.03</v>
      </c>
      <c r="F140" t="n">
        <v>23.54</v>
      </c>
      <c r="G140" t="n">
        <v>141.25</v>
      </c>
      <c r="H140" t="n">
        <v>1.74</v>
      </c>
      <c r="I140" t="n">
        <v>10</v>
      </c>
      <c r="J140" t="n">
        <v>364.51</v>
      </c>
      <c r="K140" t="n">
        <v>61.2</v>
      </c>
      <c r="L140" t="n">
        <v>35.5</v>
      </c>
      <c r="M140" t="n">
        <v>8</v>
      </c>
      <c r="N140" t="n">
        <v>122.82</v>
      </c>
      <c r="O140" t="n">
        <v>45191.1</v>
      </c>
      <c r="P140" t="n">
        <v>419.74</v>
      </c>
      <c r="Q140" t="n">
        <v>608.77</v>
      </c>
      <c r="R140" t="n">
        <v>52.7</v>
      </c>
      <c r="S140" t="n">
        <v>46.36</v>
      </c>
      <c r="T140" t="n">
        <v>2846.49</v>
      </c>
      <c r="U140" t="n">
        <v>0.88</v>
      </c>
      <c r="V140" t="n">
        <v>0.91</v>
      </c>
      <c r="W140" t="n">
        <v>9.19</v>
      </c>
      <c r="X140" t="n">
        <v>0.17</v>
      </c>
      <c r="Y140" t="n">
        <v>1</v>
      </c>
      <c r="Z140" t="n">
        <v>10</v>
      </c>
      <c r="AA140" t="n">
        <v>1330.770352240198</v>
      </c>
      <c r="AB140" t="n">
        <v>1820.818705379475</v>
      </c>
      <c r="AC140" t="n">
        <v>1647.04232367316</v>
      </c>
      <c r="AD140" t="n">
        <v>1330770.352240198</v>
      </c>
      <c r="AE140" t="n">
        <v>1820818.705379475</v>
      </c>
      <c r="AF140" t="n">
        <v>1.141854174011605e-06</v>
      </c>
      <c r="AG140" t="n">
        <v>35.1953125</v>
      </c>
      <c r="AH140" t="n">
        <v>1647042.32367316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3.6988</v>
      </c>
      <c r="E141" t="n">
        <v>27.04</v>
      </c>
      <c r="F141" t="n">
        <v>23.55</v>
      </c>
      <c r="G141" t="n">
        <v>141.28</v>
      </c>
      <c r="H141" t="n">
        <v>1.75</v>
      </c>
      <c r="I141" t="n">
        <v>10</v>
      </c>
      <c r="J141" t="n">
        <v>365.19</v>
      </c>
      <c r="K141" t="n">
        <v>61.2</v>
      </c>
      <c r="L141" t="n">
        <v>35.75</v>
      </c>
      <c r="M141" t="n">
        <v>8</v>
      </c>
      <c r="N141" t="n">
        <v>123.24</v>
      </c>
      <c r="O141" t="n">
        <v>45274.49</v>
      </c>
      <c r="P141" t="n">
        <v>419.89</v>
      </c>
      <c r="Q141" t="n">
        <v>608.77</v>
      </c>
      <c r="R141" t="n">
        <v>52.68</v>
      </c>
      <c r="S141" t="n">
        <v>46.36</v>
      </c>
      <c r="T141" t="n">
        <v>2838.76</v>
      </c>
      <c r="U141" t="n">
        <v>0.88</v>
      </c>
      <c r="V141" t="n">
        <v>0.9</v>
      </c>
      <c r="W141" t="n">
        <v>9.199999999999999</v>
      </c>
      <c r="X141" t="n">
        <v>0.18</v>
      </c>
      <c r="Y141" t="n">
        <v>1</v>
      </c>
      <c r="Z141" t="n">
        <v>10</v>
      </c>
      <c r="AA141" t="n">
        <v>1331.266212765321</v>
      </c>
      <c r="AB141" t="n">
        <v>1821.497163625771</v>
      </c>
      <c r="AC141" t="n">
        <v>1647.656030816652</v>
      </c>
      <c r="AD141" t="n">
        <v>1331266.212765321</v>
      </c>
      <c r="AE141" t="n">
        <v>1821497.163625771</v>
      </c>
      <c r="AF141" t="n">
        <v>1.141607259929215e-06</v>
      </c>
      <c r="AG141" t="n">
        <v>35.20833333333334</v>
      </c>
      <c r="AH141" t="n">
        <v>1647656.030816652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3.6996</v>
      </c>
      <c r="E142" t="n">
        <v>27.03</v>
      </c>
      <c r="F142" t="n">
        <v>23.54</v>
      </c>
      <c r="G142" t="n">
        <v>141.25</v>
      </c>
      <c r="H142" t="n">
        <v>1.75</v>
      </c>
      <c r="I142" t="n">
        <v>10</v>
      </c>
      <c r="J142" t="n">
        <v>365.87</v>
      </c>
      <c r="K142" t="n">
        <v>61.2</v>
      </c>
      <c r="L142" t="n">
        <v>36</v>
      </c>
      <c r="M142" t="n">
        <v>8</v>
      </c>
      <c r="N142" t="n">
        <v>123.67</v>
      </c>
      <c r="O142" t="n">
        <v>45358.13</v>
      </c>
      <c r="P142" t="n">
        <v>419.67</v>
      </c>
      <c r="Q142" t="n">
        <v>608.78</v>
      </c>
      <c r="R142" t="n">
        <v>52.57</v>
      </c>
      <c r="S142" t="n">
        <v>46.36</v>
      </c>
      <c r="T142" t="n">
        <v>2782.97</v>
      </c>
      <c r="U142" t="n">
        <v>0.88</v>
      </c>
      <c r="V142" t="n">
        <v>0.91</v>
      </c>
      <c r="W142" t="n">
        <v>9.199999999999999</v>
      </c>
      <c r="X142" t="n">
        <v>0.17</v>
      </c>
      <c r="Y142" t="n">
        <v>1</v>
      </c>
      <c r="Z142" t="n">
        <v>10</v>
      </c>
      <c r="AA142" t="n">
        <v>1330.66738513573</v>
      </c>
      <c r="AB142" t="n">
        <v>1820.677821244555</v>
      </c>
      <c r="AC142" t="n">
        <v>1646.914885322345</v>
      </c>
      <c r="AD142" t="n">
        <v>1330667.38513573</v>
      </c>
      <c r="AE142" t="n">
        <v>1820677.821244555</v>
      </c>
      <c r="AF142" t="n">
        <v>1.141854174011605e-06</v>
      </c>
      <c r="AG142" t="n">
        <v>35.1953125</v>
      </c>
      <c r="AH142" t="n">
        <v>1646914.885322345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3.6994</v>
      </c>
      <c r="E143" t="n">
        <v>27.03</v>
      </c>
      <c r="F143" t="n">
        <v>23.54</v>
      </c>
      <c r="G143" t="n">
        <v>141.26</v>
      </c>
      <c r="H143" t="n">
        <v>1.76</v>
      </c>
      <c r="I143" t="n">
        <v>10</v>
      </c>
      <c r="J143" t="n">
        <v>366.55</v>
      </c>
      <c r="K143" t="n">
        <v>61.2</v>
      </c>
      <c r="L143" t="n">
        <v>36.25</v>
      </c>
      <c r="M143" t="n">
        <v>8</v>
      </c>
      <c r="N143" t="n">
        <v>124.1</v>
      </c>
      <c r="O143" t="n">
        <v>45442.03</v>
      </c>
      <c r="P143" t="n">
        <v>419.44</v>
      </c>
      <c r="Q143" t="n">
        <v>608.76</v>
      </c>
      <c r="R143" t="n">
        <v>52.73</v>
      </c>
      <c r="S143" t="n">
        <v>46.36</v>
      </c>
      <c r="T143" t="n">
        <v>2861.41</v>
      </c>
      <c r="U143" t="n">
        <v>0.88</v>
      </c>
      <c r="V143" t="n">
        <v>0.91</v>
      </c>
      <c r="W143" t="n">
        <v>9.19</v>
      </c>
      <c r="X143" t="n">
        <v>0.17</v>
      </c>
      <c r="Y143" t="n">
        <v>1</v>
      </c>
      <c r="Z143" t="n">
        <v>10</v>
      </c>
      <c r="AA143" t="n">
        <v>1330.374362005515</v>
      </c>
      <c r="AB143" t="n">
        <v>1820.276894070526</v>
      </c>
      <c r="AC143" t="n">
        <v>1646.5522220751</v>
      </c>
      <c r="AD143" t="n">
        <v>1330374.362005515</v>
      </c>
      <c r="AE143" t="n">
        <v>1820276.894070526</v>
      </c>
      <c r="AF143" t="n">
        <v>1.141792445491008e-06</v>
      </c>
      <c r="AG143" t="n">
        <v>35.1953125</v>
      </c>
      <c r="AH143" t="n">
        <v>1646552.222075101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3.6996</v>
      </c>
      <c r="E144" t="n">
        <v>27.03</v>
      </c>
      <c r="F144" t="n">
        <v>23.54</v>
      </c>
      <c r="G144" t="n">
        <v>141.25</v>
      </c>
      <c r="H144" t="n">
        <v>1.77</v>
      </c>
      <c r="I144" t="n">
        <v>10</v>
      </c>
      <c r="J144" t="n">
        <v>367.23</v>
      </c>
      <c r="K144" t="n">
        <v>61.2</v>
      </c>
      <c r="L144" t="n">
        <v>36.5</v>
      </c>
      <c r="M144" t="n">
        <v>8</v>
      </c>
      <c r="N144" t="n">
        <v>124.53</v>
      </c>
      <c r="O144" t="n">
        <v>45526.17</v>
      </c>
      <c r="P144" t="n">
        <v>418.73</v>
      </c>
      <c r="Q144" t="n">
        <v>608.76</v>
      </c>
      <c r="R144" t="n">
        <v>52.67</v>
      </c>
      <c r="S144" t="n">
        <v>46.36</v>
      </c>
      <c r="T144" t="n">
        <v>2834.51</v>
      </c>
      <c r="U144" t="n">
        <v>0.88</v>
      </c>
      <c r="V144" t="n">
        <v>0.91</v>
      </c>
      <c r="W144" t="n">
        <v>9.19</v>
      </c>
      <c r="X144" t="n">
        <v>0.17</v>
      </c>
      <c r="Y144" t="n">
        <v>1</v>
      </c>
      <c r="Z144" t="n">
        <v>10</v>
      </c>
      <c r="AA144" t="n">
        <v>1329.284684018598</v>
      </c>
      <c r="AB144" t="n">
        <v>1818.785948575627</v>
      </c>
      <c r="AC144" t="n">
        <v>1645.20357032568</v>
      </c>
      <c r="AD144" t="n">
        <v>1329284.684018598</v>
      </c>
      <c r="AE144" t="n">
        <v>1818785.948575627</v>
      </c>
      <c r="AF144" t="n">
        <v>1.141854174011605e-06</v>
      </c>
      <c r="AG144" t="n">
        <v>35.1953125</v>
      </c>
      <c r="AH144" t="n">
        <v>1645203.57032568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3.6988</v>
      </c>
      <c r="E145" t="n">
        <v>27.04</v>
      </c>
      <c r="F145" t="n">
        <v>23.55</v>
      </c>
      <c r="G145" t="n">
        <v>141.29</v>
      </c>
      <c r="H145" t="n">
        <v>1.78</v>
      </c>
      <c r="I145" t="n">
        <v>10</v>
      </c>
      <c r="J145" t="n">
        <v>367.92</v>
      </c>
      <c r="K145" t="n">
        <v>61.2</v>
      </c>
      <c r="L145" t="n">
        <v>36.75</v>
      </c>
      <c r="M145" t="n">
        <v>8</v>
      </c>
      <c r="N145" t="n">
        <v>124.97</v>
      </c>
      <c r="O145" t="n">
        <v>45610.57</v>
      </c>
      <c r="P145" t="n">
        <v>418.62</v>
      </c>
      <c r="Q145" t="n">
        <v>608.78</v>
      </c>
      <c r="R145" t="n">
        <v>52.91</v>
      </c>
      <c r="S145" t="n">
        <v>46.36</v>
      </c>
      <c r="T145" t="n">
        <v>2952.89</v>
      </c>
      <c r="U145" t="n">
        <v>0.88</v>
      </c>
      <c r="V145" t="n">
        <v>0.9</v>
      </c>
      <c r="W145" t="n">
        <v>9.19</v>
      </c>
      <c r="X145" t="n">
        <v>0.18</v>
      </c>
      <c r="Y145" t="n">
        <v>1</v>
      </c>
      <c r="Z145" t="n">
        <v>10</v>
      </c>
      <c r="AA145" t="n">
        <v>1329.397691250225</v>
      </c>
      <c r="AB145" t="n">
        <v>1818.940570055465</v>
      </c>
      <c r="AC145" t="n">
        <v>1645.343434948495</v>
      </c>
      <c r="AD145" t="n">
        <v>1329397.691250225</v>
      </c>
      <c r="AE145" t="n">
        <v>1818940.570055465</v>
      </c>
      <c r="AF145" t="n">
        <v>1.141607259929215e-06</v>
      </c>
      <c r="AG145" t="n">
        <v>35.20833333333334</v>
      </c>
      <c r="AH145" t="n">
        <v>1645343.434948495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3.6982</v>
      </c>
      <c r="E146" t="n">
        <v>27.04</v>
      </c>
      <c r="F146" t="n">
        <v>23.55</v>
      </c>
      <c r="G146" t="n">
        <v>141.31</v>
      </c>
      <c r="H146" t="n">
        <v>1.79</v>
      </c>
      <c r="I146" t="n">
        <v>10</v>
      </c>
      <c r="J146" t="n">
        <v>368.6</v>
      </c>
      <c r="K146" t="n">
        <v>61.2</v>
      </c>
      <c r="L146" t="n">
        <v>37</v>
      </c>
      <c r="M146" t="n">
        <v>8</v>
      </c>
      <c r="N146" t="n">
        <v>125.4</v>
      </c>
      <c r="O146" t="n">
        <v>45695.24</v>
      </c>
      <c r="P146" t="n">
        <v>417.94</v>
      </c>
      <c r="Q146" t="n">
        <v>608.78</v>
      </c>
      <c r="R146" t="n">
        <v>52.95</v>
      </c>
      <c r="S146" t="n">
        <v>46.36</v>
      </c>
      <c r="T146" t="n">
        <v>2972.52</v>
      </c>
      <c r="U146" t="n">
        <v>0.88</v>
      </c>
      <c r="V146" t="n">
        <v>0.9</v>
      </c>
      <c r="W146" t="n">
        <v>9.199999999999999</v>
      </c>
      <c r="X146" t="n">
        <v>0.18</v>
      </c>
      <c r="Y146" t="n">
        <v>1</v>
      </c>
      <c r="Z146" t="n">
        <v>10</v>
      </c>
      <c r="AA146" t="n">
        <v>1328.532845775556</v>
      </c>
      <c r="AB146" t="n">
        <v>1817.757250322734</v>
      </c>
      <c r="AC146" t="n">
        <v>1644.273049590256</v>
      </c>
      <c r="AD146" t="n">
        <v>1328532.845775556</v>
      </c>
      <c r="AE146" t="n">
        <v>1817757.250322734</v>
      </c>
      <c r="AF146" t="n">
        <v>1.141422074367423e-06</v>
      </c>
      <c r="AG146" t="n">
        <v>35.20833333333334</v>
      </c>
      <c r="AH146" t="n">
        <v>1644273.049590256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3.7087</v>
      </c>
      <c r="E147" t="n">
        <v>26.96</v>
      </c>
      <c r="F147" t="n">
        <v>23.53</v>
      </c>
      <c r="G147" t="n">
        <v>156.86</v>
      </c>
      <c r="H147" t="n">
        <v>1.8</v>
      </c>
      <c r="I147" t="n">
        <v>9</v>
      </c>
      <c r="J147" t="n">
        <v>369.29</v>
      </c>
      <c r="K147" t="n">
        <v>61.2</v>
      </c>
      <c r="L147" t="n">
        <v>37.25</v>
      </c>
      <c r="M147" t="n">
        <v>7</v>
      </c>
      <c r="N147" t="n">
        <v>125.84</v>
      </c>
      <c r="O147" t="n">
        <v>45780.16</v>
      </c>
      <c r="P147" t="n">
        <v>416.66</v>
      </c>
      <c r="Q147" t="n">
        <v>608.75</v>
      </c>
      <c r="R147" t="n">
        <v>52.31</v>
      </c>
      <c r="S147" t="n">
        <v>46.36</v>
      </c>
      <c r="T147" t="n">
        <v>2655.78</v>
      </c>
      <c r="U147" t="n">
        <v>0.89</v>
      </c>
      <c r="V147" t="n">
        <v>0.91</v>
      </c>
      <c r="W147" t="n">
        <v>9.19</v>
      </c>
      <c r="X147" t="n">
        <v>0.16</v>
      </c>
      <c r="Y147" t="n">
        <v>1</v>
      </c>
      <c r="Z147" t="n">
        <v>10</v>
      </c>
      <c r="AA147" t="n">
        <v>1324.100367800515</v>
      </c>
      <c r="AB147" t="n">
        <v>1811.692538410155</v>
      </c>
      <c r="AC147" t="n">
        <v>1638.787145270736</v>
      </c>
      <c r="AD147" t="n">
        <v>1324100.367800514</v>
      </c>
      <c r="AE147" t="n">
        <v>1811692.538410155</v>
      </c>
      <c r="AF147" t="n">
        <v>1.144662821698789e-06</v>
      </c>
      <c r="AG147" t="n">
        <v>35.10416666666666</v>
      </c>
      <c r="AH147" t="n">
        <v>1638787.145270736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3.708</v>
      </c>
      <c r="E148" t="n">
        <v>26.97</v>
      </c>
      <c r="F148" t="n">
        <v>23.53</v>
      </c>
      <c r="G148" t="n">
        <v>156.9</v>
      </c>
      <c r="H148" t="n">
        <v>1.81</v>
      </c>
      <c r="I148" t="n">
        <v>9</v>
      </c>
      <c r="J148" t="n">
        <v>369.98</v>
      </c>
      <c r="K148" t="n">
        <v>61.2</v>
      </c>
      <c r="L148" t="n">
        <v>37.5</v>
      </c>
      <c r="M148" t="n">
        <v>7</v>
      </c>
      <c r="N148" t="n">
        <v>126.28</v>
      </c>
      <c r="O148" t="n">
        <v>45865.47</v>
      </c>
      <c r="P148" t="n">
        <v>417.36</v>
      </c>
      <c r="Q148" t="n">
        <v>608.75</v>
      </c>
      <c r="R148" t="n">
        <v>52.42</v>
      </c>
      <c r="S148" t="n">
        <v>46.36</v>
      </c>
      <c r="T148" t="n">
        <v>2713.02</v>
      </c>
      <c r="U148" t="n">
        <v>0.88</v>
      </c>
      <c r="V148" t="n">
        <v>0.91</v>
      </c>
      <c r="W148" t="n">
        <v>9.19</v>
      </c>
      <c r="X148" t="n">
        <v>0.16</v>
      </c>
      <c r="Y148" t="n">
        <v>1</v>
      </c>
      <c r="Z148" t="n">
        <v>10</v>
      </c>
      <c r="AA148" t="n">
        <v>1325.284703437899</v>
      </c>
      <c r="AB148" t="n">
        <v>1813.312998678424</v>
      </c>
      <c r="AC148" t="n">
        <v>1640.252951085333</v>
      </c>
      <c r="AD148" t="n">
        <v>1325284.703437899</v>
      </c>
      <c r="AE148" t="n">
        <v>1813312.998678424</v>
      </c>
      <c r="AF148" t="n">
        <v>1.144446771876698e-06</v>
      </c>
      <c r="AG148" t="n">
        <v>35.1171875</v>
      </c>
      <c r="AH148" t="n">
        <v>1640252.951085333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3.7091</v>
      </c>
      <c r="E149" t="n">
        <v>26.96</v>
      </c>
      <c r="F149" t="n">
        <v>23.53</v>
      </c>
      <c r="G149" t="n">
        <v>156.84</v>
      </c>
      <c r="H149" t="n">
        <v>1.82</v>
      </c>
      <c r="I149" t="n">
        <v>9</v>
      </c>
      <c r="J149" t="n">
        <v>370.67</v>
      </c>
      <c r="K149" t="n">
        <v>61.2</v>
      </c>
      <c r="L149" t="n">
        <v>37.75</v>
      </c>
      <c r="M149" t="n">
        <v>7</v>
      </c>
      <c r="N149" t="n">
        <v>126.73</v>
      </c>
      <c r="O149" t="n">
        <v>45950.92</v>
      </c>
      <c r="P149" t="n">
        <v>417.7</v>
      </c>
      <c r="Q149" t="n">
        <v>608.8</v>
      </c>
      <c r="R149" t="n">
        <v>52.26</v>
      </c>
      <c r="S149" t="n">
        <v>46.36</v>
      </c>
      <c r="T149" t="n">
        <v>2634.02</v>
      </c>
      <c r="U149" t="n">
        <v>0.89</v>
      </c>
      <c r="V149" t="n">
        <v>0.91</v>
      </c>
      <c r="W149" t="n">
        <v>9.19</v>
      </c>
      <c r="X149" t="n">
        <v>0.16</v>
      </c>
      <c r="Y149" t="n">
        <v>1</v>
      </c>
      <c r="Z149" t="n">
        <v>10</v>
      </c>
      <c r="AA149" t="n">
        <v>1325.536560491897</v>
      </c>
      <c r="AB149" t="n">
        <v>1813.657600610855</v>
      </c>
      <c r="AC149" t="n">
        <v>1640.564664692984</v>
      </c>
      <c r="AD149" t="n">
        <v>1325536.560491897</v>
      </c>
      <c r="AE149" t="n">
        <v>1813657.600610855</v>
      </c>
      <c r="AF149" t="n">
        <v>1.144786278739984e-06</v>
      </c>
      <c r="AG149" t="n">
        <v>35.10416666666666</v>
      </c>
      <c r="AH149" t="n">
        <v>1640564.664692983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3.7085</v>
      </c>
      <c r="E150" t="n">
        <v>26.97</v>
      </c>
      <c r="F150" t="n">
        <v>23.53</v>
      </c>
      <c r="G150" t="n">
        <v>156.87</v>
      </c>
      <c r="H150" t="n">
        <v>1.82</v>
      </c>
      <c r="I150" t="n">
        <v>9</v>
      </c>
      <c r="J150" t="n">
        <v>371.37</v>
      </c>
      <c r="K150" t="n">
        <v>61.2</v>
      </c>
      <c r="L150" t="n">
        <v>38</v>
      </c>
      <c r="M150" t="n">
        <v>7</v>
      </c>
      <c r="N150" t="n">
        <v>127.17</v>
      </c>
      <c r="O150" t="n">
        <v>46036.65</v>
      </c>
      <c r="P150" t="n">
        <v>418.28</v>
      </c>
      <c r="Q150" t="n">
        <v>608.76</v>
      </c>
      <c r="R150" t="n">
        <v>52.36</v>
      </c>
      <c r="S150" t="n">
        <v>46.36</v>
      </c>
      <c r="T150" t="n">
        <v>2681.39</v>
      </c>
      <c r="U150" t="n">
        <v>0.89</v>
      </c>
      <c r="V150" t="n">
        <v>0.91</v>
      </c>
      <c r="W150" t="n">
        <v>9.19</v>
      </c>
      <c r="X150" t="n">
        <v>0.16</v>
      </c>
      <c r="Y150" t="n">
        <v>1</v>
      </c>
      <c r="Z150" t="n">
        <v>10</v>
      </c>
      <c r="AA150" t="n">
        <v>1326.522452249075</v>
      </c>
      <c r="AB150" t="n">
        <v>1815.0065412075</v>
      </c>
      <c r="AC150" t="n">
        <v>1641.784864292335</v>
      </c>
      <c r="AD150" t="n">
        <v>1326522.452249075</v>
      </c>
      <c r="AE150" t="n">
        <v>1815006.5412075</v>
      </c>
      <c r="AF150" t="n">
        <v>1.144601093178192e-06</v>
      </c>
      <c r="AG150" t="n">
        <v>35.1171875</v>
      </c>
      <c r="AH150" t="n">
        <v>1641784.864292335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3.7084</v>
      </c>
      <c r="E151" t="n">
        <v>26.97</v>
      </c>
      <c r="F151" t="n">
        <v>23.53</v>
      </c>
      <c r="G151" t="n">
        <v>156.88</v>
      </c>
      <c r="H151" t="n">
        <v>1.83</v>
      </c>
      <c r="I151" t="n">
        <v>9</v>
      </c>
      <c r="J151" t="n">
        <v>372.07</v>
      </c>
      <c r="K151" t="n">
        <v>61.2</v>
      </c>
      <c r="L151" t="n">
        <v>38.25</v>
      </c>
      <c r="M151" t="n">
        <v>7</v>
      </c>
      <c r="N151" t="n">
        <v>127.62</v>
      </c>
      <c r="O151" t="n">
        <v>46122.64</v>
      </c>
      <c r="P151" t="n">
        <v>418.68</v>
      </c>
      <c r="Q151" t="n">
        <v>608.8</v>
      </c>
      <c r="R151" t="n">
        <v>52.33</v>
      </c>
      <c r="S151" t="n">
        <v>46.36</v>
      </c>
      <c r="T151" t="n">
        <v>2668.78</v>
      </c>
      <c r="U151" t="n">
        <v>0.89</v>
      </c>
      <c r="V151" t="n">
        <v>0.91</v>
      </c>
      <c r="W151" t="n">
        <v>9.19</v>
      </c>
      <c r="X151" t="n">
        <v>0.16</v>
      </c>
      <c r="Y151" t="n">
        <v>1</v>
      </c>
      <c r="Z151" t="n">
        <v>10</v>
      </c>
      <c r="AA151" t="n">
        <v>1327.131930537484</v>
      </c>
      <c r="AB151" t="n">
        <v>1815.840456289985</v>
      </c>
      <c r="AC151" t="n">
        <v>1642.539191689755</v>
      </c>
      <c r="AD151" t="n">
        <v>1327131.930537484</v>
      </c>
      <c r="AE151" t="n">
        <v>1815840.456289985</v>
      </c>
      <c r="AF151" t="n">
        <v>1.144570228917893e-06</v>
      </c>
      <c r="AG151" t="n">
        <v>35.1171875</v>
      </c>
      <c r="AH151" t="n">
        <v>1642539.191689755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3.7077</v>
      </c>
      <c r="E152" t="n">
        <v>26.97</v>
      </c>
      <c r="F152" t="n">
        <v>23.54</v>
      </c>
      <c r="G152" t="n">
        <v>156.91</v>
      </c>
      <c r="H152" t="n">
        <v>1.84</v>
      </c>
      <c r="I152" t="n">
        <v>9</v>
      </c>
      <c r="J152" t="n">
        <v>372.77</v>
      </c>
      <c r="K152" t="n">
        <v>61.2</v>
      </c>
      <c r="L152" t="n">
        <v>38.5</v>
      </c>
      <c r="M152" t="n">
        <v>7</v>
      </c>
      <c r="N152" t="n">
        <v>128.07</v>
      </c>
      <c r="O152" t="n">
        <v>46208.91</v>
      </c>
      <c r="P152" t="n">
        <v>419.12</v>
      </c>
      <c r="Q152" t="n">
        <v>608.83</v>
      </c>
      <c r="R152" t="n">
        <v>52.53</v>
      </c>
      <c r="S152" t="n">
        <v>46.36</v>
      </c>
      <c r="T152" t="n">
        <v>2765.14</v>
      </c>
      <c r="U152" t="n">
        <v>0.88</v>
      </c>
      <c r="V152" t="n">
        <v>0.91</v>
      </c>
      <c r="W152" t="n">
        <v>9.19</v>
      </c>
      <c r="X152" t="n">
        <v>0.17</v>
      </c>
      <c r="Y152" t="n">
        <v>1</v>
      </c>
      <c r="Z152" t="n">
        <v>10</v>
      </c>
      <c r="AA152" t="n">
        <v>1328.028950078332</v>
      </c>
      <c r="AB152" t="n">
        <v>1817.067797999482</v>
      </c>
      <c r="AC152" t="n">
        <v>1643.649397629083</v>
      </c>
      <c r="AD152" t="n">
        <v>1328028.950078332</v>
      </c>
      <c r="AE152" t="n">
        <v>1817067.797999482</v>
      </c>
      <c r="AF152" t="n">
        <v>1.144354179095802e-06</v>
      </c>
      <c r="AG152" t="n">
        <v>35.1171875</v>
      </c>
      <c r="AH152" t="n">
        <v>1643649.397629083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3.7074</v>
      </c>
      <c r="E153" t="n">
        <v>26.97</v>
      </c>
      <c r="F153" t="n">
        <v>23.54</v>
      </c>
      <c r="G153" t="n">
        <v>156.92</v>
      </c>
      <c r="H153" t="n">
        <v>1.85</v>
      </c>
      <c r="I153" t="n">
        <v>9</v>
      </c>
      <c r="J153" t="n">
        <v>373.47</v>
      </c>
      <c r="K153" t="n">
        <v>61.2</v>
      </c>
      <c r="L153" t="n">
        <v>38.75</v>
      </c>
      <c r="M153" t="n">
        <v>7</v>
      </c>
      <c r="N153" t="n">
        <v>128.52</v>
      </c>
      <c r="O153" t="n">
        <v>46295.45</v>
      </c>
      <c r="P153" t="n">
        <v>419.51</v>
      </c>
      <c r="Q153" t="n">
        <v>608.77</v>
      </c>
      <c r="R153" t="n">
        <v>52.5</v>
      </c>
      <c r="S153" t="n">
        <v>46.36</v>
      </c>
      <c r="T153" t="n">
        <v>2751.54</v>
      </c>
      <c r="U153" t="n">
        <v>0.88</v>
      </c>
      <c r="V153" t="n">
        <v>0.91</v>
      </c>
      <c r="W153" t="n">
        <v>9.199999999999999</v>
      </c>
      <c r="X153" t="n">
        <v>0.17</v>
      </c>
      <c r="Y153" t="n">
        <v>1</v>
      </c>
      <c r="Z153" t="n">
        <v>10</v>
      </c>
      <c r="AA153" t="n">
        <v>1328.66903028665</v>
      </c>
      <c r="AB153" t="n">
        <v>1817.943583978849</v>
      </c>
      <c r="AC153" t="n">
        <v>1644.441599823752</v>
      </c>
      <c r="AD153" t="n">
        <v>1328669.03028665</v>
      </c>
      <c r="AE153" t="n">
        <v>1817943.583978849</v>
      </c>
      <c r="AF153" t="n">
        <v>1.144261586314906e-06</v>
      </c>
      <c r="AG153" t="n">
        <v>35.1171875</v>
      </c>
      <c r="AH153" t="n">
        <v>1644441.599823752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3.7076</v>
      </c>
      <c r="E154" t="n">
        <v>26.97</v>
      </c>
      <c r="F154" t="n">
        <v>23.54</v>
      </c>
      <c r="G154" t="n">
        <v>156.91</v>
      </c>
      <c r="H154" t="n">
        <v>1.86</v>
      </c>
      <c r="I154" t="n">
        <v>9</v>
      </c>
      <c r="J154" t="n">
        <v>374.17</v>
      </c>
      <c r="K154" t="n">
        <v>61.2</v>
      </c>
      <c r="L154" t="n">
        <v>39</v>
      </c>
      <c r="M154" t="n">
        <v>7</v>
      </c>
      <c r="N154" t="n">
        <v>128.97</v>
      </c>
      <c r="O154" t="n">
        <v>46382.28</v>
      </c>
      <c r="P154" t="n">
        <v>419.86</v>
      </c>
      <c r="Q154" t="n">
        <v>608.77</v>
      </c>
      <c r="R154" t="n">
        <v>52.59</v>
      </c>
      <c r="S154" t="n">
        <v>46.36</v>
      </c>
      <c r="T154" t="n">
        <v>2795.46</v>
      </c>
      <c r="U154" t="n">
        <v>0.88</v>
      </c>
      <c r="V154" t="n">
        <v>0.91</v>
      </c>
      <c r="W154" t="n">
        <v>9.19</v>
      </c>
      <c r="X154" t="n">
        <v>0.17</v>
      </c>
      <c r="Y154" t="n">
        <v>1</v>
      </c>
      <c r="Z154" t="n">
        <v>10</v>
      </c>
      <c r="AA154" t="n">
        <v>1329.137647307613</v>
      </c>
      <c r="AB154" t="n">
        <v>1818.584766460855</v>
      </c>
      <c r="AC154" t="n">
        <v>1645.021588749581</v>
      </c>
      <c r="AD154" t="n">
        <v>1329137.647307613</v>
      </c>
      <c r="AE154" t="n">
        <v>1818584.766460855</v>
      </c>
      <c r="AF154" t="n">
        <v>1.144323314835503e-06</v>
      </c>
      <c r="AG154" t="n">
        <v>35.1171875</v>
      </c>
      <c r="AH154" t="n">
        <v>1645021.588749581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3.7081</v>
      </c>
      <c r="E155" t="n">
        <v>26.97</v>
      </c>
      <c r="F155" t="n">
        <v>23.53</v>
      </c>
      <c r="G155" t="n">
        <v>156.89</v>
      </c>
      <c r="H155" t="n">
        <v>1.87</v>
      </c>
      <c r="I155" t="n">
        <v>9</v>
      </c>
      <c r="J155" t="n">
        <v>374.88</v>
      </c>
      <c r="K155" t="n">
        <v>61.2</v>
      </c>
      <c r="L155" t="n">
        <v>39.25</v>
      </c>
      <c r="M155" t="n">
        <v>7</v>
      </c>
      <c r="N155" t="n">
        <v>129.43</v>
      </c>
      <c r="O155" t="n">
        <v>46469.38</v>
      </c>
      <c r="P155" t="n">
        <v>419.88</v>
      </c>
      <c r="Q155" t="n">
        <v>608.76</v>
      </c>
      <c r="R155" t="n">
        <v>52.5</v>
      </c>
      <c r="S155" t="n">
        <v>46.36</v>
      </c>
      <c r="T155" t="n">
        <v>2750.82</v>
      </c>
      <c r="U155" t="n">
        <v>0.88</v>
      </c>
      <c r="V155" t="n">
        <v>0.91</v>
      </c>
      <c r="W155" t="n">
        <v>9.19</v>
      </c>
      <c r="X155" t="n">
        <v>0.16</v>
      </c>
      <c r="Y155" t="n">
        <v>1</v>
      </c>
      <c r="Z155" t="n">
        <v>10</v>
      </c>
      <c r="AA155" t="n">
        <v>1328.960562639556</v>
      </c>
      <c r="AB155" t="n">
        <v>1818.342471405594</v>
      </c>
      <c r="AC155" t="n">
        <v>1644.802417994331</v>
      </c>
      <c r="AD155" t="n">
        <v>1328960.562639556</v>
      </c>
      <c r="AE155" t="n">
        <v>1818342.471405594</v>
      </c>
      <c r="AF155" t="n">
        <v>1.144477636136997e-06</v>
      </c>
      <c r="AG155" t="n">
        <v>35.1171875</v>
      </c>
      <c r="AH155" t="n">
        <v>1644802.417994331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3.7087</v>
      </c>
      <c r="E156" t="n">
        <v>26.96</v>
      </c>
      <c r="F156" t="n">
        <v>23.53</v>
      </c>
      <c r="G156" t="n">
        <v>156.86</v>
      </c>
      <c r="H156" t="n">
        <v>1.88</v>
      </c>
      <c r="I156" t="n">
        <v>9</v>
      </c>
      <c r="J156" t="n">
        <v>375.59</v>
      </c>
      <c r="K156" t="n">
        <v>61.2</v>
      </c>
      <c r="L156" t="n">
        <v>39.5</v>
      </c>
      <c r="M156" t="n">
        <v>7</v>
      </c>
      <c r="N156" t="n">
        <v>129.89</v>
      </c>
      <c r="O156" t="n">
        <v>46556.77</v>
      </c>
      <c r="P156" t="n">
        <v>420.19</v>
      </c>
      <c r="Q156" t="n">
        <v>608.8</v>
      </c>
      <c r="R156" t="n">
        <v>52.39</v>
      </c>
      <c r="S156" t="n">
        <v>46.36</v>
      </c>
      <c r="T156" t="n">
        <v>2696.75</v>
      </c>
      <c r="U156" t="n">
        <v>0.88</v>
      </c>
      <c r="V156" t="n">
        <v>0.91</v>
      </c>
      <c r="W156" t="n">
        <v>9.19</v>
      </c>
      <c r="X156" t="n">
        <v>0.16</v>
      </c>
      <c r="Y156" t="n">
        <v>1</v>
      </c>
      <c r="Z156" t="n">
        <v>10</v>
      </c>
      <c r="AA156" t="n">
        <v>1329.280111037056</v>
      </c>
      <c r="AB156" t="n">
        <v>1818.779691620535</v>
      </c>
      <c r="AC156" t="n">
        <v>1645.1979105256</v>
      </c>
      <c r="AD156" t="n">
        <v>1329280.111037056</v>
      </c>
      <c r="AE156" t="n">
        <v>1818779.691620535</v>
      </c>
      <c r="AF156" t="n">
        <v>1.144662821698789e-06</v>
      </c>
      <c r="AG156" t="n">
        <v>35.10416666666666</v>
      </c>
      <c r="AH156" t="n">
        <v>1645197.9105256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3.7085</v>
      </c>
      <c r="E157" t="n">
        <v>26.97</v>
      </c>
      <c r="F157" t="n">
        <v>23.53</v>
      </c>
      <c r="G157" t="n">
        <v>156.87</v>
      </c>
      <c r="H157" t="n">
        <v>1.88</v>
      </c>
      <c r="I157" t="n">
        <v>9</v>
      </c>
      <c r="J157" t="n">
        <v>376.3</v>
      </c>
      <c r="K157" t="n">
        <v>61.2</v>
      </c>
      <c r="L157" t="n">
        <v>39.75</v>
      </c>
      <c r="M157" t="n">
        <v>7</v>
      </c>
      <c r="N157" t="n">
        <v>130.35</v>
      </c>
      <c r="O157" t="n">
        <v>46644.44</v>
      </c>
      <c r="P157" t="n">
        <v>420.3</v>
      </c>
      <c r="Q157" t="n">
        <v>608.76</v>
      </c>
      <c r="R157" t="n">
        <v>52.35</v>
      </c>
      <c r="S157" t="n">
        <v>46.36</v>
      </c>
      <c r="T157" t="n">
        <v>2676.7</v>
      </c>
      <c r="U157" t="n">
        <v>0.89</v>
      </c>
      <c r="V157" t="n">
        <v>0.91</v>
      </c>
      <c r="W157" t="n">
        <v>9.19</v>
      </c>
      <c r="X157" t="n">
        <v>0.16</v>
      </c>
      <c r="Y157" t="n">
        <v>1</v>
      </c>
      <c r="Z157" t="n">
        <v>10</v>
      </c>
      <c r="AA157" t="n">
        <v>1329.486657805299</v>
      </c>
      <c r="AB157" t="n">
        <v>1819.062298021045</v>
      </c>
      <c r="AC157" t="n">
        <v>1645.453545367886</v>
      </c>
      <c r="AD157" t="n">
        <v>1329486.657805299</v>
      </c>
      <c r="AE157" t="n">
        <v>1819062.298021045</v>
      </c>
      <c r="AF157" t="n">
        <v>1.144601093178192e-06</v>
      </c>
      <c r="AG157" t="n">
        <v>35.1171875</v>
      </c>
      <c r="AH157" t="n">
        <v>1645453.545367886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3.7087</v>
      </c>
      <c r="E158" t="n">
        <v>26.96</v>
      </c>
      <c r="F158" t="n">
        <v>23.53</v>
      </c>
      <c r="G158" t="n">
        <v>156.86</v>
      </c>
      <c r="H158" t="n">
        <v>1.89</v>
      </c>
      <c r="I158" t="n">
        <v>9</v>
      </c>
      <c r="J158" t="n">
        <v>377.01</v>
      </c>
      <c r="K158" t="n">
        <v>61.2</v>
      </c>
      <c r="L158" t="n">
        <v>40</v>
      </c>
      <c r="M158" t="n">
        <v>7</v>
      </c>
      <c r="N158" t="n">
        <v>130.81</v>
      </c>
      <c r="O158" t="n">
        <v>46732.41</v>
      </c>
      <c r="P158" t="n">
        <v>420.6</v>
      </c>
      <c r="Q158" t="n">
        <v>608.75</v>
      </c>
      <c r="R158" t="n">
        <v>52.33</v>
      </c>
      <c r="S158" t="n">
        <v>46.36</v>
      </c>
      <c r="T158" t="n">
        <v>2669.64</v>
      </c>
      <c r="U158" t="n">
        <v>0.89</v>
      </c>
      <c r="V158" t="n">
        <v>0.91</v>
      </c>
      <c r="W158" t="n">
        <v>9.19</v>
      </c>
      <c r="X158" t="n">
        <v>0.16</v>
      </c>
      <c r="Y158" t="n">
        <v>1</v>
      </c>
      <c r="Z158" t="n">
        <v>10</v>
      </c>
      <c r="AA158" t="n">
        <v>1329.881724274162</v>
      </c>
      <c r="AB158" t="n">
        <v>1819.602845392846</v>
      </c>
      <c r="AC158" t="n">
        <v>1645.942503657185</v>
      </c>
      <c r="AD158" t="n">
        <v>1329881.724274162</v>
      </c>
      <c r="AE158" t="n">
        <v>1819602.845392846</v>
      </c>
      <c r="AF158" t="n">
        <v>1.144662821698789e-06</v>
      </c>
      <c r="AG158" t="n">
        <v>35.10416666666666</v>
      </c>
      <c r="AH158" t="n">
        <v>1645942.503657185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2.7689</v>
      </c>
      <c r="E2" t="n">
        <v>36.12</v>
      </c>
      <c r="F2" t="n">
        <v>27.89</v>
      </c>
      <c r="G2" t="n">
        <v>7.54</v>
      </c>
      <c r="H2" t="n">
        <v>0.13</v>
      </c>
      <c r="I2" t="n">
        <v>222</v>
      </c>
      <c r="J2" t="n">
        <v>133.21</v>
      </c>
      <c r="K2" t="n">
        <v>46.47</v>
      </c>
      <c r="L2" t="n">
        <v>1</v>
      </c>
      <c r="M2" t="n">
        <v>220</v>
      </c>
      <c r="N2" t="n">
        <v>20.75</v>
      </c>
      <c r="O2" t="n">
        <v>16663.42</v>
      </c>
      <c r="P2" t="n">
        <v>308.88</v>
      </c>
      <c r="Q2" t="n">
        <v>609.98</v>
      </c>
      <c r="R2" t="n">
        <v>187.51</v>
      </c>
      <c r="S2" t="n">
        <v>46.36</v>
      </c>
      <c r="T2" t="n">
        <v>69191.02</v>
      </c>
      <c r="U2" t="n">
        <v>0.25</v>
      </c>
      <c r="V2" t="n">
        <v>0.76</v>
      </c>
      <c r="W2" t="n">
        <v>9.539999999999999</v>
      </c>
      <c r="X2" t="n">
        <v>4.5</v>
      </c>
      <c r="Y2" t="n">
        <v>1</v>
      </c>
      <c r="Z2" t="n">
        <v>10</v>
      </c>
      <c r="AA2" t="n">
        <v>1458.229012267173</v>
      </c>
      <c r="AB2" t="n">
        <v>1995.213267107605</v>
      </c>
      <c r="AC2" t="n">
        <v>1804.792913194262</v>
      </c>
      <c r="AD2" t="n">
        <v>1458229.012267173</v>
      </c>
      <c r="AE2" t="n">
        <v>1995213.267107605</v>
      </c>
      <c r="AF2" t="n">
        <v>1.022843678881368e-06</v>
      </c>
      <c r="AG2" t="n">
        <v>47.03125</v>
      </c>
      <c r="AH2" t="n">
        <v>1804792.913194262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2.9686</v>
      </c>
      <c r="E3" t="n">
        <v>33.69</v>
      </c>
      <c r="F3" t="n">
        <v>26.85</v>
      </c>
      <c r="G3" t="n">
        <v>9.42</v>
      </c>
      <c r="H3" t="n">
        <v>0.17</v>
      </c>
      <c r="I3" t="n">
        <v>171</v>
      </c>
      <c r="J3" t="n">
        <v>133.55</v>
      </c>
      <c r="K3" t="n">
        <v>46.47</v>
      </c>
      <c r="L3" t="n">
        <v>1.25</v>
      </c>
      <c r="M3" t="n">
        <v>169</v>
      </c>
      <c r="N3" t="n">
        <v>20.83</v>
      </c>
      <c r="O3" t="n">
        <v>16704.7</v>
      </c>
      <c r="P3" t="n">
        <v>296.72</v>
      </c>
      <c r="Q3" t="n">
        <v>609.48</v>
      </c>
      <c r="R3" t="n">
        <v>155.28</v>
      </c>
      <c r="S3" t="n">
        <v>46.36</v>
      </c>
      <c r="T3" t="n">
        <v>53333.16</v>
      </c>
      <c r="U3" t="n">
        <v>0.3</v>
      </c>
      <c r="V3" t="n">
        <v>0.79</v>
      </c>
      <c r="W3" t="n">
        <v>9.460000000000001</v>
      </c>
      <c r="X3" t="n">
        <v>3.46</v>
      </c>
      <c r="Y3" t="n">
        <v>1</v>
      </c>
      <c r="Z3" t="n">
        <v>10</v>
      </c>
      <c r="AA3" t="n">
        <v>1327.77483911525</v>
      </c>
      <c r="AB3" t="n">
        <v>1816.720112169209</v>
      </c>
      <c r="AC3" t="n">
        <v>1643.33489444647</v>
      </c>
      <c r="AD3" t="n">
        <v>1327774.839115249</v>
      </c>
      <c r="AE3" t="n">
        <v>1816720.112169208</v>
      </c>
      <c r="AF3" t="n">
        <v>1.096613725713182e-06</v>
      </c>
      <c r="AG3" t="n">
        <v>43.8671875</v>
      </c>
      <c r="AH3" t="n">
        <v>1643334.89444647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3.1119</v>
      </c>
      <c r="E4" t="n">
        <v>32.14</v>
      </c>
      <c r="F4" t="n">
        <v>26.17</v>
      </c>
      <c r="G4" t="n">
        <v>11.3</v>
      </c>
      <c r="H4" t="n">
        <v>0.2</v>
      </c>
      <c r="I4" t="n">
        <v>139</v>
      </c>
      <c r="J4" t="n">
        <v>133.88</v>
      </c>
      <c r="K4" t="n">
        <v>46.47</v>
      </c>
      <c r="L4" t="n">
        <v>1.5</v>
      </c>
      <c r="M4" t="n">
        <v>137</v>
      </c>
      <c r="N4" t="n">
        <v>20.91</v>
      </c>
      <c r="O4" t="n">
        <v>16746.01</v>
      </c>
      <c r="P4" t="n">
        <v>288.61</v>
      </c>
      <c r="Q4" t="n">
        <v>609.33</v>
      </c>
      <c r="R4" t="n">
        <v>134.06</v>
      </c>
      <c r="S4" t="n">
        <v>46.36</v>
      </c>
      <c r="T4" t="n">
        <v>42880.77</v>
      </c>
      <c r="U4" t="n">
        <v>0.35</v>
      </c>
      <c r="V4" t="n">
        <v>0.8100000000000001</v>
      </c>
      <c r="W4" t="n">
        <v>9.4</v>
      </c>
      <c r="X4" t="n">
        <v>2.79</v>
      </c>
      <c r="Y4" t="n">
        <v>1</v>
      </c>
      <c r="Z4" t="n">
        <v>10</v>
      </c>
      <c r="AA4" t="n">
        <v>1247.725148131538</v>
      </c>
      <c r="AB4" t="n">
        <v>1707.192593422173</v>
      </c>
      <c r="AC4" t="n">
        <v>1544.260528365813</v>
      </c>
      <c r="AD4" t="n">
        <v>1247725.148131538</v>
      </c>
      <c r="AE4" t="n">
        <v>1707192.593422173</v>
      </c>
      <c r="AF4" t="n">
        <v>1.149549367731204e-06</v>
      </c>
      <c r="AG4" t="n">
        <v>41.84895833333334</v>
      </c>
      <c r="AH4" t="n">
        <v>1544260.528365813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3.2163</v>
      </c>
      <c r="E5" t="n">
        <v>31.09</v>
      </c>
      <c r="F5" t="n">
        <v>25.73</v>
      </c>
      <c r="G5" t="n">
        <v>13.19</v>
      </c>
      <c r="H5" t="n">
        <v>0.23</v>
      </c>
      <c r="I5" t="n">
        <v>117</v>
      </c>
      <c r="J5" t="n">
        <v>134.22</v>
      </c>
      <c r="K5" t="n">
        <v>46.47</v>
      </c>
      <c r="L5" t="n">
        <v>1.75</v>
      </c>
      <c r="M5" t="n">
        <v>115</v>
      </c>
      <c r="N5" t="n">
        <v>21</v>
      </c>
      <c r="O5" t="n">
        <v>16787.35</v>
      </c>
      <c r="P5" t="n">
        <v>283.04</v>
      </c>
      <c r="Q5" t="n">
        <v>609.45</v>
      </c>
      <c r="R5" t="n">
        <v>120.18</v>
      </c>
      <c r="S5" t="n">
        <v>46.36</v>
      </c>
      <c r="T5" t="n">
        <v>36054.63</v>
      </c>
      <c r="U5" t="n">
        <v>0.39</v>
      </c>
      <c r="V5" t="n">
        <v>0.83</v>
      </c>
      <c r="W5" t="n">
        <v>9.369999999999999</v>
      </c>
      <c r="X5" t="n">
        <v>2.34</v>
      </c>
      <c r="Y5" t="n">
        <v>1</v>
      </c>
      <c r="Z5" t="n">
        <v>10</v>
      </c>
      <c r="AA5" t="n">
        <v>1194.988987133236</v>
      </c>
      <c r="AB5" t="n">
        <v>1635.036651389073</v>
      </c>
      <c r="AC5" t="n">
        <v>1478.991048168851</v>
      </c>
      <c r="AD5" t="n">
        <v>1194988.987133236</v>
      </c>
      <c r="AE5" t="n">
        <v>1635036.651389073</v>
      </c>
      <c r="AF5" t="n">
        <v>1.188115180897159e-06</v>
      </c>
      <c r="AG5" t="n">
        <v>40.48177083333334</v>
      </c>
      <c r="AH5" t="n">
        <v>1478991.048168852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3.2982</v>
      </c>
      <c r="E6" t="n">
        <v>30.32</v>
      </c>
      <c r="F6" t="n">
        <v>25.39</v>
      </c>
      <c r="G6" t="n">
        <v>15.08</v>
      </c>
      <c r="H6" t="n">
        <v>0.26</v>
      </c>
      <c r="I6" t="n">
        <v>101</v>
      </c>
      <c r="J6" t="n">
        <v>134.55</v>
      </c>
      <c r="K6" t="n">
        <v>46.47</v>
      </c>
      <c r="L6" t="n">
        <v>2</v>
      </c>
      <c r="M6" t="n">
        <v>99</v>
      </c>
      <c r="N6" t="n">
        <v>21.09</v>
      </c>
      <c r="O6" t="n">
        <v>16828.84</v>
      </c>
      <c r="P6" t="n">
        <v>278.65</v>
      </c>
      <c r="Q6" t="n">
        <v>609.2</v>
      </c>
      <c r="R6" t="n">
        <v>110.11</v>
      </c>
      <c r="S6" t="n">
        <v>46.36</v>
      </c>
      <c r="T6" t="n">
        <v>31097.25</v>
      </c>
      <c r="U6" t="n">
        <v>0.42</v>
      </c>
      <c r="V6" t="n">
        <v>0.84</v>
      </c>
      <c r="W6" t="n">
        <v>9.34</v>
      </c>
      <c r="X6" t="n">
        <v>2.01</v>
      </c>
      <c r="Y6" t="n">
        <v>1</v>
      </c>
      <c r="Z6" t="n">
        <v>10</v>
      </c>
      <c r="AA6" t="n">
        <v>1151.808748666641</v>
      </c>
      <c r="AB6" t="n">
        <v>1575.955544141402</v>
      </c>
      <c r="AC6" t="n">
        <v>1425.548558876044</v>
      </c>
      <c r="AD6" t="n">
        <v>1151808.748666641</v>
      </c>
      <c r="AE6" t="n">
        <v>1575955.544141402</v>
      </c>
      <c r="AF6" t="n">
        <v>1.218369396398038e-06</v>
      </c>
      <c r="AG6" t="n">
        <v>39.47916666666666</v>
      </c>
      <c r="AH6" t="n">
        <v>1425548.558876044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3.3623</v>
      </c>
      <c r="E7" t="n">
        <v>29.74</v>
      </c>
      <c r="F7" t="n">
        <v>25.14</v>
      </c>
      <c r="G7" t="n">
        <v>16.95</v>
      </c>
      <c r="H7" t="n">
        <v>0.29</v>
      </c>
      <c r="I7" t="n">
        <v>89</v>
      </c>
      <c r="J7" t="n">
        <v>134.89</v>
      </c>
      <c r="K7" t="n">
        <v>46.47</v>
      </c>
      <c r="L7" t="n">
        <v>2.25</v>
      </c>
      <c r="M7" t="n">
        <v>87</v>
      </c>
      <c r="N7" t="n">
        <v>21.17</v>
      </c>
      <c r="O7" t="n">
        <v>16870.25</v>
      </c>
      <c r="P7" t="n">
        <v>275.31</v>
      </c>
      <c r="Q7" t="n">
        <v>609.11</v>
      </c>
      <c r="R7" t="n">
        <v>102.38</v>
      </c>
      <c r="S7" t="n">
        <v>46.36</v>
      </c>
      <c r="T7" t="n">
        <v>27290.33</v>
      </c>
      <c r="U7" t="n">
        <v>0.45</v>
      </c>
      <c r="V7" t="n">
        <v>0.85</v>
      </c>
      <c r="W7" t="n">
        <v>9.32</v>
      </c>
      <c r="X7" t="n">
        <v>1.76</v>
      </c>
      <c r="Y7" t="n">
        <v>1</v>
      </c>
      <c r="Z7" t="n">
        <v>10</v>
      </c>
      <c r="AA7" t="n">
        <v>1123.850984751287</v>
      </c>
      <c r="AB7" t="n">
        <v>1537.70249814292</v>
      </c>
      <c r="AC7" t="n">
        <v>1390.94632989917</v>
      </c>
      <c r="AD7" t="n">
        <v>1123850.984751287</v>
      </c>
      <c r="AE7" t="n">
        <v>1537702.49814292</v>
      </c>
      <c r="AF7" t="n">
        <v>1.24204821463499e-06</v>
      </c>
      <c r="AG7" t="n">
        <v>38.72395833333334</v>
      </c>
      <c r="AH7" t="n">
        <v>1390946.32989917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3.4153</v>
      </c>
      <c r="E8" t="n">
        <v>29.28</v>
      </c>
      <c r="F8" t="n">
        <v>24.95</v>
      </c>
      <c r="G8" t="n">
        <v>18.95</v>
      </c>
      <c r="H8" t="n">
        <v>0.33</v>
      </c>
      <c r="I8" t="n">
        <v>79</v>
      </c>
      <c r="J8" t="n">
        <v>135.22</v>
      </c>
      <c r="K8" t="n">
        <v>46.47</v>
      </c>
      <c r="L8" t="n">
        <v>2.5</v>
      </c>
      <c r="M8" t="n">
        <v>77</v>
      </c>
      <c r="N8" t="n">
        <v>21.26</v>
      </c>
      <c r="O8" t="n">
        <v>16911.68</v>
      </c>
      <c r="P8" t="n">
        <v>272.44</v>
      </c>
      <c r="Q8" t="n">
        <v>609.03</v>
      </c>
      <c r="R8" t="n">
        <v>96.26000000000001</v>
      </c>
      <c r="S8" t="n">
        <v>46.36</v>
      </c>
      <c r="T8" t="n">
        <v>24283.39</v>
      </c>
      <c r="U8" t="n">
        <v>0.48</v>
      </c>
      <c r="V8" t="n">
        <v>0.85</v>
      </c>
      <c r="W8" t="n">
        <v>9.31</v>
      </c>
      <c r="X8" t="n">
        <v>1.57</v>
      </c>
      <c r="Y8" t="n">
        <v>1</v>
      </c>
      <c r="Z8" t="n">
        <v>10</v>
      </c>
      <c r="AA8" t="n">
        <v>1099.81824634806</v>
      </c>
      <c r="AB8" t="n">
        <v>1504.819845210037</v>
      </c>
      <c r="AC8" t="n">
        <v>1361.201951211108</v>
      </c>
      <c r="AD8" t="n">
        <v>1099818.24634806</v>
      </c>
      <c r="AE8" t="n">
        <v>1504819.845210037</v>
      </c>
      <c r="AF8" t="n">
        <v>1.261626644690504e-06</v>
      </c>
      <c r="AG8" t="n">
        <v>38.125</v>
      </c>
      <c r="AH8" t="n">
        <v>1361201.951211108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3.4534</v>
      </c>
      <c r="E9" t="n">
        <v>28.96</v>
      </c>
      <c r="F9" t="n">
        <v>24.82</v>
      </c>
      <c r="G9" t="n">
        <v>20.68</v>
      </c>
      <c r="H9" t="n">
        <v>0.36</v>
      </c>
      <c r="I9" t="n">
        <v>72</v>
      </c>
      <c r="J9" t="n">
        <v>135.56</v>
      </c>
      <c r="K9" t="n">
        <v>46.47</v>
      </c>
      <c r="L9" t="n">
        <v>2.75</v>
      </c>
      <c r="M9" t="n">
        <v>70</v>
      </c>
      <c r="N9" t="n">
        <v>21.34</v>
      </c>
      <c r="O9" t="n">
        <v>16953.14</v>
      </c>
      <c r="P9" t="n">
        <v>270.34</v>
      </c>
      <c r="Q9" t="n">
        <v>609.13</v>
      </c>
      <c r="R9" t="n">
        <v>92.04000000000001</v>
      </c>
      <c r="S9" t="n">
        <v>46.36</v>
      </c>
      <c r="T9" t="n">
        <v>22207.42</v>
      </c>
      <c r="U9" t="n">
        <v>0.5</v>
      </c>
      <c r="V9" t="n">
        <v>0.86</v>
      </c>
      <c r="W9" t="n">
        <v>9.300000000000001</v>
      </c>
      <c r="X9" t="n">
        <v>1.44</v>
      </c>
      <c r="Y9" t="n">
        <v>1</v>
      </c>
      <c r="Z9" t="n">
        <v>10</v>
      </c>
      <c r="AA9" t="n">
        <v>1088.579259525505</v>
      </c>
      <c r="AB9" t="n">
        <v>1489.442167610311</v>
      </c>
      <c r="AC9" t="n">
        <v>1347.291897578794</v>
      </c>
      <c r="AD9" t="n">
        <v>1088579.259525505</v>
      </c>
      <c r="AE9" t="n">
        <v>1489442.167610311</v>
      </c>
      <c r="AF9" t="n">
        <v>1.275700950070034e-06</v>
      </c>
      <c r="AG9" t="n">
        <v>37.70833333333334</v>
      </c>
      <c r="AH9" t="n">
        <v>1347291.897578794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3.4943</v>
      </c>
      <c r="E10" t="n">
        <v>28.62</v>
      </c>
      <c r="F10" t="n">
        <v>24.67</v>
      </c>
      <c r="G10" t="n">
        <v>22.77</v>
      </c>
      <c r="H10" t="n">
        <v>0.39</v>
      </c>
      <c r="I10" t="n">
        <v>65</v>
      </c>
      <c r="J10" t="n">
        <v>135.9</v>
      </c>
      <c r="K10" t="n">
        <v>46.47</v>
      </c>
      <c r="L10" t="n">
        <v>3</v>
      </c>
      <c r="M10" t="n">
        <v>63</v>
      </c>
      <c r="N10" t="n">
        <v>21.43</v>
      </c>
      <c r="O10" t="n">
        <v>16994.64</v>
      </c>
      <c r="P10" t="n">
        <v>267.97</v>
      </c>
      <c r="Q10" t="n">
        <v>609.0599999999999</v>
      </c>
      <c r="R10" t="n">
        <v>87.38</v>
      </c>
      <c r="S10" t="n">
        <v>46.36</v>
      </c>
      <c r="T10" t="n">
        <v>19914.98</v>
      </c>
      <c r="U10" t="n">
        <v>0.53</v>
      </c>
      <c r="V10" t="n">
        <v>0.86</v>
      </c>
      <c r="W10" t="n">
        <v>9.289999999999999</v>
      </c>
      <c r="X10" t="n">
        <v>1.29</v>
      </c>
      <c r="Y10" t="n">
        <v>1</v>
      </c>
      <c r="Z10" t="n">
        <v>10</v>
      </c>
      <c r="AA10" t="n">
        <v>1068.477716064866</v>
      </c>
      <c r="AB10" t="n">
        <v>1461.938349029956</v>
      </c>
      <c r="AC10" t="n">
        <v>1322.413004841896</v>
      </c>
      <c r="AD10" t="n">
        <v>1068477.716064866</v>
      </c>
      <c r="AE10" t="n">
        <v>1461938.349029956</v>
      </c>
      <c r="AF10" t="n">
        <v>1.29080958760344e-06</v>
      </c>
      <c r="AG10" t="n">
        <v>37.265625</v>
      </c>
      <c r="AH10" t="n">
        <v>1322413.004841896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3.5271</v>
      </c>
      <c r="E11" t="n">
        <v>28.35</v>
      </c>
      <c r="F11" t="n">
        <v>24.54</v>
      </c>
      <c r="G11" t="n">
        <v>24.54</v>
      </c>
      <c r="H11" t="n">
        <v>0.42</v>
      </c>
      <c r="I11" t="n">
        <v>60</v>
      </c>
      <c r="J11" t="n">
        <v>136.23</v>
      </c>
      <c r="K11" t="n">
        <v>46.47</v>
      </c>
      <c r="L11" t="n">
        <v>3.25</v>
      </c>
      <c r="M11" t="n">
        <v>58</v>
      </c>
      <c r="N11" t="n">
        <v>21.52</v>
      </c>
      <c r="O11" t="n">
        <v>17036.16</v>
      </c>
      <c r="P11" t="n">
        <v>265.9</v>
      </c>
      <c r="Q11" t="n">
        <v>608.98</v>
      </c>
      <c r="R11" t="n">
        <v>83.58</v>
      </c>
      <c r="S11" t="n">
        <v>46.36</v>
      </c>
      <c r="T11" t="n">
        <v>18035.13</v>
      </c>
      <c r="U11" t="n">
        <v>0.55</v>
      </c>
      <c r="V11" t="n">
        <v>0.87</v>
      </c>
      <c r="W11" t="n">
        <v>9.27</v>
      </c>
      <c r="X11" t="n">
        <v>1.16</v>
      </c>
      <c r="Y11" t="n">
        <v>1</v>
      </c>
      <c r="Z11" t="n">
        <v>10</v>
      </c>
      <c r="AA11" t="n">
        <v>1050.595089901647</v>
      </c>
      <c r="AB11" t="n">
        <v>1437.470550987653</v>
      </c>
      <c r="AC11" t="n">
        <v>1300.28037910398</v>
      </c>
      <c r="AD11" t="n">
        <v>1050595.089901647</v>
      </c>
      <c r="AE11" t="n">
        <v>1437470.550987653</v>
      </c>
      <c r="AF11" t="n">
        <v>1.302926049977418e-06</v>
      </c>
      <c r="AG11" t="n">
        <v>36.9140625</v>
      </c>
      <c r="AH11" t="n">
        <v>1300280.37910398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3.5476</v>
      </c>
      <c r="E12" t="n">
        <v>28.19</v>
      </c>
      <c r="F12" t="n">
        <v>24.48</v>
      </c>
      <c r="G12" t="n">
        <v>26.23</v>
      </c>
      <c r="H12" t="n">
        <v>0.45</v>
      </c>
      <c r="I12" t="n">
        <v>56</v>
      </c>
      <c r="J12" t="n">
        <v>136.57</v>
      </c>
      <c r="K12" t="n">
        <v>46.47</v>
      </c>
      <c r="L12" t="n">
        <v>3.5</v>
      </c>
      <c r="M12" t="n">
        <v>54</v>
      </c>
      <c r="N12" t="n">
        <v>21.6</v>
      </c>
      <c r="O12" t="n">
        <v>17077.72</v>
      </c>
      <c r="P12" t="n">
        <v>264.63</v>
      </c>
      <c r="Q12" t="n">
        <v>608.87</v>
      </c>
      <c r="R12" t="n">
        <v>81.8</v>
      </c>
      <c r="S12" t="n">
        <v>46.36</v>
      </c>
      <c r="T12" t="n">
        <v>17167.74</v>
      </c>
      <c r="U12" t="n">
        <v>0.57</v>
      </c>
      <c r="V12" t="n">
        <v>0.87</v>
      </c>
      <c r="W12" t="n">
        <v>9.27</v>
      </c>
      <c r="X12" t="n">
        <v>1.11</v>
      </c>
      <c r="Y12" t="n">
        <v>1</v>
      </c>
      <c r="Z12" t="n">
        <v>10</v>
      </c>
      <c r="AA12" t="n">
        <v>1044.841640839512</v>
      </c>
      <c r="AB12" t="n">
        <v>1429.598428156581</v>
      </c>
      <c r="AC12" t="n">
        <v>1293.159560627312</v>
      </c>
      <c r="AD12" t="n">
        <v>1044841.640839512</v>
      </c>
      <c r="AE12" t="n">
        <v>1429598.428156581</v>
      </c>
      <c r="AF12" t="n">
        <v>1.310498838961155e-06</v>
      </c>
      <c r="AG12" t="n">
        <v>36.70572916666666</v>
      </c>
      <c r="AH12" t="n">
        <v>1293159.560627312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3.5753</v>
      </c>
      <c r="E13" t="n">
        <v>27.97</v>
      </c>
      <c r="F13" t="n">
        <v>24.37</v>
      </c>
      <c r="G13" t="n">
        <v>28.12</v>
      </c>
      <c r="H13" t="n">
        <v>0.48</v>
      </c>
      <c r="I13" t="n">
        <v>52</v>
      </c>
      <c r="J13" t="n">
        <v>136.91</v>
      </c>
      <c r="K13" t="n">
        <v>46.47</v>
      </c>
      <c r="L13" t="n">
        <v>3.75</v>
      </c>
      <c r="M13" t="n">
        <v>50</v>
      </c>
      <c r="N13" t="n">
        <v>21.69</v>
      </c>
      <c r="O13" t="n">
        <v>17119.3</v>
      </c>
      <c r="P13" t="n">
        <v>262.89</v>
      </c>
      <c r="Q13" t="n">
        <v>608.9299999999999</v>
      </c>
      <c r="R13" t="n">
        <v>78.39</v>
      </c>
      <c r="S13" t="n">
        <v>46.36</v>
      </c>
      <c r="T13" t="n">
        <v>15482.16</v>
      </c>
      <c r="U13" t="n">
        <v>0.59</v>
      </c>
      <c r="V13" t="n">
        <v>0.87</v>
      </c>
      <c r="W13" t="n">
        <v>9.26</v>
      </c>
      <c r="X13" t="n">
        <v>1</v>
      </c>
      <c r="Y13" t="n">
        <v>1</v>
      </c>
      <c r="Z13" t="n">
        <v>10</v>
      </c>
      <c r="AA13" t="n">
        <v>1036.762014217234</v>
      </c>
      <c r="AB13" t="n">
        <v>1418.543526564011</v>
      </c>
      <c r="AC13" t="n">
        <v>1283.159723327085</v>
      </c>
      <c r="AD13" t="n">
        <v>1036762.014217234</v>
      </c>
      <c r="AE13" t="n">
        <v>1418543.526564011</v>
      </c>
      <c r="AF13" t="n">
        <v>1.320731339197716e-06</v>
      </c>
      <c r="AG13" t="n">
        <v>36.41927083333334</v>
      </c>
      <c r="AH13" t="n">
        <v>1283159.723327085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3.5985</v>
      </c>
      <c r="E14" t="n">
        <v>27.79</v>
      </c>
      <c r="F14" t="n">
        <v>24.3</v>
      </c>
      <c r="G14" t="n">
        <v>30.38</v>
      </c>
      <c r="H14" t="n">
        <v>0.52</v>
      </c>
      <c r="I14" t="n">
        <v>48</v>
      </c>
      <c r="J14" t="n">
        <v>137.25</v>
      </c>
      <c r="K14" t="n">
        <v>46.47</v>
      </c>
      <c r="L14" t="n">
        <v>4</v>
      </c>
      <c r="M14" t="n">
        <v>46</v>
      </c>
      <c r="N14" t="n">
        <v>21.78</v>
      </c>
      <c r="O14" t="n">
        <v>17160.92</v>
      </c>
      <c r="P14" t="n">
        <v>261.24</v>
      </c>
      <c r="Q14" t="n">
        <v>608.98</v>
      </c>
      <c r="R14" t="n">
        <v>76.31999999999999</v>
      </c>
      <c r="S14" t="n">
        <v>46.36</v>
      </c>
      <c r="T14" t="n">
        <v>14466.85</v>
      </c>
      <c r="U14" t="n">
        <v>0.61</v>
      </c>
      <c r="V14" t="n">
        <v>0.88</v>
      </c>
      <c r="W14" t="n">
        <v>9.25</v>
      </c>
      <c r="X14" t="n">
        <v>0.93</v>
      </c>
      <c r="Y14" t="n">
        <v>1</v>
      </c>
      <c r="Z14" t="n">
        <v>10</v>
      </c>
      <c r="AA14" t="n">
        <v>1022.03209482752</v>
      </c>
      <c r="AB14" t="n">
        <v>1398.389401016824</v>
      </c>
      <c r="AC14" t="n">
        <v>1264.929079235628</v>
      </c>
      <c r="AD14" t="n">
        <v>1022032.09482752</v>
      </c>
      <c r="AE14" t="n">
        <v>1398389.401016824</v>
      </c>
      <c r="AF14" t="n">
        <v>1.329301519901262e-06</v>
      </c>
      <c r="AG14" t="n">
        <v>36.18489583333334</v>
      </c>
      <c r="AH14" t="n">
        <v>1264929.079235628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3.6153</v>
      </c>
      <c r="E15" t="n">
        <v>27.66</v>
      </c>
      <c r="F15" t="n">
        <v>24.26</v>
      </c>
      <c r="G15" t="n">
        <v>32.34</v>
      </c>
      <c r="H15" t="n">
        <v>0.55</v>
      </c>
      <c r="I15" t="n">
        <v>45</v>
      </c>
      <c r="J15" t="n">
        <v>137.58</v>
      </c>
      <c r="K15" t="n">
        <v>46.47</v>
      </c>
      <c r="L15" t="n">
        <v>4.25</v>
      </c>
      <c r="M15" t="n">
        <v>43</v>
      </c>
      <c r="N15" t="n">
        <v>21.87</v>
      </c>
      <c r="O15" t="n">
        <v>17202.57</v>
      </c>
      <c r="P15" t="n">
        <v>259.91</v>
      </c>
      <c r="Q15" t="n">
        <v>608.9</v>
      </c>
      <c r="R15" t="n">
        <v>74.8</v>
      </c>
      <c r="S15" t="n">
        <v>46.36</v>
      </c>
      <c r="T15" t="n">
        <v>13722.67</v>
      </c>
      <c r="U15" t="n">
        <v>0.62</v>
      </c>
      <c r="V15" t="n">
        <v>0.88</v>
      </c>
      <c r="W15" t="n">
        <v>9.25</v>
      </c>
      <c r="X15" t="n">
        <v>0.88</v>
      </c>
      <c r="Y15" t="n">
        <v>1</v>
      </c>
      <c r="Z15" t="n">
        <v>10</v>
      </c>
      <c r="AA15" t="n">
        <v>1017.128199821457</v>
      </c>
      <c r="AB15" t="n">
        <v>1391.67967552495</v>
      </c>
      <c r="AC15" t="n">
        <v>1258.859720527541</v>
      </c>
      <c r="AD15" t="n">
        <v>1017128.199821457</v>
      </c>
      <c r="AE15" t="n">
        <v>1391679.67552495</v>
      </c>
      <c r="AF15" t="n">
        <v>1.335507512824519e-06</v>
      </c>
      <c r="AG15" t="n">
        <v>36.015625</v>
      </c>
      <c r="AH15" t="n">
        <v>1258859.72052754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3.6285</v>
      </c>
      <c r="E16" t="n">
        <v>27.56</v>
      </c>
      <c r="F16" t="n">
        <v>24.21</v>
      </c>
      <c r="G16" t="n">
        <v>33.78</v>
      </c>
      <c r="H16" t="n">
        <v>0.58</v>
      </c>
      <c r="I16" t="n">
        <v>43</v>
      </c>
      <c r="J16" t="n">
        <v>137.92</v>
      </c>
      <c r="K16" t="n">
        <v>46.47</v>
      </c>
      <c r="L16" t="n">
        <v>4.5</v>
      </c>
      <c r="M16" t="n">
        <v>41</v>
      </c>
      <c r="N16" t="n">
        <v>21.95</v>
      </c>
      <c r="O16" t="n">
        <v>17244.24</v>
      </c>
      <c r="P16" t="n">
        <v>258.85</v>
      </c>
      <c r="Q16" t="n">
        <v>608.85</v>
      </c>
      <c r="R16" t="n">
        <v>73.68000000000001</v>
      </c>
      <c r="S16" t="n">
        <v>46.36</v>
      </c>
      <c r="T16" t="n">
        <v>13173.04</v>
      </c>
      <c r="U16" t="n">
        <v>0.63</v>
      </c>
      <c r="V16" t="n">
        <v>0.88</v>
      </c>
      <c r="W16" t="n">
        <v>9.24</v>
      </c>
      <c r="X16" t="n">
        <v>0.83</v>
      </c>
      <c r="Y16" t="n">
        <v>1</v>
      </c>
      <c r="Z16" t="n">
        <v>10</v>
      </c>
      <c r="AA16" t="n">
        <v>1012.98535487662</v>
      </c>
      <c r="AB16" t="n">
        <v>1386.011252302005</v>
      </c>
      <c r="AC16" t="n">
        <v>1253.732283661311</v>
      </c>
      <c r="AD16" t="n">
        <v>1012985.35487662</v>
      </c>
      <c r="AE16" t="n">
        <v>1386011.252302005</v>
      </c>
      <c r="AF16" t="n">
        <v>1.340383650121364e-06</v>
      </c>
      <c r="AG16" t="n">
        <v>35.88541666666666</v>
      </c>
      <c r="AH16" t="n">
        <v>1253732.283661311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3.6454</v>
      </c>
      <c r="E17" t="n">
        <v>27.43</v>
      </c>
      <c r="F17" t="n">
        <v>24.16</v>
      </c>
      <c r="G17" t="n">
        <v>36.24</v>
      </c>
      <c r="H17" t="n">
        <v>0.61</v>
      </c>
      <c r="I17" t="n">
        <v>40</v>
      </c>
      <c r="J17" t="n">
        <v>138.26</v>
      </c>
      <c r="K17" t="n">
        <v>46.47</v>
      </c>
      <c r="L17" t="n">
        <v>4.75</v>
      </c>
      <c r="M17" t="n">
        <v>38</v>
      </c>
      <c r="N17" t="n">
        <v>22.04</v>
      </c>
      <c r="O17" t="n">
        <v>17285.95</v>
      </c>
      <c r="P17" t="n">
        <v>257.64</v>
      </c>
      <c r="Q17" t="n">
        <v>608.99</v>
      </c>
      <c r="R17" t="n">
        <v>71.88</v>
      </c>
      <c r="S17" t="n">
        <v>46.36</v>
      </c>
      <c r="T17" t="n">
        <v>12286.46</v>
      </c>
      <c r="U17" t="n">
        <v>0.64</v>
      </c>
      <c r="V17" t="n">
        <v>0.88</v>
      </c>
      <c r="W17" t="n">
        <v>9.24</v>
      </c>
      <c r="X17" t="n">
        <v>0.79</v>
      </c>
      <c r="Y17" t="n">
        <v>1</v>
      </c>
      <c r="Z17" t="n">
        <v>10</v>
      </c>
      <c r="AA17" t="n">
        <v>1008.257850654624</v>
      </c>
      <c r="AB17" t="n">
        <v>1379.542872462702</v>
      </c>
      <c r="AC17" t="n">
        <v>1247.881236915443</v>
      </c>
      <c r="AD17" t="n">
        <v>1008257.850654624</v>
      </c>
      <c r="AE17" t="n">
        <v>1379542.872462702</v>
      </c>
      <c r="AF17" t="n">
        <v>1.346626583478688e-06</v>
      </c>
      <c r="AG17" t="n">
        <v>35.71614583333334</v>
      </c>
      <c r="AH17" t="n">
        <v>1247881.236915443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3.6588</v>
      </c>
      <c r="E18" t="n">
        <v>27.33</v>
      </c>
      <c r="F18" t="n">
        <v>24.12</v>
      </c>
      <c r="G18" t="n">
        <v>38.08</v>
      </c>
      <c r="H18" t="n">
        <v>0.64</v>
      </c>
      <c r="I18" t="n">
        <v>38</v>
      </c>
      <c r="J18" t="n">
        <v>138.6</v>
      </c>
      <c r="K18" t="n">
        <v>46.47</v>
      </c>
      <c r="L18" t="n">
        <v>5</v>
      </c>
      <c r="M18" t="n">
        <v>36</v>
      </c>
      <c r="N18" t="n">
        <v>22.13</v>
      </c>
      <c r="O18" t="n">
        <v>17327.69</v>
      </c>
      <c r="P18" t="n">
        <v>256.35</v>
      </c>
      <c r="Q18" t="n">
        <v>608.9299999999999</v>
      </c>
      <c r="R18" t="n">
        <v>70.31999999999999</v>
      </c>
      <c r="S18" t="n">
        <v>46.36</v>
      </c>
      <c r="T18" t="n">
        <v>11519.95</v>
      </c>
      <c r="U18" t="n">
        <v>0.66</v>
      </c>
      <c r="V18" t="n">
        <v>0.88</v>
      </c>
      <c r="W18" t="n">
        <v>9.24</v>
      </c>
      <c r="X18" t="n">
        <v>0.74</v>
      </c>
      <c r="Y18" t="n">
        <v>1</v>
      </c>
      <c r="Z18" t="n">
        <v>10</v>
      </c>
      <c r="AA18" t="n">
        <v>995.9837799494919</v>
      </c>
      <c r="AB18" t="n">
        <v>1362.748947430158</v>
      </c>
      <c r="AC18" t="n">
        <v>1232.690100517583</v>
      </c>
      <c r="AD18" t="n">
        <v>995983.779949492</v>
      </c>
      <c r="AE18" t="n">
        <v>1362748.947430158</v>
      </c>
      <c r="AF18" t="n">
        <v>1.351576601643667e-06</v>
      </c>
      <c r="AG18" t="n">
        <v>35.5859375</v>
      </c>
      <c r="AH18" t="n">
        <v>1232690.100517583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3.6724</v>
      </c>
      <c r="E19" t="n">
        <v>27.23</v>
      </c>
      <c r="F19" t="n">
        <v>24.07</v>
      </c>
      <c r="G19" t="n">
        <v>40.12</v>
      </c>
      <c r="H19" t="n">
        <v>0.67</v>
      </c>
      <c r="I19" t="n">
        <v>36</v>
      </c>
      <c r="J19" t="n">
        <v>138.94</v>
      </c>
      <c r="K19" t="n">
        <v>46.47</v>
      </c>
      <c r="L19" t="n">
        <v>5.25</v>
      </c>
      <c r="M19" t="n">
        <v>34</v>
      </c>
      <c r="N19" t="n">
        <v>22.22</v>
      </c>
      <c r="O19" t="n">
        <v>17369.47</v>
      </c>
      <c r="P19" t="n">
        <v>255.1</v>
      </c>
      <c r="Q19" t="n">
        <v>608.85</v>
      </c>
      <c r="R19" t="n">
        <v>69.34999999999999</v>
      </c>
      <c r="S19" t="n">
        <v>46.36</v>
      </c>
      <c r="T19" t="n">
        <v>11042.75</v>
      </c>
      <c r="U19" t="n">
        <v>0.67</v>
      </c>
      <c r="V19" t="n">
        <v>0.89</v>
      </c>
      <c r="W19" t="n">
        <v>9.23</v>
      </c>
      <c r="X19" t="n">
        <v>0.7</v>
      </c>
      <c r="Y19" t="n">
        <v>1</v>
      </c>
      <c r="Z19" t="n">
        <v>10</v>
      </c>
      <c r="AA19" t="n">
        <v>991.5937108420646</v>
      </c>
      <c r="AB19" t="n">
        <v>1356.742261201196</v>
      </c>
      <c r="AC19" t="n">
        <v>1227.256683991876</v>
      </c>
      <c r="AD19" t="n">
        <v>991593.7108420646</v>
      </c>
      <c r="AE19" t="n">
        <v>1356742.261201196</v>
      </c>
      <c r="AF19" t="n">
        <v>1.35660050067678e-06</v>
      </c>
      <c r="AG19" t="n">
        <v>35.45572916666666</v>
      </c>
      <c r="AH19" t="n">
        <v>1227256.683991876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3.6875</v>
      </c>
      <c r="E20" t="n">
        <v>27.12</v>
      </c>
      <c r="F20" t="n">
        <v>24.01</v>
      </c>
      <c r="G20" t="n">
        <v>42.38</v>
      </c>
      <c r="H20" t="n">
        <v>0.7</v>
      </c>
      <c r="I20" t="n">
        <v>34</v>
      </c>
      <c r="J20" t="n">
        <v>139.28</v>
      </c>
      <c r="K20" t="n">
        <v>46.47</v>
      </c>
      <c r="L20" t="n">
        <v>5.5</v>
      </c>
      <c r="M20" t="n">
        <v>32</v>
      </c>
      <c r="N20" t="n">
        <v>22.31</v>
      </c>
      <c r="O20" t="n">
        <v>17411.27</v>
      </c>
      <c r="P20" t="n">
        <v>253.65</v>
      </c>
      <c r="Q20" t="n">
        <v>608.96</v>
      </c>
      <c r="R20" t="n">
        <v>67.17</v>
      </c>
      <c r="S20" t="n">
        <v>46.36</v>
      </c>
      <c r="T20" t="n">
        <v>9961.629999999999</v>
      </c>
      <c r="U20" t="n">
        <v>0.6899999999999999</v>
      </c>
      <c r="V20" t="n">
        <v>0.89</v>
      </c>
      <c r="W20" t="n">
        <v>9.23</v>
      </c>
      <c r="X20" t="n">
        <v>0.64</v>
      </c>
      <c r="Y20" t="n">
        <v>1</v>
      </c>
      <c r="Z20" t="n">
        <v>10</v>
      </c>
      <c r="AA20" t="n">
        <v>986.8230682859588</v>
      </c>
      <c r="AB20" t="n">
        <v>1350.214857590036</v>
      </c>
      <c r="AC20" t="n">
        <v>1221.352246620098</v>
      </c>
      <c r="AD20" t="n">
        <v>986823.0682859588</v>
      </c>
      <c r="AE20" t="n">
        <v>1350214.857590036</v>
      </c>
      <c r="AF20" t="n">
        <v>1.362178506220898e-06</v>
      </c>
      <c r="AG20" t="n">
        <v>35.3125</v>
      </c>
      <c r="AH20" t="n">
        <v>1221352.246620097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3.692</v>
      </c>
      <c r="E21" t="n">
        <v>27.09</v>
      </c>
      <c r="F21" t="n">
        <v>24.01</v>
      </c>
      <c r="G21" t="n">
        <v>43.65</v>
      </c>
      <c r="H21" t="n">
        <v>0.73</v>
      </c>
      <c r="I21" t="n">
        <v>33</v>
      </c>
      <c r="J21" t="n">
        <v>139.61</v>
      </c>
      <c r="K21" t="n">
        <v>46.47</v>
      </c>
      <c r="L21" t="n">
        <v>5.75</v>
      </c>
      <c r="M21" t="n">
        <v>31</v>
      </c>
      <c r="N21" t="n">
        <v>22.4</v>
      </c>
      <c r="O21" t="n">
        <v>17453.1</v>
      </c>
      <c r="P21" t="n">
        <v>253.09</v>
      </c>
      <c r="Q21" t="n">
        <v>608.84</v>
      </c>
      <c r="R21" t="n">
        <v>67.12</v>
      </c>
      <c r="S21" t="n">
        <v>46.36</v>
      </c>
      <c r="T21" t="n">
        <v>9943.540000000001</v>
      </c>
      <c r="U21" t="n">
        <v>0.6899999999999999</v>
      </c>
      <c r="V21" t="n">
        <v>0.89</v>
      </c>
      <c r="W21" t="n">
        <v>9.23</v>
      </c>
      <c r="X21" t="n">
        <v>0.63</v>
      </c>
      <c r="Y21" t="n">
        <v>1</v>
      </c>
      <c r="Z21" t="n">
        <v>10</v>
      </c>
      <c r="AA21" t="n">
        <v>985.3420495017234</v>
      </c>
      <c r="AB21" t="n">
        <v>1348.188462351508</v>
      </c>
      <c r="AC21" t="n">
        <v>1219.519247699071</v>
      </c>
      <c r="AD21" t="n">
        <v>985342.0495017234</v>
      </c>
      <c r="AE21" t="n">
        <v>1348188.462351508</v>
      </c>
      <c r="AF21" t="n">
        <v>1.363840825753913e-06</v>
      </c>
      <c r="AG21" t="n">
        <v>35.2734375</v>
      </c>
      <c r="AH21" t="n">
        <v>1219519.247699071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3.6964</v>
      </c>
      <c r="E22" t="n">
        <v>27.05</v>
      </c>
      <c r="F22" t="n">
        <v>24</v>
      </c>
      <c r="G22" t="n">
        <v>45</v>
      </c>
      <c r="H22" t="n">
        <v>0.76</v>
      </c>
      <c r="I22" t="n">
        <v>32</v>
      </c>
      <c r="J22" t="n">
        <v>139.95</v>
      </c>
      <c r="K22" t="n">
        <v>46.47</v>
      </c>
      <c r="L22" t="n">
        <v>6</v>
      </c>
      <c r="M22" t="n">
        <v>30</v>
      </c>
      <c r="N22" t="n">
        <v>22.49</v>
      </c>
      <c r="O22" t="n">
        <v>17494.97</v>
      </c>
      <c r="P22" t="n">
        <v>252.17</v>
      </c>
      <c r="Q22" t="n">
        <v>608.88</v>
      </c>
      <c r="R22" t="n">
        <v>66.7</v>
      </c>
      <c r="S22" t="n">
        <v>46.36</v>
      </c>
      <c r="T22" t="n">
        <v>9738.41</v>
      </c>
      <c r="U22" t="n">
        <v>0.6899999999999999</v>
      </c>
      <c r="V22" t="n">
        <v>0.89</v>
      </c>
      <c r="W22" t="n">
        <v>9.24</v>
      </c>
      <c r="X22" t="n">
        <v>0.63</v>
      </c>
      <c r="Y22" t="n">
        <v>1</v>
      </c>
      <c r="Z22" t="n">
        <v>10</v>
      </c>
      <c r="AA22" t="n">
        <v>983.2811553350762</v>
      </c>
      <c r="AB22" t="n">
        <v>1345.368656032468</v>
      </c>
      <c r="AC22" t="n">
        <v>1216.968559737496</v>
      </c>
      <c r="AD22" t="n">
        <v>983281.1553350762</v>
      </c>
      <c r="AE22" t="n">
        <v>1345368.656032468</v>
      </c>
      <c r="AF22" t="n">
        <v>1.365466204852862e-06</v>
      </c>
      <c r="AG22" t="n">
        <v>35.22135416666666</v>
      </c>
      <c r="AH22" t="n">
        <v>1216968.559737496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3.7093</v>
      </c>
      <c r="E23" t="n">
        <v>26.96</v>
      </c>
      <c r="F23" t="n">
        <v>23.96</v>
      </c>
      <c r="G23" t="n">
        <v>47.92</v>
      </c>
      <c r="H23" t="n">
        <v>0.79</v>
      </c>
      <c r="I23" t="n">
        <v>30</v>
      </c>
      <c r="J23" t="n">
        <v>140.29</v>
      </c>
      <c r="K23" t="n">
        <v>46.47</v>
      </c>
      <c r="L23" t="n">
        <v>6.25</v>
      </c>
      <c r="M23" t="n">
        <v>28</v>
      </c>
      <c r="N23" t="n">
        <v>22.58</v>
      </c>
      <c r="O23" t="n">
        <v>17536.87</v>
      </c>
      <c r="P23" t="n">
        <v>251.08</v>
      </c>
      <c r="Q23" t="n">
        <v>608.87</v>
      </c>
      <c r="R23" t="n">
        <v>65.44</v>
      </c>
      <c r="S23" t="n">
        <v>46.36</v>
      </c>
      <c r="T23" t="n">
        <v>9119.6</v>
      </c>
      <c r="U23" t="n">
        <v>0.71</v>
      </c>
      <c r="V23" t="n">
        <v>0.89</v>
      </c>
      <c r="W23" t="n">
        <v>9.23</v>
      </c>
      <c r="X23" t="n">
        <v>0.59</v>
      </c>
      <c r="Y23" t="n">
        <v>1</v>
      </c>
      <c r="Z23" t="n">
        <v>10</v>
      </c>
      <c r="AA23" t="n">
        <v>979.5528884445655</v>
      </c>
      <c r="AB23" t="n">
        <v>1340.267476793344</v>
      </c>
      <c r="AC23" t="n">
        <v>1212.354229885404</v>
      </c>
      <c r="AD23" t="n">
        <v>979552.8884445655</v>
      </c>
      <c r="AE23" t="n">
        <v>1340267.476793344</v>
      </c>
      <c r="AF23" t="n">
        <v>1.370231520847506e-06</v>
      </c>
      <c r="AG23" t="n">
        <v>35.10416666666666</v>
      </c>
      <c r="AH23" t="n">
        <v>1212354.229885404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3.7192</v>
      </c>
      <c r="E24" t="n">
        <v>26.89</v>
      </c>
      <c r="F24" t="n">
        <v>23.92</v>
      </c>
      <c r="G24" t="n">
        <v>49.49</v>
      </c>
      <c r="H24" t="n">
        <v>0.82</v>
      </c>
      <c r="I24" t="n">
        <v>29</v>
      </c>
      <c r="J24" t="n">
        <v>140.63</v>
      </c>
      <c r="K24" t="n">
        <v>46.47</v>
      </c>
      <c r="L24" t="n">
        <v>6.5</v>
      </c>
      <c r="M24" t="n">
        <v>27</v>
      </c>
      <c r="N24" t="n">
        <v>22.67</v>
      </c>
      <c r="O24" t="n">
        <v>17578.8</v>
      </c>
      <c r="P24" t="n">
        <v>250.12</v>
      </c>
      <c r="Q24" t="n">
        <v>608.8099999999999</v>
      </c>
      <c r="R24" t="n">
        <v>64.06999999999999</v>
      </c>
      <c r="S24" t="n">
        <v>46.36</v>
      </c>
      <c r="T24" t="n">
        <v>8439.42</v>
      </c>
      <c r="U24" t="n">
        <v>0.72</v>
      </c>
      <c r="V24" t="n">
        <v>0.89</v>
      </c>
      <c r="W24" t="n">
        <v>9.23</v>
      </c>
      <c r="X24" t="n">
        <v>0.55</v>
      </c>
      <c r="Y24" t="n">
        <v>1</v>
      </c>
      <c r="Z24" t="n">
        <v>10</v>
      </c>
      <c r="AA24" t="n">
        <v>976.4656908508256</v>
      </c>
      <c r="AB24" t="n">
        <v>1336.043436848043</v>
      </c>
      <c r="AC24" t="n">
        <v>1208.533326384007</v>
      </c>
      <c r="AD24" t="n">
        <v>976465.6908508256</v>
      </c>
      <c r="AE24" t="n">
        <v>1336043.436848043</v>
      </c>
      <c r="AF24" t="n">
        <v>1.373888623820139e-06</v>
      </c>
      <c r="AG24" t="n">
        <v>35.01302083333334</v>
      </c>
      <c r="AH24" t="n">
        <v>1208533.326384007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3.7248</v>
      </c>
      <c r="E25" t="n">
        <v>26.85</v>
      </c>
      <c r="F25" t="n">
        <v>23.9</v>
      </c>
      <c r="G25" t="n">
        <v>51.22</v>
      </c>
      <c r="H25" t="n">
        <v>0.85</v>
      </c>
      <c r="I25" t="n">
        <v>28</v>
      </c>
      <c r="J25" t="n">
        <v>140.97</v>
      </c>
      <c r="K25" t="n">
        <v>46.47</v>
      </c>
      <c r="L25" t="n">
        <v>6.75</v>
      </c>
      <c r="M25" t="n">
        <v>26</v>
      </c>
      <c r="N25" t="n">
        <v>22.76</v>
      </c>
      <c r="O25" t="n">
        <v>17620.76</v>
      </c>
      <c r="P25" t="n">
        <v>249.09</v>
      </c>
      <c r="Q25" t="n">
        <v>608.8200000000001</v>
      </c>
      <c r="R25" t="n">
        <v>63.97</v>
      </c>
      <c r="S25" t="n">
        <v>46.36</v>
      </c>
      <c r="T25" t="n">
        <v>8391.59</v>
      </c>
      <c r="U25" t="n">
        <v>0.72</v>
      </c>
      <c r="V25" t="n">
        <v>0.89</v>
      </c>
      <c r="W25" t="n">
        <v>9.220000000000001</v>
      </c>
      <c r="X25" t="n">
        <v>0.53</v>
      </c>
      <c r="Y25" t="n">
        <v>1</v>
      </c>
      <c r="Z25" t="n">
        <v>10</v>
      </c>
      <c r="AA25" t="n">
        <v>965.7997838137858</v>
      </c>
      <c r="AB25" t="n">
        <v>1321.449872293357</v>
      </c>
      <c r="AC25" t="n">
        <v>1195.332551148222</v>
      </c>
      <c r="AD25" t="n">
        <v>965799.7838137858</v>
      </c>
      <c r="AE25" t="n">
        <v>1321449.872293357</v>
      </c>
      <c r="AF25" t="n">
        <v>1.375957288127892e-06</v>
      </c>
      <c r="AG25" t="n">
        <v>34.9609375</v>
      </c>
      <c r="AH25" t="n">
        <v>1195332.551148222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3.7311</v>
      </c>
      <c r="E26" t="n">
        <v>26.8</v>
      </c>
      <c r="F26" t="n">
        <v>23.89</v>
      </c>
      <c r="G26" t="n">
        <v>53.08</v>
      </c>
      <c r="H26" t="n">
        <v>0.88</v>
      </c>
      <c r="I26" t="n">
        <v>27</v>
      </c>
      <c r="J26" t="n">
        <v>141.31</v>
      </c>
      <c r="K26" t="n">
        <v>46.47</v>
      </c>
      <c r="L26" t="n">
        <v>7</v>
      </c>
      <c r="M26" t="n">
        <v>25</v>
      </c>
      <c r="N26" t="n">
        <v>22.85</v>
      </c>
      <c r="O26" t="n">
        <v>17662.75</v>
      </c>
      <c r="P26" t="n">
        <v>248.42</v>
      </c>
      <c r="Q26" t="n">
        <v>608.8099999999999</v>
      </c>
      <c r="R26" t="n">
        <v>63.39</v>
      </c>
      <c r="S26" t="n">
        <v>46.36</v>
      </c>
      <c r="T26" t="n">
        <v>8105.19</v>
      </c>
      <c r="U26" t="n">
        <v>0.73</v>
      </c>
      <c r="V26" t="n">
        <v>0.89</v>
      </c>
      <c r="W26" t="n">
        <v>9.220000000000001</v>
      </c>
      <c r="X26" t="n">
        <v>0.51</v>
      </c>
      <c r="Y26" t="n">
        <v>1</v>
      </c>
      <c r="Z26" t="n">
        <v>10</v>
      </c>
      <c r="AA26" t="n">
        <v>963.868638827837</v>
      </c>
      <c r="AB26" t="n">
        <v>1318.807594527478</v>
      </c>
      <c r="AC26" t="n">
        <v>1192.942448663858</v>
      </c>
      <c r="AD26" t="n">
        <v>963868.638827837</v>
      </c>
      <c r="AE26" t="n">
        <v>1318807.594527478</v>
      </c>
      <c r="AF26" t="n">
        <v>1.378284535474113e-06</v>
      </c>
      <c r="AG26" t="n">
        <v>34.89583333333334</v>
      </c>
      <c r="AH26" t="n">
        <v>1192942.448663858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3.7363</v>
      </c>
      <c r="E27" t="n">
        <v>26.76</v>
      </c>
      <c r="F27" t="n">
        <v>23.88</v>
      </c>
      <c r="G27" t="n">
        <v>55.1</v>
      </c>
      <c r="H27" t="n">
        <v>0.91</v>
      </c>
      <c r="I27" t="n">
        <v>26</v>
      </c>
      <c r="J27" t="n">
        <v>141.66</v>
      </c>
      <c r="K27" t="n">
        <v>46.47</v>
      </c>
      <c r="L27" t="n">
        <v>7.25</v>
      </c>
      <c r="M27" t="n">
        <v>24</v>
      </c>
      <c r="N27" t="n">
        <v>22.94</v>
      </c>
      <c r="O27" t="n">
        <v>17704.77</v>
      </c>
      <c r="P27" t="n">
        <v>247.15</v>
      </c>
      <c r="Q27" t="n">
        <v>608.8200000000001</v>
      </c>
      <c r="R27" t="n">
        <v>63.2</v>
      </c>
      <c r="S27" t="n">
        <v>46.36</v>
      </c>
      <c r="T27" t="n">
        <v>8017.28</v>
      </c>
      <c r="U27" t="n">
        <v>0.73</v>
      </c>
      <c r="V27" t="n">
        <v>0.89</v>
      </c>
      <c r="W27" t="n">
        <v>9.220000000000001</v>
      </c>
      <c r="X27" t="n">
        <v>0.5</v>
      </c>
      <c r="Y27" t="n">
        <v>1</v>
      </c>
      <c r="Z27" t="n">
        <v>10</v>
      </c>
      <c r="AA27" t="n">
        <v>961.2235519544064</v>
      </c>
      <c r="AB27" t="n">
        <v>1315.188469974253</v>
      </c>
      <c r="AC27" t="n">
        <v>1189.66872827852</v>
      </c>
      <c r="AD27" t="n">
        <v>961223.5519544064</v>
      </c>
      <c r="AE27" t="n">
        <v>1315188.469974253</v>
      </c>
      <c r="AF27" t="n">
        <v>1.380205438045598e-06</v>
      </c>
      <c r="AG27" t="n">
        <v>34.84375</v>
      </c>
      <c r="AH27" t="n">
        <v>1189668.72827852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3.7441</v>
      </c>
      <c r="E28" t="n">
        <v>26.71</v>
      </c>
      <c r="F28" t="n">
        <v>23.85</v>
      </c>
      <c r="G28" t="n">
        <v>57.23</v>
      </c>
      <c r="H28" t="n">
        <v>0.93</v>
      </c>
      <c r="I28" t="n">
        <v>25</v>
      </c>
      <c r="J28" t="n">
        <v>142</v>
      </c>
      <c r="K28" t="n">
        <v>46.47</v>
      </c>
      <c r="L28" t="n">
        <v>7.5</v>
      </c>
      <c r="M28" t="n">
        <v>23</v>
      </c>
      <c r="N28" t="n">
        <v>23.03</v>
      </c>
      <c r="O28" t="n">
        <v>17746.83</v>
      </c>
      <c r="P28" t="n">
        <v>246.54</v>
      </c>
      <c r="Q28" t="n">
        <v>608.86</v>
      </c>
      <c r="R28" t="n">
        <v>62.13</v>
      </c>
      <c r="S28" t="n">
        <v>46.36</v>
      </c>
      <c r="T28" t="n">
        <v>7489.87</v>
      </c>
      <c r="U28" t="n">
        <v>0.75</v>
      </c>
      <c r="V28" t="n">
        <v>0.89</v>
      </c>
      <c r="W28" t="n">
        <v>9.220000000000001</v>
      </c>
      <c r="X28" t="n">
        <v>0.48</v>
      </c>
      <c r="Y28" t="n">
        <v>1</v>
      </c>
      <c r="Z28" t="n">
        <v>10</v>
      </c>
      <c r="AA28" t="n">
        <v>959.0513239712991</v>
      </c>
      <c r="AB28" t="n">
        <v>1312.21633181583</v>
      </c>
      <c r="AC28" t="n">
        <v>1186.980246814515</v>
      </c>
      <c r="AD28" t="n">
        <v>959051.3239712991</v>
      </c>
      <c r="AE28" t="n">
        <v>1312216.33181583</v>
      </c>
      <c r="AF28" t="n">
        <v>1.383086791902824e-06</v>
      </c>
      <c r="AG28" t="n">
        <v>34.77864583333334</v>
      </c>
      <c r="AH28" t="n">
        <v>1186980.246814515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3.75</v>
      </c>
      <c r="E29" t="n">
        <v>26.67</v>
      </c>
      <c r="F29" t="n">
        <v>23.83</v>
      </c>
      <c r="G29" t="n">
        <v>59.58</v>
      </c>
      <c r="H29" t="n">
        <v>0.96</v>
      </c>
      <c r="I29" t="n">
        <v>24</v>
      </c>
      <c r="J29" t="n">
        <v>142.34</v>
      </c>
      <c r="K29" t="n">
        <v>46.47</v>
      </c>
      <c r="L29" t="n">
        <v>7.75</v>
      </c>
      <c r="M29" t="n">
        <v>22</v>
      </c>
      <c r="N29" t="n">
        <v>23.12</v>
      </c>
      <c r="O29" t="n">
        <v>17788.92</v>
      </c>
      <c r="P29" t="n">
        <v>245.25</v>
      </c>
      <c r="Q29" t="n">
        <v>608.89</v>
      </c>
      <c r="R29" t="n">
        <v>61.63</v>
      </c>
      <c r="S29" t="n">
        <v>46.36</v>
      </c>
      <c r="T29" t="n">
        <v>7241.32</v>
      </c>
      <c r="U29" t="n">
        <v>0.75</v>
      </c>
      <c r="V29" t="n">
        <v>0.89</v>
      </c>
      <c r="W29" t="n">
        <v>9.220000000000001</v>
      </c>
      <c r="X29" t="n">
        <v>0.46</v>
      </c>
      <c r="Y29" t="n">
        <v>1</v>
      </c>
      <c r="Z29" t="n">
        <v>10</v>
      </c>
      <c r="AA29" t="n">
        <v>956.2298234038866</v>
      </c>
      <c r="AB29" t="n">
        <v>1308.355830263677</v>
      </c>
      <c r="AC29" t="n">
        <v>1183.488186112251</v>
      </c>
      <c r="AD29" t="n">
        <v>956229.8234038866</v>
      </c>
      <c r="AE29" t="n">
        <v>1308355.830263677</v>
      </c>
      <c r="AF29" t="n">
        <v>1.385266277512778e-06</v>
      </c>
      <c r="AG29" t="n">
        <v>34.7265625</v>
      </c>
      <c r="AH29" t="n">
        <v>1183488.186112251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3.7581</v>
      </c>
      <c r="E30" t="n">
        <v>26.61</v>
      </c>
      <c r="F30" t="n">
        <v>23.8</v>
      </c>
      <c r="G30" t="n">
        <v>62.09</v>
      </c>
      <c r="H30" t="n">
        <v>0.99</v>
      </c>
      <c r="I30" t="n">
        <v>23</v>
      </c>
      <c r="J30" t="n">
        <v>142.68</v>
      </c>
      <c r="K30" t="n">
        <v>46.47</v>
      </c>
      <c r="L30" t="n">
        <v>8</v>
      </c>
      <c r="M30" t="n">
        <v>21</v>
      </c>
      <c r="N30" t="n">
        <v>23.21</v>
      </c>
      <c r="O30" t="n">
        <v>17831.04</v>
      </c>
      <c r="P30" t="n">
        <v>244.04</v>
      </c>
      <c r="Q30" t="n">
        <v>608.87</v>
      </c>
      <c r="R30" t="n">
        <v>60.87</v>
      </c>
      <c r="S30" t="n">
        <v>46.36</v>
      </c>
      <c r="T30" t="n">
        <v>6868.92</v>
      </c>
      <c r="U30" t="n">
        <v>0.76</v>
      </c>
      <c r="V30" t="n">
        <v>0.9</v>
      </c>
      <c r="W30" t="n">
        <v>9.210000000000001</v>
      </c>
      <c r="X30" t="n">
        <v>0.43</v>
      </c>
      <c r="Y30" t="n">
        <v>1</v>
      </c>
      <c r="Z30" t="n">
        <v>10</v>
      </c>
      <c r="AA30" t="n">
        <v>953.1660634056188</v>
      </c>
      <c r="AB30" t="n">
        <v>1304.163858670495</v>
      </c>
      <c r="AC30" t="n">
        <v>1179.696290404454</v>
      </c>
      <c r="AD30" t="n">
        <v>953166.0634056189</v>
      </c>
      <c r="AE30" t="n">
        <v>1304163.858670495</v>
      </c>
      <c r="AF30" t="n">
        <v>1.388258452672205e-06</v>
      </c>
      <c r="AG30" t="n">
        <v>34.6484375</v>
      </c>
      <c r="AH30" t="n">
        <v>1179696.290404454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3.7552</v>
      </c>
      <c r="E31" t="n">
        <v>26.63</v>
      </c>
      <c r="F31" t="n">
        <v>23.82</v>
      </c>
      <c r="G31" t="n">
        <v>62.15</v>
      </c>
      <c r="H31" t="n">
        <v>1.02</v>
      </c>
      <c r="I31" t="n">
        <v>23</v>
      </c>
      <c r="J31" t="n">
        <v>143.02</v>
      </c>
      <c r="K31" t="n">
        <v>46.47</v>
      </c>
      <c r="L31" t="n">
        <v>8.25</v>
      </c>
      <c r="M31" t="n">
        <v>21</v>
      </c>
      <c r="N31" t="n">
        <v>23.3</v>
      </c>
      <c r="O31" t="n">
        <v>17873.19</v>
      </c>
      <c r="P31" t="n">
        <v>243.49</v>
      </c>
      <c r="Q31" t="n">
        <v>608.87</v>
      </c>
      <c r="R31" t="n">
        <v>61.34</v>
      </c>
      <c r="S31" t="n">
        <v>46.36</v>
      </c>
      <c r="T31" t="n">
        <v>7101.67</v>
      </c>
      <c r="U31" t="n">
        <v>0.76</v>
      </c>
      <c r="V31" t="n">
        <v>0.89</v>
      </c>
      <c r="W31" t="n">
        <v>9.220000000000001</v>
      </c>
      <c r="X31" t="n">
        <v>0.45</v>
      </c>
      <c r="Y31" t="n">
        <v>1</v>
      </c>
      <c r="Z31" t="n">
        <v>10</v>
      </c>
      <c r="AA31" t="n">
        <v>952.898529213749</v>
      </c>
      <c r="AB31" t="n">
        <v>1303.797806586403</v>
      </c>
      <c r="AC31" t="n">
        <v>1179.36517381751</v>
      </c>
      <c r="AD31" t="n">
        <v>952898.529213749</v>
      </c>
      <c r="AE31" t="n">
        <v>1303797.806586403</v>
      </c>
      <c r="AF31" t="n">
        <v>1.387187180084262e-06</v>
      </c>
      <c r="AG31" t="n">
        <v>34.67447916666666</v>
      </c>
      <c r="AH31" t="n">
        <v>1179365.17381751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3.7631</v>
      </c>
      <c r="E32" t="n">
        <v>26.57</v>
      </c>
      <c r="F32" t="n">
        <v>23.79</v>
      </c>
      <c r="G32" t="n">
        <v>64.89</v>
      </c>
      <c r="H32" t="n">
        <v>1.05</v>
      </c>
      <c r="I32" t="n">
        <v>22</v>
      </c>
      <c r="J32" t="n">
        <v>143.36</v>
      </c>
      <c r="K32" t="n">
        <v>46.47</v>
      </c>
      <c r="L32" t="n">
        <v>8.5</v>
      </c>
      <c r="M32" t="n">
        <v>20</v>
      </c>
      <c r="N32" t="n">
        <v>23.4</v>
      </c>
      <c r="O32" t="n">
        <v>17915.37</v>
      </c>
      <c r="P32" t="n">
        <v>242.78</v>
      </c>
      <c r="Q32" t="n">
        <v>608.79</v>
      </c>
      <c r="R32" t="n">
        <v>60.57</v>
      </c>
      <c r="S32" t="n">
        <v>46.36</v>
      </c>
      <c r="T32" t="n">
        <v>6722.13</v>
      </c>
      <c r="U32" t="n">
        <v>0.77</v>
      </c>
      <c r="V32" t="n">
        <v>0.9</v>
      </c>
      <c r="W32" t="n">
        <v>9.210000000000001</v>
      </c>
      <c r="X32" t="n">
        <v>0.42</v>
      </c>
      <c r="Y32" t="n">
        <v>1</v>
      </c>
      <c r="Z32" t="n">
        <v>10</v>
      </c>
      <c r="AA32" t="n">
        <v>950.5963003222489</v>
      </c>
      <c r="AB32" t="n">
        <v>1300.647795449882</v>
      </c>
      <c r="AC32" t="n">
        <v>1176.515795322791</v>
      </c>
      <c r="AD32" t="n">
        <v>950596.3003222489</v>
      </c>
      <c r="AE32" t="n">
        <v>1300647.795449882</v>
      </c>
      <c r="AF32" t="n">
        <v>1.390105474375556e-06</v>
      </c>
      <c r="AG32" t="n">
        <v>34.59635416666666</v>
      </c>
      <c r="AH32" t="n">
        <v>1176515.795322791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3.7686</v>
      </c>
      <c r="E33" t="n">
        <v>26.53</v>
      </c>
      <c r="F33" t="n">
        <v>23.78</v>
      </c>
      <c r="G33" t="n">
        <v>67.95</v>
      </c>
      <c r="H33" t="n">
        <v>1.08</v>
      </c>
      <c r="I33" t="n">
        <v>21</v>
      </c>
      <c r="J33" t="n">
        <v>143.7</v>
      </c>
      <c r="K33" t="n">
        <v>46.47</v>
      </c>
      <c r="L33" t="n">
        <v>8.75</v>
      </c>
      <c r="M33" t="n">
        <v>19</v>
      </c>
      <c r="N33" t="n">
        <v>23.49</v>
      </c>
      <c r="O33" t="n">
        <v>17957.59</v>
      </c>
      <c r="P33" t="n">
        <v>241.79</v>
      </c>
      <c r="Q33" t="n">
        <v>608.84</v>
      </c>
      <c r="R33" t="n">
        <v>60.11</v>
      </c>
      <c r="S33" t="n">
        <v>46.36</v>
      </c>
      <c r="T33" t="n">
        <v>6495.4</v>
      </c>
      <c r="U33" t="n">
        <v>0.77</v>
      </c>
      <c r="V33" t="n">
        <v>0.9</v>
      </c>
      <c r="W33" t="n">
        <v>9.220000000000001</v>
      </c>
      <c r="X33" t="n">
        <v>0.41</v>
      </c>
      <c r="Y33" t="n">
        <v>1</v>
      </c>
      <c r="Z33" t="n">
        <v>10</v>
      </c>
      <c r="AA33" t="n">
        <v>948.355935977465</v>
      </c>
      <c r="AB33" t="n">
        <v>1297.582430115449</v>
      </c>
      <c r="AC33" t="n">
        <v>1173.742984153609</v>
      </c>
      <c r="AD33" t="n">
        <v>948355.935977465</v>
      </c>
      <c r="AE33" t="n">
        <v>1297582.430115449</v>
      </c>
      <c r="AF33" t="n">
        <v>1.392137198249241e-06</v>
      </c>
      <c r="AG33" t="n">
        <v>34.54427083333334</v>
      </c>
      <c r="AH33" t="n">
        <v>1173742.984153609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3.772</v>
      </c>
      <c r="E34" t="n">
        <v>26.51</v>
      </c>
      <c r="F34" t="n">
        <v>23.76</v>
      </c>
      <c r="G34" t="n">
        <v>67.88</v>
      </c>
      <c r="H34" t="n">
        <v>1.11</v>
      </c>
      <c r="I34" t="n">
        <v>21</v>
      </c>
      <c r="J34" t="n">
        <v>144.05</v>
      </c>
      <c r="K34" t="n">
        <v>46.47</v>
      </c>
      <c r="L34" t="n">
        <v>9</v>
      </c>
      <c r="M34" t="n">
        <v>19</v>
      </c>
      <c r="N34" t="n">
        <v>23.58</v>
      </c>
      <c r="O34" t="n">
        <v>17999.83</v>
      </c>
      <c r="P34" t="n">
        <v>240.75</v>
      </c>
      <c r="Q34" t="n">
        <v>608.83</v>
      </c>
      <c r="R34" t="n">
        <v>59.33</v>
      </c>
      <c r="S34" t="n">
        <v>46.36</v>
      </c>
      <c r="T34" t="n">
        <v>6109.59</v>
      </c>
      <c r="U34" t="n">
        <v>0.78</v>
      </c>
      <c r="V34" t="n">
        <v>0.9</v>
      </c>
      <c r="W34" t="n">
        <v>9.210000000000001</v>
      </c>
      <c r="X34" t="n">
        <v>0.39</v>
      </c>
      <c r="Y34" t="n">
        <v>1</v>
      </c>
      <c r="Z34" t="n">
        <v>10</v>
      </c>
      <c r="AA34" t="n">
        <v>946.2647537368342</v>
      </c>
      <c r="AB34" t="n">
        <v>1294.721182317369</v>
      </c>
      <c r="AC34" t="n">
        <v>1171.154809829591</v>
      </c>
      <c r="AD34" t="n">
        <v>946264.7537368343</v>
      </c>
      <c r="AE34" t="n">
        <v>1294721.182317369</v>
      </c>
      <c r="AF34" t="n">
        <v>1.393393173007519e-06</v>
      </c>
      <c r="AG34" t="n">
        <v>34.51822916666666</v>
      </c>
      <c r="AH34" t="n">
        <v>1171154.809829591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3.7766</v>
      </c>
      <c r="E35" t="n">
        <v>26.48</v>
      </c>
      <c r="F35" t="n">
        <v>23.75</v>
      </c>
      <c r="G35" t="n">
        <v>71.26000000000001</v>
      </c>
      <c r="H35" t="n">
        <v>1.13</v>
      </c>
      <c r="I35" t="n">
        <v>20</v>
      </c>
      <c r="J35" t="n">
        <v>144.39</v>
      </c>
      <c r="K35" t="n">
        <v>46.47</v>
      </c>
      <c r="L35" t="n">
        <v>9.25</v>
      </c>
      <c r="M35" t="n">
        <v>18</v>
      </c>
      <c r="N35" t="n">
        <v>23.67</v>
      </c>
      <c r="O35" t="n">
        <v>18042.12</v>
      </c>
      <c r="P35" t="n">
        <v>239.98</v>
      </c>
      <c r="Q35" t="n">
        <v>608.85</v>
      </c>
      <c r="R35" t="n">
        <v>59.15</v>
      </c>
      <c r="S35" t="n">
        <v>46.36</v>
      </c>
      <c r="T35" t="n">
        <v>6023.3</v>
      </c>
      <c r="U35" t="n">
        <v>0.78</v>
      </c>
      <c r="V35" t="n">
        <v>0.9</v>
      </c>
      <c r="W35" t="n">
        <v>9.210000000000001</v>
      </c>
      <c r="X35" t="n">
        <v>0.38</v>
      </c>
      <c r="Y35" t="n">
        <v>1</v>
      </c>
      <c r="Z35" t="n">
        <v>10</v>
      </c>
      <c r="AA35" t="n">
        <v>944.3023407344269</v>
      </c>
      <c r="AB35" t="n">
        <v>1292.036122271924</v>
      </c>
      <c r="AC35" t="n">
        <v>1168.726008146378</v>
      </c>
      <c r="AD35" t="n">
        <v>944302.340734427</v>
      </c>
      <c r="AE35" t="n">
        <v>1292036.122271924</v>
      </c>
      <c r="AF35" t="n">
        <v>1.395092432974602e-06</v>
      </c>
      <c r="AG35" t="n">
        <v>34.47916666666666</v>
      </c>
      <c r="AH35" t="n">
        <v>1168726.008146378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3.7833</v>
      </c>
      <c r="E36" t="n">
        <v>26.43</v>
      </c>
      <c r="F36" t="n">
        <v>23.73</v>
      </c>
      <c r="G36" t="n">
        <v>74.95</v>
      </c>
      <c r="H36" t="n">
        <v>1.16</v>
      </c>
      <c r="I36" t="n">
        <v>19</v>
      </c>
      <c r="J36" t="n">
        <v>144.73</v>
      </c>
      <c r="K36" t="n">
        <v>46.47</v>
      </c>
      <c r="L36" t="n">
        <v>9.5</v>
      </c>
      <c r="M36" t="n">
        <v>17</v>
      </c>
      <c r="N36" t="n">
        <v>23.77</v>
      </c>
      <c r="O36" t="n">
        <v>18084.43</v>
      </c>
      <c r="P36" t="n">
        <v>238.98</v>
      </c>
      <c r="Q36" t="n">
        <v>608.85</v>
      </c>
      <c r="R36" t="n">
        <v>58.5</v>
      </c>
      <c r="S36" t="n">
        <v>46.36</v>
      </c>
      <c r="T36" t="n">
        <v>5703.15</v>
      </c>
      <c r="U36" t="n">
        <v>0.79</v>
      </c>
      <c r="V36" t="n">
        <v>0.9</v>
      </c>
      <c r="W36" t="n">
        <v>9.210000000000001</v>
      </c>
      <c r="X36" t="n">
        <v>0.36</v>
      </c>
      <c r="Y36" t="n">
        <v>1</v>
      </c>
      <c r="Z36" t="n">
        <v>10</v>
      </c>
      <c r="AA36" t="n">
        <v>941.8390280906752</v>
      </c>
      <c r="AB36" t="n">
        <v>1288.665709239059</v>
      </c>
      <c r="AC36" t="n">
        <v>1165.677262602965</v>
      </c>
      <c r="AD36" t="n">
        <v>941839.0280906752</v>
      </c>
      <c r="AE36" t="n">
        <v>1288665.709239059</v>
      </c>
      <c r="AF36" t="n">
        <v>1.397567442057091e-06</v>
      </c>
      <c r="AG36" t="n">
        <v>34.4140625</v>
      </c>
      <c r="AH36" t="n">
        <v>1165677.262602965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3.7837</v>
      </c>
      <c r="E37" t="n">
        <v>26.43</v>
      </c>
      <c r="F37" t="n">
        <v>23.73</v>
      </c>
      <c r="G37" t="n">
        <v>74.94</v>
      </c>
      <c r="H37" t="n">
        <v>1.19</v>
      </c>
      <c r="I37" t="n">
        <v>19</v>
      </c>
      <c r="J37" t="n">
        <v>145.08</v>
      </c>
      <c r="K37" t="n">
        <v>46.47</v>
      </c>
      <c r="L37" t="n">
        <v>9.75</v>
      </c>
      <c r="M37" t="n">
        <v>17</v>
      </c>
      <c r="N37" t="n">
        <v>23.86</v>
      </c>
      <c r="O37" t="n">
        <v>18126.77</v>
      </c>
      <c r="P37" t="n">
        <v>238.49</v>
      </c>
      <c r="Q37" t="n">
        <v>608.85</v>
      </c>
      <c r="R37" t="n">
        <v>58.66</v>
      </c>
      <c r="S37" t="n">
        <v>46.36</v>
      </c>
      <c r="T37" t="n">
        <v>5783.46</v>
      </c>
      <c r="U37" t="n">
        <v>0.79</v>
      </c>
      <c r="V37" t="n">
        <v>0.9</v>
      </c>
      <c r="W37" t="n">
        <v>9.210000000000001</v>
      </c>
      <c r="X37" t="n">
        <v>0.36</v>
      </c>
      <c r="Y37" t="n">
        <v>1</v>
      </c>
      <c r="Z37" t="n">
        <v>10</v>
      </c>
      <c r="AA37" t="n">
        <v>941.0812839732312</v>
      </c>
      <c r="AB37" t="n">
        <v>1287.628930308261</v>
      </c>
      <c r="AC37" t="n">
        <v>1164.739432398194</v>
      </c>
      <c r="AD37" t="n">
        <v>941081.2839732312</v>
      </c>
      <c r="AE37" t="n">
        <v>1287628.930308261</v>
      </c>
      <c r="AF37" t="n">
        <v>1.397715203793359e-06</v>
      </c>
      <c r="AG37" t="n">
        <v>34.4140625</v>
      </c>
      <c r="AH37" t="n">
        <v>1164739.432398194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3.7908</v>
      </c>
      <c r="E38" t="n">
        <v>26.38</v>
      </c>
      <c r="F38" t="n">
        <v>23.71</v>
      </c>
      <c r="G38" t="n">
        <v>79.03</v>
      </c>
      <c r="H38" t="n">
        <v>1.22</v>
      </c>
      <c r="I38" t="n">
        <v>18</v>
      </c>
      <c r="J38" t="n">
        <v>145.42</v>
      </c>
      <c r="K38" t="n">
        <v>46.47</v>
      </c>
      <c r="L38" t="n">
        <v>10</v>
      </c>
      <c r="M38" t="n">
        <v>16</v>
      </c>
      <c r="N38" t="n">
        <v>23.95</v>
      </c>
      <c r="O38" t="n">
        <v>18169.15</v>
      </c>
      <c r="P38" t="n">
        <v>236.82</v>
      </c>
      <c r="Q38" t="n">
        <v>608.79</v>
      </c>
      <c r="R38" t="n">
        <v>58.05</v>
      </c>
      <c r="S38" t="n">
        <v>46.36</v>
      </c>
      <c r="T38" t="n">
        <v>5484.89</v>
      </c>
      <c r="U38" t="n">
        <v>0.8</v>
      </c>
      <c r="V38" t="n">
        <v>0.9</v>
      </c>
      <c r="W38" t="n">
        <v>9.199999999999999</v>
      </c>
      <c r="X38" t="n">
        <v>0.34</v>
      </c>
      <c r="Y38" t="n">
        <v>1</v>
      </c>
      <c r="Z38" t="n">
        <v>10</v>
      </c>
      <c r="AA38" t="n">
        <v>937.6138904134591</v>
      </c>
      <c r="AB38" t="n">
        <v>1282.884689469173</v>
      </c>
      <c r="AC38" t="n">
        <v>1160.447975246205</v>
      </c>
      <c r="AD38" t="n">
        <v>937613.8904134592</v>
      </c>
      <c r="AE38" t="n">
        <v>1282884.689469173</v>
      </c>
      <c r="AF38" t="n">
        <v>1.400337974612117e-06</v>
      </c>
      <c r="AG38" t="n">
        <v>34.34895833333334</v>
      </c>
      <c r="AH38" t="n">
        <v>1160447.975246205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3.792</v>
      </c>
      <c r="E39" t="n">
        <v>26.37</v>
      </c>
      <c r="F39" t="n">
        <v>23.7</v>
      </c>
      <c r="G39" t="n">
        <v>79</v>
      </c>
      <c r="H39" t="n">
        <v>1.24</v>
      </c>
      <c r="I39" t="n">
        <v>18</v>
      </c>
      <c r="J39" t="n">
        <v>145.76</v>
      </c>
      <c r="K39" t="n">
        <v>46.47</v>
      </c>
      <c r="L39" t="n">
        <v>10.25</v>
      </c>
      <c r="M39" t="n">
        <v>16</v>
      </c>
      <c r="N39" t="n">
        <v>24.05</v>
      </c>
      <c r="O39" t="n">
        <v>18211.56</v>
      </c>
      <c r="P39" t="n">
        <v>236.91</v>
      </c>
      <c r="Q39" t="n">
        <v>608.84</v>
      </c>
      <c r="R39" t="n">
        <v>57.4</v>
      </c>
      <c r="S39" t="n">
        <v>46.36</v>
      </c>
      <c r="T39" t="n">
        <v>5157.04</v>
      </c>
      <c r="U39" t="n">
        <v>0.8100000000000001</v>
      </c>
      <c r="V39" t="n">
        <v>0.9</v>
      </c>
      <c r="W39" t="n">
        <v>9.210000000000001</v>
      </c>
      <c r="X39" t="n">
        <v>0.33</v>
      </c>
      <c r="Y39" t="n">
        <v>1</v>
      </c>
      <c r="Z39" t="n">
        <v>10</v>
      </c>
      <c r="AA39" t="n">
        <v>937.5195153662801</v>
      </c>
      <c r="AB39" t="n">
        <v>1282.75556136609</v>
      </c>
      <c r="AC39" t="n">
        <v>1160.331170948047</v>
      </c>
      <c r="AD39" t="n">
        <v>937519.5153662801</v>
      </c>
      <c r="AE39" t="n">
        <v>1282755.56136609</v>
      </c>
      <c r="AF39" t="n">
        <v>1.400781259820921e-06</v>
      </c>
      <c r="AG39" t="n">
        <v>34.3359375</v>
      </c>
      <c r="AH39" t="n">
        <v>1160331.170948047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3.7988</v>
      </c>
      <c r="E40" t="n">
        <v>26.32</v>
      </c>
      <c r="F40" t="n">
        <v>23.68</v>
      </c>
      <c r="G40" t="n">
        <v>83.58</v>
      </c>
      <c r="H40" t="n">
        <v>1.27</v>
      </c>
      <c r="I40" t="n">
        <v>17</v>
      </c>
      <c r="J40" t="n">
        <v>146.11</v>
      </c>
      <c r="K40" t="n">
        <v>46.47</v>
      </c>
      <c r="L40" t="n">
        <v>10.5</v>
      </c>
      <c r="M40" t="n">
        <v>15</v>
      </c>
      <c r="N40" t="n">
        <v>24.14</v>
      </c>
      <c r="O40" t="n">
        <v>18254.01</v>
      </c>
      <c r="P40" t="n">
        <v>234.48</v>
      </c>
      <c r="Q40" t="n">
        <v>608.85</v>
      </c>
      <c r="R40" t="n">
        <v>57</v>
      </c>
      <c r="S40" t="n">
        <v>46.36</v>
      </c>
      <c r="T40" t="n">
        <v>4964.97</v>
      </c>
      <c r="U40" t="n">
        <v>0.8100000000000001</v>
      </c>
      <c r="V40" t="n">
        <v>0.9</v>
      </c>
      <c r="W40" t="n">
        <v>9.199999999999999</v>
      </c>
      <c r="X40" t="n">
        <v>0.31</v>
      </c>
      <c r="Y40" t="n">
        <v>1</v>
      </c>
      <c r="Z40" t="n">
        <v>10</v>
      </c>
      <c r="AA40" t="n">
        <v>924.9540612844974</v>
      </c>
      <c r="AB40" t="n">
        <v>1265.562952742684</v>
      </c>
      <c r="AC40" t="n">
        <v>1144.779400761682</v>
      </c>
      <c r="AD40" t="n">
        <v>924954.0612844974</v>
      </c>
      <c r="AE40" t="n">
        <v>1265562.952742684</v>
      </c>
      <c r="AF40" t="n">
        <v>1.403293209337477e-06</v>
      </c>
      <c r="AG40" t="n">
        <v>34.27083333333334</v>
      </c>
      <c r="AH40" t="n">
        <v>1144779.400761682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3.7974</v>
      </c>
      <c r="E41" t="n">
        <v>26.33</v>
      </c>
      <c r="F41" t="n">
        <v>23.69</v>
      </c>
      <c r="G41" t="n">
        <v>83.61</v>
      </c>
      <c r="H41" t="n">
        <v>1.3</v>
      </c>
      <c r="I41" t="n">
        <v>17</v>
      </c>
      <c r="J41" t="n">
        <v>146.45</v>
      </c>
      <c r="K41" t="n">
        <v>46.47</v>
      </c>
      <c r="L41" t="n">
        <v>10.75</v>
      </c>
      <c r="M41" t="n">
        <v>15</v>
      </c>
      <c r="N41" t="n">
        <v>24.24</v>
      </c>
      <c r="O41" t="n">
        <v>18296.48</v>
      </c>
      <c r="P41" t="n">
        <v>234.91</v>
      </c>
      <c r="Q41" t="n">
        <v>608.84</v>
      </c>
      <c r="R41" t="n">
        <v>57.23</v>
      </c>
      <c r="S41" t="n">
        <v>46.36</v>
      </c>
      <c r="T41" t="n">
        <v>5075.51</v>
      </c>
      <c r="U41" t="n">
        <v>0.8100000000000001</v>
      </c>
      <c r="V41" t="n">
        <v>0.9</v>
      </c>
      <c r="W41" t="n">
        <v>9.210000000000001</v>
      </c>
      <c r="X41" t="n">
        <v>0.32</v>
      </c>
      <c r="Y41" t="n">
        <v>1</v>
      </c>
      <c r="Z41" t="n">
        <v>10</v>
      </c>
      <c r="AA41" t="n">
        <v>925.817985482276</v>
      </c>
      <c r="AB41" t="n">
        <v>1266.745011943731</v>
      </c>
      <c r="AC41" t="n">
        <v>1145.848645891611</v>
      </c>
      <c r="AD41" t="n">
        <v>925817.985482276</v>
      </c>
      <c r="AE41" t="n">
        <v>1266745.011943731</v>
      </c>
      <c r="AF41" t="n">
        <v>1.402776043260539e-06</v>
      </c>
      <c r="AG41" t="n">
        <v>34.28385416666666</v>
      </c>
      <c r="AH41" t="n">
        <v>1145848.645891611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3.7973</v>
      </c>
      <c r="E42" t="n">
        <v>26.33</v>
      </c>
      <c r="F42" t="n">
        <v>23.69</v>
      </c>
      <c r="G42" t="n">
        <v>83.62</v>
      </c>
      <c r="H42" t="n">
        <v>1.33</v>
      </c>
      <c r="I42" t="n">
        <v>17</v>
      </c>
      <c r="J42" t="n">
        <v>146.8</v>
      </c>
      <c r="K42" t="n">
        <v>46.47</v>
      </c>
      <c r="L42" t="n">
        <v>11</v>
      </c>
      <c r="M42" t="n">
        <v>15</v>
      </c>
      <c r="N42" t="n">
        <v>24.33</v>
      </c>
      <c r="O42" t="n">
        <v>18338.99</v>
      </c>
      <c r="P42" t="n">
        <v>234.06</v>
      </c>
      <c r="Q42" t="n">
        <v>608.88</v>
      </c>
      <c r="R42" t="n">
        <v>57.39</v>
      </c>
      <c r="S42" t="n">
        <v>46.36</v>
      </c>
      <c r="T42" t="n">
        <v>5158.29</v>
      </c>
      <c r="U42" t="n">
        <v>0.8100000000000001</v>
      </c>
      <c r="V42" t="n">
        <v>0.9</v>
      </c>
      <c r="W42" t="n">
        <v>9.199999999999999</v>
      </c>
      <c r="X42" t="n">
        <v>0.32</v>
      </c>
      <c r="Y42" t="n">
        <v>1</v>
      </c>
      <c r="Z42" t="n">
        <v>10</v>
      </c>
      <c r="AA42" t="n">
        <v>924.6128314377645</v>
      </c>
      <c r="AB42" t="n">
        <v>1265.096067012386</v>
      </c>
      <c r="AC42" t="n">
        <v>1144.357073950205</v>
      </c>
      <c r="AD42" t="n">
        <v>924612.8314377645</v>
      </c>
      <c r="AE42" t="n">
        <v>1265096.067012386</v>
      </c>
      <c r="AF42" t="n">
        <v>1.402739102826472e-06</v>
      </c>
      <c r="AG42" t="n">
        <v>34.28385416666666</v>
      </c>
      <c r="AH42" t="n">
        <v>1144357.073950205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3.8041</v>
      </c>
      <c r="E43" t="n">
        <v>26.29</v>
      </c>
      <c r="F43" t="n">
        <v>23.67</v>
      </c>
      <c r="G43" t="n">
        <v>88.77</v>
      </c>
      <c r="H43" t="n">
        <v>1.35</v>
      </c>
      <c r="I43" t="n">
        <v>16</v>
      </c>
      <c r="J43" t="n">
        <v>147.14</v>
      </c>
      <c r="K43" t="n">
        <v>46.47</v>
      </c>
      <c r="L43" t="n">
        <v>11.25</v>
      </c>
      <c r="M43" t="n">
        <v>14</v>
      </c>
      <c r="N43" t="n">
        <v>24.43</v>
      </c>
      <c r="O43" t="n">
        <v>18381.53</v>
      </c>
      <c r="P43" t="n">
        <v>233.06</v>
      </c>
      <c r="Q43" t="n">
        <v>608.8099999999999</v>
      </c>
      <c r="R43" t="n">
        <v>56.56</v>
      </c>
      <c r="S43" t="n">
        <v>46.36</v>
      </c>
      <c r="T43" t="n">
        <v>4749.39</v>
      </c>
      <c r="U43" t="n">
        <v>0.82</v>
      </c>
      <c r="V43" t="n">
        <v>0.9</v>
      </c>
      <c r="W43" t="n">
        <v>9.210000000000001</v>
      </c>
      <c r="X43" t="n">
        <v>0.3</v>
      </c>
      <c r="Y43" t="n">
        <v>1</v>
      </c>
      <c r="Z43" t="n">
        <v>10</v>
      </c>
      <c r="AA43" t="n">
        <v>922.170528978691</v>
      </c>
      <c r="AB43" t="n">
        <v>1261.754401041101</v>
      </c>
      <c r="AC43" t="n">
        <v>1141.334331889162</v>
      </c>
      <c r="AD43" t="n">
        <v>922170.528978691</v>
      </c>
      <c r="AE43" t="n">
        <v>1261754.401041101</v>
      </c>
      <c r="AF43" t="n">
        <v>1.405251052343029e-06</v>
      </c>
      <c r="AG43" t="n">
        <v>34.23177083333334</v>
      </c>
      <c r="AH43" t="n">
        <v>1141334.331889162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3.8009</v>
      </c>
      <c r="E44" t="n">
        <v>26.31</v>
      </c>
      <c r="F44" t="n">
        <v>23.69</v>
      </c>
      <c r="G44" t="n">
        <v>88.84999999999999</v>
      </c>
      <c r="H44" t="n">
        <v>1.38</v>
      </c>
      <c r="I44" t="n">
        <v>16</v>
      </c>
      <c r="J44" t="n">
        <v>147.49</v>
      </c>
      <c r="K44" t="n">
        <v>46.47</v>
      </c>
      <c r="L44" t="n">
        <v>11.5</v>
      </c>
      <c r="M44" t="n">
        <v>14</v>
      </c>
      <c r="N44" t="n">
        <v>24.52</v>
      </c>
      <c r="O44" t="n">
        <v>18424.11</v>
      </c>
      <c r="P44" t="n">
        <v>232.44</v>
      </c>
      <c r="Q44" t="n">
        <v>608.8099999999999</v>
      </c>
      <c r="R44" t="n">
        <v>57.36</v>
      </c>
      <c r="S44" t="n">
        <v>46.36</v>
      </c>
      <c r="T44" t="n">
        <v>5149.36</v>
      </c>
      <c r="U44" t="n">
        <v>0.8100000000000001</v>
      </c>
      <c r="V44" t="n">
        <v>0.9</v>
      </c>
      <c r="W44" t="n">
        <v>9.210000000000001</v>
      </c>
      <c r="X44" t="n">
        <v>0.32</v>
      </c>
      <c r="Y44" t="n">
        <v>1</v>
      </c>
      <c r="Z44" t="n">
        <v>10</v>
      </c>
      <c r="AA44" t="n">
        <v>921.8272716606601</v>
      </c>
      <c r="AB44" t="n">
        <v>1261.284741235128</v>
      </c>
      <c r="AC44" t="n">
        <v>1140.909495755898</v>
      </c>
      <c r="AD44" t="n">
        <v>921827.2716606602</v>
      </c>
      <c r="AE44" t="n">
        <v>1261284.741235127</v>
      </c>
      <c r="AF44" t="n">
        <v>1.404068958452884e-06</v>
      </c>
      <c r="AG44" t="n">
        <v>34.2578125</v>
      </c>
      <c r="AH44" t="n">
        <v>1140909.495755899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3.802</v>
      </c>
      <c r="E45" t="n">
        <v>26.3</v>
      </c>
      <c r="F45" t="n">
        <v>23.69</v>
      </c>
      <c r="G45" t="n">
        <v>88.81999999999999</v>
      </c>
      <c r="H45" t="n">
        <v>1.41</v>
      </c>
      <c r="I45" t="n">
        <v>16</v>
      </c>
      <c r="J45" t="n">
        <v>147.83</v>
      </c>
      <c r="K45" t="n">
        <v>46.47</v>
      </c>
      <c r="L45" t="n">
        <v>11.75</v>
      </c>
      <c r="M45" t="n">
        <v>14</v>
      </c>
      <c r="N45" t="n">
        <v>24.62</v>
      </c>
      <c r="O45" t="n">
        <v>18466.71</v>
      </c>
      <c r="P45" t="n">
        <v>230.52</v>
      </c>
      <c r="Q45" t="n">
        <v>608.83</v>
      </c>
      <c r="R45" t="n">
        <v>57.43</v>
      </c>
      <c r="S45" t="n">
        <v>46.36</v>
      </c>
      <c r="T45" t="n">
        <v>5181.54</v>
      </c>
      <c r="U45" t="n">
        <v>0.8100000000000001</v>
      </c>
      <c r="V45" t="n">
        <v>0.9</v>
      </c>
      <c r="W45" t="n">
        <v>9.199999999999999</v>
      </c>
      <c r="X45" t="n">
        <v>0.32</v>
      </c>
      <c r="Y45" t="n">
        <v>1</v>
      </c>
      <c r="Z45" t="n">
        <v>10</v>
      </c>
      <c r="AA45" t="n">
        <v>918.9375196146423</v>
      </c>
      <c r="AB45" t="n">
        <v>1257.330854998903</v>
      </c>
      <c r="AC45" t="n">
        <v>1137.332962872745</v>
      </c>
      <c r="AD45" t="n">
        <v>918937.5196146423</v>
      </c>
      <c r="AE45" t="n">
        <v>1257330.854998903</v>
      </c>
      <c r="AF45" t="n">
        <v>1.404475303227621e-06</v>
      </c>
      <c r="AG45" t="n">
        <v>34.24479166666666</v>
      </c>
      <c r="AH45" t="n">
        <v>1137332.962872745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3.8125</v>
      </c>
      <c r="E46" t="n">
        <v>26.23</v>
      </c>
      <c r="F46" t="n">
        <v>23.64</v>
      </c>
      <c r="G46" t="n">
        <v>94.56</v>
      </c>
      <c r="H46" t="n">
        <v>1.43</v>
      </c>
      <c r="I46" t="n">
        <v>15</v>
      </c>
      <c r="J46" t="n">
        <v>148.18</v>
      </c>
      <c r="K46" t="n">
        <v>46.47</v>
      </c>
      <c r="L46" t="n">
        <v>12</v>
      </c>
      <c r="M46" t="n">
        <v>13</v>
      </c>
      <c r="N46" t="n">
        <v>24.71</v>
      </c>
      <c r="O46" t="n">
        <v>18509.36</v>
      </c>
      <c r="P46" t="n">
        <v>230.3</v>
      </c>
      <c r="Q46" t="n">
        <v>608.78</v>
      </c>
      <c r="R46" t="n">
        <v>55.9</v>
      </c>
      <c r="S46" t="n">
        <v>46.36</v>
      </c>
      <c r="T46" t="n">
        <v>4424.3</v>
      </c>
      <c r="U46" t="n">
        <v>0.83</v>
      </c>
      <c r="V46" t="n">
        <v>0.9</v>
      </c>
      <c r="W46" t="n">
        <v>9.199999999999999</v>
      </c>
      <c r="X46" t="n">
        <v>0.27</v>
      </c>
      <c r="Y46" t="n">
        <v>1</v>
      </c>
      <c r="Z46" t="n">
        <v>10</v>
      </c>
      <c r="AA46" t="n">
        <v>916.9543542924243</v>
      </c>
      <c r="AB46" t="n">
        <v>1254.617400713965</v>
      </c>
      <c r="AC46" t="n">
        <v>1134.878476856405</v>
      </c>
      <c r="AD46" t="n">
        <v>916954.3542924244</v>
      </c>
      <c r="AE46" t="n">
        <v>1254617.400713965</v>
      </c>
      <c r="AF46" t="n">
        <v>1.408354048804657e-06</v>
      </c>
      <c r="AG46" t="n">
        <v>34.15364583333334</v>
      </c>
      <c r="AH46" t="n">
        <v>1134878.476856405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3.8095</v>
      </c>
      <c r="E47" t="n">
        <v>26.25</v>
      </c>
      <c r="F47" t="n">
        <v>23.66</v>
      </c>
      <c r="G47" t="n">
        <v>94.65000000000001</v>
      </c>
      <c r="H47" t="n">
        <v>1.46</v>
      </c>
      <c r="I47" t="n">
        <v>15</v>
      </c>
      <c r="J47" t="n">
        <v>148.52</v>
      </c>
      <c r="K47" t="n">
        <v>46.47</v>
      </c>
      <c r="L47" t="n">
        <v>12.25</v>
      </c>
      <c r="M47" t="n">
        <v>13</v>
      </c>
      <c r="N47" t="n">
        <v>24.81</v>
      </c>
      <c r="O47" t="n">
        <v>18552.03</v>
      </c>
      <c r="P47" t="n">
        <v>229.65</v>
      </c>
      <c r="Q47" t="n">
        <v>608.8099999999999</v>
      </c>
      <c r="R47" t="n">
        <v>56.52</v>
      </c>
      <c r="S47" t="n">
        <v>46.36</v>
      </c>
      <c r="T47" t="n">
        <v>4731.71</v>
      </c>
      <c r="U47" t="n">
        <v>0.82</v>
      </c>
      <c r="V47" t="n">
        <v>0.9</v>
      </c>
      <c r="W47" t="n">
        <v>9.199999999999999</v>
      </c>
      <c r="X47" t="n">
        <v>0.29</v>
      </c>
      <c r="Y47" t="n">
        <v>1</v>
      </c>
      <c r="Z47" t="n">
        <v>10</v>
      </c>
      <c r="AA47" t="n">
        <v>916.5391997610545</v>
      </c>
      <c r="AB47" t="n">
        <v>1254.04936796882</v>
      </c>
      <c r="AC47" t="n">
        <v>1134.364656359217</v>
      </c>
      <c r="AD47" t="n">
        <v>916539.1997610545</v>
      </c>
      <c r="AE47" t="n">
        <v>1254049.36796882</v>
      </c>
      <c r="AF47" t="n">
        <v>1.407245835782647e-06</v>
      </c>
      <c r="AG47" t="n">
        <v>34.1796875</v>
      </c>
      <c r="AH47" t="n">
        <v>1134364.656359217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3.8107</v>
      </c>
      <c r="E48" t="n">
        <v>26.24</v>
      </c>
      <c r="F48" t="n">
        <v>23.65</v>
      </c>
      <c r="G48" t="n">
        <v>94.61</v>
      </c>
      <c r="H48" t="n">
        <v>1.49</v>
      </c>
      <c r="I48" t="n">
        <v>15</v>
      </c>
      <c r="J48" t="n">
        <v>148.87</v>
      </c>
      <c r="K48" t="n">
        <v>46.47</v>
      </c>
      <c r="L48" t="n">
        <v>12.5</v>
      </c>
      <c r="M48" t="n">
        <v>13</v>
      </c>
      <c r="N48" t="n">
        <v>24.9</v>
      </c>
      <c r="O48" t="n">
        <v>18594.74</v>
      </c>
      <c r="P48" t="n">
        <v>227.81</v>
      </c>
      <c r="Q48" t="n">
        <v>608.79</v>
      </c>
      <c r="R48" t="n">
        <v>56.16</v>
      </c>
      <c r="S48" t="n">
        <v>46.36</v>
      </c>
      <c r="T48" t="n">
        <v>4554.29</v>
      </c>
      <c r="U48" t="n">
        <v>0.83</v>
      </c>
      <c r="V48" t="n">
        <v>0.9</v>
      </c>
      <c r="W48" t="n">
        <v>9.199999999999999</v>
      </c>
      <c r="X48" t="n">
        <v>0.28</v>
      </c>
      <c r="Y48" t="n">
        <v>1</v>
      </c>
      <c r="Z48" t="n">
        <v>10</v>
      </c>
      <c r="AA48" t="n">
        <v>913.6932041115193</v>
      </c>
      <c r="AB48" t="n">
        <v>1250.155351164659</v>
      </c>
      <c r="AC48" t="n">
        <v>1130.842279053559</v>
      </c>
      <c r="AD48" t="n">
        <v>913693.2041115193</v>
      </c>
      <c r="AE48" t="n">
        <v>1250155.351164659</v>
      </c>
      <c r="AF48" t="n">
        <v>1.407689120991451e-06</v>
      </c>
      <c r="AG48" t="n">
        <v>34.16666666666666</v>
      </c>
      <c r="AH48" t="n">
        <v>1130842.279053559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3.8187</v>
      </c>
      <c r="E49" t="n">
        <v>26.19</v>
      </c>
      <c r="F49" t="n">
        <v>23.63</v>
      </c>
      <c r="G49" t="n">
        <v>101.25</v>
      </c>
      <c r="H49" t="n">
        <v>1.51</v>
      </c>
      <c r="I49" t="n">
        <v>14</v>
      </c>
      <c r="J49" t="n">
        <v>149.22</v>
      </c>
      <c r="K49" t="n">
        <v>46.47</v>
      </c>
      <c r="L49" t="n">
        <v>12.75</v>
      </c>
      <c r="M49" t="n">
        <v>12</v>
      </c>
      <c r="N49" t="n">
        <v>25</v>
      </c>
      <c r="O49" t="n">
        <v>18637.48</v>
      </c>
      <c r="P49" t="n">
        <v>227.88</v>
      </c>
      <c r="Q49" t="n">
        <v>608.8099999999999</v>
      </c>
      <c r="R49" t="n">
        <v>55.25</v>
      </c>
      <c r="S49" t="n">
        <v>46.36</v>
      </c>
      <c r="T49" t="n">
        <v>4104.88</v>
      </c>
      <c r="U49" t="n">
        <v>0.84</v>
      </c>
      <c r="V49" t="n">
        <v>0.9</v>
      </c>
      <c r="W49" t="n">
        <v>9.199999999999999</v>
      </c>
      <c r="X49" t="n">
        <v>0.25</v>
      </c>
      <c r="Y49" t="n">
        <v>1</v>
      </c>
      <c r="Z49" t="n">
        <v>10</v>
      </c>
      <c r="AA49" t="n">
        <v>912.6533047062903</v>
      </c>
      <c r="AB49" t="n">
        <v>1248.732514921301</v>
      </c>
      <c r="AC49" t="n">
        <v>1129.555236304303</v>
      </c>
      <c r="AD49" t="n">
        <v>912653.3047062904</v>
      </c>
      <c r="AE49" t="n">
        <v>1248732.514921301</v>
      </c>
      <c r="AF49" t="n">
        <v>1.410644355716812e-06</v>
      </c>
      <c r="AG49" t="n">
        <v>34.1015625</v>
      </c>
      <c r="AH49" t="n">
        <v>1129555.236304303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3.8195</v>
      </c>
      <c r="E50" t="n">
        <v>26.18</v>
      </c>
      <c r="F50" t="n">
        <v>23.62</v>
      </c>
      <c r="G50" t="n">
        <v>101.23</v>
      </c>
      <c r="H50" t="n">
        <v>1.54</v>
      </c>
      <c r="I50" t="n">
        <v>14</v>
      </c>
      <c r="J50" t="n">
        <v>149.56</v>
      </c>
      <c r="K50" t="n">
        <v>46.47</v>
      </c>
      <c r="L50" t="n">
        <v>13</v>
      </c>
      <c r="M50" t="n">
        <v>12</v>
      </c>
      <c r="N50" t="n">
        <v>25.1</v>
      </c>
      <c r="O50" t="n">
        <v>18680.25</v>
      </c>
      <c r="P50" t="n">
        <v>227.16</v>
      </c>
      <c r="Q50" t="n">
        <v>608.77</v>
      </c>
      <c r="R50" t="n">
        <v>54.89</v>
      </c>
      <c r="S50" t="n">
        <v>46.36</v>
      </c>
      <c r="T50" t="n">
        <v>3922.28</v>
      </c>
      <c r="U50" t="n">
        <v>0.84</v>
      </c>
      <c r="V50" t="n">
        <v>0.9</v>
      </c>
      <c r="W50" t="n">
        <v>9.210000000000001</v>
      </c>
      <c r="X50" t="n">
        <v>0.25</v>
      </c>
      <c r="Y50" t="n">
        <v>1</v>
      </c>
      <c r="Z50" t="n">
        <v>10</v>
      </c>
      <c r="AA50" t="n">
        <v>911.4611299425334</v>
      </c>
      <c r="AB50" t="n">
        <v>1247.10132881449</v>
      </c>
      <c r="AC50" t="n">
        <v>1128.079728310142</v>
      </c>
      <c r="AD50" t="n">
        <v>911461.1299425333</v>
      </c>
      <c r="AE50" t="n">
        <v>1247101.32881449</v>
      </c>
      <c r="AF50" t="n">
        <v>1.410939879189348e-06</v>
      </c>
      <c r="AG50" t="n">
        <v>34.08854166666666</v>
      </c>
      <c r="AH50" t="n">
        <v>1128079.728310142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3.8175</v>
      </c>
      <c r="E51" t="n">
        <v>26.2</v>
      </c>
      <c r="F51" t="n">
        <v>23.63</v>
      </c>
      <c r="G51" t="n">
        <v>101.29</v>
      </c>
      <c r="H51" t="n">
        <v>1.56</v>
      </c>
      <c r="I51" t="n">
        <v>14</v>
      </c>
      <c r="J51" t="n">
        <v>149.91</v>
      </c>
      <c r="K51" t="n">
        <v>46.47</v>
      </c>
      <c r="L51" t="n">
        <v>13.25</v>
      </c>
      <c r="M51" t="n">
        <v>12</v>
      </c>
      <c r="N51" t="n">
        <v>25.19</v>
      </c>
      <c r="O51" t="n">
        <v>18723.06</v>
      </c>
      <c r="P51" t="n">
        <v>225.59</v>
      </c>
      <c r="Q51" t="n">
        <v>608.76</v>
      </c>
      <c r="R51" t="n">
        <v>55.6</v>
      </c>
      <c r="S51" t="n">
        <v>46.36</v>
      </c>
      <c r="T51" t="n">
        <v>4277.91</v>
      </c>
      <c r="U51" t="n">
        <v>0.83</v>
      </c>
      <c r="V51" t="n">
        <v>0.9</v>
      </c>
      <c r="W51" t="n">
        <v>9.199999999999999</v>
      </c>
      <c r="X51" t="n">
        <v>0.26</v>
      </c>
      <c r="Y51" t="n">
        <v>1</v>
      </c>
      <c r="Z51" t="n">
        <v>10</v>
      </c>
      <c r="AA51" t="n">
        <v>909.5397794172344</v>
      </c>
      <c r="AB51" t="n">
        <v>1244.472452261773</v>
      </c>
      <c r="AC51" t="n">
        <v>1125.701748045965</v>
      </c>
      <c r="AD51" t="n">
        <v>909539.7794172344</v>
      </c>
      <c r="AE51" t="n">
        <v>1244472.452261773</v>
      </c>
      <c r="AF51" t="n">
        <v>1.410201070508008e-06</v>
      </c>
      <c r="AG51" t="n">
        <v>34.11458333333334</v>
      </c>
      <c r="AH51" t="n">
        <v>1125701.748045965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3.8246</v>
      </c>
      <c r="E52" t="n">
        <v>26.15</v>
      </c>
      <c r="F52" t="n">
        <v>23.61</v>
      </c>
      <c r="G52" t="n">
        <v>108.98</v>
      </c>
      <c r="H52" t="n">
        <v>1.59</v>
      </c>
      <c r="I52" t="n">
        <v>13</v>
      </c>
      <c r="J52" t="n">
        <v>150.26</v>
      </c>
      <c r="K52" t="n">
        <v>46.47</v>
      </c>
      <c r="L52" t="n">
        <v>13.5</v>
      </c>
      <c r="M52" t="n">
        <v>11</v>
      </c>
      <c r="N52" t="n">
        <v>25.29</v>
      </c>
      <c r="O52" t="n">
        <v>18765.9</v>
      </c>
      <c r="P52" t="n">
        <v>224.82</v>
      </c>
      <c r="Q52" t="n">
        <v>608.84</v>
      </c>
      <c r="R52" t="n">
        <v>54.96</v>
      </c>
      <c r="S52" t="n">
        <v>46.36</v>
      </c>
      <c r="T52" t="n">
        <v>3964.74</v>
      </c>
      <c r="U52" t="n">
        <v>0.84</v>
      </c>
      <c r="V52" t="n">
        <v>0.9</v>
      </c>
      <c r="W52" t="n">
        <v>9.199999999999999</v>
      </c>
      <c r="X52" t="n">
        <v>0.24</v>
      </c>
      <c r="Y52" t="n">
        <v>1</v>
      </c>
      <c r="Z52" t="n">
        <v>10</v>
      </c>
      <c r="AA52" t="n">
        <v>907.4272102375356</v>
      </c>
      <c r="AB52" t="n">
        <v>1241.581941910135</v>
      </c>
      <c r="AC52" t="n">
        <v>1123.087103945431</v>
      </c>
      <c r="AD52" t="n">
        <v>907427.2102375356</v>
      </c>
      <c r="AE52" t="n">
        <v>1241581.941910135</v>
      </c>
      <c r="AF52" t="n">
        <v>1.412823841326765e-06</v>
      </c>
      <c r="AG52" t="n">
        <v>34.04947916666666</v>
      </c>
      <c r="AH52" t="n">
        <v>1123087.103945431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3.8241</v>
      </c>
      <c r="E53" t="n">
        <v>26.15</v>
      </c>
      <c r="F53" t="n">
        <v>23.62</v>
      </c>
      <c r="G53" t="n">
        <v>108.99</v>
      </c>
      <c r="H53" t="n">
        <v>1.62</v>
      </c>
      <c r="I53" t="n">
        <v>13</v>
      </c>
      <c r="J53" t="n">
        <v>150.61</v>
      </c>
      <c r="K53" t="n">
        <v>46.47</v>
      </c>
      <c r="L53" t="n">
        <v>13.75</v>
      </c>
      <c r="M53" t="n">
        <v>11</v>
      </c>
      <c r="N53" t="n">
        <v>25.39</v>
      </c>
      <c r="O53" t="n">
        <v>18808.78</v>
      </c>
      <c r="P53" t="n">
        <v>224.26</v>
      </c>
      <c r="Q53" t="n">
        <v>608.76</v>
      </c>
      <c r="R53" t="n">
        <v>54.92</v>
      </c>
      <c r="S53" t="n">
        <v>46.36</v>
      </c>
      <c r="T53" t="n">
        <v>3943.88</v>
      </c>
      <c r="U53" t="n">
        <v>0.84</v>
      </c>
      <c r="V53" t="n">
        <v>0.9</v>
      </c>
      <c r="W53" t="n">
        <v>9.199999999999999</v>
      </c>
      <c r="X53" t="n">
        <v>0.24</v>
      </c>
      <c r="Y53" t="n">
        <v>1</v>
      </c>
      <c r="Z53" t="n">
        <v>10</v>
      </c>
      <c r="AA53" t="n">
        <v>906.7580700255612</v>
      </c>
      <c r="AB53" t="n">
        <v>1240.666394751729</v>
      </c>
      <c r="AC53" t="n">
        <v>1122.258935322845</v>
      </c>
      <c r="AD53" t="n">
        <v>906758.0700255613</v>
      </c>
      <c r="AE53" t="n">
        <v>1240666.394751729</v>
      </c>
      <c r="AF53" t="n">
        <v>1.41263913915643e-06</v>
      </c>
      <c r="AG53" t="n">
        <v>34.04947916666666</v>
      </c>
      <c r="AH53" t="n">
        <v>1122258.935322844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3.8249</v>
      </c>
      <c r="E54" t="n">
        <v>26.14</v>
      </c>
      <c r="F54" t="n">
        <v>23.61</v>
      </c>
      <c r="G54" t="n">
        <v>108.97</v>
      </c>
      <c r="H54" t="n">
        <v>1.64</v>
      </c>
      <c r="I54" t="n">
        <v>13</v>
      </c>
      <c r="J54" t="n">
        <v>150.95</v>
      </c>
      <c r="K54" t="n">
        <v>46.47</v>
      </c>
      <c r="L54" t="n">
        <v>14</v>
      </c>
      <c r="M54" t="n">
        <v>11</v>
      </c>
      <c r="N54" t="n">
        <v>25.49</v>
      </c>
      <c r="O54" t="n">
        <v>18851.69</v>
      </c>
      <c r="P54" t="n">
        <v>223.37</v>
      </c>
      <c r="Q54" t="n">
        <v>608.76</v>
      </c>
      <c r="R54" t="n">
        <v>54.83</v>
      </c>
      <c r="S54" t="n">
        <v>46.36</v>
      </c>
      <c r="T54" t="n">
        <v>3895.29</v>
      </c>
      <c r="U54" t="n">
        <v>0.85</v>
      </c>
      <c r="V54" t="n">
        <v>0.9</v>
      </c>
      <c r="W54" t="n">
        <v>9.199999999999999</v>
      </c>
      <c r="X54" t="n">
        <v>0.24</v>
      </c>
      <c r="Y54" t="n">
        <v>1</v>
      </c>
      <c r="Z54" t="n">
        <v>10</v>
      </c>
      <c r="AA54" t="n">
        <v>905.3269402499309</v>
      </c>
      <c r="AB54" t="n">
        <v>1238.708259855721</v>
      </c>
      <c r="AC54" t="n">
        <v>1120.487682073053</v>
      </c>
      <c r="AD54" t="n">
        <v>905326.9402499308</v>
      </c>
      <c r="AE54" t="n">
        <v>1238708.259855721</v>
      </c>
      <c r="AF54" t="n">
        <v>1.412934662628966e-06</v>
      </c>
      <c r="AG54" t="n">
        <v>34.03645833333334</v>
      </c>
      <c r="AH54" t="n">
        <v>1120487.682073053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3.8252</v>
      </c>
      <c r="E55" t="n">
        <v>26.14</v>
      </c>
      <c r="F55" t="n">
        <v>23.61</v>
      </c>
      <c r="G55" t="n">
        <v>108.96</v>
      </c>
      <c r="H55" t="n">
        <v>1.67</v>
      </c>
      <c r="I55" t="n">
        <v>13</v>
      </c>
      <c r="J55" t="n">
        <v>151.3</v>
      </c>
      <c r="K55" t="n">
        <v>46.47</v>
      </c>
      <c r="L55" t="n">
        <v>14.25</v>
      </c>
      <c r="M55" t="n">
        <v>11</v>
      </c>
      <c r="N55" t="n">
        <v>25.59</v>
      </c>
      <c r="O55" t="n">
        <v>18894.63</v>
      </c>
      <c r="P55" t="n">
        <v>221.54</v>
      </c>
      <c r="Q55" t="n">
        <v>608.8200000000001</v>
      </c>
      <c r="R55" t="n">
        <v>54.76</v>
      </c>
      <c r="S55" t="n">
        <v>46.36</v>
      </c>
      <c r="T55" t="n">
        <v>3865</v>
      </c>
      <c r="U55" t="n">
        <v>0.85</v>
      </c>
      <c r="V55" t="n">
        <v>0.9</v>
      </c>
      <c r="W55" t="n">
        <v>9.199999999999999</v>
      </c>
      <c r="X55" t="n">
        <v>0.24</v>
      </c>
      <c r="Y55" t="n">
        <v>1</v>
      </c>
      <c r="Z55" t="n">
        <v>10</v>
      </c>
      <c r="AA55" t="n">
        <v>902.6863889454139</v>
      </c>
      <c r="AB55" t="n">
        <v>1235.09534106798</v>
      </c>
      <c r="AC55" t="n">
        <v>1117.219575183649</v>
      </c>
      <c r="AD55" t="n">
        <v>902686.3889454139</v>
      </c>
      <c r="AE55" t="n">
        <v>1235095.34106798</v>
      </c>
      <c r="AF55" t="n">
        <v>1.413045483931167e-06</v>
      </c>
      <c r="AG55" t="n">
        <v>34.03645833333334</v>
      </c>
      <c r="AH55" t="n">
        <v>1117219.575183649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3.832</v>
      </c>
      <c r="E56" t="n">
        <v>26.1</v>
      </c>
      <c r="F56" t="n">
        <v>23.59</v>
      </c>
      <c r="G56" t="n">
        <v>117.95</v>
      </c>
      <c r="H56" t="n">
        <v>1.69</v>
      </c>
      <c r="I56" t="n">
        <v>12</v>
      </c>
      <c r="J56" t="n">
        <v>151.65</v>
      </c>
      <c r="K56" t="n">
        <v>46.47</v>
      </c>
      <c r="L56" t="n">
        <v>14.5</v>
      </c>
      <c r="M56" t="n">
        <v>10</v>
      </c>
      <c r="N56" t="n">
        <v>25.68</v>
      </c>
      <c r="O56" t="n">
        <v>18937.61</v>
      </c>
      <c r="P56" t="n">
        <v>220.66</v>
      </c>
      <c r="Q56" t="n">
        <v>608.8099999999999</v>
      </c>
      <c r="R56" t="n">
        <v>54.16</v>
      </c>
      <c r="S56" t="n">
        <v>46.36</v>
      </c>
      <c r="T56" t="n">
        <v>3565.08</v>
      </c>
      <c r="U56" t="n">
        <v>0.86</v>
      </c>
      <c r="V56" t="n">
        <v>0.9</v>
      </c>
      <c r="W56" t="n">
        <v>9.199999999999999</v>
      </c>
      <c r="X56" t="n">
        <v>0.22</v>
      </c>
      <c r="Y56" t="n">
        <v>1</v>
      </c>
      <c r="Z56" t="n">
        <v>10</v>
      </c>
      <c r="AA56" t="n">
        <v>900.3006015601717</v>
      </c>
      <c r="AB56" t="n">
        <v>1231.83100151398</v>
      </c>
      <c r="AC56" t="n">
        <v>1114.266779615154</v>
      </c>
      <c r="AD56" t="n">
        <v>900300.6015601717</v>
      </c>
      <c r="AE56" t="n">
        <v>1231831.00151398</v>
      </c>
      <c r="AF56" t="n">
        <v>1.415557433447724e-06</v>
      </c>
      <c r="AG56" t="n">
        <v>33.984375</v>
      </c>
      <c r="AH56" t="n">
        <v>1114266.779615154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3.8317</v>
      </c>
      <c r="E57" t="n">
        <v>26.1</v>
      </c>
      <c r="F57" t="n">
        <v>23.59</v>
      </c>
      <c r="G57" t="n">
        <v>117.95</v>
      </c>
      <c r="H57" t="n">
        <v>1.72</v>
      </c>
      <c r="I57" t="n">
        <v>12</v>
      </c>
      <c r="J57" t="n">
        <v>152</v>
      </c>
      <c r="K57" t="n">
        <v>46.47</v>
      </c>
      <c r="L57" t="n">
        <v>14.75</v>
      </c>
      <c r="M57" t="n">
        <v>10</v>
      </c>
      <c r="N57" t="n">
        <v>25.78</v>
      </c>
      <c r="O57" t="n">
        <v>18980.62</v>
      </c>
      <c r="P57" t="n">
        <v>220.23</v>
      </c>
      <c r="Q57" t="n">
        <v>608.83</v>
      </c>
      <c r="R57" t="n">
        <v>54.27</v>
      </c>
      <c r="S57" t="n">
        <v>46.36</v>
      </c>
      <c r="T57" t="n">
        <v>3624.09</v>
      </c>
      <c r="U57" t="n">
        <v>0.85</v>
      </c>
      <c r="V57" t="n">
        <v>0.9</v>
      </c>
      <c r="W57" t="n">
        <v>9.19</v>
      </c>
      <c r="X57" t="n">
        <v>0.22</v>
      </c>
      <c r="Y57" t="n">
        <v>1</v>
      </c>
      <c r="Z57" t="n">
        <v>10</v>
      </c>
      <c r="AA57" t="n">
        <v>899.7265362013923</v>
      </c>
      <c r="AB57" t="n">
        <v>1231.045539964122</v>
      </c>
      <c r="AC57" t="n">
        <v>1113.556281413212</v>
      </c>
      <c r="AD57" t="n">
        <v>899726.5362013923</v>
      </c>
      <c r="AE57" t="n">
        <v>1231045.539964122</v>
      </c>
      <c r="AF57" t="n">
        <v>1.415446612145523e-06</v>
      </c>
      <c r="AG57" t="n">
        <v>33.984375</v>
      </c>
      <c r="AH57" t="n">
        <v>1113556.281413212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3.8308</v>
      </c>
      <c r="E58" t="n">
        <v>26.1</v>
      </c>
      <c r="F58" t="n">
        <v>23.6</v>
      </c>
      <c r="G58" t="n">
        <v>117.99</v>
      </c>
      <c r="H58" t="n">
        <v>1.74</v>
      </c>
      <c r="I58" t="n">
        <v>12</v>
      </c>
      <c r="J58" t="n">
        <v>152.35</v>
      </c>
      <c r="K58" t="n">
        <v>46.47</v>
      </c>
      <c r="L58" t="n">
        <v>15</v>
      </c>
      <c r="M58" t="n">
        <v>10</v>
      </c>
      <c r="N58" t="n">
        <v>25.88</v>
      </c>
      <c r="O58" t="n">
        <v>19023.66</v>
      </c>
      <c r="P58" t="n">
        <v>219.96</v>
      </c>
      <c r="Q58" t="n">
        <v>608.77</v>
      </c>
      <c r="R58" t="n">
        <v>54.47</v>
      </c>
      <c r="S58" t="n">
        <v>46.36</v>
      </c>
      <c r="T58" t="n">
        <v>3724.23</v>
      </c>
      <c r="U58" t="n">
        <v>0.85</v>
      </c>
      <c r="V58" t="n">
        <v>0.9</v>
      </c>
      <c r="W58" t="n">
        <v>9.199999999999999</v>
      </c>
      <c r="X58" t="n">
        <v>0.23</v>
      </c>
      <c r="Y58" t="n">
        <v>1</v>
      </c>
      <c r="Z58" t="n">
        <v>10</v>
      </c>
      <c r="AA58" t="n">
        <v>899.5183574478218</v>
      </c>
      <c r="AB58" t="n">
        <v>1230.760700609288</v>
      </c>
      <c r="AC58" t="n">
        <v>1113.298626726629</v>
      </c>
      <c r="AD58" t="n">
        <v>899518.3574478218</v>
      </c>
      <c r="AE58" t="n">
        <v>1230760.700609288</v>
      </c>
      <c r="AF58" t="n">
        <v>1.41511414823892e-06</v>
      </c>
      <c r="AG58" t="n">
        <v>33.984375</v>
      </c>
      <c r="AH58" t="n">
        <v>1113298.626726629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3.8299</v>
      </c>
      <c r="E59" t="n">
        <v>26.11</v>
      </c>
      <c r="F59" t="n">
        <v>23.6</v>
      </c>
      <c r="G59" t="n">
        <v>118.02</v>
      </c>
      <c r="H59" t="n">
        <v>1.77</v>
      </c>
      <c r="I59" t="n">
        <v>12</v>
      </c>
      <c r="J59" t="n">
        <v>152.7</v>
      </c>
      <c r="K59" t="n">
        <v>46.47</v>
      </c>
      <c r="L59" t="n">
        <v>15.25</v>
      </c>
      <c r="M59" t="n">
        <v>10</v>
      </c>
      <c r="N59" t="n">
        <v>25.98</v>
      </c>
      <c r="O59" t="n">
        <v>19066.74</v>
      </c>
      <c r="P59" t="n">
        <v>218.21</v>
      </c>
      <c r="Q59" t="n">
        <v>608.78</v>
      </c>
      <c r="R59" t="n">
        <v>54.6</v>
      </c>
      <c r="S59" t="n">
        <v>46.36</v>
      </c>
      <c r="T59" t="n">
        <v>3789.77</v>
      </c>
      <c r="U59" t="n">
        <v>0.85</v>
      </c>
      <c r="V59" t="n">
        <v>0.9</v>
      </c>
      <c r="W59" t="n">
        <v>9.199999999999999</v>
      </c>
      <c r="X59" t="n">
        <v>0.23</v>
      </c>
      <c r="Y59" t="n">
        <v>1</v>
      </c>
      <c r="Z59" t="n">
        <v>10</v>
      </c>
      <c r="AA59" t="n">
        <v>897.1415476965992</v>
      </c>
      <c r="AB59" t="n">
        <v>1227.50864465022</v>
      </c>
      <c r="AC59" t="n">
        <v>1110.356942424005</v>
      </c>
      <c r="AD59" t="n">
        <v>897141.5476965993</v>
      </c>
      <c r="AE59" t="n">
        <v>1227508.64465022</v>
      </c>
      <c r="AF59" t="n">
        <v>1.414781684332317e-06</v>
      </c>
      <c r="AG59" t="n">
        <v>33.99739583333334</v>
      </c>
      <c r="AH59" t="n">
        <v>1110356.942424005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3.8386</v>
      </c>
      <c r="E60" t="n">
        <v>26.05</v>
      </c>
      <c r="F60" t="n">
        <v>23.57</v>
      </c>
      <c r="G60" t="n">
        <v>128.57</v>
      </c>
      <c r="H60" t="n">
        <v>1.79</v>
      </c>
      <c r="I60" t="n">
        <v>11</v>
      </c>
      <c r="J60" t="n">
        <v>153.05</v>
      </c>
      <c r="K60" t="n">
        <v>46.47</v>
      </c>
      <c r="L60" t="n">
        <v>15.5</v>
      </c>
      <c r="M60" t="n">
        <v>9</v>
      </c>
      <c r="N60" t="n">
        <v>26.08</v>
      </c>
      <c r="O60" t="n">
        <v>19109.85</v>
      </c>
      <c r="P60" t="n">
        <v>216.56</v>
      </c>
      <c r="Q60" t="n">
        <v>608.78</v>
      </c>
      <c r="R60" t="n">
        <v>53.68</v>
      </c>
      <c r="S60" t="n">
        <v>46.36</v>
      </c>
      <c r="T60" t="n">
        <v>3334.28</v>
      </c>
      <c r="U60" t="n">
        <v>0.86</v>
      </c>
      <c r="V60" t="n">
        <v>0.9</v>
      </c>
      <c r="W60" t="n">
        <v>9.19</v>
      </c>
      <c r="X60" t="n">
        <v>0.2</v>
      </c>
      <c r="Y60" t="n">
        <v>1</v>
      </c>
      <c r="Z60" t="n">
        <v>10</v>
      </c>
      <c r="AA60" t="n">
        <v>893.5525491694848</v>
      </c>
      <c r="AB60" t="n">
        <v>1222.598018529982</v>
      </c>
      <c r="AC60" t="n">
        <v>1105.914979568576</v>
      </c>
      <c r="AD60" t="n">
        <v>893552.5491694848</v>
      </c>
      <c r="AE60" t="n">
        <v>1222598.018529982</v>
      </c>
      <c r="AF60" t="n">
        <v>1.417995502096146e-06</v>
      </c>
      <c r="AG60" t="n">
        <v>33.91927083333334</v>
      </c>
      <c r="AH60" t="n">
        <v>1105914.979568576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3.8381</v>
      </c>
      <c r="E61" t="n">
        <v>26.05</v>
      </c>
      <c r="F61" t="n">
        <v>23.57</v>
      </c>
      <c r="G61" t="n">
        <v>128.59</v>
      </c>
      <c r="H61" t="n">
        <v>1.82</v>
      </c>
      <c r="I61" t="n">
        <v>11</v>
      </c>
      <c r="J61" t="n">
        <v>153.4</v>
      </c>
      <c r="K61" t="n">
        <v>46.47</v>
      </c>
      <c r="L61" t="n">
        <v>15.75</v>
      </c>
      <c r="M61" t="n">
        <v>9</v>
      </c>
      <c r="N61" t="n">
        <v>26.18</v>
      </c>
      <c r="O61" t="n">
        <v>19153</v>
      </c>
      <c r="P61" t="n">
        <v>216.47</v>
      </c>
      <c r="Q61" t="n">
        <v>608.78</v>
      </c>
      <c r="R61" t="n">
        <v>53.73</v>
      </c>
      <c r="S61" t="n">
        <v>46.36</v>
      </c>
      <c r="T61" t="n">
        <v>3356.96</v>
      </c>
      <c r="U61" t="n">
        <v>0.86</v>
      </c>
      <c r="V61" t="n">
        <v>0.9</v>
      </c>
      <c r="W61" t="n">
        <v>9.199999999999999</v>
      </c>
      <c r="X61" t="n">
        <v>0.2</v>
      </c>
      <c r="Y61" t="n">
        <v>1</v>
      </c>
      <c r="Z61" t="n">
        <v>10</v>
      </c>
      <c r="AA61" t="n">
        <v>893.4850269450438</v>
      </c>
      <c r="AB61" t="n">
        <v>1222.505631643631</v>
      </c>
      <c r="AC61" t="n">
        <v>1105.831409956993</v>
      </c>
      <c r="AD61" t="n">
        <v>893485.0269450438</v>
      </c>
      <c r="AE61" t="n">
        <v>1222505.631643631</v>
      </c>
      <c r="AF61" t="n">
        <v>1.417810799925811e-06</v>
      </c>
      <c r="AG61" t="n">
        <v>33.91927083333334</v>
      </c>
      <c r="AH61" t="n">
        <v>1105831.409956993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3.8386</v>
      </c>
      <c r="E62" t="n">
        <v>26.05</v>
      </c>
      <c r="F62" t="n">
        <v>23.57</v>
      </c>
      <c r="G62" t="n">
        <v>128.57</v>
      </c>
      <c r="H62" t="n">
        <v>1.84</v>
      </c>
      <c r="I62" t="n">
        <v>11</v>
      </c>
      <c r="J62" t="n">
        <v>153.75</v>
      </c>
      <c r="K62" t="n">
        <v>46.47</v>
      </c>
      <c r="L62" t="n">
        <v>16</v>
      </c>
      <c r="M62" t="n">
        <v>7</v>
      </c>
      <c r="N62" t="n">
        <v>26.28</v>
      </c>
      <c r="O62" t="n">
        <v>19196.18</v>
      </c>
      <c r="P62" t="n">
        <v>216.43</v>
      </c>
      <c r="Q62" t="n">
        <v>608.77</v>
      </c>
      <c r="R62" t="n">
        <v>53.6</v>
      </c>
      <c r="S62" t="n">
        <v>46.36</v>
      </c>
      <c r="T62" t="n">
        <v>3292.1</v>
      </c>
      <c r="U62" t="n">
        <v>0.86</v>
      </c>
      <c r="V62" t="n">
        <v>0.9</v>
      </c>
      <c r="W62" t="n">
        <v>9.199999999999999</v>
      </c>
      <c r="X62" t="n">
        <v>0.2</v>
      </c>
      <c r="Y62" t="n">
        <v>1</v>
      </c>
      <c r="Z62" t="n">
        <v>10</v>
      </c>
      <c r="AA62" t="n">
        <v>893.3682490043973</v>
      </c>
      <c r="AB62" t="n">
        <v>1222.34585091336</v>
      </c>
      <c r="AC62" t="n">
        <v>1105.686878475364</v>
      </c>
      <c r="AD62" t="n">
        <v>893368.2490043973</v>
      </c>
      <c r="AE62" t="n">
        <v>1222345.85091336</v>
      </c>
      <c r="AF62" t="n">
        <v>1.417995502096146e-06</v>
      </c>
      <c r="AG62" t="n">
        <v>33.91927083333334</v>
      </c>
      <c r="AH62" t="n">
        <v>1105686.878475364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3.8384</v>
      </c>
      <c r="E63" t="n">
        <v>26.05</v>
      </c>
      <c r="F63" t="n">
        <v>23.57</v>
      </c>
      <c r="G63" t="n">
        <v>128.58</v>
      </c>
      <c r="H63" t="n">
        <v>1.87</v>
      </c>
      <c r="I63" t="n">
        <v>11</v>
      </c>
      <c r="J63" t="n">
        <v>154.1</v>
      </c>
      <c r="K63" t="n">
        <v>46.47</v>
      </c>
      <c r="L63" t="n">
        <v>16.25</v>
      </c>
      <c r="M63" t="n">
        <v>4</v>
      </c>
      <c r="N63" t="n">
        <v>26.38</v>
      </c>
      <c r="O63" t="n">
        <v>19239.4</v>
      </c>
      <c r="P63" t="n">
        <v>216.25</v>
      </c>
      <c r="Q63" t="n">
        <v>608.78</v>
      </c>
      <c r="R63" t="n">
        <v>53.46</v>
      </c>
      <c r="S63" t="n">
        <v>46.36</v>
      </c>
      <c r="T63" t="n">
        <v>3224.79</v>
      </c>
      <c r="U63" t="n">
        <v>0.87</v>
      </c>
      <c r="V63" t="n">
        <v>0.9</v>
      </c>
      <c r="W63" t="n">
        <v>9.199999999999999</v>
      </c>
      <c r="X63" t="n">
        <v>0.2</v>
      </c>
      <c r="Y63" t="n">
        <v>1</v>
      </c>
      <c r="Z63" t="n">
        <v>10</v>
      </c>
      <c r="AA63" t="n">
        <v>893.1370741102941</v>
      </c>
      <c r="AB63" t="n">
        <v>1222.029547224531</v>
      </c>
      <c r="AC63" t="n">
        <v>1105.400762366663</v>
      </c>
      <c r="AD63" t="n">
        <v>893137.0741102941</v>
      </c>
      <c r="AE63" t="n">
        <v>1222029.547224531</v>
      </c>
      <c r="AF63" t="n">
        <v>1.417921621228012e-06</v>
      </c>
      <c r="AG63" t="n">
        <v>33.91927083333334</v>
      </c>
      <c r="AH63" t="n">
        <v>1105400.762366663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3.8375</v>
      </c>
      <c r="E64" t="n">
        <v>26.06</v>
      </c>
      <c r="F64" t="n">
        <v>23.58</v>
      </c>
      <c r="G64" t="n">
        <v>128.61</v>
      </c>
      <c r="H64" t="n">
        <v>1.89</v>
      </c>
      <c r="I64" t="n">
        <v>11</v>
      </c>
      <c r="J64" t="n">
        <v>154.45</v>
      </c>
      <c r="K64" t="n">
        <v>46.47</v>
      </c>
      <c r="L64" t="n">
        <v>16.5</v>
      </c>
      <c r="M64" t="n">
        <v>3</v>
      </c>
      <c r="N64" t="n">
        <v>26.48</v>
      </c>
      <c r="O64" t="n">
        <v>19282.65</v>
      </c>
      <c r="P64" t="n">
        <v>216.19</v>
      </c>
      <c r="Q64" t="n">
        <v>608.8099999999999</v>
      </c>
      <c r="R64" t="n">
        <v>53.56</v>
      </c>
      <c r="S64" t="n">
        <v>46.36</v>
      </c>
      <c r="T64" t="n">
        <v>3273.52</v>
      </c>
      <c r="U64" t="n">
        <v>0.87</v>
      </c>
      <c r="V64" t="n">
        <v>0.9</v>
      </c>
      <c r="W64" t="n">
        <v>9.199999999999999</v>
      </c>
      <c r="X64" t="n">
        <v>0.21</v>
      </c>
      <c r="Y64" t="n">
        <v>1</v>
      </c>
      <c r="Z64" t="n">
        <v>10</v>
      </c>
      <c r="AA64" t="n">
        <v>893.2255144005876</v>
      </c>
      <c r="AB64" t="n">
        <v>1222.150555131421</v>
      </c>
      <c r="AC64" t="n">
        <v>1105.510221448754</v>
      </c>
      <c r="AD64" t="n">
        <v>893225.5144005877</v>
      </c>
      <c r="AE64" t="n">
        <v>1222150.555131421</v>
      </c>
      <c r="AF64" t="n">
        <v>1.417589157321409e-06</v>
      </c>
      <c r="AG64" t="n">
        <v>33.93229166666666</v>
      </c>
      <c r="AH64" t="n">
        <v>1105510.221448754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3.8367</v>
      </c>
      <c r="E65" t="n">
        <v>26.06</v>
      </c>
      <c r="F65" t="n">
        <v>23.58</v>
      </c>
      <c r="G65" t="n">
        <v>128.64</v>
      </c>
      <c r="H65" t="n">
        <v>1.92</v>
      </c>
      <c r="I65" t="n">
        <v>11</v>
      </c>
      <c r="J65" t="n">
        <v>154.8</v>
      </c>
      <c r="K65" t="n">
        <v>46.47</v>
      </c>
      <c r="L65" t="n">
        <v>16.75</v>
      </c>
      <c r="M65" t="n">
        <v>2</v>
      </c>
      <c r="N65" t="n">
        <v>26.58</v>
      </c>
      <c r="O65" t="n">
        <v>19325.94</v>
      </c>
      <c r="P65" t="n">
        <v>216.47</v>
      </c>
      <c r="Q65" t="n">
        <v>608.8</v>
      </c>
      <c r="R65" t="n">
        <v>53.62</v>
      </c>
      <c r="S65" t="n">
        <v>46.36</v>
      </c>
      <c r="T65" t="n">
        <v>3304.52</v>
      </c>
      <c r="U65" t="n">
        <v>0.86</v>
      </c>
      <c r="V65" t="n">
        <v>0.9</v>
      </c>
      <c r="W65" t="n">
        <v>9.210000000000001</v>
      </c>
      <c r="X65" t="n">
        <v>0.21</v>
      </c>
      <c r="Y65" t="n">
        <v>1</v>
      </c>
      <c r="Z65" t="n">
        <v>10</v>
      </c>
      <c r="AA65" t="n">
        <v>893.7187709818091</v>
      </c>
      <c r="AB65" t="n">
        <v>1222.825450546793</v>
      </c>
      <c r="AC65" t="n">
        <v>1106.120705792905</v>
      </c>
      <c r="AD65" t="n">
        <v>893718.7709818091</v>
      </c>
      <c r="AE65" t="n">
        <v>1222825.450546793</v>
      </c>
      <c r="AF65" t="n">
        <v>1.417293633848873e-06</v>
      </c>
      <c r="AG65" t="n">
        <v>33.93229166666666</v>
      </c>
      <c r="AH65" t="n">
        <v>1106120.705792905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3.8363</v>
      </c>
      <c r="E66" t="n">
        <v>26.07</v>
      </c>
      <c r="F66" t="n">
        <v>23.59</v>
      </c>
      <c r="G66" t="n">
        <v>128.66</v>
      </c>
      <c r="H66" t="n">
        <v>1.94</v>
      </c>
      <c r="I66" t="n">
        <v>11</v>
      </c>
      <c r="J66" t="n">
        <v>155.15</v>
      </c>
      <c r="K66" t="n">
        <v>46.47</v>
      </c>
      <c r="L66" t="n">
        <v>17</v>
      </c>
      <c r="M66" t="n">
        <v>1</v>
      </c>
      <c r="N66" t="n">
        <v>26.68</v>
      </c>
      <c r="O66" t="n">
        <v>19369.26</v>
      </c>
      <c r="P66" t="n">
        <v>216.7</v>
      </c>
      <c r="Q66" t="n">
        <v>608.8</v>
      </c>
      <c r="R66" t="n">
        <v>53.58</v>
      </c>
      <c r="S66" t="n">
        <v>46.36</v>
      </c>
      <c r="T66" t="n">
        <v>3283.53</v>
      </c>
      <c r="U66" t="n">
        <v>0.87</v>
      </c>
      <c r="V66" t="n">
        <v>0.9</v>
      </c>
      <c r="W66" t="n">
        <v>9.210000000000001</v>
      </c>
      <c r="X66" t="n">
        <v>0.22</v>
      </c>
      <c r="Y66" t="n">
        <v>1</v>
      </c>
      <c r="Z66" t="n">
        <v>10</v>
      </c>
      <c r="AA66" t="n">
        <v>894.1586163519046</v>
      </c>
      <c r="AB66" t="n">
        <v>1223.427266386765</v>
      </c>
      <c r="AC66" t="n">
        <v>1106.665085173765</v>
      </c>
      <c r="AD66" t="n">
        <v>894158.6163519046</v>
      </c>
      <c r="AE66" t="n">
        <v>1223427.266386766</v>
      </c>
      <c r="AF66" t="n">
        <v>1.417145872112605e-06</v>
      </c>
      <c r="AG66" t="n">
        <v>33.9453125</v>
      </c>
      <c r="AH66" t="n">
        <v>1106665.085173765</v>
      </c>
    </row>
    <row r="67">
      <c r="A67" t="n">
        <v>65</v>
      </c>
      <c r="B67" t="n">
        <v>65</v>
      </c>
      <c r="C67" t="inlineStr">
        <is>
          <t xml:space="preserve">CONCLUIDO	</t>
        </is>
      </c>
      <c r="D67" t="n">
        <v>3.8362</v>
      </c>
      <c r="E67" t="n">
        <v>26.07</v>
      </c>
      <c r="F67" t="n">
        <v>23.59</v>
      </c>
      <c r="G67" t="n">
        <v>128.66</v>
      </c>
      <c r="H67" t="n">
        <v>1.96</v>
      </c>
      <c r="I67" t="n">
        <v>11</v>
      </c>
      <c r="J67" t="n">
        <v>155.5</v>
      </c>
      <c r="K67" t="n">
        <v>46.47</v>
      </c>
      <c r="L67" t="n">
        <v>17.25</v>
      </c>
      <c r="M67" t="n">
        <v>0</v>
      </c>
      <c r="N67" t="n">
        <v>26.79</v>
      </c>
      <c r="O67" t="n">
        <v>19412.61</v>
      </c>
      <c r="P67" t="n">
        <v>217.05</v>
      </c>
      <c r="Q67" t="n">
        <v>608.8</v>
      </c>
      <c r="R67" t="n">
        <v>53.58</v>
      </c>
      <c r="S67" t="n">
        <v>46.36</v>
      </c>
      <c r="T67" t="n">
        <v>3284.22</v>
      </c>
      <c r="U67" t="n">
        <v>0.87</v>
      </c>
      <c r="V67" t="n">
        <v>0.9</v>
      </c>
      <c r="W67" t="n">
        <v>9.210000000000001</v>
      </c>
      <c r="X67" t="n">
        <v>0.22</v>
      </c>
      <c r="Y67" t="n">
        <v>1</v>
      </c>
      <c r="Z67" t="n">
        <v>10</v>
      </c>
      <c r="AA67" t="n">
        <v>894.6671586462151</v>
      </c>
      <c r="AB67" t="n">
        <v>1224.123076389144</v>
      </c>
      <c r="AC67" t="n">
        <v>1107.294488046092</v>
      </c>
      <c r="AD67" t="n">
        <v>894667.1586462151</v>
      </c>
      <c r="AE67" t="n">
        <v>1224123.076389144</v>
      </c>
      <c r="AF67" t="n">
        <v>1.417108931678538e-06</v>
      </c>
      <c r="AG67" t="n">
        <v>33.9453125</v>
      </c>
      <c r="AH67" t="n">
        <v>1107294.488046092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1.924</v>
      </c>
      <c r="E2" t="n">
        <v>51.98</v>
      </c>
      <c r="F2" t="n">
        <v>31.03</v>
      </c>
      <c r="G2" t="n">
        <v>5.02</v>
      </c>
      <c r="H2" t="n">
        <v>0.07000000000000001</v>
      </c>
      <c r="I2" t="n">
        <v>371</v>
      </c>
      <c r="J2" t="n">
        <v>252.85</v>
      </c>
      <c r="K2" t="n">
        <v>59.19</v>
      </c>
      <c r="L2" t="n">
        <v>1</v>
      </c>
      <c r="M2" t="n">
        <v>369</v>
      </c>
      <c r="N2" t="n">
        <v>62.65</v>
      </c>
      <c r="O2" t="n">
        <v>31418.63</v>
      </c>
      <c r="P2" t="n">
        <v>517.23</v>
      </c>
      <c r="Q2" t="n">
        <v>610.34</v>
      </c>
      <c r="R2" t="n">
        <v>285.45</v>
      </c>
      <c r="S2" t="n">
        <v>46.36</v>
      </c>
      <c r="T2" t="n">
        <v>117415.07</v>
      </c>
      <c r="U2" t="n">
        <v>0.16</v>
      </c>
      <c r="V2" t="n">
        <v>0.6899999999999999</v>
      </c>
      <c r="W2" t="n">
        <v>9.77</v>
      </c>
      <c r="X2" t="n">
        <v>7.62</v>
      </c>
      <c r="Y2" t="n">
        <v>1</v>
      </c>
      <c r="Z2" t="n">
        <v>10</v>
      </c>
      <c r="AA2" t="n">
        <v>2923.882409914509</v>
      </c>
      <c r="AB2" t="n">
        <v>4000.584905833345</v>
      </c>
      <c r="AC2" t="n">
        <v>3618.77469727664</v>
      </c>
      <c r="AD2" t="n">
        <v>2923882.409914509</v>
      </c>
      <c r="AE2" t="n">
        <v>4000584.905833345</v>
      </c>
      <c r="AF2" t="n">
        <v>6.094519215497447e-07</v>
      </c>
      <c r="AG2" t="n">
        <v>67.68229166666667</v>
      </c>
      <c r="AH2" t="n">
        <v>3618774.69727664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2.1961</v>
      </c>
      <c r="E3" t="n">
        <v>45.54</v>
      </c>
      <c r="F3" t="n">
        <v>29.09</v>
      </c>
      <c r="G3" t="n">
        <v>6.26</v>
      </c>
      <c r="H3" t="n">
        <v>0.09</v>
      </c>
      <c r="I3" t="n">
        <v>279</v>
      </c>
      <c r="J3" t="n">
        <v>253.3</v>
      </c>
      <c r="K3" t="n">
        <v>59.19</v>
      </c>
      <c r="L3" t="n">
        <v>1.25</v>
      </c>
      <c r="M3" t="n">
        <v>277</v>
      </c>
      <c r="N3" t="n">
        <v>62.86</v>
      </c>
      <c r="O3" t="n">
        <v>31474.5</v>
      </c>
      <c r="P3" t="n">
        <v>484.92</v>
      </c>
      <c r="Q3" t="n">
        <v>610.0700000000001</v>
      </c>
      <c r="R3" t="n">
        <v>224.63</v>
      </c>
      <c r="S3" t="n">
        <v>46.36</v>
      </c>
      <c r="T3" t="n">
        <v>87465.77</v>
      </c>
      <c r="U3" t="n">
        <v>0.21</v>
      </c>
      <c r="V3" t="n">
        <v>0.73</v>
      </c>
      <c r="W3" t="n">
        <v>9.640000000000001</v>
      </c>
      <c r="X3" t="n">
        <v>5.69</v>
      </c>
      <c r="Y3" t="n">
        <v>1</v>
      </c>
      <c r="Z3" t="n">
        <v>10</v>
      </c>
      <c r="AA3" t="n">
        <v>2450.272992274608</v>
      </c>
      <c r="AB3" t="n">
        <v>3352.571606445527</v>
      </c>
      <c r="AC3" t="n">
        <v>3032.606877690042</v>
      </c>
      <c r="AD3" t="n">
        <v>2450272.992274608</v>
      </c>
      <c r="AE3" t="n">
        <v>3352571.606445527</v>
      </c>
      <c r="AF3" t="n">
        <v>6.956431210578973e-07</v>
      </c>
      <c r="AG3" t="n">
        <v>59.296875</v>
      </c>
      <c r="AH3" t="n">
        <v>3032606.877690041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2.401</v>
      </c>
      <c r="E4" t="n">
        <v>41.65</v>
      </c>
      <c r="F4" t="n">
        <v>27.94</v>
      </c>
      <c r="G4" t="n">
        <v>7.52</v>
      </c>
      <c r="H4" t="n">
        <v>0.11</v>
      </c>
      <c r="I4" t="n">
        <v>223</v>
      </c>
      <c r="J4" t="n">
        <v>253.75</v>
      </c>
      <c r="K4" t="n">
        <v>59.19</v>
      </c>
      <c r="L4" t="n">
        <v>1.5</v>
      </c>
      <c r="M4" t="n">
        <v>221</v>
      </c>
      <c r="N4" t="n">
        <v>63.06</v>
      </c>
      <c r="O4" t="n">
        <v>31530.44</v>
      </c>
      <c r="P4" t="n">
        <v>465.71</v>
      </c>
      <c r="Q4" t="n">
        <v>609.8</v>
      </c>
      <c r="R4" t="n">
        <v>188.44</v>
      </c>
      <c r="S4" t="n">
        <v>46.36</v>
      </c>
      <c r="T4" t="n">
        <v>69653.7</v>
      </c>
      <c r="U4" t="n">
        <v>0.25</v>
      </c>
      <c r="V4" t="n">
        <v>0.76</v>
      </c>
      <c r="W4" t="n">
        <v>9.56</v>
      </c>
      <c r="X4" t="n">
        <v>4.55</v>
      </c>
      <c r="Y4" t="n">
        <v>1</v>
      </c>
      <c r="Z4" t="n">
        <v>10</v>
      </c>
      <c r="AA4" t="n">
        <v>2187.818182518716</v>
      </c>
      <c r="AB4" t="n">
        <v>2993.469357048299</v>
      </c>
      <c r="AC4" t="n">
        <v>2707.776842972238</v>
      </c>
      <c r="AD4" t="n">
        <v>2187818.182518716</v>
      </c>
      <c r="AE4" t="n">
        <v>2993469.357048299</v>
      </c>
      <c r="AF4" t="n">
        <v>7.605478501252273e-07</v>
      </c>
      <c r="AG4" t="n">
        <v>54.23177083333334</v>
      </c>
      <c r="AH4" t="n">
        <v>2707776.842972238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2.5608</v>
      </c>
      <c r="E5" t="n">
        <v>39.05</v>
      </c>
      <c r="F5" t="n">
        <v>27.15</v>
      </c>
      <c r="G5" t="n">
        <v>8.76</v>
      </c>
      <c r="H5" t="n">
        <v>0.12</v>
      </c>
      <c r="I5" t="n">
        <v>186</v>
      </c>
      <c r="J5" t="n">
        <v>254.21</v>
      </c>
      <c r="K5" t="n">
        <v>59.19</v>
      </c>
      <c r="L5" t="n">
        <v>1.75</v>
      </c>
      <c r="M5" t="n">
        <v>184</v>
      </c>
      <c r="N5" t="n">
        <v>63.26</v>
      </c>
      <c r="O5" t="n">
        <v>31586.46</v>
      </c>
      <c r="P5" t="n">
        <v>452.42</v>
      </c>
      <c r="Q5" t="n">
        <v>609.47</v>
      </c>
      <c r="R5" t="n">
        <v>164.6</v>
      </c>
      <c r="S5" t="n">
        <v>46.36</v>
      </c>
      <c r="T5" t="n">
        <v>57916.95</v>
      </c>
      <c r="U5" t="n">
        <v>0.28</v>
      </c>
      <c r="V5" t="n">
        <v>0.79</v>
      </c>
      <c r="W5" t="n">
        <v>9.48</v>
      </c>
      <c r="X5" t="n">
        <v>3.76</v>
      </c>
      <c r="Y5" t="n">
        <v>1</v>
      </c>
      <c r="Z5" t="n">
        <v>10</v>
      </c>
      <c r="AA5" t="n">
        <v>2014.428412458746</v>
      </c>
      <c r="AB5" t="n">
        <v>2756.229824235462</v>
      </c>
      <c r="AC5" t="n">
        <v>2493.179118203283</v>
      </c>
      <c r="AD5" t="n">
        <v>2014428.412458746</v>
      </c>
      <c r="AE5" t="n">
        <v>2756229.824235462</v>
      </c>
      <c r="AF5" t="n">
        <v>8.111665700127788e-07</v>
      </c>
      <c r="AG5" t="n">
        <v>50.84635416666666</v>
      </c>
      <c r="AH5" t="n">
        <v>2493179.118203283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2.6851</v>
      </c>
      <c r="E6" t="n">
        <v>37.24</v>
      </c>
      <c r="F6" t="n">
        <v>26.62</v>
      </c>
      <c r="G6" t="n">
        <v>9.98</v>
      </c>
      <c r="H6" t="n">
        <v>0.14</v>
      </c>
      <c r="I6" t="n">
        <v>160</v>
      </c>
      <c r="J6" t="n">
        <v>254.66</v>
      </c>
      <c r="K6" t="n">
        <v>59.19</v>
      </c>
      <c r="L6" t="n">
        <v>2</v>
      </c>
      <c r="M6" t="n">
        <v>158</v>
      </c>
      <c r="N6" t="n">
        <v>63.47</v>
      </c>
      <c r="O6" t="n">
        <v>31642.55</v>
      </c>
      <c r="P6" t="n">
        <v>443.34</v>
      </c>
      <c r="Q6" t="n">
        <v>609.5</v>
      </c>
      <c r="R6" t="n">
        <v>147.76</v>
      </c>
      <c r="S6" t="n">
        <v>46.36</v>
      </c>
      <c r="T6" t="n">
        <v>49627.57</v>
      </c>
      <c r="U6" t="n">
        <v>0.31</v>
      </c>
      <c r="V6" t="n">
        <v>0.8</v>
      </c>
      <c r="W6" t="n">
        <v>9.449999999999999</v>
      </c>
      <c r="X6" t="n">
        <v>3.23</v>
      </c>
      <c r="Y6" t="n">
        <v>1</v>
      </c>
      <c r="Z6" t="n">
        <v>10</v>
      </c>
      <c r="AA6" t="n">
        <v>1892.833548048808</v>
      </c>
      <c r="AB6" t="n">
        <v>2589.858366362967</v>
      </c>
      <c r="AC6" t="n">
        <v>2342.685918766331</v>
      </c>
      <c r="AD6" t="n">
        <v>1892833.548048808</v>
      </c>
      <c r="AE6" t="n">
        <v>2589858.366362967</v>
      </c>
      <c r="AF6" t="n">
        <v>8.50540205069241e-07</v>
      </c>
      <c r="AG6" t="n">
        <v>48.48958333333334</v>
      </c>
      <c r="AH6" t="n">
        <v>2342685.918766331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2.7901</v>
      </c>
      <c r="E7" t="n">
        <v>35.84</v>
      </c>
      <c r="F7" t="n">
        <v>26.19</v>
      </c>
      <c r="G7" t="n">
        <v>11.22</v>
      </c>
      <c r="H7" t="n">
        <v>0.16</v>
      </c>
      <c r="I7" t="n">
        <v>140</v>
      </c>
      <c r="J7" t="n">
        <v>255.12</v>
      </c>
      <c r="K7" t="n">
        <v>59.19</v>
      </c>
      <c r="L7" t="n">
        <v>2.25</v>
      </c>
      <c r="M7" t="n">
        <v>138</v>
      </c>
      <c r="N7" t="n">
        <v>63.67</v>
      </c>
      <c r="O7" t="n">
        <v>31698.72</v>
      </c>
      <c r="P7" t="n">
        <v>436.13</v>
      </c>
      <c r="Q7" t="n">
        <v>609.37</v>
      </c>
      <c r="R7" t="n">
        <v>134.79</v>
      </c>
      <c r="S7" t="n">
        <v>46.36</v>
      </c>
      <c r="T7" t="n">
        <v>43244.26</v>
      </c>
      <c r="U7" t="n">
        <v>0.34</v>
      </c>
      <c r="V7" t="n">
        <v>0.8100000000000001</v>
      </c>
      <c r="W7" t="n">
        <v>9.41</v>
      </c>
      <c r="X7" t="n">
        <v>2.81</v>
      </c>
      <c r="Y7" t="n">
        <v>1</v>
      </c>
      <c r="Z7" t="n">
        <v>10</v>
      </c>
      <c r="AA7" t="n">
        <v>1800.703012859558</v>
      </c>
      <c r="AB7" t="n">
        <v>2463.801303604681</v>
      </c>
      <c r="AC7" t="n">
        <v>2228.659565155498</v>
      </c>
      <c r="AD7" t="n">
        <v>1800703.012859558</v>
      </c>
      <c r="AE7" t="n">
        <v>2463801.303604682</v>
      </c>
      <c r="AF7" t="n">
        <v>8.838003151330264e-07</v>
      </c>
      <c r="AG7" t="n">
        <v>46.66666666666666</v>
      </c>
      <c r="AH7" t="n">
        <v>2228659.565155498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2.8743</v>
      </c>
      <c r="E8" t="n">
        <v>34.79</v>
      </c>
      <c r="F8" t="n">
        <v>25.88</v>
      </c>
      <c r="G8" t="n">
        <v>12.42</v>
      </c>
      <c r="H8" t="n">
        <v>0.17</v>
      </c>
      <c r="I8" t="n">
        <v>125</v>
      </c>
      <c r="J8" t="n">
        <v>255.57</v>
      </c>
      <c r="K8" t="n">
        <v>59.19</v>
      </c>
      <c r="L8" t="n">
        <v>2.5</v>
      </c>
      <c r="M8" t="n">
        <v>123</v>
      </c>
      <c r="N8" t="n">
        <v>63.88</v>
      </c>
      <c r="O8" t="n">
        <v>31754.97</v>
      </c>
      <c r="P8" t="n">
        <v>430.72</v>
      </c>
      <c r="Q8" t="n">
        <v>609.4400000000001</v>
      </c>
      <c r="R8" t="n">
        <v>124.98</v>
      </c>
      <c r="S8" t="n">
        <v>46.36</v>
      </c>
      <c r="T8" t="n">
        <v>38410.95</v>
      </c>
      <c r="U8" t="n">
        <v>0.37</v>
      </c>
      <c r="V8" t="n">
        <v>0.82</v>
      </c>
      <c r="W8" t="n">
        <v>9.380000000000001</v>
      </c>
      <c r="X8" t="n">
        <v>2.49</v>
      </c>
      <c r="Y8" t="n">
        <v>1</v>
      </c>
      <c r="Z8" t="n">
        <v>10</v>
      </c>
      <c r="AA8" t="n">
        <v>1734.826644257778</v>
      </c>
      <c r="AB8" t="n">
        <v>2373.666349823457</v>
      </c>
      <c r="AC8" t="n">
        <v>2147.126964857951</v>
      </c>
      <c r="AD8" t="n">
        <v>1734826.644257778</v>
      </c>
      <c r="AE8" t="n">
        <v>2373666.349823457</v>
      </c>
      <c r="AF8" t="n">
        <v>9.104717557746524e-07</v>
      </c>
      <c r="AG8" t="n">
        <v>45.29947916666666</v>
      </c>
      <c r="AH8" t="n">
        <v>2147126.964857951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2.9492</v>
      </c>
      <c r="E9" t="n">
        <v>33.91</v>
      </c>
      <c r="F9" t="n">
        <v>25.63</v>
      </c>
      <c r="G9" t="n">
        <v>13.73</v>
      </c>
      <c r="H9" t="n">
        <v>0.19</v>
      </c>
      <c r="I9" t="n">
        <v>112</v>
      </c>
      <c r="J9" t="n">
        <v>256.03</v>
      </c>
      <c r="K9" t="n">
        <v>59.19</v>
      </c>
      <c r="L9" t="n">
        <v>2.75</v>
      </c>
      <c r="M9" t="n">
        <v>110</v>
      </c>
      <c r="N9" t="n">
        <v>64.09</v>
      </c>
      <c r="O9" t="n">
        <v>31811.29</v>
      </c>
      <c r="P9" t="n">
        <v>426.34</v>
      </c>
      <c r="Q9" t="n">
        <v>609.3200000000001</v>
      </c>
      <c r="R9" t="n">
        <v>117.26</v>
      </c>
      <c r="S9" t="n">
        <v>46.36</v>
      </c>
      <c r="T9" t="n">
        <v>34618.33</v>
      </c>
      <c r="U9" t="n">
        <v>0.4</v>
      </c>
      <c r="V9" t="n">
        <v>0.83</v>
      </c>
      <c r="W9" t="n">
        <v>9.359999999999999</v>
      </c>
      <c r="X9" t="n">
        <v>2.25</v>
      </c>
      <c r="Y9" t="n">
        <v>1</v>
      </c>
      <c r="Z9" t="n">
        <v>10</v>
      </c>
      <c r="AA9" t="n">
        <v>1677.794958399748</v>
      </c>
      <c r="AB9" t="n">
        <v>2295.633081172095</v>
      </c>
      <c r="AC9" t="n">
        <v>2076.541081846295</v>
      </c>
      <c r="AD9" t="n">
        <v>1677794.958399748</v>
      </c>
      <c r="AE9" t="n">
        <v>2295633.081172095</v>
      </c>
      <c r="AF9" t="n">
        <v>9.341973009534861e-07</v>
      </c>
      <c r="AG9" t="n">
        <v>44.15364583333334</v>
      </c>
      <c r="AH9" t="n">
        <v>2076541.081846295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3.0105</v>
      </c>
      <c r="E10" t="n">
        <v>33.22</v>
      </c>
      <c r="F10" t="n">
        <v>25.43</v>
      </c>
      <c r="G10" t="n">
        <v>14.96</v>
      </c>
      <c r="H10" t="n">
        <v>0.21</v>
      </c>
      <c r="I10" t="n">
        <v>102</v>
      </c>
      <c r="J10" t="n">
        <v>256.49</v>
      </c>
      <c r="K10" t="n">
        <v>59.19</v>
      </c>
      <c r="L10" t="n">
        <v>3</v>
      </c>
      <c r="M10" t="n">
        <v>100</v>
      </c>
      <c r="N10" t="n">
        <v>64.29000000000001</v>
      </c>
      <c r="O10" t="n">
        <v>31867.69</v>
      </c>
      <c r="P10" t="n">
        <v>422.89</v>
      </c>
      <c r="Q10" t="n">
        <v>609.3</v>
      </c>
      <c r="R10" t="n">
        <v>110.68</v>
      </c>
      <c r="S10" t="n">
        <v>46.36</v>
      </c>
      <c r="T10" t="n">
        <v>31379.53</v>
      </c>
      <c r="U10" t="n">
        <v>0.42</v>
      </c>
      <c r="V10" t="n">
        <v>0.84</v>
      </c>
      <c r="W10" t="n">
        <v>9.35</v>
      </c>
      <c r="X10" t="n">
        <v>2.04</v>
      </c>
      <c r="Y10" t="n">
        <v>1</v>
      </c>
      <c r="Z10" t="n">
        <v>10</v>
      </c>
      <c r="AA10" t="n">
        <v>1638.370638789393</v>
      </c>
      <c r="AB10" t="n">
        <v>2241.690987802978</v>
      </c>
      <c r="AC10" t="n">
        <v>2027.747146160123</v>
      </c>
      <c r="AD10" t="n">
        <v>1638370.638789393</v>
      </c>
      <c r="AE10" t="n">
        <v>2241690.987802978</v>
      </c>
      <c r="AF10" t="n">
        <v>9.53614869971677e-07</v>
      </c>
      <c r="AG10" t="n">
        <v>43.25520833333334</v>
      </c>
      <c r="AH10" t="n">
        <v>2027747.146160123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3.0626</v>
      </c>
      <c r="E11" t="n">
        <v>32.65</v>
      </c>
      <c r="F11" t="n">
        <v>25.25</v>
      </c>
      <c r="G11" t="n">
        <v>16.12</v>
      </c>
      <c r="H11" t="n">
        <v>0.23</v>
      </c>
      <c r="I11" t="n">
        <v>94</v>
      </c>
      <c r="J11" t="n">
        <v>256.95</v>
      </c>
      <c r="K11" t="n">
        <v>59.19</v>
      </c>
      <c r="L11" t="n">
        <v>3.25</v>
      </c>
      <c r="M11" t="n">
        <v>92</v>
      </c>
      <c r="N11" t="n">
        <v>64.5</v>
      </c>
      <c r="O11" t="n">
        <v>31924.29</v>
      </c>
      <c r="P11" t="n">
        <v>419.77</v>
      </c>
      <c r="Q11" t="n">
        <v>609.14</v>
      </c>
      <c r="R11" t="n">
        <v>105.22</v>
      </c>
      <c r="S11" t="n">
        <v>46.36</v>
      </c>
      <c r="T11" t="n">
        <v>28689.11</v>
      </c>
      <c r="U11" t="n">
        <v>0.44</v>
      </c>
      <c r="V11" t="n">
        <v>0.84</v>
      </c>
      <c r="W11" t="n">
        <v>9.34</v>
      </c>
      <c r="X11" t="n">
        <v>1.87</v>
      </c>
      <c r="Y11" t="n">
        <v>1</v>
      </c>
      <c r="Z11" t="n">
        <v>10</v>
      </c>
      <c r="AA11" t="n">
        <v>1604.182950482034</v>
      </c>
      <c r="AB11" t="n">
        <v>2194.913884406488</v>
      </c>
      <c r="AC11" t="n">
        <v>1985.434383859717</v>
      </c>
      <c r="AD11" t="n">
        <v>1604182.950482034</v>
      </c>
      <c r="AE11" t="n">
        <v>2194913.884406488</v>
      </c>
      <c r="AF11" t="n">
        <v>9.701182198223745e-07</v>
      </c>
      <c r="AG11" t="n">
        <v>42.51302083333334</v>
      </c>
      <c r="AH11" t="n">
        <v>1985434.383859717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3.1086</v>
      </c>
      <c r="E12" t="n">
        <v>32.17</v>
      </c>
      <c r="F12" t="n">
        <v>25.11</v>
      </c>
      <c r="G12" t="n">
        <v>17.32</v>
      </c>
      <c r="H12" t="n">
        <v>0.24</v>
      </c>
      <c r="I12" t="n">
        <v>87</v>
      </c>
      <c r="J12" t="n">
        <v>257.41</v>
      </c>
      <c r="K12" t="n">
        <v>59.19</v>
      </c>
      <c r="L12" t="n">
        <v>3.5</v>
      </c>
      <c r="M12" t="n">
        <v>85</v>
      </c>
      <c r="N12" t="n">
        <v>64.70999999999999</v>
      </c>
      <c r="O12" t="n">
        <v>31980.84</v>
      </c>
      <c r="P12" t="n">
        <v>417.19</v>
      </c>
      <c r="Q12" t="n">
        <v>608.99</v>
      </c>
      <c r="R12" t="n">
        <v>101.27</v>
      </c>
      <c r="S12" t="n">
        <v>46.36</v>
      </c>
      <c r="T12" t="n">
        <v>26747.69</v>
      </c>
      <c r="U12" t="n">
        <v>0.46</v>
      </c>
      <c r="V12" t="n">
        <v>0.85</v>
      </c>
      <c r="W12" t="n">
        <v>9.32</v>
      </c>
      <c r="X12" t="n">
        <v>1.73</v>
      </c>
      <c r="Y12" t="n">
        <v>1</v>
      </c>
      <c r="Z12" t="n">
        <v>10</v>
      </c>
      <c r="AA12" t="n">
        <v>1573.996143173995</v>
      </c>
      <c r="AB12" t="n">
        <v>2153.610962899681</v>
      </c>
      <c r="AC12" t="n">
        <v>1948.073355212505</v>
      </c>
      <c r="AD12" t="n">
        <v>1573996.143173995</v>
      </c>
      <c r="AE12" t="n">
        <v>2153610.962899681</v>
      </c>
      <c r="AF12" t="n">
        <v>9.846893156598424e-07</v>
      </c>
      <c r="AG12" t="n">
        <v>41.88802083333334</v>
      </c>
      <c r="AH12" t="n">
        <v>1948073.355212505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3.1493</v>
      </c>
      <c r="E13" t="n">
        <v>31.75</v>
      </c>
      <c r="F13" t="n">
        <v>24.99</v>
      </c>
      <c r="G13" t="n">
        <v>18.51</v>
      </c>
      <c r="H13" t="n">
        <v>0.26</v>
      </c>
      <c r="I13" t="n">
        <v>81</v>
      </c>
      <c r="J13" t="n">
        <v>257.86</v>
      </c>
      <c r="K13" t="n">
        <v>59.19</v>
      </c>
      <c r="L13" t="n">
        <v>3.75</v>
      </c>
      <c r="M13" t="n">
        <v>79</v>
      </c>
      <c r="N13" t="n">
        <v>64.92</v>
      </c>
      <c r="O13" t="n">
        <v>32037.48</v>
      </c>
      <c r="P13" t="n">
        <v>414.89</v>
      </c>
      <c r="Q13" t="n">
        <v>608.98</v>
      </c>
      <c r="R13" t="n">
        <v>97.33</v>
      </c>
      <c r="S13" t="n">
        <v>46.36</v>
      </c>
      <c r="T13" t="n">
        <v>24806.97</v>
      </c>
      <c r="U13" t="n">
        <v>0.48</v>
      </c>
      <c r="V13" t="n">
        <v>0.85</v>
      </c>
      <c r="W13" t="n">
        <v>9.32</v>
      </c>
      <c r="X13" t="n">
        <v>1.61</v>
      </c>
      <c r="Y13" t="n">
        <v>1</v>
      </c>
      <c r="Z13" t="n">
        <v>10</v>
      </c>
      <c r="AA13" t="n">
        <v>1546.936360914255</v>
      </c>
      <c r="AB13" t="n">
        <v>2116.586575018565</v>
      </c>
      <c r="AC13" t="n">
        <v>1914.582522946708</v>
      </c>
      <c r="AD13" t="n">
        <v>1546936.360914255</v>
      </c>
      <c r="AE13" t="n">
        <v>2116586.575018565</v>
      </c>
      <c r="AF13" t="n">
        <v>9.975815678464715e-07</v>
      </c>
      <c r="AG13" t="n">
        <v>41.34114583333334</v>
      </c>
      <c r="AH13" t="n">
        <v>1914582.522946708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3.1911</v>
      </c>
      <c r="E14" t="n">
        <v>31.34</v>
      </c>
      <c r="F14" t="n">
        <v>24.86</v>
      </c>
      <c r="G14" t="n">
        <v>19.89</v>
      </c>
      <c r="H14" t="n">
        <v>0.28</v>
      </c>
      <c r="I14" t="n">
        <v>75</v>
      </c>
      <c r="J14" t="n">
        <v>258.32</v>
      </c>
      <c r="K14" t="n">
        <v>59.19</v>
      </c>
      <c r="L14" t="n">
        <v>4</v>
      </c>
      <c r="M14" t="n">
        <v>73</v>
      </c>
      <c r="N14" t="n">
        <v>65.13</v>
      </c>
      <c r="O14" t="n">
        <v>32094.19</v>
      </c>
      <c r="P14" t="n">
        <v>412.74</v>
      </c>
      <c r="Q14" t="n">
        <v>609.0700000000001</v>
      </c>
      <c r="R14" t="n">
        <v>93.56999999999999</v>
      </c>
      <c r="S14" t="n">
        <v>46.36</v>
      </c>
      <c r="T14" t="n">
        <v>22959.01</v>
      </c>
      <c r="U14" t="n">
        <v>0.5</v>
      </c>
      <c r="V14" t="n">
        <v>0.86</v>
      </c>
      <c r="W14" t="n">
        <v>9.300000000000001</v>
      </c>
      <c r="X14" t="n">
        <v>1.49</v>
      </c>
      <c r="Y14" t="n">
        <v>1</v>
      </c>
      <c r="Z14" t="n">
        <v>10</v>
      </c>
      <c r="AA14" t="n">
        <v>1520.159431137913</v>
      </c>
      <c r="AB14" t="n">
        <v>2079.949198383806</v>
      </c>
      <c r="AC14" t="n">
        <v>1881.441766117089</v>
      </c>
      <c r="AD14" t="n">
        <v>1520159.431137913</v>
      </c>
      <c r="AE14" t="n">
        <v>2079949.198383806</v>
      </c>
      <c r="AF14" t="n">
        <v>1.010822259281388e-06</v>
      </c>
      <c r="AG14" t="n">
        <v>40.80729166666666</v>
      </c>
      <c r="AH14" t="n">
        <v>1881441.766117089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3.2178</v>
      </c>
      <c r="E15" t="n">
        <v>31.08</v>
      </c>
      <c r="F15" t="n">
        <v>24.8</v>
      </c>
      <c r="G15" t="n">
        <v>20.96</v>
      </c>
      <c r="H15" t="n">
        <v>0.29</v>
      </c>
      <c r="I15" t="n">
        <v>71</v>
      </c>
      <c r="J15" t="n">
        <v>258.78</v>
      </c>
      <c r="K15" t="n">
        <v>59.19</v>
      </c>
      <c r="L15" t="n">
        <v>4.25</v>
      </c>
      <c r="M15" t="n">
        <v>69</v>
      </c>
      <c r="N15" t="n">
        <v>65.34</v>
      </c>
      <c r="O15" t="n">
        <v>32150.98</v>
      </c>
      <c r="P15" t="n">
        <v>411.47</v>
      </c>
      <c r="Q15" t="n">
        <v>609.03</v>
      </c>
      <c r="R15" t="n">
        <v>91.36</v>
      </c>
      <c r="S15" t="n">
        <v>46.36</v>
      </c>
      <c r="T15" t="n">
        <v>21873.35</v>
      </c>
      <c r="U15" t="n">
        <v>0.51</v>
      </c>
      <c r="V15" t="n">
        <v>0.86</v>
      </c>
      <c r="W15" t="n">
        <v>9.300000000000001</v>
      </c>
      <c r="X15" t="n">
        <v>1.42</v>
      </c>
      <c r="Y15" t="n">
        <v>1</v>
      </c>
      <c r="Z15" t="n">
        <v>10</v>
      </c>
      <c r="AA15" t="n">
        <v>1509.233845245371</v>
      </c>
      <c r="AB15" t="n">
        <v>2065.000329762798</v>
      </c>
      <c r="AC15" t="n">
        <v>1867.919596536402</v>
      </c>
      <c r="AD15" t="n">
        <v>1509233.845245371</v>
      </c>
      <c r="AE15" t="n">
        <v>2065000.329762798</v>
      </c>
      <c r="AF15" t="n">
        <v>1.019279830126179e-06</v>
      </c>
      <c r="AG15" t="n">
        <v>40.46875</v>
      </c>
      <c r="AH15" t="n">
        <v>1867919.596536402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3.2577</v>
      </c>
      <c r="E16" t="n">
        <v>30.7</v>
      </c>
      <c r="F16" t="n">
        <v>24.67</v>
      </c>
      <c r="G16" t="n">
        <v>22.42</v>
      </c>
      <c r="H16" t="n">
        <v>0.31</v>
      </c>
      <c r="I16" t="n">
        <v>66</v>
      </c>
      <c r="J16" t="n">
        <v>259.25</v>
      </c>
      <c r="K16" t="n">
        <v>59.19</v>
      </c>
      <c r="L16" t="n">
        <v>4.5</v>
      </c>
      <c r="M16" t="n">
        <v>64</v>
      </c>
      <c r="N16" t="n">
        <v>65.55</v>
      </c>
      <c r="O16" t="n">
        <v>32207.85</v>
      </c>
      <c r="P16" t="n">
        <v>408.96</v>
      </c>
      <c r="Q16" t="n">
        <v>609.03</v>
      </c>
      <c r="R16" t="n">
        <v>87.62</v>
      </c>
      <c r="S16" t="n">
        <v>46.36</v>
      </c>
      <c r="T16" t="n">
        <v>20027.54</v>
      </c>
      <c r="U16" t="n">
        <v>0.53</v>
      </c>
      <c r="V16" t="n">
        <v>0.86</v>
      </c>
      <c r="W16" t="n">
        <v>9.279999999999999</v>
      </c>
      <c r="X16" t="n">
        <v>1.29</v>
      </c>
      <c r="Y16" t="n">
        <v>1</v>
      </c>
      <c r="Z16" t="n">
        <v>10</v>
      </c>
      <c r="AA16" t="n">
        <v>1483.143131049866</v>
      </c>
      <c r="AB16" t="n">
        <v>2029.301863559434</v>
      </c>
      <c r="AC16" t="n">
        <v>1835.628141844375</v>
      </c>
      <c r="AD16" t="n">
        <v>1483143.131049866</v>
      </c>
      <c r="AE16" t="n">
        <v>2029301.863559434</v>
      </c>
      <c r="AF16" t="n">
        <v>1.031918671950418e-06</v>
      </c>
      <c r="AG16" t="n">
        <v>39.97395833333334</v>
      </c>
      <c r="AH16" t="n">
        <v>1835628.141844375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3.2775</v>
      </c>
      <c r="E17" t="n">
        <v>30.51</v>
      </c>
      <c r="F17" t="n">
        <v>24.63</v>
      </c>
      <c r="G17" t="n">
        <v>23.45</v>
      </c>
      <c r="H17" t="n">
        <v>0.33</v>
      </c>
      <c r="I17" t="n">
        <v>63</v>
      </c>
      <c r="J17" t="n">
        <v>259.71</v>
      </c>
      <c r="K17" t="n">
        <v>59.19</v>
      </c>
      <c r="L17" t="n">
        <v>4.75</v>
      </c>
      <c r="M17" t="n">
        <v>61</v>
      </c>
      <c r="N17" t="n">
        <v>65.76000000000001</v>
      </c>
      <c r="O17" t="n">
        <v>32264.79</v>
      </c>
      <c r="P17" t="n">
        <v>408.17</v>
      </c>
      <c r="Q17" t="n">
        <v>608.9400000000001</v>
      </c>
      <c r="R17" t="n">
        <v>86.33</v>
      </c>
      <c r="S17" t="n">
        <v>46.36</v>
      </c>
      <c r="T17" t="n">
        <v>19395.24</v>
      </c>
      <c r="U17" t="n">
        <v>0.54</v>
      </c>
      <c r="V17" t="n">
        <v>0.87</v>
      </c>
      <c r="W17" t="n">
        <v>9.279999999999999</v>
      </c>
      <c r="X17" t="n">
        <v>1.25</v>
      </c>
      <c r="Y17" t="n">
        <v>1</v>
      </c>
      <c r="Z17" t="n">
        <v>10</v>
      </c>
      <c r="AA17" t="n">
        <v>1475.779136792657</v>
      </c>
      <c r="AB17" t="n">
        <v>2019.226121740222</v>
      </c>
      <c r="AC17" t="n">
        <v>1826.514014682996</v>
      </c>
      <c r="AD17" t="n">
        <v>1475779.136792656</v>
      </c>
      <c r="AE17" t="n">
        <v>2019226.121740222</v>
      </c>
      <c r="AF17" t="n">
        <v>1.038190578419589e-06</v>
      </c>
      <c r="AG17" t="n">
        <v>39.7265625</v>
      </c>
      <c r="AH17" t="n">
        <v>1826514.014682996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3.3006</v>
      </c>
      <c r="E18" t="n">
        <v>30.3</v>
      </c>
      <c r="F18" t="n">
        <v>24.56</v>
      </c>
      <c r="G18" t="n">
        <v>24.56</v>
      </c>
      <c r="H18" t="n">
        <v>0.34</v>
      </c>
      <c r="I18" t="n">
        <v>60</v>
      </c>
      <c r="J18" t="n">
        <v>260.17</v>
      </c>
      <c r="K18" t="n">
        <v>59.19</v>
      </c>
      <c r="L18" t="n">
        <v>5</v>
      </c>
      <c r="M18" t="n">
        <v>58</v>
      </c>
      <c r="N18" t="n">
        <v>65.98</v>
      </c>
      <c r="O18" t="n">
        <v>32321.82</v>
      </c>
      <c r="P18" t="n">
        <v>406.87</v>
      </c>
      <c r="Q18" t="n">
        <v>609.04</v>
      </c>
      <c r="R18" t="n">
        <v>84.19</v>
      </c>
      <c r="S18" t="n">
        <v>46.36</v>
      </c>
      <c r="T18" t="n">
        <v>18344.29</v>
      </c>
      <c r="U18" t="n">
        <v>0.55</v>
      </c>
      <c r="V18" t="n">
        <v>0.87</v>
      </c>
      <c r="W18" t="n">
        <v>9.279999999999999</v>
      </c>
      <c r="X18" t="n">
        <v>1.18</v>
      </c>
      <c r="Y18" t="n">
        <v>1</v>
      </c>
      <c r="Z18" t="n">
        <v>10</v>
      </c>
      <c r="AA18" t="n">
        <v>1457.527515999275</v>
      </c>
      <c r="AB18" t="n">
        <v>1994.253448966036</v>
      </c>
      <c r="AC18" t="n">
        <v>1803.924698749011</v>
      </c>
      <c r="AD18" t="n">
        <v>1457527.515999275</v>
      </c>
      <c r="AE18" t="n">
        <v>1994253.448966036</v>
      </c>
      <c r="AF18" t="n">
        <v>1.045507802633621e-06</v>
      </c>
      <c r="AG18" t="n">
        <v>39.453125</v>
      </c>
      <c r="AH18" t="n">
        <v>1803924.698749011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3.3252</v>
      </c>
      <c r="E19" t="n">
        <v>30.07</v>
      </c>
      <c r="F19" t="n">
        <v>24.48</v>
      </c>
      <c r="G19" t="n">
        <v>25.77</v>
      </c>
      <c r="H19" t="n">
        <v>0.36</v>
      </c>
      <c r="I19" t="n">
        <v>57</v>
      </c>
      <c r="J19" t="n">
        <v>260.63</v>
      </c>
      <c r="K19" t="n">
        <v>59.19</v>
      </c>
      <c r="L19" t="n">
        <v>5.25</v>
      </c>
      <c r="M19" t="n">
        <v>55</v>
      </c>
      <c r="N19" t="n">
        <v>66.19</v>
      </c>
      <c r="O19" t="n">
        <v>32378.93</v>
      </c>
      <c r="P19" t="n">
        <v>405.43</v>
      </c>
      <c r="Q19" t="n">
        <v>608.98</v>
      </c>
      <c r="R19" t="n">
        <v>81.72</v>
      </c>
      <c r="S19" t="n">
        <v>46.36</v>
      </c>
      <c r="T19" t="n">
        <v>17120.9</v>
      </c>
      <c r="U19" t="n">
        <v>0.57</v>
      </c>
      <c r="V19" t="n">
        <v>0.87</v>
      </c>
      <c r="W19" t="n">
        <v>9.27</v>
      </c>
      <c r="X19" t="n">
        <v>1.11</v>
      </c>
      <c r="Y19" t="n">
        <v>1</v>
      </c>
      <c r="Z19" t="n">
        <v>10</v>
      </c>
      <c r="AA19" t="n">
        <v>1447.580042961585</v>
      </c>
      <c r="AB19" t="n">
        <v>1980.64287750433</v>
      </c>
      <c r="AC19" t="n">
        <v>1791.613101125055</v>
      </c>
      <c r="AD19" t="n">
        <v>1447580.042961585</v>
      </c>
      <c r="AE19" t="n">
        <v>1980642.877504331</v>
      </c>
      <c r="AF19" t="n">
        <v>1.053300171277137e-06</v>
      </c>
      <c r="AG19" t="n">
        <v>39.15364583333334</v>
      </c>
      <c r="AH19" t="n">
        <v>1791613.101125055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3.347</v>
      </c>
      <c r="E20" t="n">
        <v>29.88</v>
      </c>
      <c r="F20" t="n">
        <v>24.43</v>
      </c>
      <c r="G20" t="n">
        <v>27.15</v>
      </c>
      <c r="H20" t="n">
        <v>0.37</v>
      </c>
      <c r="I20" t="n">
        <v>54</v>
      </c>
      <c r="J20" t="n">
        <v>261.1</v>
      </c>
      <c r="K20" t="n">
        <v>59.19</v>
      </c>
      <c r="L20" t="n">
        <v>5.5</v>
      </c>
      <c r="M20" t="n">
        <v>52</v>
      </c>
      <c r="N20" t="n">
        <v>66.40000000000001</v>
      </c>
      <c r="O20" t="n">
        <v>32436.11</v>
      </c>
      <c r="P20" t="n">
        <v>404.39</v>
      </c>
      <c r="Q20" t="n">
        <v>609.09</v>
      </c>
      <c r="R20" t="n">
        <v>79.98</v>
      </c>
      <c r="S20" t="n">
        <v>46.36</v>
      </c>
      <c r="T20" t="n">
        <v>16266.84</v>
      </c>
      <c r="U20" t="n">
        <v>0.58</v>
      </c>
      <c r="V20" t="n">
        <v>0.87</v>
      </c>
      <c r="W20" t="n">
        <v>9.27</v>
      </c>
      <c r="X20" t="n">
        <v>1.06</v>
      </c>
      <c r="Y20" t="n">
        <v>1</v>
      </c>
      <c r="Z20" t="n">
        <v>10</v>
      </c>
      <c r="AA20" t="n">
        <v>1430.564928831856</v>
      </c>
      <c r="AB20" t="n">
        <v>1957.36204769818</v>
      </c>
      <c r="AC20" t="n">
        <v>1770.554161040753</v>
      </c>
      <c r="AD20" t="n">
        <v>1430564.928831856</v>
      </c>
      <c r="AE20" t="n">
        <v>1957362.04769818</v>
      </c>
      <c r="AF20" t="n">
        <v>1.060205603652285e-06</v>
      </c>
      <c r="AG20" t="n">
        <v>38.90625</v>
      </c>
      <c r="AH20" t="n">
        <v>1770554.161040753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3.3643</v>
      </c>
      <c r="E21" t="n">
        <v>29.72</v>
      </c>
      <c r="F21" t="n">
        <v>24.38</v>
      </c>
      <c r="G21" t="n">
        <v>28.13</v>
      </c>
      <c r="H21" t="n">
        <v>0.39</v>
      </c>
      <c r="I21" t="n">
        <v>52</v>
      </c>
      <c r="J21" t="n">
        <v>261.56</v>
      </c>
      <c r="K21" t="n">
        <v>59.19</v>
      </c>
      <c r="L21" t="n">
        <v>5.75</v>
      </c>
      <c r="M21" t="n">
        <v>50</v>
      </c>
      <c r="N21" t="n">
        <v>66.62</v>
      </c>
      <c r="O21" t="n">
        <v>32493.38</v>
      </c>
      <c r="P21" t="n">
        <v>403.41</v>
      </c>
      <c r="Q21" t="n">
        <v>608.92</v>
      </c>
      <c r="R21" t="n">
        <v>78.34</v>
      </c>
      <c r="S21" t="n">
        <v>46.36</v>
      </c>
      <c r="T21" t="n">
        <v>15457.66</v>
      </c>
      <c r="U21" t="n">
        <v>0.59</v>
      </c>
      <c r="V21" t="n">
        <v>0.87</v>
      </c>
      <c r="W21" t="n">
        <v>9.27</v>
      </c>
      <c r="X21" t="n">
        <v>1</v>
      </c>
      <c r="Y21" t="n">
        <v>1</v>
      </c>
      <c r="Z21" t="n">
        <v>10</v>
      </c>
      <c r="AA21" t="n">
        <v>1423.858143854766</v>
      </c>
      <c r="AB21" t="n">
        <v>1948.185528610053</v>
      </c>
      <c r="AC21" t="n">
        <v>1762.253436055071</v>
      </c>
      <c r="AD21" t="n">
        <v>1423858.143854765</v>
      </c>
      <c r="AE21" t="n">
        <v>1948185.528610053</v>
      </c>
      <c r="AF21" t="n">
        <v>1.065685602738984e-06</v>
      </c>
      <c r="AG21" t="n">
        <v>38.69791666666666</v>
      </c>
      <c r="AH21" t="n">
        <v>1762253.436055071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3.3845</v>
      </c>
      <c r="E22" t="n">
        <v>29.55</v>
      </c>
      <c r="F22" t="n">
        <v>24.35</v>
      </c>
      <c r="G22" t="n">
        <v>29.81</v>
      </c>
      <c r="H22" t="n">
        <v>0.41</v>
      </c>
      <c r="I22" t="n">
        <v>49</v>
      </c>
      <c r="J22" t="n">
        <v>262.03</v>
      </c>
      <c r="K22" t="n">
        <v>59.19</v>
      </c>
      <c r="L22" t="n">
        <v>6</v>
      </c>
      <c r="M22" t="n">
        <v>47</v>
      </c>
      <c r="N22" t="n">
        <v>66.83</v>
      </c>
      <c r="O22" t="n">
        <v>32550.72</v>
      </c>
      <c r="P22" t="n">
        <v>402.53</v>
      </c>
      <c r="Q22" t="n">
        <v>608.98</v>
      </c>
      <c r="R22" t="n">
        <v>77.38</v>
      </c>
      <c r="S22" t="n">
        <v>46.36</v>
      </c>
      <c r="T22" t="n">
        <v>14994.6</v>
      </c>
      <c r="U22" t="n">
        <v>0.6</v>
      </c>
      <c r="V22" t="n">
        <v>0.88</v>
      </c>
      <c r="W22" t="n">
        <v>9.27</v>
      </c>
      <c r="X22" t="n">
        <v>0.97</v>
      </c>
      <c r="Y22" t="n">
        <v>1</v>
      </c>
      <c r="Z22" t="n">
        <v>10</v>
      </c>
      <c r="AA22" t="n">
        <v>1416.646774825015</v>
      </c>
      <c r="AB22" t="n">
        <v>1938.3186153604</v>
      </c>
      <c r="AC22" t="n">
        <v>1753.328207157666</v>
      </c>
      <c r="AD22" t="n">
        <v>1416646.774825015</v>
      </c>
      <c r="AE22" t="n">
        <v>1938318.6153604</v>
      </c>
      <c r="AF22" t="n">
        <v>1.072084214389351e-06</v>
      </c>
      <c r="AG22" t="n">
        <v>38.4765625</v>
      </c>
      <c r="AH22" t="n">
        <v>1753328.207157666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3.4036</v>
      </c>
      <c r="E23" t="n">
        <v>29.38</v>
      </c>
      <c r="F23" t="n">
        <v>24.28</v>
      </c>
      <c r="G23" t="n">
        <v>30.99</v>
      </c>
      <c r="H23" t="n">
        <v>0.42</v>
      </c>
      <c r="I23" t="n">
        <v>47</v>
      </c>
      <c r="J23" t="n">
        <v>262.49</v>
      </c>
      <c r="K23" t="n">
        <v>59.19</v>
      </c>
      <c r="L23" t="n">
        <v>6.25</v>
      </c>
      <c r="M23" t="n">
        <v>45</v>
      </c>
      <c r="N23" t="n">
        <v>67.05</v>
      </c>
      <c r="O23" t="n">
        <v>32608.15</v>
      </c>
      <c r="P23" t="n">
        <v>401.21</v>
      </c>
      <c r="Q23" t="n">
        <v>608.9</v>
      </c>
      <c r="R23" t="n">
        <v>75.34999999999999</v>
      </c>
      <c r="S23" t="n">
        <v>46.36</v>
      </c>
      <c r="T23" t="n">
        <v>13986.31</v>
      </c>
      <c r="U23" t="n">
        <v>0.62</v>
      </c>
      <c r="V23" t="n">
        <v>0.88</v>
      </c>
      <c r="W23" t="n">
        <v>9.25</v>
      </c>
      <c r="X23" t="n">
        <v>0.9</v>
      </c>
      <c r="Y23" t="n">
        <v>1</v>
      </c>
      <c r="Z23" t="n">
        <v>10</v>
      </c>
      <c r="AA23" t="n">
        <v>1400.137063115966</v>
      </c>
      <c r="AB23" t="n">
        <v>1915.729299443004</v>
      </c>
      <c r="AC23" t="n">
        <v>1732.894783847122</v>
      </c>
      <c r="AD23" t="n">
        <v>1400137.063115966</v>
      </c>
      <c r="AE23" t="n">
        <v>1915729.299443004</v>
      </c>
      <c r="AF23" t="n">
        <v>1.07813438679143e-06</v>
      </c>
      <c r="AG23" t="n">
        <v>38.25520833333334</v>
      </c>
      <c r="AH23" t="n">
        <v>1732894.783847122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3.4063</v>
      </c>
      <c r="E24" t="n">
        <v>29.36</v>
      </c>
      <c r="F24" t="n">
        <v>24.3</v>
      </c>
      <c r="G24" t="n">
        <v>31.7</v>
      </c>
      <c r="H24" t="n">
        <v>0.44</v>
      </c>
      <c r="I24" t="n">
        <v>46</v>
      </c>
      <c r="J24" t="n">
        <v>262.96</v>
      </c>
      <c r="K24" t="n">
        <v>59.19</v>
      </c>
      <c r="L24" t="n">
        <v>6.5</v>
      </c>
      <c r="M24" t="n">
        <v>44</v>
      </c>
      <c r="N24" t="n">
        <v>67.26000000000001</v>
      </c>
      <c r="O24" t="n">
        <v>32665.66</v>
      </c>
      <c r="P24" t="n">
        <v>401.37</v>
      </c>
      <c r="Q24" t="n">
        <v>608.96</v>
      </c>
      <c r="R24" t="n">
        <v>75.65000000000001</v>
      </c>
      <c r="S24" t="n">
        <v>46.36</v>
      </c>
      <c r="T24" t="n">
        <v>14141.01</v>
      </c>
      <c r="U24" t="n">
        <v>0.61</v>
      </c>
      <c r="V24" t="n">
        <v>0.88</v>
      </c>
      <c r="W24" t="n">
        <v>9.27</v>
      </c>
      <c r="X24" t="n">
        <v>0.93</v>
      </c>
      <c r="Y24" t="n">
        <v>1</v>
      </c>
      <c r="Z24" t="n">
        <v>10</v>
      </c>
      <c r="AA24" t="n">
        <v>1399.891415982682</v>
      </c>
      <c r="AB24" t="n">
        <v>1915.393194198058</v>
      </c>
      <c r="AC24" t="n">
        <v>1732.590756015027</v>
      </c>
      <c r="AD24" t="n">
        <v>1399891.415982682</v>
      </c>
      <c r="AE24" t="n">
        <v>1915393.194198058</v>
      </c>
      <c r="AF24" t="n">
        <v>1.078989646764499e-06</v>
      </c>
      <c r="AG24" t="n">
        <v>38.22916666666666</v>
      </c>
      <c r="AH24" t="n">
        <v>1732590.756015027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3.4253</v>
      </c>
      <c r="E25" t="n">
        <v>29.19</v>
      </c>
      <c r="F25" t="n">
        <v>24.24</v>
      </c>
      <c r="G25" t="n">
        <v>33.05</v>
      </c>
      <c r="H25" t="n">
        <v>0.46</v>
      </c>
      <c r="I25" t="n">
        <v>44</v>
      </c>
      <c r="J25" t="n">
        <v>263.42</v>
      </c>
      <c r="K25" t="n">
        <v>59.19</v>
      </c>
      <c r="L25" t="n">
        <v>6.75</v>
      </c>
      <c r="M25" t="n">
        <v>42</v>
      </c>
      <c r="N25" t="n">
        <v>67.48</v>
      </c>
      <c r="O25" t="n">
        <v>32723.25</v>
      </c>
      <c r="P25" t="n">
        <v>400.22</v>
      </c>
      <c r="Q25" t="n">
        <v>608.87</v>
      </c>
      <c r="R25" t="n">
        <v>74.17</v>
      </c>
      <c r="S25" t="n">
        <v>46.36</v>
      </c>
      <c r="T25" t="n">
        <v>13411.39</v>
      </c>
      <c r="U25" t="n">
        <v>0.63</v>
      </c>
      <c r="V25" t="n">
        <v>0.88</v>
      </c>
      <c r="W25" t="n">
        <v>9.25</v>
      </c>
      <c r="X25" t="n">
        <v>0.86</v>
      </c>
      <c r="Y25" t="n">
        <v>1</v>
      </c>
      <c r="Z25" t="n">
        <v>10</v>
      </c>
      <c r="AA25" t="n">
        <v>1392.61103934389</v>
      </c>
      <c r="AB25" t="n">
        <v>1905.431861693314</v>
      </c>
      <c r="AC25" t="n">
        <v>1723.580119103718</v>
      </c>
      <c r="AD25" t="n">
        <v>1392611.03934389</v>
      </c>
      <c r="AE25" t="n">
        <v>1905431.861693314</v>
      </c>
      <c r="AF25" t="n">
        <v>1.085008142871279e-06</v>
      </c>
      <c r="AG25" t="n">
        <v>38.0078125</v>
      </c>
      <c r="AH25" t="n">
        <v>1723580.119103718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3.4416</v>
      </c>
      <c r="E26" t="n">
        <v>29.06</v>
      </c>
      <c r="F26" t="n">
        <v>24.2</v>
      </c>
      <c r="G26" t="n">
        <v>34.57</v>
      </c>
      <c r="H26" t="n">
        <v>0.47</v>
      </c>
      <c r="I26" t="n">
        <v>42</v>
      </c>
      <c r="J26" t="n">
        <v>263.89</v>
      </c>
      <c r="K26" t="n">
        <v>59.19</v>
      </c>
      <c r="L26" t="n">
        <v>7</v>
      </c>
      <c r="M26" t="n">
        <v>40</v>
      </c>
      <c r="N26" t="n">
        <v>67.7</v>
      </c>
      <c r="O26" t="n">
        <v>32780.92</v>
      </c>
      <c r="P26" t="n">
        <v>399.36</v>
      </c>
      <c r="Q26" t="n">
        <v>608.99</v>
      </c>
      <c r="R26" t="n">
        <v>72.83</v>
      </c>
      <c r="S26" t="n">
        <v>46.36</v>
      </c>
      <c r="T26" t="n">
        <v>12754.63</v>
      </c>
      <c r="U26" t="n">
        <v>0.64</v>
      </c>
      <c r="V26" t="n">
        <v>0.88</v>
      </c>
      <c r="W26" t="n">
        <v>9.25</v>
      </c>
      <c r="X26" t="n">
        <v>0.82</v>
      </c>
      <c r="Y26" t="n">
        <v>1</v>
      </c>
      <c r="Z26" t="n">
        <v>10</v>
      </c>
      <c r="AA26" t="n">
        <v>1386.569609422226</v>
      </c>
      <c r="AB26" t="n">
        <v>1897.165710745416</v>
      </c>
      <c r="AC26" t="n">
        <v>1716.102878000671</v>
      </c>
      <c r="AD26" t="n">
        <v>1386569.609422226</v>
      </c>
      <c r="AE26" t="n">
        <v>1897165.710745416</v>
      </c>
      <c r="AF26" t="n">
        <v>1.090171379004991e-06</v>
      </c>
      <c r="AG26" t="n">
        <v>37.83854166666666</v>
      </c>
      <c r="AH26" t="n">
        <v>1716102.878000671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3.4487</v>
      </c>
      <c r="E27" t="n">
        <v>29</v>
      </c>
      <c r="F27" t="n">
        <v>24.19</v>
      </c>
      <c r="G27" t="n">
        <v>35.4</v>
      </c>
      <c r="H27" t="n">
        <v>0.49</v>
      </c>
      <c r="I27" t="n">
        <v>41</v>
      </c>
      <c r="J27" t="n">
        <v>264.36</v>
      </c>
      <c r="K27" t="n">
        <v>59.19</v>
      </c>
      <c r="L27" t="n">
        <v>7.25</v>
      </c>
      <c r="M27" t="n">
        <v>39</v>
      </c>
      <c r="N27" t="n">
        <v>67.92</v>
      </c>
      <c r="O27" t="n">
        <v>32838.68</v>
      </c>
      <c r="P27" t="n">
        <v>398.96</v>
      </c>
      <c r="Q27" t="n">
        <v>608.87</v>
      </c>
      <c r="R27" t="n">
        <v>72.53</v>
      </c>
      <c r="S27" t="n">
        <v>46.36</v>
      </c>
      <c r="T27" t="n">
        <v>12606.14</v>
      </c>
      <c r="U27" t="n">
        <v>0.64</v>
      </c>
      <c r="V27" t="n">
        <v>0.88</v>
      </c>
      <c r="W27" t="n">
        <v>9.25</v>
      </c>
      <c r="X27" t="n">
        <v>0.8100000000000001</v>
      </c>
      <c r="Y27" t="n">
        <v>1</v>
      </c>
      <c r="Z27" t="n">
        <v>10</v>
      </c>
      <c r="AA27" t="n">
        <v>1384.06114994987</v>
      </c>
      <c r="AB27" t="n">
        <v>1893.733525829917</v>
      </c>
      <c r="AC27" t="n">
        <v>1712.998255996406</v>
      </c>
      <c r="AD27" t="n">
        <v>1384061.149949871</v>
      </c>
      <c r="AE27" t="n">
        <v>1893733.525829917</v>
      </c>
      <c r="AF27" t="n">
        <v>1.092420395971208e-06</v>
      </c>
      <c r="AG27" t="n">
        <v>37.76041666666666</v>
      </c>
      <c r="AH27" t="n">
        <v>1712998.255996406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3.4666</v>
      </c>
      <c r="E28" t="n">
        <v>28.85</v>
      </c>
      <c r="F28" t="n">
        <v>24.14</v>
      </c>
      <c r="G28" t="n">
        <v>37.13</v>
      </c>
      <c r="H28" t="n">
        <v>0.5</v>
      </c>
      <c r="I28" t="n">
        <v>39</v>
      </c>
      <c r="J28" t="n">
        <v>264.83</v>
      </c>
      <c r="K28" t="n">
        <v>59.19</v>
      </c>
      <c r="L28" t="n">
        <v>7.5</v>
      </c>
      <c r="M28" t="n">
        <v>37</v>
      </c>
      <c r="N28" t="n">
        <v>68.14</v>
      </c>
      <c r="O28" t="n">
        <v>32896.51</v>
      </c>
      <c r="P28" t="n">
        <v>397.82</v>
      </c>
      <c r="Q28" t="n">
        <v>608.91</v>
      </c>
      <c r="R28" t="n">
        <v>70.88</v>
      </c>
      <c r="S28" t="n">
        <v>46.36</v>
      </c>
      <c r="T28" t="n">
        <v>11794.44</v>
      </c>
      <c r="U28" t="n">
        <v>0.65</v>
      </c>
      <c r="V28" t="n">
        <v>0.88</v>
      </c>
      <c r="W28" t="n">
        <v>9.25</v>
      </c>
      <c r="X28" t="n">
        <v>0.76</v>
      </c>
      <c r="Y28" t="n">
        <v>1</v>
      </c>
      <c r="Z28" t="n">
        <v>10</v>
      </c>
      <c r="AA28" t="n">
        <v>1368.595821731216</v>
      </c>
      <c r="AB28" t="n">
        <v>1872.573181479026</v>
      </c>
      <c r="AC28" t="n">
        <v>1693.857425211634</v>
      </c>
      <c r="AD28" t="n">
        <v>1368595.821731216</v>
      </c>
      <c r="AE28" t="n">
        <v>1872573.181479026</v>
      </c>
      <c r="AF28" t="n">
        <v>1.098090452829701e-06</v>
      </c>
      <c r="AG28" t="n">
        <v>37.56510416666666</v>
      </c>
      <c r="AH28" t="n">
        <v>1693857.425211634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3.4746</v>
      </c>
      <c r="E29" t="n">
        <v>28.78</v>
      </c>
      <c r="F29" t="n">
        <v>24.12</v>
      </c>
      <c r="G29" t="n">
        <v>38.08</v>
      </c>
      <c r="H29" t="n">
        <v>0.52</v>
      </c>
      <c r="I29" t="n">
        <v>38</v>
      </c>
      <c r="J29" t="n">
        <v>265.3</v>
      </c>
      <c r="K29" t="n">
        <v>59.19</v>
      </c>
      <c r="L29" t="n">
        <v>7.75</v>
      </c>
      <c r="M29" t="n">
        <v>36</v>
      </c>
      <c r="N29" t="n">
        <v>68.36</v>
      </c>
      <c r="O29" t="n">
        <v>32954.43</v>
      </c>
      <c r="P29" t="n">
        <v>397.43</v>
      </c>
      <c r="Q29" t="n">
        <v>608.86</v>
      </c>
      <c r="R29" t="n">
        <v>70.39</v>
      </c>
      <c r="S29" t="n">
        <v>46.36</v>
      </c>
      <c r="T29" t="n">
        <v>11552.99</v>
      </c>
      <c r="U29" t="n">
        <v>0.66</v>
      </c>
      <c r="V29" t="n">
        <v>0.88</v>
      </c>
      <c r="W29" t="n">
        <v>9.24</v>
      </c>
      <c r="X29" t="n">
        <v>0.74</v>
      </c>
      <c r="Y29" t="n">
        <v>1</v>
      </c>
      <c r="Z29" t="n">
        <v>10</v>
      </c>
      <c r="AA29" t="n">
        <v>1365.652707800873</v>
      </c>
      <c r="AB29" t="n">
        <v>1868.546283158508</v>
      </c>
      <c r="AC29" t="n">
        <v>1690.214848415039</v>
      </c>
      <c r="AD29" t="n">
        <v>1365652.707800873</v>
      </c>
      <c r="AE29" t="n">
        <v>1868546.283158508</v>
      </c>
      <c r="AF29" t="n">
        <v>1.100624556453609e-06</v>
      </c>
      <c r="AG29" t="n">
        <v>37.47395833333334</v>
      </c>
      <c r="AH29" t="n">
        <v>1690214.848415039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3.4828</v>
      </c>
      <c r="E30" t="n">
        <v>28.71</v>
      </c>
      <c r="F30" t="n">
        <v>24.1</v>
      </c>
      <c r="G30" t="n">
        <v>39.08</v>
      </c>
      <c r="H30" t="n">
        <v>0.54</v>
      </c>
      <c r="I30" t="n">
        <v>37</v>
      </c>
      <c r="J30" t="n">
        <v>265.77</v>
      </c>
      <c r="K30" t="n">
        <v>59.19</v>
      </c>
      <c r="L30" t="n">
        <v>8</v>
      </c>
      <c r="M30" t="n">
        <v>35</v>
      </c>
      <c r="N30" t="n">
        <v>68.58</v>
      </c>
      <c r="O30" t="n">
        <v>33012.44</v>
      </c>
      <c r="P30" t="n">
        <v>396.98</v>
      </c>
      <c r="Q30" t="n">
        <v>608.9299999999999</v>
      </c>
      <c r="R30" t="n">
        <v>69.73999999999999</v>
      </c>
      <c r="S30" t="n">
        <v>46.36</v>
      </c>
      <c r="T30" t="n">
        <v>11232.31</v>
      </c>
      <c r="U30" t="n">
        <v>0.66</v>
      </c>
      <c r="V30" t="n">
        <v>0.88</v>
      </c>
      <c r="W30" t="n">
        <v>9.24</v>
      </c>
      <c r="X30" t="n">
        <v>0.72</v>
      </c>
      <c r="Y30" t="n">
        <v>1</v>
      </c>
      <c r="Z30" t="n">
        <v>10</v>
      </c>
      <c r="AA30" t="n">
        <v>1362.750343810544</v>
      </c>
      <c r="AB30" t="n">
        <v>1864.575140703678</v>
      </c>
      <c r="AC30" t="n">
        <v>1686.622706222564</v>
      </c>
      <c r="AD30" t="n">
        <v>1362750.343810544</v>
      </c>
      <c r="AE30" t="n">
        <v>1864575.140703678</v>
      </c>
      <c r="AF30" t="n">
        <v>1.103222012668114e-06</v>
      </c>
      <c r="AG30" t="n">
        <v>37.3828125</v>
      </c>
      <c r="AH30" t="n">
        <v>1686622.706222564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3.4929</v>
      </c>
      <c r="E31" t="n">
        <v>28.63</v>
      </c>
      <c r="F31" t="n">
        <v>24.06</v>
      </c>
      <c r="G31" t="n">
        <v>40.11</v>
      </c>
      <c r="H31" t="n">
        <v>0.55</v>
      </c>
      <c r="I31" t="n">
        <v>36</v>
      </c>
      <c r="J31" t="n">
        <v>266.24</v>
      </c>
      <c r="K31" t="n">
        <v>59.19</v>
      </c>
      <c r="L31" t="n">
        <v>8.25</v>
      </c>
      <c r="M31" t="n">
        <v>34</v>
      </c>
      <c r="N31" t="n">
        <v>68.8</v>
      </c>
      <c r="O31" t="n">
        <v>33070.52</v>
      </c>
      <c r="P31" t="n">
        <v>396.18</v>
      </c>
      <c r="Q31" t="n">
        <v>608.9299999999999</v>
      </c>
      <c r="R31" t="n">
        <v>68.92</v>
      </c>
      <c r="S31" t="n">
        <v>46.36</v>
      </c>
      <c r="T31" t="n">
        <v>10825.93</v>
      </c>
      <c r="U31" t="n">
        <v>0.67</v>
      </c>
      <c r="V31" t="n">
        <v>0.89</v>
      </c>
      <c r="W31" t="n">
        <v>9.23</v>
      </c>
      <c r="X31" t="n">
        <v>0.6899999999999999</v>
      </c>
      <c r="Y31" t="n">
        <v>1</v>
      </c>
      <c r="Z31" t="n">
        <v>10</v>
      </c>
      <c r="AA31" t="n">
        <v>1358.665222553439</v>
      </c>
      <c r="AB31" t="n">
        <v>1858.985697576875</v>
      </c>
      <c r="AC31" t="n">
        <v>1681.566711702951</v>
      </c>
      <c r="AD31" t="n">
        <v>1358665.222553439</v>
      </c>
      <c r="AE31" t="n">
        <v>1858985.697576875</v>
      </c>
      <c r="AF31" t="n">
        <v>1.106421318493297e-06</v>
      </c>
      <c r="AG31" t="n">
        <v>37.27864583333334</v>
      </c>
      <c r="AH31" t="n">
        <v>1681566.711702951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3.5002</v>
      </c>
      <c r="E32" t="n">
        <v>28.57</v>
      </c>
      <c r="F32" t="n">
        <v>24.05</v>
      </c>
      <c r="G32" t="n">
        <v>41.23</v>
      </c>
      <c r="H32" t="n">
        <v>0.57</v>
      </c>
      <c r="I32" t="n">
        <v>35</v>
      </c>
      <c r="J32" t="n">
        <v>266.71</v>
      </c>
      <c r="K32" t="n">
        <v>59.19</v>
      </c>
      <c r="L32" t="n">
        <v>8.5</v>
      </c>
      <c r="M32" t="n">
        <v>33</v>
      </c>
      <c r="N32" t="n">
        <v>69.02</v>
      </c>
      <c r="O32" t="n">
        <v>33128.7</v>
      </c>
      <c r="P32" t="n">
        <v>395.64</v>
      </c>
      <c r="Q32" t="n">
        <v>608.85</v>
      </c>
      <c r="R32" t="n">
        <v>68.34</v>
      </c>
      <c r="S32" t="n">
        <v>46.36</v>
      </c>
      <c r="T32" t="n">
        <v>10541.16</v>
      </c>
      <c r="U32" t="n">
        <v>0.68</v>
      </c>
      <c r="V32" t="n">
        <v>0.89</v>
      </c>
      <c r="W32" t="n">
        <v>9.24</v>
      </c>
      <c r="X32" t="n">
        <v>0.68</v>
      </c>
      <c r="Y32" t="n">
        <v>1</v>
      </c>
      <c r="Z32" t="n">
        <v>10</v>
      </c>
      <c r="AA32" t="n">
        <v>1355.966183535847</v>
      </c>
      <c r="AB32" t="n">
        <v>1855.292753319809</v>
      </c>
      <c r="AC32" t="n">
        <v>1678.226216862699</v>
      </c>
      <c r="AD32" t="n">
        <v>1355966.183535847</v>
      </c>
      <c r="AE32" t="n">
        <v>1855292.753319809</v>
      </c>
      <c r="AF32" t="n">
        <v>1.108733688050112e-06</v>
      </c>
      <c r="AG32" t="n">
        <v>37.20052083333334</v>
      </c>
      <c r="AH32" t="n">
        <v>1678226.216862699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3.5071</v>
      </c>
      <c r="E33" t="n">
        <v>28.51</v>
      </c>
      <c r="F33" t="n">
        <v>24.05</v>
      </c>
      <c r="G33" t="n">
        <v>42.43</v>
      </c>
      <c r="H33" t="n">
        <v>0.58</v>
      </c>
      <c r="I33" t="n">
        <v>34</v>
      </c>
      <c r="J33" t="n">
        <v>267.18</v>
      </c>
      <c r="K33" t="n">
        <v>59.19</v>
      </c>
      <c r="L33" t="n">
        <v>8.75</v>
      </c>
      <c r="M33" t="n">
        <v>32</v>
      </c>
      <c r="N33" t="n">
        <v>69.23999999999999</v>
      </c>
      <c r="O33" t="n">
        <v>33186.95</v>
      </c>
      <c r="P33" t="n">
        <v>395.31</v>
      </c>
      <c r="Q33" t="n">
        <v>608.9299999999999</v>
      </c>
      <c r="R33" t="n">
        <v>68.33</v>
      </c>
      <c r="S33" t="n">
        <v>46.36</v>
      </c>
      <c r="T33" t="n">
        <v>10540.25</v>
      </c>
      <c r="U33" t="n">
        <v>0.68</v>
      </c>
      <c r="V33" t="n">
        <v>0.89</v>
      </c>
      <c r="W33" t="n">
        <v>9.23</v>
      </c>
      <c r="X33" t="n">
        <v>0.67</v>
      </c>
      <c r="Y33" t="n">
        <v>1</v>
      </c>
      <c r="Z33" t="n">
        <v>10</v>
      </c>
      <c r="AA33" t="n">
        <v>1353.794839109343</v>
      </c>
      <c r="AB33" t="n">
        <v>1852.32182408251</v>
      </c>
      <c r="AC33" t="n">
        <v>1675.538828942083</v>
      </c>
      <c r="AD33" t="n">
        <v>1353794.839109343</v>
      </c>
      <c r="AE33" t="n">
        <v>1852321.82408251</v>
      </c>
      <c r="AF33" t="n">
        <v>1.110919352425733e-06</v>
      </c>
      <c r="AG33" t="n">
        <v>37.12239583333334</v>
      </c>
      <c r="AH33" t="n">
        <v>1675538.828942083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3.5174</v>
      </c>
      <c r="E34" t="n">
        <v>28.43</v>
      </c>
      <c r="F34" t="n">
        <v>24.01</v>
      </c>
      <c r="G34" t="n">
        <v>43.66</v>
      </c>
      <c r="H34" t="n">
        <v>0.6</v>
      </c>
      <c r="I34" t="n">
        <v>33</v>
      </c>
      <c r="J34" t="n">
        <v>267.66</v>
      </c>
      <c r="K34" t="n">
        <v>59.19</v>
      </c>
      <c r="L34" t="n">
        <v>9</v>
      </c>
      <c r="M34" t="n">
        <v>31</v>
      </c>
      <c r="N34" t="n">
        <v>69.45999999999999</v>
      </c>
      <c r="O34" t="n">
        <v>33245.29</v>
      </c>
      <c r="P34" t="n">
        <v>394.69</v>
      </c>
      <c r="Q34" t="n">
        <v>608.97</v>
      </c>
      <c r="R34" t="n">
        <v>67.13</v>
      </c>
      <c r="S34" t="n">
        <v>46.36</v>
      </c>
      <c r="T34" t="n">
        <v>9945.65</v>
      </c>
      <c r="U34" t="n">
        <v>0.6899999999999999</v>
      </c>
      <c r="V34" t="n">
        <v>0.89</v>
      </c>
      <c r="W34" t="n">
        <v>9.23</v>
      </c>
      <c r="X34" t="n">
        <v>0.64</v>
      </c>
      <c r="Y34" t="n">
        <v>1</v>
      </c>
      <c r="Z34" t="n">
        <v>10</v>
      </c>
      <c r="AA34" t="n">
        <v>1349.994544207194</v>
      </c>
      <c r="AB34" t="n">
        <v>1847.122092940212</v>
      </c>
      <c r="AC34" t="n">
        <v>1670.835352842137</v>
      </c>
      <c r="AD34" t="n">
        <v>1349994.544207194</v>
      </c>
      <c r="AE34" t="n">
        <v>1847122.092940212</v>
      </c>
      <c r="AF34" t="n">
        <v>1.114182010841513e-06</v>
      </c>
      <c r="AG34" t="n">
        <v>37.01822916666666</v>
      </c>
      <c r="AH34" t="n">
        <v>1670835.352842137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3.5237</v>
      </c>
      <c r="E35" t="n">
        <v>28.38</v>
      </c>
      <c r="F35" t="n">
        <v>24.01</v>
      </c>
      <c r="G35" t="n">
        <v>45.02</v>
      </c>
      <c r="H35" t="n">
        <v>0.61</v>
      </c>
      <c r="I35" t="n">
        <v>32</v>
      </c>
      <c r="J35" t="n">
        <v>268.13</v>
      </c>
      <c r="K35" t="n">
        <v>59.19</v>
      </c>
      <c r="L35" t="n">
        <v>9.25</v>
      </c>
      <c r="M35" t="n">
        <v>30</v>
      </c>
      <c r="N35" t="n">
        <v>69.69</v>
      </c>
      <c r="O35" t="n">
        <v>33303.72</v>
      </c>
      <c r="P35" t="n">
        <v>394.4</v>
      </c>
      <c r="Q35" t="n">
        <v>608.85</v>
      </c>
      <c r="R35" t="n">
        <v>66.92</v>
      </c>
      <c r="S35" t="n">
        <v>46.36</v>
      </c>
      <c r="T35" t="n">
        <v>9848.68</v>
      </c>
      <c r="U35" t="n">
        <v>0.6899999999999999</v>
      </c>
      <c r="V35" t="n">
        <v>0.89</v>
      </c>
      <c r="W35" t="n">
        <v>9.24</v>
      </c>
      <c r="X35" t="n">
        <v>0.64</v>
      </c>
      <c r="Y35" t="n">
        <v>1</v>
      </c>
      <c r="Z35" t="n">
        <v>10</v>
      </c>
      <c r="AA35" t="n">
        <v>1339.136153339568</v>
      </c>
      <c r="AB35" t="n">
        <v>1832.26516351673</v>
      </c>
      <c r="AC35" t="n">
        <v>1657.396347911001</v>
      </c>
      <c r="AD35" t="n">
        <v>1339136.153339568</v>
      </c>
      <c r="AE35" t="n">
        <v>1832265.16351673</v>
      </c>
      <c r="AF35" t="n">
        <v>1.116177617445341e-06</v>
      </c>
      <c r="AG35" t="n">
        <v>36.953125</v>
      </c>
      <c r="AH35" t="n">
        <v>1657396.347911001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3.5352</v>
      </c>
      <c r="E36" t="n">
        <v>28.29</v>
      </c>
      <c r="F36" t="n">
        <v>23.97</v>
      </c>
      <c r="G36" t="n">
        <v>46.39</v>
      </c>
      <c r="H36" t="n">
        <v>0.63</v>
      </c>
      <c r="I36" t="n">
        <v>31</v>
      </c>
      <c r="J36" t="n">
        <v>268.61</v>
      </c>
      <c r="K36" t="n">
        <v>59.19</v>
      </c>
      <c r="L36" t="n">
        <v>9.5</v>
      </c>
      <c r="M36" t="n">
        <v>29</v>
      </c>
      <c r="N36" t="n">
        <v>69.91</v>
      </c>
      <c r="O36" t="n">
        <v>33362.23</v>
      </c>
      <c r="P36" t="n">
        <v>393.63</v>
      </c>
      <c r="Q36" t="n">
        <v>608.9400000000001</v>
      </c>
      <c r="R36" t="n">
        <v>65.75</v>
      </c>
      <c r="S36" t="n">
        <v>46.36</v>
      </c>
      <c r="T36" t="n">
        <v>9266.540000000001</v>
      </c>
      <c r="U36" t="n">
        <v>0.71</v>
      </c>
      <c r="V36" t="n">
        <v>0.89</v>
      </c>
      <c r="W36" t="n">
        <v>9.23</v>
      </c>
      <c r="X36" t="n">
        <v>0.59</v>
      </c>
      <c r="Y36" t="n">
        <v>1</v>
      </c>
      <c r="Z36" t="n">
        <v>10</v>
      </c>
      <c r="AA36" t="n">
        <v>1334.857237900546</v>
      </c>
      <c r="AB36" t="n">
        <v>1826.410562640634</v>
      </c>
      <c r="AC36" t="n">
        <v>1652.100501925535</v>
      </c>
      <c r="AD36" t="n">
        <v>1334857.237900546</v>
      </c>
      <c r="AE36" t="n">
        <v>1826410.562640633</v>
      </c>
      <c r="AF36" t="n">
        <v>1.119820391404708e-06</v>
      </c>
      <c r="AG36" t="n">
        <v>36.8359375</v>
      </c>
      <c r="AH36" t="n">
        <v>1652100.501925535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3.5408</v>
      </c>
      <c r="E37" t="n">
        <v>28.24</v>
      </c>
      <c r="F37" t="n">
        <v>23.97</v>
      </c>
      <c r="G37" t="n">
        <v>47.94</v>
      </c>
      <c r="H37" t="n">
        <v>0.64</v>
      </c>
      <c r="I37" t="n">
        <v>30</v>
      </c>
      <c r="J37" t="n">
        <v>269.08</v>
      </c>
      <c r="K37" t="n">
        <v>59.19</v>
      </c>
      <c r="L37" t="n">
        <v>9.75</v>
      </c>
      <c r="M37" t="n">
        <v>28</v>
      </c>
      <c r="N37" t="n">
        <v>70.14</v>
      </c>
      <c r="O37" t="n">
        <v>33420.83</v>
      </c>
      <c r="P37" t="n">
        <v>393.35</v>
      </c>
      <c r="Q37" t="n">
        <v>608.97</v>
      </c>
      <c r="R37" t="n">
        <v>65.94</v>
      </c>
      <c r="S37" t="n">
        <v>46.36</v>
      </c>
      <c r="T37" t="n">
        <v>9369.290000000001</v>
      </c>
      <c r="U37" t="n">
        <v>0.7</v>
      </c>
      <c r="V37" t="n">
        <v>0.89</v>
      </c>
      <c r="W37" t="n">
        <v>9.23</v>
      </c>
      <c r="X37" t="n">
        <v>0.6</v>
      </c>
      <c r="Y37" t="n">
        <v>1</v>
      </c>
      <c r="Z37" t="n">
        <v>10</v>
      </c>
      <c r="AA37" t="n">
        <v>1333.112337481604</v>
      </c>
      <c r="AB37" t="n">
        <v>1824.023112907864</v>
      </c>
      <c r="AC37" t="n">
        <v>1649.940907044454</v>
      </c>
      <c r="AD37" t="n">
        <v>1333112.337481604</v>
      </c>
      <c r="AE37" t="n">
        <v>1824023.112907864</v>
      </c>
      <c r="AF37" t="n">
        <v>1.121594263941443e-06</v>
      </c>
      <c r="AG37" t="n">
        <v>36.77083333333334</v>
      </c>
      <c r="AH37" t="n">
        <v>1649940.907044454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3.5425</v>
      </c>
      <c r="E38" t="n">
        <v>28.23</v>
      </c>
      <c r="F38" t="n">
        <v>23.96</v>
      </c>
      <c r="G38" t="n">
        <v>47.91</v>
      </c>
      <c r="H38" t="n">
        <v>0.66</v>
      </c>
      <c r="I38" t="n">
        <v>30</v>
      </c>
      <c r="J38" t="n">
        <v>269.56</v>
      </c>
      <c r="K38" t="n">
        <v>59.19</v>
      </c>
      <c r="L38" t="n">
        <v>10</v>
      </c>
      <c r="M38" t="n">
        <v>28</v>
      </c>
      <c r="N38" t="n">
        <v>70.36</v>
      </c>
      <c r="O38" t="n">
        <v>33479.51</v>
      </c>
      <c r="P38" t="n">
        <v>392.91</v>
      </c>
      <c r="Q38" t="n">
        <v>608.8200000000001</v>
      </c>
      <c r="R38" t="n">
        <v>65.53</v>
      </c>
      <c r="S38" t="n">
        <v>46.36</v>
      </c>
      <c r="T38" t="n">
        <v>9161.34</v>
      </c>
      <c r="U38" t="n">
        <v>0.71</v>
      </c>
      <c r="V38" t="n">
        <v>0.89</v>
      </c>
      <c r="W38" t="n">
        <v>9.23</v>
      </c>
      <c r="X38" t="n">
        <v>0.58</v>
      </c>
      <c r="Y38" t="n">
        <v>1</v>
      </c>
      <c r="Z38" t="n">
        <v>10</v>
      </c>
      <c r="AA38" t="n">
        <v>1331.944606155017</v>
      </c>
      <c r="AB38" t="n">
        <v>1822.425371390157</v>
      </c>
      <c r="AC38" t="n">
        <v>1648.495651734753</v>
      </c>
      <c r="AD38" t="n">
        <v>1331944.606155017</v>
      </c>
      <c r="AE38" t="n">
        <v>1822425.371390157</v>
      </c>
      <c r="AF38" t="n">
        <v>1.122132760961523e-06</v>
      </c>
      <c r="AG38" t="n">
        <v>36.7578125</v>
      </c>
      <c r="AH38" t="n">
        <v>1648495.651734753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3.5544</v>
      </c>
      <c r="E39" t="n">
        <v>28.13</v>
      </c>
      <c r="F39" t="n">
        <v>23.91</v>
      </c>
      <c r="G39" t="n">
        <v>49.47</v>
      </c>
      <c r="H39" t="n">
        <v>0.68</v>
      </c>
      <c r="I39" t="n">
        <v>29</v>
      </c>
      <c r="J39" t="n">
        <v>270.03</v>
      </c>
      <c r="K39" t="n">
        <v>59.19</v>
      </c>
      <c r="L39" t="n">
        <v>10.25</v>
      </c>
      <c r="M39" t="n">
        <v>27</v>
      </c>
      <c r="N39" t="n">
        <v>70.59</v>
      </c>
      <c r="O39" t="n">
        <v>33538.28</v>
      </c>
      <c r="P39" t="n">
        <v>392.12</v>
      </c>
      <c r="Q39" t="n">
        <v>608.8</v>
      </c>
      <c r="R39" t="n">
        <v>64.15000000000001</v>
      </c>
      <c r="S39" t="n">
        <v>46.36</v>
      </c>
      <c r="T39" t="n">
        <v>8476.41</v>
      </c>
      <c r="U39" t="n">
        <v>0.72</v>
      </c>
      <c r="V39" t="n">
        <v>0.89</v>
      </c>
      <c r="W39" t="n">
        <v>9.220000000000001</v>
      </c>
      <c r="X39" t="n">
        <v>0.54</v>
      </c>
      <c r="Y39" t="n">
        <v>1</v>
      </c>
      <c r="Z39" t="n">
        <v>10</v>
      </c>
      <c r="AA39" t="n">
        <v>1327.494781996645</v>
      </c>
      <c r="AB39" t="n">
        <v>1816.336925664286</v>
      </c>
      <c r="AC39" t="n">
        <v>1642.988278723772</v>
      </c>
      <c r="AD39" t="n">
        <v>1327494.781996645</v>
      </c>
      <c r="AE39" t="n">
        <v>1816336.925664286</v>
      </c>
      <c r="AF39" t="n">
        <v>1.125902240102086e-06</v>
      </c>
      <c r="AG39" t="n">
        <v>36.62760416666666</v>
      </c>
      <c r="AH39" t="n">
        <v>1642988.278723772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3.5587</v>
      </c>
      <c r="E40" t="n">
        <v>28.1</v>
      </c>
      <c r="F40" t="n">
        <v>23.93</v>
      </c>
      <c r="G40" t="n">
        <v>51.27</v>
      </c>
      <c r="H40" t="n">
        <v>0.6899999999999999</v>
      </c>
      <c r="I40" t="n">
        <v>28</v>
      </c>
      <c r="J40" t="n">
        <v>270.51</v>
      </c>
      <c r="K40" t="n">
        <v>59.19</v>
      </c>
      <c r="L40" t="n">
        <v>10.5</v>
      </c>
      <c r="M40" t="n">
        <v>26</v>
      </c>
      <c r="N40" t="n">
        <v>70.81999999999999</v>
      </c>
      <c r="O40" t="n">
        <v>33597.14</v>
      </c>
      <c r="P40" t="n">
        <v>392.2</v>
      </c>
      <c r="Q40" t="n">
        <v>608.8099999999999</v>
      </c>
      <c r="R40" t="n">
        <v>64.53</v>
      </c>
      <c r="S40" t="n">
        <v>46.36</v>
      </c>
      <c r="T40" t="n">
        <v>8674.91</v>
      </c>
      <c r="U40" t="n">
        <v>0.72</v>
      </c>
      <c r="V40" t="n">
        <v>0.89</v>
      </c>
      <c r="W40" t="n">
        <v>9.220000000000001</v>
      </c>
      <c r="X40" t="n">
        <v>0.55</v>
      </c>
      <c r="Y40" t="n">
        <v>1</v>
      </c>
      <c r="Z40" t="n">
        <v>10</v>
      </c>
      <c r="AA40" t="n">
        <v>1326.808388843453</v>
      </c>
      <c r="AB40" t="n">
        <v>1815.39777227056</v>
      </c>
      <c r="AC40" t="n">
        <v>1642.138756811833</v>
      </c>
      <c r="AD40" t="n">
        <v>1326808.388843453</v>
      </c>
      <c r="AE40" t="n">
        <v>1815397.77227056</v>
      </c>
      <c r="AF40" t="n">
        <v>1.127264320799936e-06</v>
      </c>
      <c r="AG40" t="n">
        <v>36.58854166666666</v>
      </c>
      <c r="AH40" t="n">
        <v>1642138.756811833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3.5601</v>
      </c>
      <c r="E41" t="n">
        <v>28.09</v>
      </c>
      <c r="F41" t="n">
        <v>23.91</v>
      </c>
      <c r="G41" t="n">
        <v>51.25</v>
      </c>
      <c r="H41" t="n">
        <v>0.71</v>
      </c>
      <c r="I41" t="n">
        <v>28</v>
      </c>
      <c r="J41" t="n">
        <v>270.99</v>
      </c>
      <c r="K41" t="n">
        <v>59.19</v>
      </c>
      <c r="L41" t="n">
        <v>10.75</v>
      </c>
      <c r="M41" t="n">
        <v>26</v>
      </c>
      <c r="N41" t="n">
        <v>71.04000000000001</v>
      </c>
      <c r="O41" t="n">
        <v>33656.08</v>
      </c>
      <c r="P41" t="n">
        <v>391.63</v>
      </c>
      <c r="Q41" t="n">
        <v>608.95</v>
      </c>
      <c r="R41" t="n">
        <v>64.04000000000001</v>
      </c>
      <c r="S41" t="n">
        <v>46.36</v>
      </c>
      <c r="T41" t="n">
        <v>8429.549999999999</v>
      </c>
      <c r="U41" t="n">
        <v>0.72</v>
      </c>
      <c r="V41" t="n">
        <v>0.89</v>
      </c>
      <c r="W41" t="n">
        <v>9.23</v>
      </c>
      <c r="X41" t="n">
        <v>0.54</v>
      </c>
      <c r="Y41" t="n">
        <v>1</v>
      </c>
      <c r="Z41" t="n">
        <v>10</v>
      </c>
      <c r="AA41" t="n">
        <v>1325.426776471031</v>
      </c>
      <c r="AB41" t="n">
        <v>1813.507389270177</v>
      </c>
      <c r="AC41" t="n">
        <v>1640.428789311837</v>
      </c>
      <c r="AD41" t="n">
        <v>1325426.776471031</v>
      </c>
      <c r="AE41" t="n">
        <v>1813507.389270177</v>
      </c>
      <c r="AF41" t="n">
        <v>1.12770778893412e-06</v>
      </c>
      <c r="AG41" t="n">
        <v>36.57552083333334</v>
      </c>
      <c r="AH41" t="n">
        <v>1640428.789311837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3.5696</v>
      </c>
      <c r="E42" t="n">
        <v>28.01</v>
      </c>
      <c r="F42" t="n">
        <v>23.89</v>
      </c>
      <c r="G42" t="n">
        <v>53.09</v>
      </c>
      <c r="H42" t="n">
        <v>0.72</v>
      </c>
      <c r="I42" t="n">
        <v>27</v>
      </c>
      <c r="J42" t="n">
        <v>271.47</v>
      </c>
      <c r="K42" t="n">
        <v>59.19</v>
      </c>
      <c r="L42" t="n">
        <v>11</v>
      </c>
      <c r="M42" t="n">
        <v>25</v>
      </c>
      <c r="N42" t="n">
        <v>71.27</v>
      </c>
      <c r="O42" t="n">
        <v>33715.11</v>
      </c>
      <c r="P42" t="n">
        <v>391.54</v>
      </c>
      <c r="Q42" t="n">
        <v>608.9</v>
      </c>
      <c r="R42" t="n">
        <v>63.49</v>
      </c>
      <c r="S42" t="n">
        <v>46.36</v>
      </c>
      <c r="T42" t="n">
        <v>8156.51</v>
      </c>
      <c r="U42" t="n">
        <v>0.73</v>
      </c>
      <c r="V42" t="n">
        <v>0.89</v>
      </c>
      <c r="W42" t="n">
        <v>9.220000000000001</v>
      </c>
      <c r="X42" t="n">
        <v>0.52</v>
      </c>
      <c r="Y42" t="n">
        <v>1</v>
      </c>
      <c r="Z42" t="n">
        <v>10</v>
      </c>
      <c r="AA42" t="n">
        <v>1322.745887233472</v>
      </c>
      <c r="AB42" t="n">
        <v>1809.839278342862</v>
      </c>
      <c r="AC42" t="n">
        <v>1637.1107577432</v>
      </c>
      <c r="AD42" t="n">
        <v>1322745.887233472</v>
      </c>
      <c r="AE42" t="n">
        <v>1809839.278342862</v>
      </c>
      <c r="AF42" t="n">
        <v>1.13071703698751e-06</v>
      </c>
      <c r="AG42" t="n">
        <v>36.47135416666666</v>
      </c>
      <c r="AH42" t="n">
        <v>1637110.7577432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3.5803</v>
      </c>
      <c r="E43" t="n">
        <v>27.93</v>
      </c>
      <c r="F43" t="n">
        <v>23.85</v>
      </c>
      <c r="G43" t="n">
        <v>55.05</v>
      </c>
      <c r="H43" t="n">
        <v>0.74</v>
      </c>
      <c r="I43" t="n">
        <v>26</v>
      </c>
      <c r="J43" t="n">
        <v>271.95</v>
      </c>
      <c r="K43" t="n">
        <v>59.19</v>
      </c>
      <c r="L43" t="n">
        <v>11.25</v>
      </c>
      <c r="M43" t="n">
        <v>24</v>
      </c>
      <c r="N43" t="n">
        <v>71.5</v>
      </c>
      <c r="O43" t="n">
        <v>33774.23</v>
      </c>
      <c r="P43" t="n">
        <v>390.6</v>
      </c>
      <c r="Q43" t="n">
        <v>608.79</v>
      </c>
      <c r="R43" t="n">
        <v>62.45</v>
      </c>
      <c r="S43" t="n">
        <v>46.36</v>
      </c>
      <c r="T43" t="n">
        <v>7640.78</v>
      </c>
      <c r="U43" t="n">
        <v>0.74</v>
      </c>
      <c r="V43" t="n">
        <v>0.89</v>
      </c>
      <c r="W43" t="n">
        <v>9.220000000000001</v>
      </c>
      <c r="X43" t="n">
        <v>0.48</v>
      </c>
      <c r="Y43" t="n">
        <v>1</v>
      </c>
      <c r="Z43" t="n">
        <v>10</v>
      </c>
      <c r="AA43" t="n">
        <v>1318.497628978646</v>
      </c>
      <c r="AB43" t="n">
        <v>1804.026623978682</v>
      </c>
      <c r="AC43" t="n">
        <v>1631.852854953425</v>
      </c>
      <c r="AD43" t="n">
        <v>1318497.628978646</v>
      </c>
      <c r="AE43" t="n">
        <v>1804026.623978682</v>
      </c>
      <c r="AF43" t="n">
        <v>1.134106400584486e-06</v>
      </c>
      <c r="AG43" t="n">
        <v>36.3671875</v>
      </c>
      <c r="AH43" t="n">
        <v>1631852.854953425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3.5763</v>
      </c>
      <c r="E44" t="n">
        <v>27.96</v>
      </c>
      <c r="F44" t="n">
        <v>23.89</v>
      </c>
      <c r="G44" t="n">
        <v>55.12</v>
      </c>
      <c r="H44" t="n">
        <v>0.75</v>
      </c>
      <c r="I44" t="n">
        <v>26</v>
      </c>
      <c r="J44" t="n">
        <v>272.43</v>
      </c>
      <c r="K44" t="n">
        <v>59.19</v>
      </c>
      <c r="L44" t="n">
        <v>11.5</v>
      </c>
      <c r="M44" t="n">
        <v>24</v>
      </c>
      <c r="N44" t="n">
        <v>71.73</v>
      </c>
      <c r="O44" t="n">
        <v>33833.57</v>
      </c>
      <c r="P44" t="n">
        <v>390.77</v>
      </c>
      <c r="Q44" t="n">
        <v>608.84</v>
      </c>
      <c r="R44" t="n">
        <v>63.26</v>
      </c>
      <c r="S44" t="n">
        <v>46.36</v>
      </c>
      <c r="T44" t="n">
        <v>8047.72</v>
      </c>
      <c r="U44" t="n">
        <v>0.73</v>
      </c>
      <c r="V44" t="n">
        <v>0.89</v>
      </c>
      <c r="W44" t="n">
        <v>9.220000000000001</v>
      </c>
      <c r="X44" t="n">
        <v>0.51</v>
      </c>
      <c r="Y44" t="n">
        <v>1</v>
      </c>
      <c r="Z44" t="n">
        <v>10</v>
      </c>
      <c r="AA44" t="n">
        <v>1320.039404145696</v>
      </c>
      <c r="AB44" t="n">
        <v>1806.136148780561</v>
      </c>
      <c r="AC44" t="n">
        <v>1633.761049668949</v>
      </c>
      <c r="AD44" t="n">
        <v>1320039.404145696</v>
      </c>
      <c r="AE44" t="n">
        <v>1806136.148780561</v>
      </c>
      <c r="AF44" t="n">
        <v>1.132839348772532e-06</v>
      </c>
      <c r="AG44" t="n">
        <v>36.40625</v>
      </c>
      <c r="AH44" t="n">
        <v>1633761.049668949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3.5865</v>
      </c>
      <c r="E45" t="n">
        <v>27.88</v>
      </c>
      <c r="F45" t="n">
        <v>23.86</v>
      </c>
      <c r="G45" t="n">
        <v>57.25</v>
      </c>
      <c r="H45" t="n">
        <v>0.77</v>
      </c>
      <c r="I45" t="n">
        <v>25</v>
      </c>
      <c r="J45" t="n">
        <v>272.91</v>
      </c>
      <c r="K45" t="n">
        <v>59.19</v>
      </c>
      <c r="L45" t="n">
        <v>11.75</v>
      </c>
      <c r="M45" t="n">
        <v>23</v>
      </c>
      <c r="N45" t="n">
        <v>71.95999999999999</v>
      </c>
      <c r="O45" t="n">
        <v>33892.87</v>
      </c>
      <c r="P45" t="n">
        <v>390.25</v>
      </c>
      <c r="Q45" t="n">
        <v>608.9299999999999</v>
      </c>
      <c r="R45" t="n">
        <v>62.44</v>
      </c>
      <c r="S45" t="n">
        <v>46.36</v>
      </c>
      <c r="T45" t="n">
        <v>7640.26</v>
      </c>
      <c r="U45" t="n">
        <v>0.74</v>
      </c>
      <c r="V45" t="n">
        <v>0.89</v>
      </c>
      <c r="W45" t="n">
        <v>9.220000000000001</v>
      </c>
      <c r="X45" t="n">
        <v>0.48</v>
      </c>
      <c r="Y45" t="n">
        <v>1</v>
      </c>
      <c r="Z45" t="n">
        <v>10</v>
      </c>
      <c r="AA45" t="n">
        <v>1316.650305828963</v>
      </c>
      <c r="AB45" t="n">
        <v>1801.499034947141</v>
      </c>
      <c r="AC45" t="n">
        <v>1629.566495471561</v>
      </c>
      <c r="AD45" t="n">
        <v>1316650.305828963</v>
      </c>
      <c r="AE45" t="n">
        <v>1801499.034947141</v>
      </c>
      <c r="AF45" t="n">
        <v>1.136070330893014e-06</v>
      </c>
      <c r="AG45" t="n">
        <v>36.30208333333334</v>
      </c>
      <c r="AH45" t="n">
        <v>1629566.495471561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3.5862</v>
      </c>
      <c r="E46" t="n">
        <v>27.88</v>
      </c>
      <c r="F46" t="n">
        <v>23.86</v>
      </c>
      <c r="G46" t="n">
        <v>57.26</v>
      </c>
      <c r="H46" t="n">
        <v>0.78</v>
      </c>
      <c r="I46" t="n">
        <v>25</v>
      </c>
      <c r="J46" t="n">
        <v>273.39</v>
      </c>
      <c r="K46" t="n">
        <v>59.19</v>
      </c>
      <c r="L46" t="n">
        <v>12</v>
      </c>
      <c r="M46" t="n">
        <v>23</v>
      </c>
      <c r="N46" t="n">
        <v>72.2</v>
      </c>
      <c r="O46" t="n">
        <v>33952.26</v>
      </c>
      <c r="P46" t="n">
        <v>389.97</v>
      </c>
      <c r="Q46" t="n">
        <v>608.84</v>
      </c>
      <c r="R46" t="n">
        <v>62.32</v>
      </c>
      <c r="S46" t="n">
        <v>46.36</v>
      </c>
      <c r="T46" t="n">
        <v>7583.51</v>
      </c>
      <c r="U46" t="n">
        <v>0.74</v>
      </c>
      <c r="V46" t="n">
        <v>0.89</v>
      </c>
      <c r="W46" t="n">
        <v>9.220000000000001</v>
      </c>
      <c r="X46" t="n">
        <v>0.48</v>
      </c>
      <c r="Y46" t="n">
        <v>1</v>
      </c>
      <c r="Z46" t="n">
        <v>10</v>
      </c>
      <c r="AA46" t="n">
        <v>1316.293436162774</v>
      </c>
      <c r="AB46" t="n">
        <v>1801.010750125882</v>
      </c>
      <c r="AC46" t="n">
        <v>1629.12481186833</v>
      </c>
      <c r="AD46" t="n">
        <v>1316293.436162774</v>
      </c>
      <c r="AE46" t="n">
        <v>1801010.750125882</v>
      </c>
      <c r="AF46" t="n">
        <v>1.135975302007118e-06</v>
      </c>
      <c r="AG46" t="n">
        <v>36.30208333333334</v>
      </c>
      <c r="AH46" t="n">
        <v>1629124.81186833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3.5973</v>
      </c>
      <c r="E47" t="n">
        <v>27.8</v>
      </c>
      <c r="F47" t="n">
        <v>23.82</v>
      </c>
      <c r="G47" t="n">
        <v>59.55</v>
      </c>
      <c r="H47" t="n">
        <v>0.8</v>
      </c>
      <c r="I47" t="n">
        <v>24</v>
      </c>
      <c r="J47" t="n">
        <v>273.87</v>
      </c>
      <c r="K47" t="n">
        <v>59.19</v>
      </c>
      <c r="L47" t="n">
        <v>12.25</v>
      </c>
      <c r="M47" t="n">
        <v>22</v>
      </c>
      <c r="N47" t="n">
        <v>72.43000000000001</v>
      </c>
      <c r="O47" t="n">
        <v>34011.74</v>
      </c>
      <c r="P47" t="n">
        <v>389.22</v>
      </c>
      <c r="Q47" t="n">
        <v>608.88</v>
      </c>
      <c r="R47" t="n">
        <v>61.25</v>
      </c>
      <c r="S47" t="n">
        <v>46.36</v>
      </c>
      <c r="T47" t="n">
        <v>7053.94</v>
      </c>
      <c r="U47" t="n">
        <v>0.76</v>
      </c>
      <c r="V47" t="n">
        <v>0.89</v>
      </c>
      <c r="W47" t="n">
        <v>9.220000000000001</v>
      </c>
      <c r="X47" t="n">
        <v>0.45</v>
      </c>
      <c r="Y47" t="n">
        <v>1</v>
      </c>
      <c r="Z47" t="n">
        <v>10</v>
      </c>
      <c r="AA47" t="n">
        <v>1303.538758210251</v>
      </c>
      <c r="AB47" t="n">
        <v>1783.559237054561</v>
      </c>
      <c r="AC47" t="n">
        <v>1613.338846711184</v>
      </c>
      <c r="AD47" t="n">
        <v>1303538.758210251</v>
      </c>
      <c r="AE47" t="n">
        <v>1783559.237054561</v>
      </c>
      <c r="AF47" t="n">
        <v>1.13949137078529e-06</v>
      </c>
      <c r="AG47" t="n">
        <v>36.19791666666666</v>
      </c>
      <c r="AH47" t="n">
        <v>1613338.846711184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3.5948</v>
      </c>
      <c r="E48" t="n">
        <v>27.82</v>
      </c>
      <c r="F48" t="n">
        <v>23.84</v>
      </c>
      <c r="G48" t="n">
        <v>59.6</v>
      </c>
      <c r="H48" t="n">
        <v>0.8100000000000001</v>
      </c>
      <c r="I48" t="n">
        <v>24</v>
      </c>
      <c r="J48" t="n">
        <v>274.35</v>
      </c>
      <c r="K48" t="n">
        <v>59.19</v>
      </c>
      <c r="L48" t="n">
        <v>12.5</v>
      </c>
      <c r="M48" t="n">
        <v>22</v>
      </c>
      <c r="N48" t="n">
        <v>72.66</v>
      </c>
      <c r="O48" t="n">
        <v>34071.31</v>
      </c>
      <c r="P48" t="n">
        <v>389.38</v>
      </c>
      <c r="Q48" t="n">
        <v>608.86</v>
      </c>
      <c r="R48" t="n">
        <v>61.94</v>
      </c>
      <c r="S48" t="n">
        <v>46.36</v>
      </c>
      <c r="T48" t="n">
        <v>7396.79</v>
      </c>
      <c r="U48" t="n">
        <v>0.75</v>
      </c>
      <c r="V48" t="n">
        <v>0.89</v>
      </c>
      <c r="W48" t="n">
        <v>9.220000000000001</v>
      </c>
      <c r="X48" t="n">
        <v>0.47</v>
      </c>
      <c r="Y48" t="n">
        <v>1</v>
      </c>
      <c r="Z48" t="n">
        <v>10</v>
      </c>
      <c r="AA48" t="n">
        <v>1304.528250300306</v>
      </c>
      <c r="AB48" t="n">
        <v>1784.913103785485</v>
      </c>
      <c r="AC48" t="n">
        <v>1614.563502301473</v>
      </c>
      <c r="AD48" t="n">
        <v>1304528.250300306</v>
      </c>
      <c r="AE48" t="n">
        <v>1784913.103785485</v>
      </c>
      <c r="AF48" t="n">
        <v>1.138699463402818e-06</v>
      </c>
      <c r="AG48" t="n">
        <v>36.22395833333334</v>
      </c>
      <c r="AH48" t="n">
        <v>1614563.502301473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3.6045</v>
      </c>
      <c r="E49" t="n">
        <v>27.74</v>
      </c>
      <c r="F49" t="n">
        <v>23.81</v>
      </c>
      <c r="G49" t="n">
        <v>62.12</v>
      </c>
      <c r="H49" t="n">
        <v>0.83</v>
      </c>
      <c r="I49" t="n">
        <v>23</v>
      </c>
      <c r="J49" t="n">
        <v>274.84</v>
      </c>
      <c r="K49" t="n">
        <v>59.19</v>
      </c>
      <c r="L49" t="n">
        <v>12.75</v>
      </c>
      <c r="M49" t="n">
        <v>21</v>
      </c>
      <c r="N49" t="n">
        <v>72.89</v>
      </c>
      <c r="O49" t="n">
        <v>34130.98</v>
      </c>
      <c r="P49" t="n">
        <v>388.5</v>
      </c>
      <c r="Q49" t="n">
        <v>608.83</v>
      </c>
      <c r="R49" t="n">
        <v>60.96</v>
      </c>
      <c r="S49" t="n">
        <v>46.36</v>
      </c>
      <c r="T49" t="n">
        <v>6914.39</v>
      </c>
      <c r="U49" t="n">
        <v>0.76</v>
      </c>
      <c r="V49" t="n">
        <v>0.89</v>
      </c>
      <c r="W49" t="n">
        <v>9.220000000000001</v>
      </c>
      <c r="X49" t="n">
        <v>0.44</v>
      </c>
      <c r="Y49" t="n">
        <v>1</v>
      </c>
      <c r="Z49" t="n">
        <v>10</v>
      </c>
      <c r="AA49" t="n">
        <v>1300.744039625553</v>
      </c>
      <c r="AB49" t="n">
        <v>1779.735379792695</v>
      </c>
      <c r="AC49" t="n">
        <v>1609.879933019574</v>
      </c>
      <c r="AD49" t="n">
        <v>1300744.039625553</v>
      </c>
      <c r="AE49" t="n">
        <v>1779735.379792695</v>
      </c>
      <c r="AF49" t="n">
        <v>1.141772064046806e-06</v>
      </c>
      <c r="AG49" t="n">
        <v>36.11979166666666</v>
      </c>
      <c r="AH49" t="n">
        <v>1609879.933019574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3.6044</v>
      </c>
      <c r="E50" t="n">
        <v>27.74</v>
      </c>
      <c r="F50" t="n">
        <v>23.81</v>
      </c>
      <c r="G50" t="n">
        <v>62.12</v>
      </c>
      <c r="H50" t="n">
        <v>0.84</v>
      </c>
      <c r="I50" t="n">
        <v>23</v>
      </c>
      <c r="J50" t="n">
        <v>275.32</v>
      </c>
      <c r="K50" t="n">
        <v>59.19</v>
      </c>
      <c r="L50" t="n">
        <v>13</v>
      </c>
      <c r="M50" t="n">
        <v>21</v>
      </c>
      <c r="N50" t="n">
        <v>73.13</v>
      </c>
      <c r="O50" t="n">
        <v>34190.73</v>
      </c>
      <c r="P50" t="n">
        <v>388.56</v>
      </c>
      <c r="Q50" t="n">
        <v>608.87</v>
      </c>
      <c r="R50" t="n">
        <v>61.27</v>
      </c>
      <c r="S50" t="n">
        <v>46.36</v>
      </c>
      <c r="T50" t="n">
        <v>7067.68</v>
      </c>
      <c r="U50" t="n">
        <v>0.76</v>
      </c>
      <c r="V50" t="n">
        <v>0.89</v>
      </c>
      <c r="W50" t="n">
        <v>9.210000000000001</v>
      </c>
      <c r="X50" t="n">
        <v>0.44</v>
      </c>
      <c r="Y50" t="n">
        <v>1</v>
      </c>
      <c r="Z50" t="n">
        <v>10</v>
      </c>
      <c r="AA50" t="n">
        <v>1300.856989158204</v>
      </c>
      <c r="AB50" t="n">
        <v>1779.88992232625</v>
      </c>
      <c r="AC50" t="n">
        <v>1610.019726230628</v>
      </c>
      <c r="AD50" t="n">
        <v>1300856.989158204</v>
      </c>
      <c r="AE50" t="n">
        <v>1779889.92232625</v>
      </c>
      <c r="AF50" t="n">
        <v>1.141740387751507e-06</v>
      </c>
      <c r="AG50" t="n">
        <v>36.11979166666666</v>
      </c>
      <c r="AH50" t="n">
        <v>1610019.726230628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3.6126</v>
      </c>
      <c r="E51" t="n">
        <v>27.68</v>
      </c>
      <c r="F51" t="n">
        <v>23.8</v>
      </c>
      <c r="G51" t="n">
        <v>64.91</v>
      </c>
      <c r="H51" t="n">
        <v>0.86</v>
      </c>
      <c r="I51" t="n">
        <v>22</v>
      </c>
      <c r="J51" t="n">
        <v>275.81</v>
      </c>
      <c r="K51" t="n">
        <v>59.19</v>
      </c>
      <c r="L51" t="n">
        <v>13.25</v>
      </c>
      <c r="M51" t="n">
        <v>20</v>
      </c>
      <c r="N51" t="n">
        <v>73.36</v>
      </c>
      <c r="O51" t="n">
        <v>34250.57</v>
      </c>
      <c r="P51" t="n">
        <v>387.82</v>
      </c>
      <c r="Q51" t="n">
        <v>608.83</v>
      </c>
      <c r="R51" t="n">
        <v>60.54</v>
      </c>
      <c r="S51" t="n">
        <v>46.36</v>
      </c>
      <c r="T51" t="n">
        <v>6706.37</v>
      </c>
      <c r="U51" t="n">
        <v>0.77</v>
      </c>
      <c r="V51" t="n">
        <v>0.9</v>
      </c>
      <c r="W51" t="n">
        <v>9.220000000000001</v>
      </c>
      <c r="X51" t="n">
        <v>0.43</v>
      </c>
      <c r="Y51" t="n">
        <v>1</v>
      </c>
      <c r="Z51" t="n">
        <v>10</v>
      </c>
      <c r="AA51" t="n">
        <v>1297.820620798314</v>
      </c>
      <c r="AB51" t="n">
        <v>1775.735429181131</v>
      </c>
      <c r="AC51" t="n">
        <v>1606.261732080411</v>
      </c>
      <c r="AD51" t="n">
        <v>1297820.620798314</v>
      </c>
      <c r="AE51" t="n">
        <v>1775735.429181131</v>
      </c>
      <c r="AF51" t="n">
        <v>1.144337843966012e-06</v>
      </c>
      <c r="AG51" t="n">
        <v>36.04166666666666</v>
      </c>
      <c r="AH51" t="n">
        <v>1606261.732080411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3.614</v>
      </c>
      <c r="E52" t="n">
        <v>27.67</v>
      </c>
      <c r="F52" t="n">
        <v>23.79</v>
      </c>
      <c r="G52" t="n">
        <v>64.88</v>
      </c>
      <c r="H52" t="n">
        <v>0.87</v>
      </c>
      <c r="I52" t="n">
        <v>22</v>
      </c>
      <c r="J52" t="n">
        <v>276.29</v>
      </c>
      <c r="K52" t="n">
        <v>59.19</v>
      </c>
      <c r="L52" t="n">
        <v>13.5</v>
      </c>
      <c r="M52" t="n">
        <v>20</v>
      </c>
      <c r="N52" t="n">
        <v>73.59999999999999</v>
      </c>
      <c r="O52" t="n">
        <v>34310.51</v>
      </c>
      <c r="P52" t="n">
        <v>387.85</v>
      </c>
      <c r="Q52" t="n">
        <v>608.83</v>
      </c>
      <c r="R52" t="n">
        <v>60.32</v>
      </c>
      <c r="S52" t="n">
        <v>46.36</v>
      </c>
      <c r="T52" t="n">
        <v>6598.34</v>
      </c>
      <c r="U52" t="n">
        <v>0.77</v>
      </c>
      <c r="V52" t="n">
        <v>0.9</v>
      </c>
      <c r="W52" t="n">
        <v>9.210000000000001</v>
      </c>
      <c r="X52" t="n">
        <v>0.42</v>
      </c>
      <c r="Y52" t="n">
        <v>1</v>
      </c>
      <c r="Z52" t="n">
        <v>10</v>
      </c>
      <c r="AA52" t="n">
        <v>1297.462787890756</v>
      </c>
      <c r="AB52" t="n">
        <v>1775.245826410537</v>
      </c>
      <c r="AC52" t="n">
        <v>1605.81885631108</v>
      </c>
      <c r="AD52" t="n">
        <v>1297462.787890756</v>
      </c>
      <c r="AE52" t="n">
        <v>1775245.826410537</v>
      </c>
      <c r="AF52" t="n">
        <v>1.144781312100196e-06</v>
      </c>
      <c r="AG52" t="n">
        <v>36.02864583333334</v>
      </c>
      <c r="AH52" t="n">
        <v>1605818.85631108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3.6122</v>
      </c>
      <c r="E53" t="n">
        <v>27.68</v>
      </c>
      <c r="F53" t="n">
        <v>23.8</v>
      </c>
      <c r="G53" t="n">
        <v>64.92</v>
      </c>
      <c r="H53" t="n">
        <v>0.88</v>
      </c>
      <c r="I53" t="n">
        <v>22</v>
      </c>
      <c r="J53" t="n">
        <v>276.78</v>
      </c>
      <c r="K53" t="n">
        <v>59.19</v>
      </c>
      <c r="L53" t="n">
        <v>13.75</v>
      </c>
      <c r="M53" t="n">
        <v>20</v>
      </c>
      <c r="N53" t="n">
        <v>73.84</v>
      </c>
      <c r="O53" t="n">
        <v>34370.54</v>
      </c>
      <c r="P53" t="n">
        <v>387.7</v>
      </c>
      <c r="Q53" t="n">
        <v>608.88</v>
      </c>
      <c r="R53" t="n">
        <v>60.79</v>
      </c>
      <c r="S53" t="n">
        <v>46.36</v>
      </c>
      <c r="T53" t="n">
        <v>6834.9</v>
      </c>
      <c r="U53" t="n">
        <v>0.76</v>
      </c>
      <c r="V53" t="n">
        <v>0.9</v>
      </c>
      <c r="W53" t="n">
        <v>9.210000000000001</v>
      </c>
      <c r="X53" t="n">
        <v>0.43</v>
      </c>
      <c r="Y53" t="n">
        <v>1</v>
      </c>
      <c r="Z53" t="n">
        <v>10</v>
      </c>
      <c r="AA53" t="n">
        <v>1297.728761745746</v>
      </c>
      <c r="AB53" t="n">
        <v>1775.609743572872</v>
      </c>
      <c r="AC53" t="n">
        <v>1606.148041730203</v>
      </c>
      <c r="AD53" t="n">
        <v>1297728.761745746</v>
      </c>
      <c r="AE53" t="n">
        <v>1775609.743572872</v>
      </c>
      <c r="AF53" t="n">
        <v>1.144211138784817e-06</v>
      </c>
      <c r="AG53" t="n">
        <v>36.04166666666666</v>
      </c>
      <c r="AH53" t="n">
        <v>1606148.041730203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3.6222</v>
      </c>
      <c r="E54" t="n">
        <v>27.61</v>
      </c>
      <c r="F54" t="n">
        <v>23.78</v>
      </c>
      <c r="G54" t="n">
        <v>67.93000000000001</v>
      </c>
      <c r="H54" t="n">
        <v>0.9</v>
      </c>
      <c r="I54" t="n">
        <v>21</v>
      </c>
      <c r="J54" t="n">
        <v>277.27</v>
      </c>
      <c r="K54" t="n">
        <v>59.19</v>
      </c>
      <c r="L54" t="n">
        <v>14</v>
      </c>
      <c r="M54" t="n">
        <v>19</v>
      </c>
      <c r="N54" t="n">
        <v>74.06999999999999</v>
      </c>
      <c r="O54" t="n">
        <v>34430.66</v>
      </c>
      <c r="P54" t="n">
        <v>387.15</v>
      </c>
      <c r="Q54" t="n">
        <v>608.8200000000001</v>
      </c>
      <c r="R54" t="n">
        <v>59.96</v>
      </c>
      <c r="S54" t="n">
        <v>46.36</v>
      </c>
      <c r="T54" t="n">
        <v>6421.89</v>
      </c>
      <c r="U54" t="n">
        <v>0.77</v>
      </c>
      <c r="V54" t="n">
        <v>0.9</v>
      </c>
      <c r="W54" t="n">
        <v>9.210000000000001</v>
      </c>
      <c r="X54" t="n">
        <v>0.4</v>
      </c>
      <c r="Y54" t="n">
        <v>1</v>
      </c>
      <c r="Z54" t="n">
        <v>10</v>
      </c>
      <c r="AA54" t="n">
        <v>1294.331654156326</v>
      </c>
      <c r="AB54" t="n">
        <v>1770.961671099219</v>
      </c>
      <c r="AC54" t="n">
        <v>1601.943574769825</v>
      </c>
      <c r="AD54" t="n">
        <v>1294331.654156326</v>
      </c>
      <c r="AE54" t="n">
        <v>1770961.671099219</v>
      </c>
      <c r="AF54" t="n">
        <v>1.147378768314701e-06</v>
      </c>
      <c r="AG54" t="n">
        <v>35.95052083333334</v>
      </c>
      <c r="AH54" t="n">
        <v>1601943.574769825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3.6229</v>
      </c>
      <c r="E55" t="n">
        <v>27.6</v>
      </c>
      <c r="F55" t="n">
        <v>23.77</v>
      </c>
      <c r="G55" t="n">
        <v>67.92</v>
      </c>
      <c r="H55" t="n">
        <v>0.91</v>
      </c>
      <c r="I55" t="n">
        <v>21</v>
      </c>
      <c r="J55" t="n">
        <v>277.76</v>
      </c>
      <c r="K55" t="n">
        <v>59.19</v>
      </c>
      <c r="L55" t="n">
        <v>14.25</v>
      </c>
      <c r="M55" t="n">
        <v>19</v>
      </c>
      <c r="N55" t="n">
        <v>74.31</v>
      </c>
      <c r="O55" t="n">
        <v>34490.87</v>
      </c>
      <c r="P55" t="n">
        <v>387.15</v>
      </c>
      <c r="Q55" t="n">
        <v>608.8200000000001</v>
      </c>
      <c r="R55" t="n">
        <v>59.74</v>
      </c>
      <c r="S55" t="n">
        <v>46.36</v>
      </c>
      <c r="T55" t="n">
        <v>6314.03</v>
      </c>
      <c r="U55" t="n">
        <v>0.78</v>
      </c>
      <c r="V55" t="n">
        <v>0.9</v>
      </c>
      <c r="W55" t="n">
        <v>9.210000000000001</v>
      </c>
      <c r="X55" t="n">
        <v>0.4</v>
      </c>
      <c r="Y55" t="n">
        <v>1</v>
      </c>
      <c r="Z55" t="n">
        <v>10</v>
      </c>
      <c r="AA55" t="n">
        <v>1294.085440916737</v>
      </c>
      <c r="AB55" t="n">
        <v>1770.624791282652</v>
      </c>
      <c r="AC55" t="n">
        <v>1601.638846290137</v>
      </c>
      <c r="AD55" t="n">
        <v>1294085.440916737</v>
      </c>
      <c r="AE55" t="n">
        <v>1770624.791282651</v>
      </c>
      <c r="AF55" t="n">
        <v>1.147600502381793e-06</v>
      </c>
      <c r="AG55" t="n">
        <v>35.9375</v>
      </c>
      <c r="AH55" t="n">
        <v>1601638.846290137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3.6227</v>
      </c>
      <c r="E56" t="n">
        <v>27.6</v>
      </c>
      <c r="F56" t="n">
        <v>23.77</v>
      </c>
      <c r="G56" t="n">
        <v>67.92</v>
      </c>
      <c r="H56" t="n">
        <v>0.93</v>
      </c>
      <c r="I56" t="n">
        <v>21</v>
      </c>
      <c r="J56" t="n">
        <v>278.25</v>
      </c>
      <c r="K56" t="n">
        <v>59.19</v>
      </c>
      <c r="L56" t="n">
        <v>14.5</v>
      </c>
      <c r="M56" t="n">
        <v>19</v>
      </c>
      <c r="N56" t="n">
        <v>74.55</v>
      </c>
      <c r="O56" t="n">
        <v>34551.18</v>
      </c>
      <c r="P56" t="n">
        <v>386.67</v>
      </c>
      <c r="Q56" t="n">
        <v>608.84</v>
      </c>
      <c r="R56" t="n">
        <v>59.55</v>
      </c>
      <c r="S56" t="n">
        <v>46.36</v>
      </c>
      <c r="T56" t="n">
        <v>6218.09</v>
      </c>
      <c r="U56" t="n">
        <v>0.78</v>
      </c>
      <c r="V56" t="n">
        <v>0.9</v>
      </c>
      <c r="W56" t="n">
        <v>9.220000000000001</v>
      </c>
      <c r="X56" t="n">
        <v>0.4</v>
      </c>
      <c r="Y56" t="n">
        <v>1</v>
      </c>
      <c r="Z56" t="n">
        <v>10</v>
      </c>
      <c r="AA56" t="n">
        <v>1293.40853083572</v>
      </c>
      <c r="AB56" t="n">
        <v>1769.698613046638</v>
      </c>
      <c r="AC56" t="n">
        <v>1600.80106120507</v>
      </c>
      <c r="AD56" t="n">
        <v>1293408.53083572</v>
      </c>
      <c r="AE56" t="n">
        <v>1769698.613046638</v>
      </c>
      <c r="AF56" t="n">
        <v>1.147537149791196e-06</v>
      </c>
      <c r="AG56" t="n">
        <v>35.9375</v>
      </c>
      <c r="AH56" t="n">
        <v>1600801.06120507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3.633</v>
      </c>
      <c r="E57" t="n">
        <v>27.53</v>
      </c>
      <c r="F57" t="n">
        <v>23.74</v>
      </c>
      <c r="G57" t="n">
        <v>71.23</v>
      </c>
      <c r="H57" t="n">
        <v>0.9399999999999999</v>
      </c>
      <c r="I57" t="n">
        <v>20</v>
      </c>
      <c r="J57" t="n">
        <v>278.74</v>
      </c>
      <c r="K57" t="n">
        <v>59.19</v>
      </c>
      <c r="L57" t="n">
        <v>14.75</v>
      </c>
      <c r="M57" t="n">
        <v>18</v>
      </c>
      <c r="N57" t="n">
        <v>74.79000000000001</v>
      </c>
      <c r="O57" t="n">
        <v>34611.59</v>
      </c>
      <c r="P57" t="n">
        <v>386.05</v>
      </c>
      <c r="Q57" t="n">
        <v>608.8</v>
      </c>
      <c r="R57" t="n">
        <v>59.1</v>
      </c>
      <c r="S57" t="n">
        <v>46.36</v>
      </c>
      <c r="T57" t="n">
        <v>5998.8</v>
      </c>
      <c r="U57" t="n">
        <v>0.78</v>
      </c>
      <c r="V57" t="n">
        <v>0.9</v>
      </c>
      <c r="W57" t="n">
        <v>9.210000000000001</v>
      </c>
      <c r="X57" t="n">
        <v>0.37</v>
      </c>
      <c r="Y57" t="n">
        <v>1</v>
      </c>
      <c r="Z57" t="n">
        <v>10</v>
      </c>
      <c r="AA57" t="n">
        <v>1289.940774338571</v>
      </c>
      <c r="AB57" t="n">
        <v>1764.95387562062</v>
      </c>
      <c r="AC57" t="n">
        <v>1596.509154859709</v>
      </c>
      <c r="AD57" t="n">
        <v>1289940.774338571</v>
      </c>
      <c r="AE57" t="n">
        <v>1764953.87562062</v>
      </c>
      <c r="AF57" t="n">
        <v>1.150799808206977e-06</v>
      </c>
      <c r="AG57" t="n">
        <v>35.84635416666666</v>
      </c>
      <c r="AH57" t="n">
        <v>1596509.15485971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3.6318</v>
      </c>
      <c r="E58" t="n">
        <v>27.53</v>
      </c>
      <c r="F58" t="n">
        <v>23.75</v>
      </c>
      <c r="G58" t="n">
        <v>71.26000000000001</v>
      </c>
      <c r="H58" t="n">
        <v>0.96</v>
      </c>
      <c r="I58" t="n">
        <v>20</v>
      </c>
      <c r="J58" t="n">
        <v>279.23</v>
      </c>
      <c r="K58" t="n">
        <v>59.19</v>
      </c>
      <c r="L58" t="n">
        <v>15</v>
      </c>
      <c r="M58" t="n">
        <v>18</v>
      </c>
      <c r="N58" t="n">
        <v>75.03</v>
      </c>
      <c r="O58" t="n">
        <v>34672.08</v>
      </c>
      <c r="P58" t="n">
        <v>386.2</v>
      </c>
      <c r="Q58" t="n">
        <v>608.9299999999999</v>
      </c>
      <c r="R58" t="n">
        <v>58.88</v>
      </c>
      <c r="S58" t="n">
        <v>46.36</v>
      </c>
      <c r="T58" t="n">
        <v>5886.9</v>
      </c>
      <c r="U58" t="n">
        <v>0.79</v>
      </c>
      <c r="V58" t="n">
        <v>0.9</v>
      </c>
      <c r="W58" t="n">
        <v>9.220000000000001</v>
      </c>
      <c r="X58" t="n">
        <v>0.38</v>
      </c>
      <c r="Y58" t="n">
        <v>1</v>
      </c>
      <c r="Z58" t="n">
        <v>10</v>
      </c>
      <c r="AA58" t="n">
        <v>1290.51979815202</v>
      </c>
      <c r="AB58" t="n">
        <v>1765.746121546908</v>
      </c>
      <c r="AC58" t="n">
        <v>1597.225789946717</v>
      </c>
      <c r="AD58" t="n">
        <v>1290519.79815202</v>
      </c>
      <c r="AE58" t="n">
        <v>1765746.121546908</v>
      </c>
      <c r="AF58" t="n">
        <v>1.15041969266339e-06</v>
      </c>
      <c r="AG58" t="n">
        <v>35.84635416666666</v>
      </c>
      <c r="AH58" t="n">
        <v>1597225.789946717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3.6327</v>
      </c>
      <c r="E59" t="n">
        <v>27.53</v>
      </c>
      <c r="F59" t="n">
        <v>23.75</v>
      </c>
      <c r="G59" t="n">
        <v>71.23999999999999</v>
      </c>
      <c r="H59" t="n">
        <v>0.97</v>
      </c>
      <c r="I59" t="n">
        <v>20</v>
      </c>
      <c r="J59" t="n">
        <v>279.72</v>
      </c>
      <c r="K59" t="n">
        <v>59.19</v>
      </c>
      <c r="L59" t="n">
        <v>15.25</v>
      </c>
      <c r="M59" t="n">
        <v>18</v>
      </c>
      <c r="N59" t="n">
        <v>75.27</v>
      </c>
      <c r="O59" t="n">
        <v>34732.68</v>
      </c>
      <c r="P59" t="n">
        <v>385.72</v>
      </c>
      <c r="Q59" t="n">
        <v>608.92</v>
      </c>
      <c r="R59" t="n">
        <v>59.12</v>
      </c>
      <c r="S59" t="n">
        <v>46.36</v>
      </c>
      <c r="T59" t="n">
        <v>6009.24</v>
      </c>
      <c r="U59" t="n">
        <v>0.78</v>
      </c>
      <c r="V59" t="n">
        <v>0.9</v>
      </c>
      <c r="W59" t="n">
        <v>9.210000000000001</v>
      </c>
      <c r="X59" t="n">
        <v>0.37</v>
      </c>
      <c r="Y59" t="n">
        <v>1</v>
      </c>
      <c r="Z59" t="n">
        <v>10</v>
      </c>
      <c r="AA59" t="n">
        <v>1289.603545265456</v>
      </c>
      <c r="AB59" t="n">
        <v>1764.492463925287</v>
      </c>
      <c r="AC59" t="n">
        <v>1596.091779648984</v>
      </c>
      <c r="AD59" t="n">
        <v>1289603.545265456</v>
      </c>
      <c r="AE59" t="n">
        <v>1764492.463925287</v>
      </c>
      <c r="AF59" t="n">
        <v>1.15070477932108e-06</v>
      </c>
      <c r="AG59" t="n">
        <v>35.84635416666666</v>
      </c>
      <c r="AH59" t="n">
        <v>1596091.779648984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3.6414</v>
      </c>
      <c r="E60" t="n">
        <v>27.46</v>
      </c>
      <c r="F60" t="n">
        <v>23.73</v>
      </c>
      <c r="G60" t="n">
        <v>74.93000000000001</v>
      </c>
      <c r="H60" t="n">
        <v>0.98</v>
      </c>
      <c r="I60" t="n">
        <v>19</v>
      </c>
      <c r="J60" t="n">
        <v>280.21</v>
      </c>
      <c r="K60" t="n">
        <v>59.19</v>
      </c>
      <c r="L60" t="n">
        <v>15.5</v>
      </c>
      <c r="M60" t="n">
        <v>17</v>
      </c>
      <c r="N60" t="n">
        <v>75.52</v>
      </c>
      <c r="O60" t="n">
        <v>34793.36</v>
      </c>
      <c r="P60" t="n">
        <v>385.74</v>
      </c>
      <c r="Q60" t="n">
        <v>608.83</v>
      </c>
      <c r="R60" t="n">
        <v>58.29</v>
      </c>
      <c r="S60" t="n">
        <v>46.36</v>
      </c>
      <c r="T60" t="n">
        <v>5596.1</v>
      </c>
      <c r="U60" t="n">
        <v>0.8</v>
      </c>
      <c r="V60" t="n">
        <v>0.9</v>
      </c>
      <c r="W60" t="n">
        <v>9.210000000000001</v>
      </c>
      <c r="X60" t="n">
        <v>0.36</v>
      </c>
      <c r="Y60" t="n">
        <v>1</v>
      </c>
      <c r="Z60" t="n">
        <v>10</v>
      </c>
      <c r="AA60" t="n">
        <v>1287.55155670909</v>
      </c>
      <c r="AB60" t="n">
        <v>1761.684842655121</v>
      </c>
      <c r="AC60" t="n">
        <v>1593.552113812322</v>
      </c>
      <c r="AD60" t="n">
        <v>1287551.55670909</v>
      </c>
      <c r="AE60" t="n">
        <v>1761684.842655121</v>
      </c>
      <c r="AF60" t="n">
        <v>1.153460617012079e-06</v>
      </c>
      <c r="AG60" t="n">
        <v>35.75520833333334</v>
      </c>
      <c r="AH60" t="n">
        <v>1593552.113812322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3.6391</v>
      </c>
      <c r="E61" t="n">
        <v>27.48</v>
      </c>
      <c r="F61" t="n">
        <v>23.75</v>
      </c>
      <c r="G61" t="n">
        <v>74.98999999999999</v>
      </c>
      <c r="H61" t="n">
        <v>1</v>
      </c>
      <c r="I61" t="n">
        <v>19</v>
      </c>
      <c r="J61" t="n">
        <v>280.7</v>
      </c>
      <c r="K61" t="n">
        <v>59.19</v>
      </c>
      <c r="L61" t="n">
        <v>15.75</v>
      </c>
      <c r="M61" t="n">
        <v>17</v>
      </c>
      <c r="N61" t="n">
        <v>75.76000000000001</v>
      </c>
      <c r="O61" t="n">
        <v>34854.15</v>
      </c>
      <c r="P61" t="n">
        <v>385.89</v>
      </c>
      <c r="Q61" t="n">
        <v>608.83</v>
      </c>
      <c r="R61" t="n">
        <v>58.84</v>
      </c>
      <c r="S61" t="n">
        <v>46.36</v>
      </c>
      <c r="T61" t="n">
        <v>5874.3</v>
      </c>
      <c r="U61" t="n">
        <v>0.79</v>
      </c>
      <c r="V61" t="n">
        <v>0.9</v>
      </c>
      <c r="W61" t="n">
        <v>9.210000000000001</v>
      </c>
      <c r="X61" t="n">
        <v>0.37</v>
      </c>
      <c r="Y61" t="n">
        <v>1</v>
      </c>
      <c r="Z61" t="n">
        <v>10</v>
      </c>
      <c r="AA61" t="n">
        <v>1288.45960371841</v>
      </c>
      <c r="AB61" t="n">
        <v>1762.927272633478</v>
      </c>
      <c r="AC61" t="n">
        <v>1594.675968017306</v>
      </c>
      <c r="AD61" t="n">
        <v>1288459.60371841</v>
      </c>
      <c r="AE61" t="n">
        <v>1762927.272633479</v>
      </c>
      <c r="AF61" t="n">
        <v>1.152732062220206e-06</v>
      </c>
      <c r="AG61" t="n">
        <v>35.78125</v>
      </c>
      <c r="AH61" t="n">
        <v>1594675.968017306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3.6415</v>
      </c>
      <c r="E62" t="n">
        <v>27.46</v>
      </c>
      <c r="F62" t="n">
        <v>23.73</v>
      </c>
      <c r="G62" t="n">
        <v>74.93000000000001</v>
      </c>
      <c r="H62" t="n">
        <v>1.01</v>
      </c>
      <c r="I62" t="n">
        <v>19</v>
      </c>
      <c r="J62" t="n">
        <v>281.2</v>
      </c>
      <c r="K62" t="n">
        <v>59.19</v>
      </c>
      <c r="L62" t="n">
        <v>16</v>
      </c>
      <c r="M62" t="n">
        <v>17</v>
      </c>
      <c r="N62" t="n">
        <v>76</v>
      </c>
      <c r="O62" t="n">
        <v>34915.03</v>
      </c>
      <c r="P62" t="n">
        <v>385.01</v>
      </c>
      <c r="Q62" t="n">
        <v>608.8099999999999</v>
      </c>
      <c r="R62" t="n">
        <v>58.33</v>
      </c>
      <c r="S62" t="n">
        <v>46.36</v>
      </c>
      <c r="T62" t="n">
        <v>5616.1</v>
      </c>
      <c r="U62" t="n">
        <v>0.79</v>
      </c>
      <c r="V62" t="n">
        <v>0.9</v>
      </c>
      <c r="W62" t="n">
        <v>9.210000000000001</v>
      </c>
      <c r="X62" t="n">
        <v>0.36</v>
      </c>
      <c r="Y62" t="n">
        <v>1</v>
      </c>
      <c r="Z62" t="n">
        <v>10</v>
      </c>
      <c r="AA62" t="n">
        <v>1286.43884893859</v>
      </c>
      <c r="AB62" t="n">
        <v>1760.16238679432</v>
      </c>
      <c r="AC62" t="n">
        <v>1592.174959002095</v>
      </c>
      <c r="AD62" t="n">
        <v>1286438.84893859</v>
      </c>
      <c r="AE62" t="n">
        <v>1760162.38679432</v>
      </c>
      <c r="AF62" t="n">
        <v>1.153492293307378e-06</v>
      </c>
      <c r="AG62" t="n">
        <v>35.75520833333334</v>
      </c>
      <c r="AH62" t="n">
        <v>1592174.959002095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3.6499</v>
      </c>
      <c r="E63" t="n">
        <v>27.4</v>
      </c>
      <c r="F63" t="n">
        <v>23.71</v>
      </c>
      <c r="G63" t="n">
        <v>79.04000000000001</v>
      </c>
      <c r="H63" t="n">
        <v>1.03</v>
      </c>
      <c r="I63" t="n">
        <v>18</v>
      </c>
      <c r="J63" t="n">
        <v>281.69</v>
      </c>
      <c r="K63" t="n">
        <v>59.19</v>
      </c>
      <c r="L63" t="n">
        <v>16.25</v>
      </c>
      <c r="M63" t="n">
        <v>16</v>
      </c>
      <c r="N63" t="n">
        <v>76.25</v>
      </c>
      <c r="O63" t="n">
        <v>34976</v>
      </c>
      <c r="P63" t="n">
        <v>384.39</v>
      </c>
      <c r="Q63" t="n">
        <v>608.8200000000001</v>
      </c>
      <c r="R63" t="n">
        <v>57.99</v>
      </c>
      <c r="S63" t="n">
        <v>46.36</v>
      </c>
      <c r="T63" t="n">
        <v>5451.91</v>
      </c>
      <c r="U63" t="n">
        <v>0.8</v>
      </c>
      <c r="V63" t="n">
        <v>0.9</v>
      </c>
      <c r="W63" t="n">
        <v>9.210000000000001</v>
      </c>
      <c r="X63" t="n">
        <v>0.34</v>
      </c>
      <c r="Y63" t="n">
        <v>1</v>
      </c>
      <c r="Z63" t="n">
        <v>10</v>
      </c>
      <c r="AA63" t="n">
        <v>1283.510034782285</v>
      </c>
      <c r="AB63" t="n">
        <v>1756.155054055503</v>
      </c>
      <c r="AC63" t="n">
        <v>1588.550080475544</v>
      </c>
      <c r="AD63" t="n">
        <v>1283510.034782285</v>
      </c>
      <c r="AE63" t="n">
        <v>1756155.054055503</v>
      </c>
      <c r="AF63" t="n">
        <v>1.156153102112481e-06</v>
      </c>
      <c r="AG63" t="n">
        <v>35.67708333333334</v>
      </c>
      <c r="AH63" t="n">
        <v>1588550.080475544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3.6499</v>
      </c>
      <c r="E64" t="n">
        <v>27.4</v>
      </c>
      <c r="F64" t="n">
        <v>23.71</v>
      </c>
      <c r="G64" t="n">
        <v>79.04000000000001</v>
      </c>
      <c r="H64" t="n">
        <v>1.04</v>
      </c>
      <c r="I64" t="n">
        <v>18</v>
      </c>
      <c r="J64" t="n">
        <v>282.19</v>
      </c>
      <c r="K64" t="n">
        <v>59.19</v>
      </c>
      <c r="L64" t="n">
        <v>16.5</v>
      </c>
      <c r="M64" t="n">
        <v>16</v>
      </c>
      <c r="N64" t="n">
        <v>76.48999999999999</v>
      </c>
      <c r="O64" t="n">
        <v>35037.08</v>
      </c>
      <c r="P64" t="n">
        <v>384.96</v>
      </c>
      <c r="Q64" t="n">
        <v>608.84</v>
      </c>
      <c r="R64" t="n">
        <v>57.72</v>
      </c>
      <c r="S64" t="n">
        <v>46.36</v>
      </c>
      <c r="T64" t="n">
        <v>5315.4</v>
      </c>
      <c r="U64" t="n">
        <v>0.8</v>
      </c>
      <c r="V64" t="n">
        <v>0.9</v>
      </c>
      <c r="W64" t="n">
        <v>9.210000000000001</v>
      </c>
      <c r="X64" t="n">
        <v>0.34</v>
      </c>
      <c r="Y64" t="n">
        <v>1</v>
      </c>
      <c r="Z64" t="n">
        <v>10</v>
      </c>
      <c r="AA64" t="n">
        <v>1284.359898171191</v>
      </c>
      <c r="AB64" t="n">
        <v>1757.31787463753</v>
      </c>
      <c r="AC64" t="n">
        <v>1589.601923093251</v>
      </c>
      <c r="AD64" t="n">
        <v>1284359.898171191</v>
      </c>
      <c r="AE64" t="n">
        <v>1757317.87463753</v>
      </c>
      <c r="AF64" t="n">
        <v>1.156153102112481e-06</v>
      </c>
      <c r="AG64" t="n">
        <v>35.67708333333334</v>
      </c>
      <c r="AH64" t="n">
        <v>1589601.923093251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3.6526</v>
      </c>
      <c r="E65" t="n">
        <v>27.38</v>
      </c>
      <c r="F65" t="n">
        <v>23.69</v>
      </c>
      <c r="G65" t="n">
        <v>78.97</v>
      </c>
      <c r="H65" t="n">
        <v>1.06</v>
      </c>
      <c r="I65" t="n">
        <v>18</v>
      </c>
      <c r="J65" t="n">
        <v>282.68</v>
      </c>
      <c r="K65" t="n">
        <v>59.19</v>
      </c>
      <c r="L65" t="n">
        <v>16.75</v>
      </c>
      <c r="M65" t="n">
        <v>16</v>
      </c>
      <c r="N65" t="n">
        <v>76.73999999999999</v>
      </c>
      <c r="O65" t="n">
        <v>35098.25</v>
      </c>
      <c r="P65" t="n">
        <v>384.28</v>
      </c>
      <c r="Q65" t="n">
        <v>608.78</v>
      </c>
      <c r="R65" t="n">
        <v>57.19</v>
      </c>
      <c r="S65" t="n">
        <v>46.36</v>
      </c>
      <c r="T65" t="n">
        <v>5050.98</v>
      </c>
      <c r="U65" t="n">
        <v>0.8100000000000001</v>
      </c>
      <c r="V65" t="n">
        <v>0.9</v>
      </c>
      <c r="W65" t="n">
        <v>9.210000000000001</v>
      </c>
      <c r="X65" t="n">
        <v>0.32</v>
      </c>
      <c r="Y65" t="n">
        <v>1</v>
      </c>
      <c r="Z65" t="n">
        <v>10</v>
      </c>
      <c r="AA65" t="n">
        <v>1282.581089431214</v>
      </c>
      <c r="AB65" t="n">
        <v>1754.88403004399</v>
      </c>
      <c r="AC65" t="n">
        <v>1587.400361211797</v>
      </c>
      <c r="AD65" t="n">
        <v>1282581.089431214</v>
      </c>
      <c r="AE65" t="n">
        <v>1754884.03004399</v>
      </c>
      <c r="AF65" t="n">
        <v>1.15700836208555e-06</v>
      </c>
      <c r="AG65" t="n">
        <v>35.65104166666666</v>
      </c>
      <c r="AH65" t="n">
        <v>1587400.361211797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3.6507</v>
      </c>
      <c r="E66" t="n">
        <v>27.39</v>
      </c>
      <c r="F66" t="n">
        <v>23.71</v>
      </c>
      <c r="G66" t="n">
        <v>79.02</v>
      </c>
      <c r="H66" t="n">
        <v>1.07</v>
      </c>
      <c r="I66" t="n">
        <v>18</v>
      </c>
      <c r="J66" t="n">
        <v>283.18</v>
      </c>
      <c r="K66" t="n">
        <v>59.19</v>
      </c>
      <c r="L66" t="n">
        <v>17</v>
      </c>
      <c r="M66" t="n">
        <v>16</v>
      </c>
      <c r="N66" t="n">
        <v>76.98</v>
      </c>
      <c r="O66" t="n">
        <v>35159.52</v>
      </c>
      <c r="P66" t="n">
        <v>383.8</v>
      </c>
      <c r="Q66" t="n">
        <v>608.8</v>
      </c>
      <c r="R66" t="n">
        <v>57.79</v>
      </c>
      <c r="S66" t="n">
        <v>46.36</v>
      </c>
      <c r="T66" t="n">
        <v>5354.78</v>
      </c>
      <c r="U66" t="n">
        <v>0.8</v>
      </c>
      <c r="V66" t="n">
        <v>0.9</v>
      </c>
      <c r="W66" t="n">
        <v>9.210000000000001</v>
      </c>
      <c r="X66" t="n">
        <v>0.34</v>
      </c>
      <c r="Y66" t="n">
        <v>1</v>
      </c>
      <c r="Z66" t="n">
        <v>10</v>
      </c>
      <c r="AA66" t="n">
        <v>1282.45766480498</v>
      </c>
      <c r="AB66" t="n">
        <v>1754.715155025267</v>
      </c>
      <c r="AC66" t="n">
        <v>1587.247603387843</v>
      </c>
      <c r="AD66" t="n">
        <v>1282457.66480498</v>
      </c>
      <c r="AE66" t="n">
        <v>1754715.155025267</v>
      </c>
      <c r="AF66" t="n">
        <v>1.156406512474872e-06</v>
      </c>
      <c r="AG66" t="n">
        <v>35.6640625</v>
      </c>
      <c r="AH66" t="n">
        <v>1587247.603387843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3.6598</v>
      </c>
      <c r="E67" t="n">
        <v>27.32</v>
      </c>
      <c r="F67" t="n">
        <v>23.69</v>
      </c>
      <c r="G67" t="n">
        <v>83.59999999999999</v>
      </c>
      <c r="H67" t="n">
        <v>1.08</v>
      </c>
      <c r="I67" t="n">
        <v>17</v>
      </c>
      <c r="J67" t="n">
        <v>283.68</v>
      </c>
      <c r="K67" t="n">
        <v>59.19</v>
      </c>
      <c r="L67" t="n">
        <v>17.25</v>
      </c>
      <c r="M67" t="n">
        <v>15</v>
      </c>
      <c r="N67" t="n">
        <v>77.23</v>
      </c>
      <c r="O67" t="n">
        <v>35220.89</v>
      </c>
      <c r="P67" t="n">
        <v>383.19</v>
      </c>
      <c r="Q67" t="n">
        <v>608.75</v>
      </c>
      <c r="R67" t="n">
        <v>57.21</v>
      </c>
      <c r="S67" t="n">
        <v>46.36</v>
      </c>
      <c r="T67" t="n">
        <v>5069.78</v>
      </c>
      <c r="U67" t="n">
        <v>0.8100000000000001</v>
      </c>
      <c r="V67" t="n">
        <v>0.9</v>
      </c>
      <c r="W67" t="n">
        <v>9.199999999999999</v>
      </c>
      <c r="X67" t="n">
        <v>0.32</v>
      </c>
      <c r="Y67" t="n">
        <v>1</v>
      </c>
      <c r="Z67" t="n">
        <v>10</v>
      </c>
      <c r="AA67" t="n">
        <v>1270.667346877783</v>
      </c>
      <c r="AB67" t="n">
        <v>1738.58312188516</v>
      </c>
      <c r="AC67" t="n">
        <v>1572.655188849177</v>
      </c>
      <c r="AD67" t="n">
        <v>1270667.346877783</v>
      </c>
      <c r="AE67" t="n">
        <v>1738583.12188516</v>
      </c>
      <c r="AF67" t="n">
        <v>1.159289055347067e-06</v>
      </c>
      <c r="AG67" t="n">
        <v>35.57291666666666</v>
      </c>
      <c r="AH67" t="n">
        <v>1572655.188849177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3.6603</v>
      </c>
      <c r="E68" t="n">
        <v>27.32</v>
      </c>
      <c r="F68" t="n">
        <v>23.68</v>
      </c>
      <c r="G68" t="n">
        <v>83.59</v>
      </c>
      <c r="H68" t="n">
        <v>1.1</v>
      </c>
      <c r="I68" t="n">
        <v>17</v>
      </c>
      <c r="J68" t="n">
        <v>284.17</v>
      </c>
      <c r="K68" t="n">
        <v>59.19</v>
      </c>
      <c r="L68" t="n">
        <v>17.5</v>
      </c>
      <c r="M68" t="n">
        <v>15</v>
      </c>
      <c r="N68" t="n">
        <v>77.48</v>
      </c>
      <c r="O68" t="n">
        <v>35282.36</v>
      </c>
      <c r="P68" t="n">
        <v>383.4</v>
      </c>
      <c r="Q68" t="n">
        <v>608.8099999999999</v>
      </c>
      <c r="R68" t="n">
        <v>56.97</v>
      </c>
      <c r="S68" t="n">
        <v>46.36</v>
      </c>
      <c r="T68" t="n">
        <v>4947.36</v>
      </c>
      <c r="U68" t="n">
        <v>0.8100000000000001</v>
      </c>
      <c r="V68" t="n">
        <v>0.9</v>
      </c>
      <c r="W68" t="n">
        <v>9.210000000000001</v>
      </c>
      <c r="X68" t="n">
        <v>0.31</v>
      </c>
      <c r="Y68" t="n">
        <v>1</v>
      </c>
      <c r="Z68" t="n">
        <v>10</v>
      </c>
      <c r="AA68" t="n">
        <v>1270.781603452543</v>
      </c>
      <c r="AB68" t="n">
        <v>1738.739452771391</v>
      </c>
      <c r="AC68" t="n">
        <v>1572.796599735038</v>
      </c>
      <c r="AD68" t="n">
        <v>1270781.603452543</v>
      </c>
      <c r="AE68" t="n">
        <v>1738739.452771391</v>
      </c>
      <c r="AF68" t="n">
        <v>1.159447436823561e-06</v>
      </c>
      <c r="AG68" t="n">
        <v>35.57291666666666</v>
      </c>
      <c r="AH68" t="n">
        <v>1572796.599735038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3.6583</v>
      </c>
      <c r="E69" t="n">
        <v>27.34</v>
      </c>
      <c r="F69" t="n">
        <v>23.7</v>
      </c>
      <c r="G69" t="n">
        <v>83.64</v>
      </c>
      <c r="H69" t="n">
        <v>1.11</v>
      </c>
      <c r="I69" t="n">
        <v>17</v>
      </c>
      <c r="J69" t="n">
        <v>284.67</v>
      </c>
      <c r="K69" t="n">
        <v>59.19</v>
      </c>
      <c r="L69" t="n">
        <v>17.75</v>
      </c>
      <c r="M69" t="n">
        <v>15</v>
      </c>
      <c r="N69" t="n">
        <v>77.73</v>
      </c>
      <c r="O69" t="n">
        <v>35343.92</v>
      </c>
      <c r="P69" t="n">
        <v>383.66</v>
      </c>
      <c r="Q69" t="n">
        <v>608.76</v>
      </c>
      <c r="R69" t="n">
        <v>57.56</v>
      </c>
      <c r="S69" t="n">
        <v>46.36</v>
      </c>
      <c r="T69" t="n">
        <v>5244.3</v>
      </c>
      <c r="U69" t="n">
        <v>0.8100000000000001</v>
      </c>
      <c r="V69" t="n">
        <v>0.9</v>
      </c>
      <c r="W69" t="n">
        <v>9.210000000000001</v>
      </c>
      <c r="X69" t="n">
        <v>0.33</v>
      </c>
      <c r="Y69" t="n">
        <v>1</v>
      </c>
      <c r="Z69" t="n">
        <v>10</v>
      </c>
      <c r="AA69" t="n">
        <v>1271.779101774992</v>
      </c>
      <c r="AB69" t="n">
        <v>1740.104273982685</v>
      </c>
      <c r="AC69" t="n">
        <v>1574.031164325464</v>
      </c>
      <c r="AD69" t="n">
        <v>1271779.101774992</v>
      </c>
      <c r="AE69" t="n">
        <v>1740104.273982685</v>
      </c>
      <c r="AF69" t="n">
        <v>1.158813910917584e-06</v>
      </c>
      <c r="AG69" t="n">
        <v>35.59895833333334</v>
      </c>
      <c r="AH69" t="n">
        <v>1574031.164325465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3.6583</v>
      </c>
      <c r="E70" t="n">
        <v>27.34</v>
      </c>
      <c r="F70" t="n">
        <v>23.7</v>
      </c>
      <c r="G70" t="n">
        <v>83.64</v>
      </c>
      <c r="H70" t="n">
        <v>1.12</v>
      </c>
      <c r="I70" t="n">
        <v>17</v>
      </c>
      <c r="J70" t="n">
        <v>285.17</v>
      </c>
      <c r="K70" t="n">
        <v>59.19</v>
      </c>
      <c r="L70" t="n">
        <v>18</v>
      </c>
      <c r="M70" t="n">
        <v>15</v>
      </c>
      <c r="N70" t="n">
        <v>77.98</v>
      </c>
      <c r="O70" t="n">
        <v>35405.59</v>
      </c>
      <c r="P70" t="n">
        <v>383.34</v>
      </c>
      <c r="Q70" t="n">
        <v>608.8099999999999</v>
      </c>
      <c r="R70" t="n">
        <v>57.56</v>
      </c>
      <c r="S70" t="n">
        <v>46.36</v>
      </c>
      <c r="T70" t="n">
        <v>5241.34</v>
      </c>
      <c r="U70" t="n">
        <v>0.8100000000000001</v>
      </c>
      <c r="V70" t="n">
        <v>0.9</v>
      </c>
      <c r="W70" t="n">
        <v>9.210000000000001</v>
      </c>
      <c r="X70" t="n">
        <v>0.33</v>
      </c>
      <c r="Y70" t="n">
        <v>1</v>
      </c>
      <c r="Z70" t="n">
        <v>10</v>
      </c>
      <c r="AA70" t="n">
        <v>1271.303081016326</v>
      </c>
      <c r="AB70" t="n">
        <v>1739.452961380125</v>
      </c>
      <c r="AC70" t="n">
        <v>1573.44201208357</v>
      </c>
      <c r="AD70" t="n">
        <v>1271303.081016326</v>
      </c>
      <c r="AE70" t="n">
        <v>1739452.961380125</v>
      </c>
      <c r="AF70" t="n">
        <v>1.158813910917584e-06</v>
      </c>
      <c r="AG70" t="n">
        <v>35.59895833333334</v>
      </c>
      <c r="AH70" t="n">
        <v>1573442.01208357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3.6686</v>
      </c>
      <c r="E71" t="n">
        <v>27.26</v>
      </c>
      <c r="F71" t="n">
        <v>23.67</v>
      </c>
      <c r="G71" t="n">
        <v>88.77</v>
      </c>
      <c r="H71" t="n">
        <v>1.14</v>
      </c>
      <c r="I71" t="n">
        <v>16</v>
      </c>
      <c r="J71" t="n">
        <v>285.67</v>
      </c>
      <c r="K71" t="n">
        <v>59.19</v>
      </c>
      <c r="L71" t="n">
        <v>18.25</v>
      </c>
      <c r="M71" t="n">
        <v>14</v>
      </c>
      <c r="N71" t="n">
        <v>78.23</v>
      </c>
      <c r="O71" t="n">
        <v>35467.36</v>
      </c>
      <c r="P71" t="n">
        <v>382.39</v>
      </c>
      <c r="Q71" t="n">
        <v>608.78</v>
      </c>
      <c r="R71" t="n">
        <v>56.8</v>
      </c>
      <c r="S71" t="n">
        <v>46.36</v>
      </c>
      <c r="T71" t="n">
        <v>4869.58</v>
      </c>
      <c r="U71" t="n">
        <v>0.82</v>
      </c>
      <c r="V71" t="n">
        <v>0.9</v>
      </c>
      <c r="W71" t="n">
        <v>9.199999999999999</v>
      </c>
      <c r="X71" t="n">
        <v>0.3</v>
      </c>
      <c r="Y71" t="n">
        <v>1</v>
      </c>
      <c r="Z71" t="n">
        <v>10</v>
      </c>
      <c r="AA71" t="n">
        <v>1267.246382457934</v>
      </c>
      <c r="AB71" t="n">
        <v>1733.902407443624</v>
      </c>
      <c r="AC71" t="n">
        <v>1568.421195224517</v>
      </c>
      <c r="AD71" t="n">
        <v>1267246.382457934</v>
      </c>
      <c r="AE71" t="n">
        <v>1733902.407443624</v>
      </c>
      <c r="AF71" t="n">
        <v>1.162076569333365e-06</v>
      </c>
      <c r="AG71" t="n">
        <v>35.49479166666666</v>
      </c>
      <c r="AH71" t="n">
        <v>1568421.195224517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3.6691</v>
      </c>
      <c r="E72" t="n">
        <v>27.25</v>
      </c>
      <c r="F72" t="n">
        <v>23.67</v>
      </c>
      <c r="G72" t="n">
        <v>88.75</v>
      </c>
      <c r="H72" t="n">
        <v>1.15</v>
      </c>
      <c r="I72" t="n">
        <v>16</v>
      </c>
      <c r="J72" t="n">
        <v>286.18</v>
      </c>
      <c r="K72" t="n">
        <v>59.19</v>
      </c>
      <c r="L72" t="n">
        <v>18.5</v>
      </c>
      <c r="M72" t="n">
        <v>14</v>
      </c>
      <c r="N72" t="n">
        <v>78.48</v>
      </c>
      <c r="O72" t="n">
        <v>35529.23</v>
      </c>
      <c r="P72" t="n">
        <v>382.68</v>
      </c>
      <c r="Q72" t="n">
        <v>608.83</v>
      </c>
      <c r="R72" t="n">
        <v>56.54</v>
      </c>
      <c r="S72" t="n">
        <v>46.36</v>
      </c>
      <c r="T72" t="n">
        <v>4736.04</v>
      </c>
      <c r="U72" t="n">
        <v>0.82</v>
      </c>
      <c r="V72" t="n">
        <v>0.9</v>
      </c>
      <c r="W72" t="n">
        <v>9.199999999999999</v>
      </c>
      <c r="X72" t="n">
        <v>0.3</v>
      </c>
      <c r="Y72" t="n">
        <v>1</v>
      </c>
      <c r="Z72" t="n">
        <v>10</v>
      </c>
      <c r="AA72" t="n">
        <v>1267.570000223263</v>
      </c>
      <c r="AB72" t="n">
        <v>1734.345195547155</v>
      </c>
      <c r="AC72" t="n">
        <v>1568.821724252904</v>
      </c>
      <c r="AD72" t="n">
        <v>1267570.000223263</v>
      </c>
      <c r="AE72" t="n">
        <v>1734345.195547155</v>
      </c>
      <c r="AF72" t="n">
        <v>1.162234950809859e-06</v>
      </c>
      <c r="AG72" t="n">
        <v>35.48177083333334</v>
      </c>
      <c r="AH72" t="n">
        <v>1568821.724252904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3.6673</v>
      </c>
      <c r="E73" t="n">
        <v>27.27</v>
      </c>
      <c r="F73" t="n">
        <v>23.68</v>
      </c>
      <c r="G73" t="n">
        <v>88.8</v>
      </c>
      <c r="H73" t="n">
        <v>1.16</v>
      </c>
      <c r="I73" t="n">
        <v>16</v>
      </c>
      <c r="J73" t="n">
        <v>286.68</v>
      </c>
      <c r="K73" t="n">
        <v>59.19</v>
      </c>
      <c r="L73" t="n">
        <v>18.75</v>
      </c>
      <c r="M73" t="n">
        <v>14</v>
      </c>
      <c r="N73" t="n">
        <v>78.73999999999999</v>
      </c>
      <c r="O73" t="n">
        <v>35591.33</v>
      </c>
      <c r="P73" t="n">
        <v>382.92</v>
      </c>
      <c r="Q73" t="n">
        <v>608.84</v>
      </c>
      <c r="R73" t="n">
        <v>57.08</v>
      </c>
      <c r="S73" t="n">
        <v>46.36</v>
      </c>
      <c r="T73" t="n">
        <v>5006.92</v>
      </c>
      <c r="U73" t="n">
        <v>0.8100000000000001</v>
      </c>
      <c r="V73" t="n">
        <v>0.9</v>
      </c>
      <c r="W73" t="n">
        <v>9.199999999999999</v>
      </c>
      <c r="X73" t="n">
        <v>0.31</v>
      </c>
      <c r="Y73" t="n">
        <v>1</v>
      </c>
      <c r="Z73" t="n">
        <v>10</v>
      </c>
      <c r="AA73" t="n">
        <v>1268.571083152374</v>
      </c>
      <c r="AB73" t="n">
        <v>1735.714921375427</v>
      </c>
      <c r="AC73" t="n">
        <v>1570.060725370548</v>
      </c>
      <c r="AD73" t="n">
        <v>1268571.083152374</v>
      </c>
      <c r="AE73" t="n">
        <v>1735714.921375427</v>
      </c>
      <c r="AF73" t="n">
        <v>1.16166477749448e-06</v>
      </c>
      <c r="AG73" t="n">
        <v>35.5078125</v>
      </c>
      <c r="AH73" t="n">
        <v>1570060.725370548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3.6654</v>
      </c>
      <c r="E74" t="n">
        <v>27.28</v>
      </c>
      <c r="F74" t="n">
        <v>23.7</v>
      </c>
      <c r="G74" t="n">
        <v>88.86</v>
      </c>
      <c r="H74" t="n">
        <v>1.18</v>
      </c>
      <c r="I74" t="n">
        <v>16</v>
      </c>
      <c r="J74" t="n">
        <v>287.18</v>
      </c>
      <c r="K74" t="n">
        <v>59.19</v>
      </c>
      <c r="L74" t="n">
        <v>19</v>
      </c>
      <c r="M74" t="n">
        <v>14</v>
      </c>
      <c r="N74" t="n">
        <v>78.98999999999999</v>
      </c>
      <c r="O74" t="n">
        <v>35653.4</v>
      </c>
      <c r="P74" t="n">
        <v>382.82</v>
      </c>
      <c r="Q74" t="n">
        <v>608.8099999999999</v>
      </c>
      <c r="R74" t="n">
        <v>57.29</v>
      </c>
      <c r="S74" t="n">
        <v>46.36</v>
      </c>
      <c r="T74" t="n">
        <v>5114.67</v>
      </c>
      <c r="U74" t="n">
        <v>0.8100000000000001</v>
      </c>
      <c r="V74" t="n">
        <v>0.9</v>
      </c>
      <c r="W74" t="n">
        <v>9.210000000000001</v>
      </c>
      <c r="X74" t="n">
        <v>0.32</v>
      </c>
      <c r="Y74" t="n">
        <v>1</v>
      </c>
      <c r="Z74" t="n">
        <v>10</v>
      </c>
      <c r="AA74" t="n">
        <v>1269.009602868947</v>
      </c>
      <c r="AB74" t="n">
        <v>1736.314923397767</v>
      </c>
      <c r="AC74" t="n">
        <v>1570.603464041984</v>
      </c>
      <c r="AD74" t="n">
        <v>1269009.602868947</v>
      </c>
      <c r="AE74" t="n">
        <v>1736314.923397767</v>
      </c>
      <c r="AF74" t="n">
        <v>1.161062927883802e-06</v>
      </c>
      <c r="AG74" t="n">
        <v>35.52083333333334</v>
      </c>
      <c r="AH74" t="n">
        <v>1570603.464041984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3.666</v>
      </c>
      <c r="E75" t="n">
        <v>27.28</v>
      </c>
      <c r="F75" t="n">
        <v>23.69</v>
      </c>
      <c r="G75" t="n">
        <v>88.84</v>
      </c>
      <c r="H75" t="n">
        <v>1.19</v>
      </c>
      <c r="I75" t="n">
        <v>16</v>
      </c>
      <c r="J75" t="n">
        <v>287.69</v>
      </c>
      <c r="K75" t="n">
        <v>59.19</v>
      </c>
      <c r="L75" t="n">
        <v>19.25</v>
      </c>
      <c r="M75" t="n">
        <v>14</v>
      </c>
      <c r="N75" t="n">
        <v>79.23999999999999</v>
      </c>
      <c r="O75" t="n">
        <v>35715.58</v>
      </c>
      <c r="P75" t="n">
        <v>382.14</v>
      </c>
      <c r="Q75" t="n">
        <v>608.77</v>
      </c>
      <c r="R75" t="n">
        <v>57.31</v>
      </c>
      <c r="S75" t="n">
        <v>46.36</v>
      </c>
      <c r="T75" t="n">
        <v>5124.94</v>
      </c>
      <c r="U75" t="n">
        <v>0.8100000000000001</v>
      </c>
      <c r="V75" t="n">
        <v>0.9</v>
      </c>
      <c r="W75" t="n">
        <v>9.210000000000001</v>
      </c>
      <c r="X75" t="n">
        <v>0.32</v>
      </c>
      <c r="Y75" t="n">
        <v>1</v>
      </c>
      <c r="Z75" t="n">
        <v>10</v>
      </c>
      <c r="AA75" t="n">
        <v>1267.781393217244</v>
      </c>
      <c r="AB75" t="n">
        <v>1734.63443276752</v>
      </c>
      <c r="AC75" t="n">
        <v>1569.083357078905</v>
      </c>
      <c r="AD75" t="n">
        <v>1267781.393217244</v>
      </c>
      <c r="AE75" t="n">
        <v>1734634.43276752</v>
      </c>
      <c r="AF75" t="n">
        <v>1.161252985655595e-06</v>
      </c>
      <c r="AG75" t="n">
        <v>35.52083333333334</v>
      </c>
      <c r="AH75" t="n">
        <v>1569083.357078905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3.6768</v>
      </c>
      <c r="E76" t="n">
        <v>27.2</v>
      </c>
      <c r="F76" t="n">
        <v>23.66</v>
      </c>
      <c r="G76" t="n">
        <v>94.64</v>
      </c>
      <c r="H76" t="n">
        <v>1.2</v>
      </c>
      <c r="I76" t="n">
        <v>15</v>
      </c>
      <c r="J76" t="n">
        <v>288.19</v>
      </c>
      <c r="K76" t="n">
        <v>59.19</v>
      </c>
      <c r="L76" t="n">
        <v>19.5</v>
      </c>
      <c r="M76" t="n">
        <v>13</v>
      </c>
      <c r="N76" t="n">
        <v>79.5</v>
      </c>
      <c r="O76" t="n">
        <v>35777.86</v>
      </c>
      <c r="P76" t="n">
        <v>381.04</v>
      </c>
      <c r="Q76" t="n">
        <v>608.8200000000001</v>
      </c>
      <c r="R76" t="n">
        <v>56.42</v>
      </c>
      <c r="S76" t="n">
        <v>46.36</v>
      </c>
      <c r="T76" t="n">
        <v>4680.35</v>
      </c>
      <c r="U76" t="n">
        <v>0.82</v>
      </c>
      <c r="V76" t="n">
        <v>0.9</v>
      </c>
      <c r="W76" t="n">
        <v>9.199999999999999</v>
      </c>
      <c r="X76" t="n">
        <v>0.29</v>
      </c>
      <c r="Y76" t="n">
        <v>1</v>
      </c>
      <c r="Z76" t="n">
        <v>10</v>
      </c>
      <c r="AA76" t="n">
        <v>1263.414882164425</v>
      </c>
      <c r="AB76" t="n">
        <v>1728.659979708182</v>
      </c>
      <c r="AC76" t="n">
        <v>1563.679097434352</v>
      </c>
      <c r="AD76" t="n">
        <v>1263414.882164425</v>
      </c>
      <c r="AE76" t="n">
        <v>1728659.979708182</v>
      </c>
      <c r="AF76" t="n">
        <v>1.16467402554787e-06</v>
      </c>
      <c r="AG76" t="n">
        <v>35.41666666666666</v>
      </c>
      <c r="AH76" t="n">
        <v>1563679.097434352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3.6779</v>
      </c>
      <c r="E77" t="n">
        <v>27.19</v>
      </c>
      <c r="F77" t="n">
        <v>23.65</v>
      </c>
      <c r="G77" t="n">
        <v>94.59999999999999</v>
      </c>
      <c r="H77" t="n">
        <v>1.22</v>
      </c>
      <c r="I77" t="n">
        <v>15</v>
      </c>
      <c r="J77" t="n">
        <v>288.7</v>
      </c>
      <c r="K77" t="n">
        <v>59.19</v>
      </c>
      <c r="L77" t="n">
        <v>19.75</v>
      </c>
      <c r="M77" t="n">
        <v>13</v>
      </c>
      <c r="N77" t="n">
        <v>79.75</v>
      </c>
      <c r="O77" t="n">
        <v>35840.25</v>
      </c>
      <c r="P77" t="n">
        <v>381.5</v>
      </c>
      <c r="Q77" t="n">
        <v>608.8099999999999</v>
      </c>
      <c r="R77" t="n">
        <v>55.98</v>
      </c>
      <c r="S77" t="n">
        <v>46.36</v>
      </c>
      <c r="T77" t="n">
        <v>4463.93</v>
      </c>
      <c r="U77" t="n">
        <v>0.83</v>
      </c>
      <c r="V77" t="n">
        <v>0.9</v>
      </c>
      <c r="W77" t="n">
        <v>9.199999999999999</v>
      </c>
      <c r="X77" t="n">
        <v>0.28</v>
      </c>
      <c r="Y77" t="n">
        <v>1</v>
      </c>
      <c r="Z77" t="n">
        <v>10</v>
      </c>
      <c r="AA77" t="n">
        <v>1263.772587476909</v>
      </c>
      <c r="AB77" t="n">
        <v>1729.149407897567</v>
      </c>
      <c r="AC77" t="n">
        <v>1564.121815284259</v>
      </c>
      <c r="AD77" t="n">
        <v>1263772.587476909</v>
      </c>
      <c r="AE77" t="n">
        <v>1729149.407897567</v>
      </c>
      <c r="AF77" t="n">
        <v>1.165022464796157e-06</v>
      </c>
      <c r="AG77" t="n">
        <v>35.40364583333334</v>
      </c>
      <c r="AH77" t="n">
        <v>1564121.815284259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3.6794</v>
      </c>
      <c r="E78" t="n">
        <v>27.18</v>
      </c>
      <c r="F78" t="n">
        <v>23.64</v>
      </c>
      <c r="G78" t="n">
        <v>94.56</v>
      </c>
      <c r="H78" t="n">
        <v>1.23</v>
      </c>
      <c r="I78" t="n">
        <v>15</v>
      </c>
      <c r="J78" t="n">
        <v>289.2</v>
      </c>
      <c r="K78" t="n">
        <v>59.19</v>
      </c>
      <c r="L78" t="n">
        <v>20</v>
      </c>
      <c r="M78" t="n">
        <v>13</v>
      </c>
      <c r="N78" t="n">
        <v>80.01000000000001</v>
      </c>
      <c r="O78" t="n">
        <v>35902.74</v>
      </c>
      <c r="P78" t="n">
        <v>381.4</v>
      </c>
      <c r="Q78" t="n">
        <v>608.77</v>
      </c>
      <c r="R78" t="n">
        <v>55.64</v>
      </c>
      <c r="S78" t="n">
        <v>46.36</v>
      </c>
      <c r="T78" t="n">
        <v>4292.42</v>
      </c>
      <c r="U78" t="n">
        <v>0.83</v>
      </c>
      <c r="V78" t="n">
        <v>0.9</v>
      </c>
      <c r="W78" t="n">
        <v>9.199999999999999</v>
      </c>
      <c r="X78" t="n">
        <v>0.27</v>
      </c>
      <c r="Y78" t="n">
        <v>1</v>
      </c>
      <c r="Z78" t="n">
        <v>10</v>
      </c>
      <c r="AA78" t="n">
        <v>1263.217192026596</v>
      </c>
      <c r="AB78" t="n">
        <v>1728.38949134013</v>
      </c>
      <c r="AC78" t="n">
        <v>1563.434424096514</v>
      </c>
      <c r="AD78" t="n">
        <v>1263217.192026596</v>
      </c>
      <c r="AE78" t="n">
        <v>1728389.491340131</v>
      </c>
      <c r="AF78" t="n">
        <v>1.16549760922564e-06</v>
      </c>
      <c r="AG78" t="n">
        <v>35.390625</v>
      </c>
      <c r="AH78" t="n">
        <v>1563434.424096514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3.6776</v>
      </c>
      <c r="E79" t="n">
        <v>27.19</v>
      </c>
      <c r="F79" t="n">
        <v>23.65</v>
      </c>
      <c r="G79" t="n">
        <v>94.61</v>
      </c>
      <c r="H79" t="n">
        <v>1.24</v>
      </c>
      <c r="I79" t="n">
        <v>15</v>
      </c>
      <c r="J79" t="n">
        <v>289.71</v>
      </c>
      <c r="K79" t="n">
        <v>59.19</v>
      </c>
      <c r="L79" t="n">
        <v>20.25</v>
      </c>
      <c r="M79" t="n">
        <v>13</v>
      </c>
      <c r="N79" t="n">
        <v>80.27</v>
      </c>
      <c r="O79" t="n">
        <v>35965.33</v>
      </c>
      <c r="P79" t="n">
        <v>381.75</v>
      </c>
      <c r="Q79" t="n">
        <v>608.78</v>
      </c>
      <c r="R79" t="n">
        <v>56.24</v>
      </c>
      <c r="S79" t="n">
        <v>46.36</v>
      </c>
      <c r="T79" t="n">
        <v>4590.1</v>
      </c>
      <c r="U79" t="n">
        <v>0.82</v>
      </c>
      <c r="V79" t="n">
        <v>0.9</v>
      </c>
      <c r="W79" t="n">
        <v>9.199999999999999</v>
      </c>
      <c r="X79" t="n">
        <v>0.28</v>
      </c>
      <c r="Y79" t="n">
        <v>1</v>
      </c>
      <c r="Z79" t="n">
        <v>10</v>
      </c>
      <c r="AA79" t="n">
        <v>1264.20599968276</v>
      </c>
      <c r="AB79" t="n">
        <v>1729.742421598409</v>
      </c>
      <c r="AC79" t="n">
        <v>1564.658232589793</v>
      </c>
      <c r="AD79" t="n">
        <v>1264205.99968276</v>
      </c>
      <c r="AE79" t="n">
        <v>1729742.421598409</v>
      </c>
      <c r="AF79" t="n">
        <v>1.164927435910261e-06</v>
      </c>
      <c r="AG79" t="n">
        <v>35.40364583333334</v>
      </c>
      <c r="AH79" t="n">
        <v>1564658.232589792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3.6766</v>
      </c>
      <c r="E80" t="n">
        <v>27.2</v>
      </c>
      <c r="F80" t="n">
        <v>23.66</v>
      </c>
      <c r="G80" t="n">
        <v>94.64</v>
      </c>
      <c r="H80" t="n">
        <v>1.26</v>
      </c>
      <c r="I80" t="n">
        <v>15</v>
      </c>
      <c r="J80" t="n">
        <v>290.22</v>
      </c>
      <c r="K80" t="n">
        <v>59.19</v>
      </c>
      <c r="L80" t="n">
        <v>20.5</v>
      </c>
      <c r="M80" t="n">
        <v>13</v>
      </c>
      <c r="N80" t="n">
        <v>80.53</v>
      </c>
      <c r="O80" t="n">
        <v>36028.03</v>
      </c>
      <c r="P80" t="n">
        <v>381.31</v>
      </c>
      <c r="Q80" t="n">
        <v>608.78</v>
      </c>
      <c r="R80" t="n">
        <v>56.41</v>
      </c>
      <c r="S80" t="n">
        <v>46.36</v>
      </c>
      <c r="T80" t="n">
        <v>4678.71</v>
      </c>
      <c r="U80" t="n">
        <v>0.82</v>
      </c>
      <c r="V80" t="n">
        <v>0.9</v>
      </c>
      <c r="W80" t="n">
        <v>9.199999999999999</v>
      </c>
      <c r="X80" t="n">
        <v>0.29</v>
      </c>
      <c r="Y80" t="n">
        <v>1</v>
      </c>
      <c r="Z80" t="n">
        <v>10</v>
      </c>
      <c r="AA80" t="n">
        <v>1263.856832697439</v>
      </c>
      <c r="AB80" t="n">
        <v>1729.264675924933</v>
      </c>
      <c r="AC80" t="n">
        <v>1564.226082292873</v>
      </c>
      <c r="AD80" t="n">
        <v>1263856.832697439</v>
      </c>
      <c r="AE80" t="n">
        <v>1729264.675924934</v>
      </c>
      <c r="AF80" t="n">
        <v>1.164610672957272e-06</v>
      </c>
      <c r="AG80" t="n">
        <v>35.41666666666666</v>
      </c>
      <c r="AH80" t="n">
        <v>1564226.082292873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3.6778</v>
      </c>
      <c r="E81" t="n">
        <v>27.19</v>
      </c>
      <c r="F81" t="n">
        <v>23.65</v>
      </c>
      <c r="G81" t="n">
        <v>94.61</v>
      </c>
      <c r="H81" t="n">
        <v>1.27</v>
      </c>
      <c r="I81" t="n">
        <v>15</v>
      </c>
      <c r="J81" t="n">
        <v>290.73</v>
      </c>
      <c r="K81" t="n">
        <v>59.19</v>
      </c>
      <c r="L81" t="n">
        <v>20.75</v>
      </c>
      <c r="M81" t="n">
        <v>13</v>
      </c>
      <c r="N81" t="n">
        <v>80.79000000000001</v>
      </c>
      <c r="O81" t="n">
        <v>36090.84</v>
      </c>
      <c r="P81" t="n">
        <v>380.42</v>
      </c>
      <c r="Q81" t="n">
        <v>608.76</v>
      </c>
      <c r="R81" t="n">
        <v>56.08</v>
      </c>
      <c r="S81" t="n">
        <v>46.36</v>
      </c>
      <c r="T81" t="n">
        <v>4510.67</v>
      </c>
      <c r="U81" t="n">
        <v>0.83</v>
      </c>
      <c r="V81" t="n">
        <v>0.9</v>
      </c>
      <c r="W81" t="n">
        <v>9.199999999999999</v>
      </c>
      <c r="X81" t="n">
        <v>0.28</v>
      </c>
      <c r="Y81" t="n">
        <v>1</v>
      </c>
      <c r="Z81" t="n">
        <v>10</v>
      </c>
      <c r="AA81" t="n">
        <v>1262.19569198953</v>
      </c>
      <c r="AB81" t="n">
        <v>1726.991829924016</v>
      </c>
      <c r="AC81" t="n">
        <v>1562.170153524324</v>
      </c>
      <c r="AD81" t="n">
        <v>1262195.69198953</v>
      </c>
      <c r="AE81" t="n">
        <v>1726991.829924016</v>
      </c>
      <c r="AF81" t="n">
        <v>1.164990788500858e-06</v>
      </c>
      <c r="AG81" t="n">
        <v>35.40364583333334</v>
      </c>
      <c r="AH81" t="n">
        <v>1562170.153524324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3.688</v>
      </c>
      <c r="E82" t="n">
        <v>27.12</v>
      </c>
      <c r="F82" t="n">
        <v>23.63</v>
      </c>
      <c r="G82" t="n">
        <v>101.25</v>
      </c>
      <c r="H82" t="n">
        <v>1.28</v>
      </c>
      <c r="I82" t="n">
        <v>14</v>
      </c>
      <c r="J82" t="n">
        <v>291.24</v>
      </c>
      <c r="K82" t="n">
        <v>59.19</v>
      </c>
      <c r="L82" t="n">
        <v>21</v>
      </c>
      <c r="M82" t="n">
        <v>12</v>
      </c>
      <c r="N82" t="n">
        <v>81.05</v>
      </c>
      <c r="O82" t="n">
        <v>36153.75</v>
      </c>
      <c r="P82" t="n">
        <v>379.95</v>
      </c>
      <c r="Q82" t="n">
        <v>608.79</v>
      </c>
      <c r="R82" t="n">
        <v>55.31</v>
      </c>
      <c r="S82" t="n">
        <v>46.36</v>
      </c>
      <c r="T82" t="n">
        <v>4130.14</v>
      </c>
      <c r="U82" t="n">
        <v>0.84</v>
      </c>
      <c r="V82" t="n">
        <v>0.9</v>
      </c>
      <c r="W82" t="n">
        <v>9.199999999999999</v>
      </c>
      <c r="X82" t="n">
        <v>0.25</v>
      </c>
      <c r="Y82" t="n">
        <v>1</v>
      </c>
      <c r="Z82" t="n">
        <v>10</v>
      </c>
      <c r="AA82" t="n">
        <v>1259.174396275109</v>
      </c>
      <c r="AB82" t="n">
        <v>1722.857959837386</v>
      </c>
      <c r="AC82" t="n">
        <v>1558.430814196839</v>
      </c>
      <c r="AD82" t="n">
        <v>1259174.396275109</v>
      </c>
      <c r="AE82" t="n">
        <v>1722857.959837386</v>
      </c>
      <c r="AF82" t="n">
        <v>1.16822177062134e-06</v>
      </c>
      <c r="AG82" t="n">
        <v>35.3125</v>
      </c>
      <c r="AH82" t="n">
        <v>1558430.814196839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3.6883</v>
      </c>
      <c r="E83" t="n">
        <v>27.11</v>
      </c>
      <c r="F83" t="n">
        <v>23.62</v>
      </c>
      <c r="G83" t="n">
        <v>101.24</v>
      </c>
      <c r="H83" t="n">
        <v>1.3</v>
      </c>
      <c r="I83" t="n">
        <v>14</v>
      </c>
      <c r="J83" t="n">
        <v>291.75</v>
      </c>
      <c r="K83" t="n">
        <v>59.19</v>
      </c>
      <c r="L83" t="n">
        <v>21.25</v>
      </c>
      <c r="M83" t="n">
        <v>12</v>
      </c>
      <c r="N83" t="n">
        <v>81.31</v>
      </c>
      <c r="O83" t="n">
        <v>36216.77</v>
      </c>
      <c r="P83" t="n">
        <v>380.23</v>
      </c>
      <c r="Q83" t="n">
        <v>608.8</v>
      </c>
      <c r="R83" t="n">
        <v>55.03</v>
      </c>
      <c r="S83" t="n">
        <v>46.36</v>
      </c>
      <c r="T83" t="n">
        <v>3990.37</v>
      </c>
      <c r="U83" t="n">
        <v>0.84</v>
      </c>
      <c r="V83" t="n">
        <v>0.9</v>
      </c>
      <c r="W83" t="n">
        <v>9.210000000000001</v>
      </c>
      <c r="X83" t="n">
        <v>0.25</v>
      </c>
      <c r="Y83" t="n">
        <v>1</v>
      </c>
      <c r="Z83" t="n">
        <v>10</v>
      </c>
      <c r="AA83" t="n">
        <v>1259.434545948104</v>
      </c>
      <c r="AB83" t="n">
        <v>1723.213908096971</v>
      </c>
      <c r="AC83" t="n">
        <v>1558.752791254106</v>
      </c>
      <c r="AD83" t="n">
        <v>1259434.545948104</v>
      </c>
      <c r="AE83" t="n">
        <v>1723213.908096971</v>
      </c>
      <c r="AF83" t="n">
        <v>1.168316799507237e-06</v>
      </c>
      <c r="AG83" t="n">
        <v>35.29947916666666</v>
      </c>
      <c r="AH83" t="n">
        <v>1558752.791254106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3.69</v>
      </c>
      <c r="E84" t="n">
        <v>27.1</v>
      </c>
      <c r="F84" t="n">
        <v>23.61</v>
      </c>
      <c r="G84" t="n">
        <v>101.19</v>
      </c>
      <c r="H84" t="n">
        <v>1.31</v>
      </c>
      <c r="I84" t="n">
        <v>14</v>
      </c>
      <c r="J84" t="n">
        <v>292.26</v>
      </c>
      <c r="K84" t="n">
        <v>59.19</v>
      </c>
      <c r="L84" t="n">
        <v>21.5</v>
      </c>
      <c r="M84" t="n">
        <v>12</v>
      </c>
      <c r="N84" t="n">
        <v>81.56999999999999</v>
      </c>
      <c r="O84" t="n">
        <v>36279.9</v>
      </c>
      <c r="P84" t="n">
        <v>380.11</v>
      </c>
      <c r="Q84" t="n">
        <v>608.77</v>
      </c>
      <c r="R84" t="n">
        <v>54.87</v>
      </c>
      <c r="S84" t="n">
        <v>46.36</v>
      </c>
      <c r="T84" t="n">
        <v>3913.83</v>
      </c>
      <c r="U84" t="n">
        <v>0.84</v>
      </c>
      <c r="V84" t="n">
        <v>0.9</v>
      </c>
      <c r="W84" t="n">
        <v>9.199999999999999</v>
      </c>
      <c r="X84" t="n">
        <v>0.24</v>
      </c>
      <c r="Y84" t="n">
        <v>1</v>
      </c>
      <c r="Z84" t="n">
        <v>10</v>
      </c>
      <c r="AA84" t="n">
        <v>1258.811075872687</v>
      </c>
      <c r="AB84" t="n">
        <v>1722.360848834227</v>
      </c>
      <c r="AC84" t="n">
        <v>1557.981146770122</v>
      </c>
      <c r="AD84" t="n">
        <v>1258811.075872687</v>
      </c>
      <c r="AE84" t="n">
        <v>1722360.848834227</v>
      </c>
      <c r="AF84" t="n">
        <v>1.168855296527317e-06</v>
      </c>
      <c r="AG84" t="n">
        <v>35.28645833333334</v>
      </c>
      <c r="AH84" t="n">
        <v>1557981.146770122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3.6891</v>
      </c>
      <c r="E85" t="n">
        <v>27.11</v>
      </c>
      <c r="F85" t="n">
        <v>23.62</v>
      </c>
      <c r="G85" t="n">
        <v>101.22</v>
      </c>
      <c r="H85" t="n">
        <v>1.32</v>
      </c>
      <c r="I85" t="n">
        <v>14</v>
      </c>
      <c r="J85" t="n">
        <v>292.77</v>
      </c>
      <c r="K85" t="n">
        <v>59.19</v>
      </c>
      <c r="L85" t="n">
        <v>21.75</v>
      </c>
      <c r="M85" t="n">
        <v>12</v>
      </c>
      <c r="N85" t="n">
        <v>81.83</v>
      </c>
      <c r="O85" t="n">
        <v>36343.13</v>
      </c>
      <c r="P85" t="n">
        <v>380.27</v>
      </c>
      <c r="Q85" t="n">
        <v>608.76</v>
      </c>
      <c r="R85" t="n">
        <v>54.9</v>
      </c>
      <c r="S85" t="n">
        <v>46.36</v>
      </c>
      <c r="T85" t="n">
        <v>3927.49</v>
      </c>
      <c r="U85" t="n">
        <v>0.84</v>
      </c>
      <c r="V85" t="n">
        <v>0.9</v>
      </c>
      <c r="W85" t="n">
        <v>9.199999999999999</v>
      </c>
      <c r="X85" t="n">
        <v>0.25</v>
      </c>
      <c r="Y85" t="n">
        <v>1</v>
      </c>
      <c r="Z85" t="n">
        <v>10</v>
      </c>
      <c r="AA85" t="n">
        <v>1259.32575967103</v>
      </c>
      <c r="AB85" t="n">
        <v>1723.065061913366</v>
      </c>
      <c r="AC85" t="n">
        <v>1558.618150741357</v>
      </c>
      <c r="AD85" t="n">
        <v>1259325.75967103</v>
      </c>
      <c r="AE85" t="n">
        <v>1723065.061913366</v>
      </c>
      <c r="AF85" t="n">
        <v>1.168570209869628e-06</v>
      </c>
      <c r="AG85" t="n">
        <v>35.29947916666666</v>
      </c>
      <c r="AH85" t="n">
        <v>1558618.150741357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3.6888</v>
      </c>
      <c r="E86" t="n">
        <v>27.11</v>
      </c>
      <c r="F86" t="n">
        <v>23.62</v>
      </c>
      <c r="G86" t="n">
        <v>101.23</v>
      </c>
      <c r="H86" t="n">
        <v>1.34</v>
      </c>
      <c r="I86" t="n">
        <v>14</v>
      </c>
      <c r="J86" t="n">
        <v>293.29</v>
      </c>
      <c r="K86" t="n">
        <v>59.19</v>
      </c>
      <c r="L86" t="n">
        <v>22</v>
      </c>
      <c r="M86" t="n">
        <v>12</v>
      </c>
      <c r="N86" t="n">
        <v>82.09</v>
      </c>
      <c r="O86" t="n">
        <v>36406.47</v>
      </c>
      <c r="P86" t="n">
        <v>379.81</v>
      </c>
      <c r="Q86" t="n">
        <v>608.8200000000001</v>
      </c>
      <c r="R86" t="n">
        <v>55.04</v>
      </c>
      <c r="S86" t="n">
        <v>46.36</v>
      </c>
      <c r="T86" t="n">
        <v>3996.59</v>
      </c>
      <c r="U86" t="n">
        <v>0.84</v>
      </c>
      <c r="V86" t="n">
        <v>0.9</v>
      </c>
      <c r="W86" t="n">
        <v>9.199999999999999</v>
      </c>
      <c r="X86" t="n">
        <v>0.25</v>
      </c>
      <c r="Y86" t="n">
        <v>1</v>
      </c>
      <c r="Z86" t="n">
        <v>10</v>
      </c>
      <c r="AA86" t="n">
        <v>1258.710055945523</v>
      </c>
      <c r="AB86" t="n">
        <v>1722.222628913197</v>
      </c>
      <c r="AC86" t="n">
        <v>1557.856118364362</v>
      </c>
      <c r="AD86" t="n">
        <v>1258710.055945524</v>
      </c>
      <c r="AE86" t="n">
        <v>1722222.628913197</v>
      </c>
      <c r="AF86" t="n">
        <v>1.168475180983731e-06</v>
      </c>
      <c r="AG86" t="n">
        <v>35.29947916666666</v>
      </c>
      <c r="AH86" t="n">
        <v>1557856.118364362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3.6867</v>
      </c>
      <c r="E87" t="n">
        <v>27.12</v>
      </c>
      <c r="F87" t="n">
        <v>23.63</v>
      </c>
      <c r="G87" t="n">
        <v>101.29</v>
      </c>
      <c r="H87" t="n">
        <v>1.35</v>
      </c>
      <c r="I87" t="n">
        <v>14</v>
      </c>
      <c r="J87" t="n">
        <v>293.8</v>
      </c>
      <c r="K87" t="n">
        <v>59.19</v>
      </c>
      <c r="L87" t="n">
        <v>22.25</v>
      </c>
      <c r="M87" t="n">
        <v>12</v>
      </c>
      <c r="N87" t="n">
        <v>82.36</v>
      </c>
      <c r="O87" t="n">
        <v>36469.92</v>
      </c>
      <c r="P87" t="n">
        <v>379.51</v>
      </c>
      <c r="Q87" t="n">
        <v>608.8200000000001</v>
      </c>
      <c r="R87" t="n">
        <v>55.63</v>
      </c>
      <c r="S87" t="n">
        <v>46.36</v>
      </c>
      <c r="T87" t="n">
        <v>4291.99</v>
      </c>
      <c r="U87" t="n">
        <v>0.83</v>
      </c>
      <c r="V87" t="n">
        <v>0.9</v>
      </c>
      <c r="W87" t="n">
        <v>9.199999999999999</v>
      </c>
      <c r="X87" t="n">
        <v>0.26</v>
      </c>
      <c r="Y87" t="n">
        <v>1</v>
      </c>
      <c r="Z87" t="n">
        <v>10</v>
      </c>
      <c r="AA87" t="n">
        <v>1258.797657716722</v>
      </c>
      <c r="AB87" t="n">
        <v>1722.342489521268</v>
      </c>
      <c r="AC87" t="n">
        <v>1557.964539644224</v>
      </c>
      <c r="AD87" t="n">
        <v>1258797.657716722</v>
      </c>
      <c r="AE87" t="n">
        <v>1722342.489521268</v>
      </c>
      <c r="AF87" t="n">
        <v>1.167809978782455e-06</v>
      </c>
      <c r="AG87" t="n">
        <v>35.3125</v>
      </c>
      <c r="AH87" t="n">
        <v>1557964.539644224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3.6861</v>
      </c>
      <c r="E88" t="n">
        <v>27.13</v>
      </c>
      <c r="F88" t="n">
        <v>23.64</v>
      </c>
      <c r="G88" t="n">
        <v>101.31</v>
      </c>
      <c r="H88" t="n">
        <v>1.36</v>
      </c>
      <c r="I88" t="n">
        <v>14</v>
      </c>
      <c r="J88" t="n">
        <v>294.32</v>
      </c>
      <c r="K88" t="n">
        <v>59.19</v>
      </c>
      <c r="L88" t="n">
        <v>22.5</v>
      </c>
      <c r="M88" t="n">
        <v>12</v>
      </c>
      <c r="N88" t="n">
        <v>82.62</v>
      </c>
      <c r="O88" t="n">
        <v>36533.49</v>
      </c>
      <c r="P88" t="n">
        <v>379.19</v>
      </c>
      <c r="Q88" t="n">
        <v>608.78</v>
      </c>
      <c r="R88" t="n">
        <v>55.66</v>
      </c>
      <c r="S88" t="n">
        <v>46.36</v>
      </c>
      <c r="T88" t="n">
        <v>4309.13</v>
      </c>
      <c r="U88" t="n">
        <v>0.83</v>
      </c>
      <c r="V88" t="n">
        <v>0.9</v>
      </c>
      <c r="W88" t="n">
        <v>9.199999999999999</v>
      </c>
      <c r="X88" t="n">
        <v>0.27</v>
      </c>
      <c r="Y88" t="n">
        <v>1</v>
      </c>
      <c r="Z88" t="n">
        <v>10</v>
      </c>
      <c r="AA88" t="n">
        <v>1258.54118968938</v>
      </c>
      <c r="AB88" t="n">
        <v>1721.991578651689</v>
      </c>
      <c r="AC88" t="n">
        <v>1557.64711921553</v>
      </c>
      <c r="AD88" t="n">
        <v>1258541.18968938</v>
      </c>
      <c r="AE88" t="n">
        <v>1721991.578651689</v>
      </c>
      <c r="AF88" t="n">
        <v>1.167619921010662e-06</v>
      </c>
      <c r="AG88" t="n">
        <v>35.32552083333334</v>
      </c>
      <c r="AH88" t="n">
        <v>1557647.11921553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3.6961</v>
      </c>
      <c r="E89" t="n">
        <v>27.06</v>
      </c>
      <c r="F89" t="n">
        <v>23.62</v>
      </c>
      <c r="G89" t="n">
        <v>108.99</v>
      </c>
      <c r="H89" t="n">
        <v>1.37</v>
      </c>
      <c r="I89" t="n">
        <v>13</v>
      </c>
      <c r="J89" t="n">
        <v>294.83</v>
      </c>
      <c r="K89" t="n">
        <v>59.19</v>
      </c>
      <c r="L89" t="n">
        <v>22.75</v>
      </c>
      <c r="M89" t="n">
        <v>11</v>
      </c>
      <c r="N89" t="n">
        <v>82.89</v>
      </c>
      <c r="O89" t="n">
        <v>36597.16</v>
      </c>
      <c r="P89" t="n">
        <v>379.09</v>
      </c>
      <c r="Q89" t="n">
        <v>608.8099999999999</v>
      </c>
      <c r="R89" t="n">
        <v>54.81</v>
      </c>
      <c r="S89" t="n">
        <v>46.36</v>
      </c>
      <c r="T89" t="n">
        <v>3885.79</v>
      </c>
      <c r="U89" t="n">
        <v>0.85</v>
      </c>
      <c r="V89" t="n">
        <v>0.9</v>
      </c>
      <c r="W89" t="n">
        <v>9.199999999999999</v>
      </c>
      <c r="X89" t="n">
        <v>0.24</v>
      </c>
      <c r="Y89" t="n">
        <v>1</v>
      </c>
      <c r="Z89" t="n">
        <v>10</v>
      </c>
      <c r="AA89" t="n">
        <v>1256.123190657038</v>
      </c>
      <c r="AB89" t="n">
        <v>1718.683165701049</v>
      </c>
      <c r="AC89" t="n">
        <v>1554.654456553513</v>
      </c>
      <c r="AD89" t="n">
        <v>1256123.190657038</v>
      </c>
      <c r="AE89" t="n">
        <v>1718683.165701049</v>
      </c>
      <c r="AF89" t="n">
        <v>1.170787550540547e-06</v>
      </c>
      <c r="AG89" t="n">
        <v>35.234375</v>
      </c>
      <c r="AH89" t="n">
        <v>1554654.456553513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3.6964</v>
      </c>
      <c r="E90" t="n">
        <v>27.05</v>
      </c>
      <c r="F90" t="n">
        <v>23.61</v>
      </c>
      <c r="G90" t="n">
        <v>108.98</v>
      </c>
      <c r="H90" t="n">
        <v>1.39</v>
      </c>
      <c r="I90" t="n">
        <v>13</v>
      </c>
      <c r="J90" t="n">
        <v>295.35</v>
      </c>
      <c r="K90" t="n">
        <v>59.19</v>
      </c>
      <c r="L90" t="n">
        <v>23</v>
      </c>
      <c r="M90" t="n">
        <v>11</v>
      </c>
      <c r="N90" t="n">
        <v>83.16</v>
      </c>
      <c r="O90" t="n">
        <v>36660.94</v>
      </c>
      <c r="P90" t="n">
        <v>379.44</v>
      </c>
      <c r="Q90" t="n">
        <v>608.8</v>
      </c>
      <c r="R90" t="n">
        <v>54.91</v>
      </c>
      <c r="S90" t="n">
        <v>46.36</v>
      </c>
      <c r="T90" t="n">
        <v>3935.09</v>
      </c>
      <c r="U90" t="n">
        <v>0.84</v>
      </c>
      <c r="V90" t="n">
        <v>0.9</v>
      </c>
      <c r="W90" t="n">
        <v>9.199999999999999</v>
      </c>
      <c r="X90" t="n">
        <v>0.24</v>
      </c>
      <c r="Y90" t="n">
        <v>1</v>
      </c>
      <c r="Z90" t="n">
        <v>10</v>
      </c>
      <c r="AA90" t="n">
        <v>1256.486074138338</v>
      </c>
      <c r="AB90" t="n">
        <v>1719.179678889453</v>
      </c>
      <c r="AC90" t="n">
        <v>1555.103583220077</v>
      </c>
      <c r="AD90" t="n">
        <v>1256486.074138338</v>
      </c>
      <c r="AE90" t="n">
        <v>1719179.678889453</v>
      </c>
      <c r="AF90" t="n">
        <v>1.170882579426443e-06</v>
      </c>
      <c r="AG90" t="n">
        <v>35.22135416666666</v>
      </c>
      <c r="AH90" t="n">
        <v>1555103.583220077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3.6962</v>
      </c>
      <c r="E91" t="n">
        <v>27.06</v>
      </c>
      <c r="F91" t="n">
        <v>23.61</v>
      </c>
      <c r="G91" t="n">
        <v>108.99</v>
      </c>
      <c r="H91" t="n">
        <v>1.4</v>
      </c>
      <c r="I91" t="n">
        <v>13</v>
      </c>
      <c r="J91" t="n">
        <v>295.87</v>
      </c>
      <c r="K91" t="n">
        <v>59.19</v>
      </c>
      <c r="L91" t="n">
        <v>23.25</v>
      </c>
      <c r="M91" t="n">
        <v>11</v>
      </c>
      <c r="N91" t="n">
        <v>83.43000000000001</v>
      </c>
      <c r="O91" t="n">
        <v>36724.83</v>
      </c>
      <c r="P91" t="n">
        <v>379.13</v>
      </c>
      <c r="Q91" t="n">
        <v>608.79</v>
      </c>
      <c r="R91" t="n">
        <v>54.87</v>
      </c>
      <c r="S91" t="n">
        <v>46.36</v>
      </c>
      <c r="T91" t="n">
        <v>3919.58</v>
      </c>
      <c r="U91" t="n">
        <v>0.84</v>
      </c>
      <c r="V91" t="n">
        <v>0.9</v>
      </c>
      <c r="W91" t="n">
        <v>9.199999999999999</v>
      </c>
      <c r="X91" t="n">
        <v>0.24</v>
      </c>
      <c r="Y91" t="n">
        <v>1</v>
      </c>
      <c r="Z91" t="n">
        <v>10</v>
      </c>
      <c r="AA91" t="n">
        <v>1256.07136541025</v>
      </c>
      <c r="AB91" t="n">
        <v>1718.612256112025</v>
      </c>
      <c r="AC91" t="n">
        <v>1554.590314476143</v>
      </c>
      <c r="AD91" t="n">
        <v>1256071.36541025</v>
      </c>
      <c r="AE91" t="n">
        <v>1718612.256112025</v>
      </c>
      <c r="AF91" t="n">
        <v>1.170819226835845e-06</v>
      </c>
      <c r="AG91" t="n">
        <v>35.234375</v>
      </c>
      <c r="AH91" t="n">
        <v>1554590.314476144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3.6969</v>
      </c>
      <c r="E92" t="n">
        <v>27.05</v>
      </c>
      <c r="F92" t="n">
        <v>23.61</v>
      </c>
      <c r="G92" t="n">
        <v>108.96</v>
      </c>
      <c r="H92" t="n">
        <v>1.41</v>
      </c>
      <c r="I92" t="n">
        <v>13</v>
      </c>
      <c r="J92" t="n">
        <v>296.39</v>
      </c>
      <c r="K92" t="n">
        <v>59.19</v>
      </c>
      <c r="L92" t="n">
        <v>23.5</v>
      </c>
      <c r="M92" t="n">
        <v>11</v>
      </c>
      <c r="N92" t="n">
        <v>83.69</v>
      </c>
      <c r="O92" t="n">
        <v>36788.84</v>
      </c>
      <c r="P92" t="n">
        <v>378.96</v>
      </c>
      <c r="Q92" t="n">
        <v>608.8</v>
      </c>
      <c r="R92" t="n">
        <v>54.76</v>
      </c>
      <c r="S92" t="n">
        <v>46.36</v>
      </c>
      <c r="T92" t="n">
        <v>3863.17</v>
      </c>
      <c r="U92" t="n">
        <v>0.85</v>
      </c>
      <c r="V92" t="n">
        <v>0.9</v>
      </c>
      <c r="W92" t="n">
        <v>9.199999999999999</v>
      </c>
      <c r="X92" t="n">
        <v>0.24</v>
      </c>
      <c r="Y92" t="n">
        <v>1</v>
      </c>
      <c r="Z92" t="n">
        <v>10</v>
      </c>
      <c r="AA92" t="n">
        <v>1255.675248311394</v>
      </c>
      <c r="AB92" t="n">
        <v>1718.070271221917</v>
      </c>
      <c r="AC92" t="n">
        <v>1554.100055863267</v>
      </c>
      <c r="AD92" t="n">
        <v>1255675.248311394</v>
      </c>
      <c r="AE92" t="n">
        <v>1718070.271221917</v>
      </c>
      <c r="AF92" t="n">
        <v>1.171040960902937e-06</v>
      </c>
      <c r="AG92" t="n">
        <v>35.22135416666666</v>
      </c>
      <c r="AH92" t="n">
        <v>1554100.055863267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3.6971</v>
      </c>
      <c r="E93" t="n">
        <v>27.05</v>
      </c>
      <c r="F93" t="n">
        <v>23.61</v>
      </c>
      <c r="G93" t="n">
        <v>108.96</v>
      </c>
      <c r="H93" t="n">
        <v>1.42</v>
      </c>
      <c r="I93" t="n">
        <v>13</v>
      </c>
      <c r="J93" t="n">
        <v>296.91</v>
      </c>
      <c r="K93" t="n">
        <v>59.19</v>
      </c>
      <c r="L93" t="n">
        <v>23.75</v>
      </c>
      <c r="M93" t="n">
        <v>11</v>
      </c>
      <c r="N93" t="n">
        <v>83.95999999999999</v>
      </c>
      <c r="O93" t="n">
        <v>36852.96</v>
      </c>
      <c r="P93" t="n">
        <v>379.01</v>
      </c>
      <c r="Q93" t="n">
        <v>608.78</v>
      </c>
      <c r="R93" t="n">
        <v>54.64</v>
      </c>
      <c r="S93" t="n">
        <v>46.36</v>
      </c>
      <c r="T93" t="n">
        <v>3801.42</v>
      </c>
      <c r="U93" t="n">
        <v>0.85</v>
      </c>
      <c r="V93" t="n">
        <v>0.9</v>
      </c>
      <c r="W93" t="n">
        <v>9.199999999999999</v>
      </c>
      <c r="X93" t="n">
        <v>0.24</v>
      </c>
      <c r="Y93" t="n">
        <v>1</v>
      </c>
      <c r="Z93" t="n">
        <v>10</v>
      </c>
      <c r="AA93" t="n">
        <v>1255.707192088548</v>
      </c>
      <c r="AB93" t="n">
        <v>1718.11397810708</v>
      </c>
      <c r="AC93" t="n">
        <v>1554.139591424653</v>
      </c>
      <c r="AD93" t="n">
        <v>1255707.192088548</v>
      </c>
      <c r="AE93" t="n">
        <v>1718113.97810708</v>
      </c>
      <c r="AF93" t="n">
        <v>1.171104313493535e-06</v>
      </c>
      <c r="AG93" t="n">
        <v>35.22135416666666</v>
      </c>
      <c r="AH93" t="n">
        <v>1554139.591424653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3.6957</v>
      </c>
      <c r="E94" t="n">
        <v>27.06</v>
      </c>
      <c r="F94" t="n">
        <v>23.62</v>
      </c>
      <c r="G94" t="n">
        <v>109.01</v>
      </c>
      <c r="H94" t="n">
        <v>1.44</v>
      </c>
      <c r="I94" t="n">
        <v>13</v>
      </c>
      <c r="J94" t="n">
        <v>297.43</v>
      </c>
      <c r="K94" t="n">
        <v>59.19</v>
      </c>
      <c r="L94" t="n">
        <v>24</v>
      </c>
      <c r="M94" t="n">
        <v>11</v>
      </c>
      <c r="N94" t="n">
        <v>84.23999999999999</v>
      </c>
      <c r="O94" t="n">
        <v>36917.19</v>
      </c>
      <c r="P94" t="n">
        <v>378.56</v>
      </c>
      <c r="Q94" t="n">
        <v>608.8099999999999</v>
      </c>
      <c r="R94" t="n">
        <v>55.04</v>
      </c>
      <c r="S94" t="n">
        <v>46.36</v>
      </c>
      <c r="T94" t="n">
        <v>4004.43</v>
      </c>
      <c r="U94" t="n">
        <v>0.84</v>
      </c>
      <c r="V94" t="n">
        <v>0.9</v>
      </c>
      <c r="W94" t="n">
        <v>9.199999999999999</v>
      </c>
      <c r="X94" t="n">
        <v>0.25</v>
      </c>
      <c r="Y94" t="n">
        <v>1</v>
      </c>
      <c r="Z94" t="n">
        <v>10</v>
      </c>
      <c r="AA94" t="n">
        <v>1255.426147692542</v>
      </c>
      <c r="AB94" t="n">
        <v>1717.72944076566</v>
      </c>
      <c r="AC94" t="n">
        <v>1553.791753787397</v>
      </c>
      <c r="AD94" t="n">
        <v>1255426.147692542</v>
      </c>
      <c r="AE94" t="n">
        <v>1717729.44076566</v>
      </c>
      <c r="AF94" t="n">
        <v>1.170660845359351e-06</v>
      </c>
      <c r="AG94" t="n">
        <v>35.234375</v>
      </c>
      <c r="AH94" t="n">
        <v>1553791.753787397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3.6961</v>
      </c>
      <c r="E95" t="n">
        <v>27.06</v>
      </c>
      <c r="F95" t="n">
        <v>23.61</v>
      </c>
      <c r="G95" t="n">
        <v>108.99</v>
      </c>
      <c r="H95" t="n">
        <v>1.45</v>
      </c>
      <c r="I95" t="n">
        <v>13</v>
      </c>
      <c r="J95" t="n">
        <v>297.95</v>
      </c>
      <c r="K95" t="n">
        <v>59.19</v>
      </c>
      <c r="L95" t="n">
        <v>24.25</v>
      </c>
      <c r="M95" t="n">
        <v>11</v>
      </c>
      <c r="N95" t="n">
        <v>84.51000000000001</v>
      </c>
      <c r="O95" t="n">
        <v>36981.53</v>
      </c>
      <c r="P95" t="n">
        <v>377.95</v>
      </c>
      <c r="Q95" t="n">
        <v>608.77</v>
      </c>
      <c r="R95" t="n">
        <v>54.88</v>
      </c>
      <c r="S95" t="n">
        <v>46.36</v>
      </c>
      <c r="T95" t="n">
        <v>3922.94</v>
      </c>
      <c r="U95" t="n">
        <v>0.84</v>
      </c>
      <c r="V95" t="n">
        <v>0.9</v>
      </c>
      <c r="W95" t="n">
        <v>9.199999999999999</v>
      </c>
      <c r="X95" t="n">
        <v>0.24</v>
      </c>
      <c r="Y95" t="n">
        <v>1</v>
      </c>
      <c r="Z95" t="n">
        <v>10</v>
      </c>
      <c r="AA95" t="n">
        <v>1254.354833876366</v>
      </c>
      <c r="AB95" t="n">
        <v>1716.263621939339</v>
      </c>
      <c r="AC95" t="n">
        <v>1552.46583065257</v>
      </c>
      <c r="AD95" t="n">
        <v>1254354.833876366</v>
      </c>
      <c r="AE95" t="n">
        <v>1716263.621939339</v>
      </c>
      <c r="AF95" t="n">
        <v>1.170787550540547e-06</v>
      </c>
      <c r="AG95" t="n">
        <v>35.234375</v>
      </c>
      <c r="AH95" t="n">
        <v>1552465.83065257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3.7076</v>
      </c>
      <c r="E96" t="n">
        <v>26.97</v>
      </c>
      <c r="F96" t="n">
        <v>23.58</v>
      </c>
      <c r="G96" t="n">
        <v>117.9</v>
      </c>
      <c r="H96" t="n">
        <v>1.46</v>
      </c>
      <c r="I96" t="n">
        <v>12</v>
      </c>
      <c r="J96" t="n">
        <v>298.47</v>
      </c>
      <c r="K96" t="n">
        <v>59.19</v>
      </c>
      <c r="L96" t="n">
        <v>24.5</v>
      </c>
      <c r="M96" t="n">
        <v>10</v>
      </c>
      <c r="N96" t="n">
        <v>84.78</v>
      </c>
      <c r="O96" t="n">
        <v>37045.99</v>
      </c>
      <c r="P96" t="n">
        <v>376.68</v>
      </c>
      <c r="Q96" t="n">
        <v>608.84</v>
      </c>
      <c r="R96" t="n">
        <v>53.84</v>
      </c>
      <c r="S96" t="n">
        <v>46.36</v>
      </c>
      <c r="T96" t="n">
        <v>3405.85</v>
      </c>
      <c r="U96" t="n">
        <v>0.86</v>
      </c>
      <c r="V96" t="n">
        <v>0.9</v>
      </c>
      <c r="W96" t="n">
        <v>9.199999999999999</v>
      </c>
      <c r="X96" t="n">
        <v>0.21</v>
      </c>
      <c r="Y96" t="n">
        <v>1</v>
      </c>
      <c r="Z96" t="n">
        <v>10</v>
      </c>
      <c r="AA96" t="n">
        <v>1249.837735559008</v>
      </c>
      <c r="AB96" t="n">
        <v>1710.083128741216</v>
      </c>
      <c r="AC96" t="n">
        <v>1546.875195050899</v>
      </c>
      <c r="AD96" t="n">
        <v>1249837.735559008</v>
      </c>
      <c r="AE96" t="n">
        <v>1710083.128741216</v>
      </c>
      <c r="AF96" t="n">
        <v>1.174430324499914e-06</v>
      </c>
      <c r="AG96" t="n">
        <v>35.1171875</v>
      </c>
      <c r="AH96" t="n">
        <v>1546875.195050899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3.7071</v>
      </c>
      <c r="E97" t="n">
        <v>26.98</v>
      </c>
      <c r="F97" t="n">
        <v>23.58</v>
      </c>
      <c r="G97" t="n">
        <v>117.92</v>
      </c>
      <c r="H97" t="n">
        <v>1.47</v>
      </c>
      <c r="I97" t="n">
        <v>12</v>
      </c>
      <c r="J97" t="n">
        <v>299</v>
      </c>
      <c r="K97" t="n">
        <v>59.19</v>
      </c>
      <c r="L97" t="n">
        <v>24.75</v>
      </c>
      <c r="M97" t="n">
        <v>10</v>
      </c>
      <c r="N97" t="n">
        <v>85.05</v>
      </c>
      <c r="O97" t="n">
        <v>37110.57</v>
      </c>
      <c r="P97" t="n">
        <v>377.04</v>
      </c>
      <c r="Q97" t="n">
        <v>608.78</v>
      </c>
      <c r="R97" t="n">
        <v>53.96</v>
      </c>
      <c r="S97" t="n">
        <v>46.36</v>
      </c>
      <c r="T97" t="n">
        <v>3467.69</v>
      </c>
      <c r="U97" t="n">
        <v>0.86</v>
      </c>
      <c r="V97" t="n">
        <v>0.9</v>
      </c>
      <c r="W97" t="n">
        <v>9.199999999999999</v>
      </c>
      <c r="X97" t="n">
        <v>0.21</v>
      </c>
      <c r="Y97" t="n">
        <v>1</v>
      </c>
      <c r="Z97" t="n">
        <v>10</v>
      </c>
      <c r="AA97" t="n">
        <v>1250.469275793236</v>
      </c>
      <c r="AB97" t="n">
        <v>1710.947229951275</v>
      </c>
      <c r="AC97" t="n">
        <v>1547.656827654244</v>
      </c>
      <c r="AD97" t="n">
        <v>1250469.275793236</v>
      </c>
      <c r="AE97" t="n">
        <v>1710947.229951276</v>
      </c>
      <c r="AF97" t="n">
        <v>1.174271943023419e-06</v>
      </c>
      <c r="AG97" t="n">
        <v>35.13020833333334</v>
      </c>
      <c r="AH97" t="n">
        <v>1547656.827654244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3.7061</v>
      </c>
      <c r="E98" t="n">
        <v>26.98</v>
      </c>
      <c r="F98" t="n">
        <v>23.59</v>
      </c>
      <c r="G98" t="n">
        <v>117.96</v>
      </c>
      <c r="H98" t="n">
        <v>1.49</v>
      </c>
      <c r="I98" t="n">
        <v>12</v>
      </c>
      <c r="J98" t="n">
        <v>299.52</v>
      </c>
      <c r="K98" t="n">
        <v>59.19</v>
      </c>
      <c r="L98" t="n">
        <v>25</v>
      </c>
      <c r="M98" t="n">
        <v>10</v>
      </c>
      <c r="N98" t="n">
        <v>85.33</v>
      </c>
      <c r="O98" t="n">
        <v>37175.38</v>
      </c>
      <c r="P98" t="n">
        <v>377.52</v>
      </c>
      <c r="Q98" t="n">
        <v>608.8</v>
      </c>
      <c r="R98" t="n">
        <v>54.22</v>
      </c>
      <c r="S98" t="n">
        <v>46.36</v>
      </c>
      <c r="T98" t="n">
        <v>3598.95</v>
      </c>
      <c r="U98" t="n">
        <v>0.85</v>
      </c>
      <c r="V98" t="n">
        <v>0.9</v>
      </c>
      <c r="W98" t="n">
        <v>9.199999999999999</v>
      </c>
      <c r="X98" t="n">
        <v>0.22</v>
      </c>
      <c r="Y98" t="n">
        <v>1</v>
      </c>
      <c r="Z98" t="n">
        <v>10</v>
      </c>
      <c r="AA98" t="n">
        <v>1251.470090077655</v>
      </c>
      <c r="AB98" t="n">
        <v>1712.316588208027</v>
      </c>
      <c r="AC98" t="n">
        <v>1548.895496280878</v>
      </c>
      <c r="AD98" t="n">
        <v>1251470.090077655</v>
      </c>
      <c r="AE98" t="n">
        <v>1712316.588208027</v>
      </c>
      <c r="AF98" t="n">
        <v>1.173955180070431e-06</v>
      </c>
      <c r="AG98" t="n">
        <v>35.13020833333334</v>
      </c>
      <c r="AH98" t="n">
        <v>1548895.496280878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3.7055</v>
      </c>
      <c r="E99" t="n">
        <v>26.99</v>
      </c>
      <c r="F99" t="n">
        <v>23.6</v>
      </c>
      <c r="G99" t="n">
        <v>117.98</v>
      </c>
      <c r="H99" t="n">
        <v>1.5</v>
      </c>
      <c r="I99" t="n">
        <v>12</v>
      </c>
      <c r="J99" t="n">
        <v>300.05</v>
      </c>
      <c r="K99" t="n">
        <v>59.19</v>
      </c>
      <c r="L99" t="n">
        <v>25.25</v>
      </c>
      <c r="M99" t="n">
        <v>10</v>
      </c>
      <c r="N99" t="n">
        <v>85.59999999999999</v>
      </c>
      <c r="O99" t="n">
        <v>37240.19</v>
      </c>
      <c r="P99" t="n">
        <v>377.54</v>
      </c>
      <c r="Q99" t="n">
        <v>608.78</v>
      </c>
      <c r="R99" t="n">
        <v>54.32</v>
      </c>
      <c r="S99" t="n">
        <v>46.36</v>
      </c>
      <c r="T99" t="n">
        <v>3646.06</v>
      </c>
      <c r="U99" t="n">
        <v>0.85</v>
      </c>
      <c r="V99" t="n">
        <v>0.9</v>
      </c>
      <c r="W99" t="n">
        <v>9.199999999999999</v>
      </c>
      <c r="X99" t="n">
        <v>0.22</v>
      </c>
      <c r="Y99" t="n">
        <v>1</v>
      </c>
      <c r="Z99" t="n">
        <v>10</v>
      </c>
      <c r="AA99" t="n">
        <v>1251.713107909688</v>
      </c>
      <c r="AB99" t="n">
        <v>1712.649095927005</v>
      </c>
      <c r="AC99" t="n">
        <v>1549.196269929834</v>
      </c>
      <c r="AD99" t="n">
        <v>1251713.107909688</v>
      </c>
      <c r="AE99" t="n">
        <v>1712649.095927005</v>
      </c>
      <c r="AF99" t="n">
        <v>1.173765122298638e-06</v>
      </c>
      <c r="AG99" t="n">
        <v>35.14322916666666</v>
      </c>
      <c r="AH99" t="n">
        <v>1549196.269929834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3.706</v>
      </c>
      <c r="E100" t="n">
        <v>26.98</v>
      </c>
      <c r="F100" t="n">
        <v>23.59</v>
      </c>
      <c r="G100" t="n">
        <v>117.96</v>
      </c>
      <c r="H100" t="n">
        <v>1.51</v>
      </c>
      <c r="I100" t="n">
        <v>12</v>
      </c>
      <c r="J100" t="n">
        <v>300.57</v>
      </c>
      <c r="K100" t="n">
        <v>59.19</v>
      </c>
      <c r="L100" t="n">
        <v>25.5</v>
      </c>
      <c r="M100" t="n">
        <v>10</v>
      </c>
      <c r="N100" t="n">
        <v>85.88</v>
      </c>
      <c r="O100" t="n">
        <v>37305.12</v>
      </c>
      <c r="P100" t="n">
        <v>377.49</v>
      </c>
      <c r="Q100" t="n">
        <v>608.84</v>
      </c>
      <c r="R100" t="n">
        <v>54.18</v>
      </c>
      <c r="S100" t="n">
        <v>46.36</v>
      </c>
      <c r="T100" t="n">
        <v>3576.96</v>
      </c>
      <c r="U100" t="n">
        <v>0.86</v>
      </c>
      <c r="V100" t="n">
        <v>0.9</v>
      </c>
      <c r="W100" t="n">
        <v>9.199999999999999</v>
      </c>
      <c r="X100" t="n">
        <v>0.22</v>
      </c>
      <c r="Y100" t="n">
        <v>1</v>
      </c>
      <c r="Z100" t="n">
        <v>10</v>
      </c>
      <c r="AA100" t="n">
        <v>1251.446700984855</v>
      </c>
      <c r="AB100" t="n">
        <v>1712.284586219404</v>
      </c>
      <c r="AC100" t="n">
        <v>1548.866548517134</v>
      </c>
      <c r="AD100" t="n">
        <v>1251446.700984855</v>
      </c>
      <c r="AE100" t="n">
        <v>1712284.586219404</v>
      </c>
      <c r="AF100" t="n">
        <v>1.173923503775132e-06</v>
      </c>
      <c r="AG100" t="n">
        <v>35.13020833333334</v>
      </c>
      <c r="AH100" t="n">
        <v>1548866.548517134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3.706</v>
      </c>
      <c r="E101" t="n">
        <v>26.98</v>
      </c>
      <c r="F101" t="n">
        <v>23.59</v>
      </c>
      <c r="G101" t="n">
        <v>117.96</v>
      </c>
      <c r="H101" t="n">
        <v>1.52</v>
      </c>
      <c r="I101" t="n">
        <v>12</v>
      </c>
      <c r="J101" t="n">
        <v>301.1</v>
      </c>
      <c r="K101" t="n">
        <v>59.19</v>
      </c>
      <c r="L101" t="n">
        <v>25.75</v>
      </c>
      <c r="M101" t="n">
        <v>10</v>
      </c>
      <c r="N101" t="n">
        <v>86.16</v>
      </c>
      <c r="O101" t="n">
        <v>37370.16</v>
      </c>
      <c r="P101" t="n">
        <v>377.65</v>
      </c>
      <c r="Q101" t="n">
        <v>608.77</v>
      </c>
      <c r="R101" t="n">
        <v>54.22</v>
      </c>
      <c r="S101" t="n">
        <v>46.36</v>
      </c>
      <c r="T101" t="n">
        <v>3595.92</v>
      </c>
      <c r="U101" t="n">
        <v>0.86</v>
      </c>
      <c r="V101" t="n">
        <v>0.9</v>
      </c>
      <c r="W101" t="n">
        <v>9.199999999999999</v>
      </c>
      <c r="X101" t="n">
        <v>0.22</v>
      </c>
      <c r="Y101" t="n">
        <v>1</v>
      </c>
      <c r="Z101" t="n">
        <v>10</v>
      </c>
      <c r="AA101" t="n">
        <v>1251.681647927843</v>
      </c>
      <c r="AB101" t="n">
        <v>1712.606050991928</v>
      </c>
      <c r="AC101" t="n">
        <v>1549.157333142947</v>
      </c>
      <c r="AD101" t="n">
        <v>1251681.647927843</v>
      </c>
      <c r="AE101" t="n">
        <v>1712606.050991928</v>
      </c>
      <c r="AF101" t="n">
        <v>1.173923503775132e-06</v>
      </c>
      <c r="AG101" t="n">
        <v>35.13020833333334</v>
      </c>
      <c r="AH101" t="n">
        <v>1549157.333142947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3.7058</v>
      </c>
      <c r="E102" t="n">
        <v>26.98</v>
      </c>
      <c r="F102" t="n">
        <v>23.59</v>
      </c>
      <c r="G102" t="n">
        <v>117.97</v>
      </c>
      <c r="H102" t="n">
        <v>1.54</v>
      </c>
      <c r="I102" t="n">
        <v>12</v>
      </c>
      <c r="J102" t="n">
        <v>301.63</v>
      </c>
      <c r="K102" t="n">
        <v>59.19</v>
      </c>
      <c r="L102" t="n">
        <v>26</v>
      </c>
      <c r="M102" t="n">
        <v>10</v>
      </c>
      <c r="N102" t="n">
        <v>86.44</v>
      </c>
      <c r="O102" t="n">
        <v>37435.32</v>
      </c>
      <c r="P102" t="n">
        <v>377.49</v>
      </c>
      <c r="Q102" t="n">
        <v>608.8200000000001</v>
      </c>
      <c r="R102" t="n">
        <v>54.32</v>
      </c>
      <c r="S102" t="n">
        <v>46.36</v>
      </c>
      <c r="T102" t="n">
        <v>3648.05</v>
      </c>
      <c r="U102" t="n">
        <v>0.85</v>
      </c>
      <c r="V102" t="n">
        <v>0.9</v>
      </c>
      <c r="W102" t="n">
        <v>9.199999999999999</v>
      </c>
      <c r="X102" t="n">
        <v>0.22</v>
      </c>
      <c r="Y102" t="n">
        <v>1</v>
      </c>
      <c r="Z102" t="n">
        <v>10</v>
      </c>
      <c r="AA102" t="n">
        <v>1251.48802887097</v>
      </c>
      <c r="AB102" t="n">
        <v>1712.341132856445</v>
      </c>
      <c r="AC102" t="n">
        <v>1548.917698422499</v>
      </c>
      <c r="AD102" t="n">
        <v>1251488.02887097</v>
      </c>
      <c r="AE102" t="n">
        <v>1712341.132856445</v>
      </c>
      <c r="AF102" t="n">
        <v>1.173860151184534e-06</v>
      </c>
      <c r="AG102" t="n">
        <v>35.13020833333334</v>
      </c>
      <c r="AH102" t="n">
        <v>1548917.698422499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3.7051</v>
      </c>
      <c r="E103" t="n">
        <v>26.99</v>
      </c>
      <c r="F103" t="n">
        <v>23.6</v>
      </c>
      <c r="G103" t="n">
        <v>117.99</v>
      </c>
      <c r="H103" t="n">
        <v>1.55</v>
      </c>
      <c r="I103" t="n">
        <v>12</v>
      </c>
      <c r="J103" t="n">
        <v>302.16</v>
      </c>
      <c r="K103" t="n">
        <v>59.19</v>
      </c>
      <c r="L103" t="n">
        <v>26.25</v>
      </c>
      <c r="M103" t="n">
        <v>10</v>
      </c>
      <c r="N103" t="n">
        <v>86.72</v>
      </c>
      <c r="O103" t="n">
        <v>37500.6</v>
      </c>
      <c r="P103" t="n">
        <v>377.36</v>
      </c>
      <c r="Q103" t="n">
        <v>608.8099999999999</v>
      </c>
      <c r="R103" t="n">
        <v>54.35</v>
      </c>
      <c r="S103" t="n">
        <v>46.36</v>
      </c>
      <c r="T103" t="n">
        <v>3663.07</v>
      </c>
      <c r="U103" t="n">
        <v>0.85</v>
      </c>
      <c r="V103" t="n">
        <v>0.9</v>
      </c>
      <c r="W103" t="n">
        <v>9.199999999999999</v>
      </c>
      <c r="X103" t="n">
        <v>0.23</v>
      </c>
      <c r="Y103" t="n">
        <v>1</v>
      </c>
      <c r="Z103" t="n">
        <v>10</v>
      </c>
      <c r="AA103" t="n">
        <v>1251.5314285438</v>
      </c>
      <c r="AB103" t="n">
        <v>1712.400514203469</v>
      </c>
      <c r="AC103" t="n">
        <v>1548.971412497106</v>
      </c>
      <c r="AD103" t="n">
        <v>1251531.4285438</v>
      </c>
      <c r="AE103" t="n">
        <v>1712400.514203469</v>
      </c>
      <c r="AF103" t="n">
        <v>1.173638417117443e-06</v>
      </c>
      <c r="AG103" t="n">
        <v>35.14322916666666</v>
      </c>
      <c r="AH103" t="n">
        <v>1548971.412497106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3.7045</v>
      </c>
      <c r="E104" t="n">
        <v>26.99</v>
      </c>
      <c r="F104" t="n">
        <v>23.6</v>
      </c>
      <c r="G104" t="n">
        <v>118.01</v>
      </c>
      <c r="H104" t="n">
        <v>1.56</v>
      </c>
      <c r="I104" t="n">
        <v>12</v>
      </c>
      <c r="J104" t="n">
        <v>302.69</v>
      </c>
      <c r="K104" t="n">
        <v>59.19</v>
      </c>
      <c r="L104" t="n">
        <v>26.5</v>
      </c>
      <c r="M104" t="n">
        <v>10</v>
      </c>
      <c r="N104" t="n">
        <v>87</v>
      </c>
      <c r="O104" t="n">
        <v>37566</v>
      </c>
      <c r="P104" t="n">
        <v>376.86</v>
      </c>
      <c r="Q104" t="n">
        <v>608.76</v>
      </c>
      <c r="R104" t="n">
        <v>54.66</v>
      </c>
      <c r="S104" t="n">
        <v>46.36</v>
      </c>
      <c r="T104" t="n">
        <v>3815.78</v>
      </c>
      <c r="U104" t="n">
        <v>0.85</v>
      </c>
      <c r="V104" t="n">
        <v>0.9</v>
      </c>
      <c r="W104" t="n">
        <v>9.199999999999999</v>
      </c>
      <c r="X104" t="n">
        <v>0.23</v>
      </c>
      <c r="Y104" t="n">
        <v>1</v>
      </c>
      <c r="Z104" t="n">
        <v>10</v>
      </c>
      <c r="AA104" t="n">
        <v>1250.920962946324</v>
      </c>
      <c r="AB104" t="n">
        <v>1711.565248241162</v>
      </c>
      <c r="AC104" t="n">
        <v>1548.215863145938</v>
      </c>
      <c r="AD104" t="n">
        <v>1250920.962946324</v>
      </c>
      <c r="AE104" t="n">
        <v>1711565.248241162</v>
      </c>
      <c r="AF104" t="n">
        <v>1.173448359345649e-06</v>
      </c>
      <c r="AG104" t="n">
        <v>35.14322916666666</v>
      </c>
      <c r="AH104" t="n">
        <v>1548215.863145938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3.7047</v>
      </c>
      <c r="E105" t="n">
        <v>26.99</v>
      </c>
      <c r="F105" t="n">
        <v>23.6</v>
      </c>
      <c r="G105" t="n">
        <v>118.01</v>
      </c>
      <c r="H105" t="n">
        <v>1.57</v>
      </c>
      <c r="I105" t="n">
        <v>12</v>
      </c>
      <c r="J105" t="n">
        <v>303.22</v>
      </c>
      <c r="K105" t="n">
        <v>59.19</v>
      </c>
      <c r="L105" t="n">
        <v>26.75</v>
      </c>
      <c r="M105" t="n">
        <v>10</v>
      </c>
      <c r="N105" t="n">
        <v>87.28</v>
      </c>
      <c r="O105" t="n">
        <v>37631.52</v>
      </c>
      <c r="P105" t="n">
        <v>376.17</v>
      </c>
      <c r="Q105" t="n">
        <v>608.78</v>
      </c>
      <c r="R105" t="n">
        <v>54.52</v>
      </c>
      <c r="S105" t="n">
        <v>46.36</v>
      </c>
      <c r="T105" t="n">
        <v>3746.08</v>
      </c>
      <c r="U105" t="n">
        <v>0.85</v>
      </c>
      <c r="V105" t="n">
        <v>0.9</v>
      </c>
      <c r="W105" t="n">
        <v>9.199999999999999</v>
      </c>
      <c r="X105" t="n">
        <v>0.23</v>
      </c>
      <c r="Y105" t="n">
        <v>1</v>
      </c>
      <c r="Z105" t="n">
        <v>10</v>
      </c>
      <c r="AA105" t="n">
        <v>1249.866086939101</v>
      </c>
      <c r="AB105" t="n">
        <v>1710.121920350234</v>
      </c>
      <c r="AC105" t="n">
        <v>1546.910284443198</v>
      </c>
      <c r="AD105" t="n">
        <v>1249866.086939102</v>
      </c>
      <c r="AE105" t="n">
        <v>1710121.920350234</v>
      </c>
      <c r="AF105" t="n">
        <v>1.173511711936247e-06</v>
      </c>
      <c r="AG105" t="n">
        <v>35.14322916666666</v>
      </c>
      <c r="AH105" t="n">
        <v>1546910.284443198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3.7152</v>
      </c>
      <c r="E106" t="n">
        <v>26.92</v>
      </c>
      <c r="F106" t="n">
        <v>23.57</v>
      </c>
      <c r="G106" t="n">
        <v>128.58</v>
      </c>
      <c r="H106" t="n">
        <v>1.58</v>
      </c>
      <c r="I106" t="n">
        <v>11</v>
      </c>
      <c r="J106" t="n">
        <v>303.75</v>
      </c>
      <c r="K106" t="n">
        <v>59.19</v>
      </c>
      <c r="L106" t="n">
        <v>27</v>
      </c>
      <c r="M106" t="n">
        <v>9</v>
      </c>
      <c r="N106" t="n">
        <v>87.56</v>
      </c>
      <c r="O106" t="n">
        <v>37697.16</v>
      </c>
      <c r="P106" t="n">
        <v>375.72</v>
      </c>
      <c r="Q106" t="n">
        <v>608.75</v>
      </c>
      <c r="R106" t="n">
        <v>53.67</v>
      </c>
      <c r="S106" t="n">
        <v>46.36</v>
      </c>
      <c r="T106" t="n">
        <v>3327.54</v>
      </c>
      <c r="U106" t="n">
        <v>0.86</v>
      </c>
      <c r="V106" t="n">
        <v>0.9</v>
      </c>
      <c r="W106" t="n">
        <v>9.199999999999999</v>
      </c>
      <c r="X106" t="n">
        <v>0.2</v>
      </c>
      <c r="Y106" t="n">
        <v>1</v>
      </c>
      <c r="Z106" t="n">
        <v>10</v>
      </c>
      <c r="AA106" t="n">
        <v>1246.77893595962</v>
      </c>
      <c r="AB106" t="n">
        <v>1705.897944184619</v>
      </c>
      <c r="AC106" t="n">
        <v>1543.08943863444</v>
      </c>
      <c r="AD106" t="n">
        <v>1246778.93595962</v>
      </c>
      <c r="AE106" t="n">
        <v>1705897.944184619</v>
      </c>
      <c r="AF106" t="n">
        <v>1.176837722942626e-06</v>
      </c>
      <c r="AG106" t="n">
        <v>35.05208333333334</v>
      </c>
      <c r="AH106" t="n">
        <v>1543089.43863444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3.7159</v>
      </c>
      <c r="E107" t="n">
        <v>26.91</v>
      </c>
      <c r="F107" t="n">
        <v>23.57</v>
      </c>
      <c r="G107" t="n">
        <v>128.56</v>
      </c>
      <c r="H107" t="n">
        <v>1.6</v>
      </c>
      <c r="I107" t="n">
        <v>11</v>
      </c>
      <c r="J107" t="n">
        <v>304.29</v>
      </c>
      <c r="K107" t="n">
        <v>59.19</v>
      </c>
      <c r="L107" t="n">
        <v>27.25</v>
      </c>
      <c r="M107" t="n">
        <v>9</v>
      </c>
      <c r="N107" t="n">
        <v>87.84</v>
      </c>
      <c r="O107" t="n">
        <v>37762.92</v>
      </c>
      <c r="P107" t="n">
        <v>375.95</v>
      </c>
      <c r="Q107" t="n">
        <v>608.8</v>
      </c>
      <c r="R107" t="n">
        <v>53.55</v>
      </c>
      <c r="S107" t="n">
        <v>46.36</v>
      </c>
      <c r="T107" t="n">
        <v>3268.49</v>
      </c>
      <c r="U107" t="n">
        <v>0.87</v>
      </c>
      <c r="V107" t="n">
        <v>0.9</v>
      </c>
      <c r="W107" t="n">
        <v>9.19</v>
      </c>
      <c r="X107" t="n">
        <v>0.2</v>
      </c>
      <c r="Y107" t="n">
        <v>1</v>
      </c>
      <c r="Z107" t="n">
        <v>10</v>
      </c>
      <c r="AA107" t="n">
        <v>1246.972397254229</v>
      </c>
      <c r="AB107" t="n">
        <v>1706.162646462813</v>
      </c>
      <c r="AC107" t="n">
        <v>1543.328878098715</v>
      </c>
      <c r="AD107" t="n">
        <v>1246972.397254229</v>
      </c>
      <c r="AE107" t="n">
        <v>1706162.646462813</v>
      </c>
      <c r="AF107" t="n">
        <v>1.177059457009718e-06</v>
      </c>
      <c r="AG107" t="n">
        <v>35.0390625</v>
      </c>
      <c r="AH107" t="n">
        <v>1543328.878098716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3.7151</v>
      </c>
      <c r="E108" t="n">
        <v>26.92</v>
      </c>
      <c r="F108" t="n">
        <v>23.57</v>
      </c>
      <c r="G108" t="n">
        <v>128.59</v>
      </c>
      <c r="H108" t="n">
        <v>1.61</v>
      </c>
      <c r="I108" t="n">
        <v>11</v>
      </c>
      <c r="J108" t="n">
        <v>304.82</v>
      </c>
      <c r="K108" t="n">
        <v>59.19</v>
      </c>
      <c r="L108" t="n">
        <v>27.5</v>
      </c>
      <c r="M108" t="n">
        <v>9</v>
      </c>
      <c r="N108" t="n">
        <v>88.13</v>
      </c>
      <c r="O108" t="n">
        <v>37828.81</v>
      </c>
      <c r="P108" t="n">
        <v>376.19</v>
      </c>
      <c r="Q108" t="n">
        <v>608.79</v>
      </c>
      <c r="R108" t="n">
        <v>53.7</v>
      </c>
      <c r="S108" t="n">
        <v>46.36</v>
      </c>
      <c r="T108" t="n">
        <v>3341.7</v>
      </c>
      <c r="U108" t="n">
        <v>0.86</v>
      </c>
      <c r="V108" t="n">
        <v>0.9</v>
      </c>
      <c r="W108" t="n">
        <v>9.199999999999999</v>
      </c>
      <c r="X108" t="n">
        <v>0.2</v>
      </c>
      <c r="Y108" t="n">
        <v>1</v>
      </c>
      <c r="Z108" t="n">
        <v>10</v>
      </c>
      <c r="AA108" t="n">
        <v>1247.487888663491</v>
      </c>
      <c r="AB108" t="n">
        <v>1706.867964550841</v>
      </c>
      <c r="AC108" t="n">
        <v>1543.966881618342</v>
      </c>
      <c r="AD108" t="n">
        <v>1247487.888663491</v>
      </c>
      <c r="AE108" t="n">
        <v>1706867.964550841</v>
      </c>
      <c r="AF108" t="n">
        <v>1.176806046647327e-06</v>
      </c>
      <c r="AG108" t="n">
        <v>35.05208333333334</v>
      </c>
      <c r="AH108" t="n">
        <v>1543966.881618342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3.7154</v>
      </c>
      <c r="E109" t="n">
        <v>26.92</v>
      </c>
      <c r="F109" t="n">
        <v>23.57</v>
      </c>
      <c r="G109" t="n">
        <v>128.58</v>
      </c>
      <c r="H109" t="n">
        <v>1.62</v>
      </c>
      <c r="I109" t="n">
        <v>11</v>
      </c>
      <c r="J109" t="n">
        <v>305.36</v>
      </c>
      <c r="K109" t="n">
        <v>59.19</v>
      </c>
      <c r="L109" t="n">
        <v>27.75</v>
      </c>
      <c r="M109" t="n">
        <v>9</v>
      </c>
      <c r="N109" t="n">
        <v>88.41</v>
      </c>
      <c r="O109" t="n">
        <v>37894.82</v>
      </c>
      <c r="P109" t="n">
        <v>376.4</v>
      </c>
      <c r="Q109" t="n">
        <v>608.87</v>
      </c>
      <c r="R109" t="n">
        <v>53.67</v>
      </c>
      <c r="S109" t="n">
        <v>46.36</v>
      </c>
      <c r="T109" t="n">
        <v>3328.33</v>
      </c>
      <c r="U109" t="n">
        <v>0.86</v>
      </c>
      <c r="V109" t="n">
        <v>0.9</v>
      </c>
      <c r="W109" t="n">
        <v>9.19</v>
      </c>
      <c r="X109" t="n">
        <v>0.2</v>
      </c>
      <c r="Y109" t="n">
        <v>1</v>
      </c>
      <c r="Z109" t="n">
        <v>10</v>
      </c>
      <c r="AA109" t="n">
        <v>1247.733964354455</v>
      </c>
      <c r="AB109" t="n">
        <v>1707.204656167311</v>
      </c>
      <c r="AC109" t="n">
        <v>1544.271439859486</v>
      </c>
      <c r="AD109" t="n">
        <v>1247733.964354455</v>
      </c>
      <c r="AE109" t="n">
        <v>1707204.656167311</v>
      </c>
      <c r="AF109" t="n">
        <v>1.176901075533223e-06</v>
      </c>
      <c r="AG109" t="n">
        <v>35.05208333333334</v>
      </c>
      <c r="AH109" t="n">
        <v>1544271.439859486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3.7164</v>
      </c>
      <c r="E110" t="n">
        <v>26.91</v>
      </c>
      <c r="F110" t="n">
        <v>23.57</v>
      </c>
      <c r="G110" t="n">
        <v>128.54</v>
      </c>
      <c r="H110" t="n">
        <v>1.63</v>
      </c>
      <c r="I110" t="n">
        <v>11</v>
      </c>
      <c r="J110" t="n">
        <v>305.89</v>
      </c>
      <c r="K110" t="n">
        <v>59.19</v>
      </c>
      <c r="L110" t="n">
        <v>28</v>
      </c>
      <c r="M110" t="n">
        <v>9</v>
      </c>
      <c r="N110" t="n">
        <v>88.7</v>
      </c>
      <c r="O110" t="n">
        <v>37960.95</v>
      </c>
      <c r="P110" t="n">
        <v>376.27</v>
      </c>
      <c r="Q110" t="n">
        <v>608.76</v>
      </c>
      <c r="R110" t="n">
        <v>53.39</v>
      </c>
      <c r="S110" t="n">
        <v>46.36</v>
      </c>
      <c r="T110" t="n">
        <v>3185.2</v>
      </c>
      <c r="U110" t="n">
        <v>0.87</v>
      </c>
      <c r="V110" t="n">
        <v>0.9</v>
      </c>
      <c r="W110" t="n">
        <v>9.199999999999999</v>
      </c>
      <c r="X110" t="n">
        <v>0.19</v>
      </c>
      <c r="Y110" t="n">
        <v>1</v>
      </c>
      <c r="Z110" t="n">
        <v>10</v>
      </c>
      <c r="AA110" t="n">
        <v>1247.338553128832</v>
      </c>
      <c r="AB110" t="n">
        <v>1706.663637084103</v>
      </c>
      <c r="AC110" t="n">
        <v>1543.782054878254</v>
      </c>
      <c r="AD110" t="n">
        <v>1247338.553128832</v>
      </c>
      <c r="AE110" t="n">
        <v>1706663.637084103</v>
      </c>
      <c r="AF110" t="n">
        <v>1.177217838486212e-06</v>
      </c>
      <c r="AG110" t="n">
        <v>35.0390625</v>
      </c>
      <c r="AH110" t="n">
        <v>1543782.054878254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3.7162</v>
      </c>
      <c r="E111" t="n">
        <v>26.91</v>
      </c>
      <c r="F111" t="n">
        <v>23.57</v>
      </c>
      <c r="G111" t="n">
        <v>128.54</v>
      </c>
      <c r="H111" t="n">
        <v>1.64</v>
      </c>
      <c r="I111" t="n">
        <v>11</v>
      </c>
      <c r="J111" t="n">
        <v>306.43</v>
      </c>
      <c r="K111" t="n">
        <v>59.19</v>
      </c>
      <c r="L111" t="n">
        <v>28.25</v>
      </c>
      <c r="M111" t="n">
        <v>9</v>
      </c>
      <c r="N111" t="n">
        <v>88.98999999999999</v>
      </c>
      <c r="O111" t="n">
        <v>38027.2</v>
      </c>
      <c r="P111" t="n">
        <v>376.12</v>
      </c>
      <c r="Q111" t="n">
        <v>608.79</v>
      </c>
      <c r="R111" t="n">
        <v>53.51</v>
      </c>
      <c r="S111" t="n">
        <v>46.36</v>
      </c>
      <c r="T111" t="n">
        <v>3249.16</v>
      </c>
      <c r="U111" t="n">
        <v>0.87</v>
      </c>
      <c r="V111" t="n">
        <v>0.9</v>
      </c>
      <c r="W111" t="n">
        <v>9.19</v>
      </c>
      <c r="X111" t="n">
        <v>0.19</v>
      </c>
      <c r="Y111" t="n">
        <v>1</v>
      </c>
      <c r="Z111" t="n">
        <v>10</v>
      </c>
      <c r="AA111" t="n">
        <v>1247.159886067251</v>
      </c>
      <c r="AB111" t="n">
        <v>1706.419176928212</v>
      </c>
      <c r="AC111" t="n">
        <v>1543.56092565654</v>
      </c>
      <c r="AD111" t="n">
        <v>1247159.886067251</v>
      </c>
      <c r="AE111" t="n">
        <v>1706419.176928212</v>
      </c>
      <c r="AF111" t="n">
        <v>1.177154485895614e-06</v>
      </c>
      <c r="AG111" t="n">
        <v>35.0390625</v>
      </c>
      <c r="AH111" t="n">
        <v>1543560.92565654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3.7155</v>
      </c>
      <c r="E112" t="n">
        <v>26.91</v>
      </c>
      <c r="F112" t="n">
        <v>23.57</v>
      </c>
      <c r="G112" t="n">
        <v>128.57</v>
      </c>
      <c r="H112" t="n">
        <v>1.65</v>
      </c>
      <c r="I112" t="n">
        <v>11</v>
      </c>
      <c r="J112" t="n">
        <v>306.97</v>
      </c>
      <c r="K112" t="n">
        <v>59.19</v>
      </c>
      <c r="L112" t="n">
        <v>28.5</v>
      </c>
      <c r="M112" t="n">
        <v>9</v>
      </c>
      <c r="N112" t="n">
        <v>89.27</v>
      </c>
      <c r="O112" t="n">
        <v>38093.58</v>
      </c>
      <c r="P112" t="n">
        <v>375.96</v>
      </c>
      <c r="Q112" t="n">
        <v>608.77</v>
      </c>
      <c r="R112" t="n">
        <v>53.64</v>
      </c>
      <c r="S112" t="n">
        <v>46.36</v>
      </c>
      <c r="T112" t="n">
        <v>3313.52</v>
      </c>
      <c r="U112" t="n">
        <v>0.86</v>
      </c>
      <c r="V112" t="n">
        <v>0.9</v>
      </c>
      <c r="W112" t="n">
        <v>9.199999999999999</v>
      </c>
      <c r="X112" t="n">
        <v>0.2</v>
      </c>
      <c r="Y112" t="n">
        <v>1</v>
      </c>
      <c r="Z112" t="n">
        <v>10</v>
      </c>
      <c r="AA112" t="n">
        <v>1247.069002186246</v>
      </c>
      <c r="AB112" t="n">
        <v>1706.294825592707</v>
      </c>
      <c r="AC112" t="n">
        <v>1543.448442237967</v>
      </c>
      <c r="AD112" t="n">
        <v>1247069.002186246</v>
      </c>
      <c r="AE112" t="n">
        <v>1706294.825592707</v>
      </c>
      <c r="AF112" t="n">
        <v>1.176932751828522e-06</v>
      </c>
      <c r="AG112" t="n">
        <v>35.0390625</v>
      </c>
      <c r="AH112" t="n">
        <v>1543448.442237967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3.7156</v>
      </c>
      <c r="E113" t="n">
        <v>26.91</v>
      </c>
      <c r="F113" t="n">
        <v>23.57</v>
      </c>
      <c r="G113" t="n">
        <v>128.57</v>
      </c>
      <c r="H113" t="n">
        <v>1.67</v>
      </c>
      <c r="I113" t="n">
        <v>11</v>
      </c>
      <c r="J113" t="n">
        <v>307.51</v>
      </c>
      <c r="K113" t="n">
        <v>59.19</v>
      </c>
      <c r="L113" t="n">
        <v>28.75</v>
      </c>
      <c r="M113" t="n">
        <v>9</v>
      </c>
      <c r="N113" t="n">
        <v>89.56</v>
      </c>
      <c r="O113" t="n">
        <v>38160.09</v>
      </c>
      <c r="P113" t="n">
        <v>375.4</v>
      </c>
      <c r="Q113" t="n">
        <v>608.8</v>
      </c>
      <c r="R113" t="n">
        <v>53.54</v>
      </c>
      <c r="S113" t="n">
        <v>46.36</v>
      </c>
      <c r="T113" t="n">
        <v>3263.97</v>
      </c>
      <c r="U113" t="n">
        <v>0.87</v>
      </c>
      <c r="V113" t="n">
        <v>0.9</v>
      </c>
      <c r="W113" t="n">
        <v>9.199999999999999</v>
      </c>
      <c r="X113" t="n">
        <v>0.2</v>
      </c>
      <c r="Y113" t="n">
        <v>1</v>
      </c>
      <c r="Z113" t="n">
        <v>10</v>
      </c>
      <c r="AA113" t="n">
        <v>1246.228320878301</v>
      </c>
      <c r="AB113" t="n">
        <v>1705.144568338935</v>
      </c>
      <c r="AC113" t="n">
        <v>1542.407963922099</v>
      </c>
      <c r="AD113" t="n">
        <v>1246228.320878301</v>
      </c>
      <c r="AE113" t="n">
        <v>1705144.568338935</v>
      </c>
      <c r="AF113" t="n">
        <v>1.176964428123821e-06</v>
      </c>
      <c r="AG113" t="n">
        <v>35.0390625</v>
      </c>
      <c r="AH113" t="n">
        <v>1542407.963922099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3.7161</v>
      </c>
      <c r="E114" t="n">
        <v>26.91</v>
      </c>
      <c r="F114" t="n">
        <v>23.57</v>
      </c>
      <c r="G114" t="n">
        <v>128.55</v>
      </c>
      <c r="H114" t="n">
        <v>1.68</v>
      </c>
      <c r="I114" t="n">
        <v>11</v>
      </c>
      <c r="J114" t="n">
        <v>308.05</v>
      </c>
      <c r="K114" t="n">
        <v>59.19</v>
      </c>
      <c r="L114" t="n">
        <v>29</v>
      </c>
      <c r="M114" t="n">
        <v>9</v>
      </c>
      <c r="N114" t="n">
        <v>89.84999999999999</v>
      </c>
      <c r="O114" t="n">
        <v>38226.72</v>
      </c>
      <c r="P114" t="n">
        <v>374.95</v>
      </c>
      <c r="Q114" t="n">
        <v>608.77</v>
      </c>
      <c r="R114" t="n">
        <v>53.46</v>
      </c>
      <c r="S114" t="n">
        <v>46.36</v>
      </c>
      <c r="T114" t="n">
        <v>3220.35</v>
      </c>
      <c r="U114" t="n">
        <v>0.87</v>
      </c>
      <c r="V114" t="n">
        <v>0.9</v>
      </c>
      <c r="W114" t="n">
        <v>9.199999999999999</v>
      </c>
      <c r="X114" t="n">
        <v>0.2</v>
      </c>
      <c r="Y114" t="n">
        <v>1</v>
      </c>
      <c r="Z114" t="n">
        <v>10</v>
      </c>
      <c r="AA114" t="n">
        <v>1245.466997349334</v>
      </c>
      <c r="AB114" t="n">
        <v>1704.10289189938</v>
      </c>
      <c r="AC114" t="n">
        <v>1541.465703619932</v>
      </c>
      <c r="AD114" t="n">
        <v>1245466.997349334</v>
      </c>
      <c r="AE114" t="n">
        <v>1704102.891899379</v>
      </c>
      <c r="AF114" t="n">
        <v>1.177122809600315e-06</v>
      </c>
      <c r="AG114" t="n">
        <v>35.0390625</v>
      </c>
      <c r="AH114" t="n">
        <v>1541465.703619932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3.7164</v>
      </c>
      <c r="E115" t="n">
        <v>26.91</v>
      </c>
      <c r="F115" t="n">
        <v>23.57</v>
      </c>
      <c r="G115" t="n">
        <v>128.54</v>
      </c>
      <c r="H115" t="n">
        <v>1.69</v>
      </c>
      <c r="I115" t="n">
        <v>11</v>
      </c>
      <c r="J115" t="n">
        <v>308.59</v>
      </c>
      <c r="K115" t="n">
        <v>59.19</v>
      </c>
      <c r="L115" t="n">
        <v>29.25</v>
      </c>
      <c r="M115" t="n">
        <v>9</v>
      </c>
      <c r="N115" t="n">
        <v>90.14</v>
      </c>
      <c r="O115" t="n">
        <v>38293.47</v>
      </c>
      <c r="P115" t="n">
        <v>374.38</v>
      </c>
      <c r="Q115" t="n">
        <v>608.77</v>
      </c>
      <c r="R115" t="n">
        <v>53.32</v>
      </c>
      <c r="S115" t="n">
        <v>46.36</v>
      </c>
      <c r="T115" t="n">
        <v>3153.44</v>
      </c>
      <c r="U115" t="n">
        <v>0.87</v>
      </c>
      <c r="V115" t="n">
        <v>0.9</v>
      </c>
      <c r="W115" t="n">
        <v>9.199999999999999</v>
      </c>
      <c r="X115" t="n">
        <v>0.19</v>
      </c>
      <c r="Y115" t="n">
        <v>1</v>
      </c>
      <c r="Z115" t="n">
        <v>10</v>
      </c>
      <c r="AA115" t="n">
        <v>1244.571008814025</v>
      </c>
      <c r="AB115" t="n">
        <v>1702.876960857144</v>
      </c>
      <c r="AC115" t="n">
        <v>1540.356773715763</v>
      </c>
      <c r="AD115" t="n">
        <v>1244571.008814025</v>
      </c>
      <c r="AE115" t="n">
        <v>1702876.960857145</v>
      </c>
      <c r="AF115" t="n">
        <v>1.177217838486212e-06</v>
      </c>
      <c r="AG115" t="n">
        <v>35.0390625</v>
      </c>
      <c r="AH115" t="n">
        <v>1540356.773715763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3.7167</v>
      </c>
      <c r="E116" t="n">
        <v>26.91</v>
      </c>
      <c r="F116" t="n">
        <v>23.56</v>
      </c>
      <c r="G116" t="n">
        <v>128.52</v>
      </c>
      <c r="H116" t="n">
        <v>1.7</v>
      </c>
      <c r="I116" t="n">
        <v>11</v>
      </c>
      <c r="J116" t="n">
        <v>309.13</v>
      </c>
      <c r="K116" t="n">
        <v>59.19</v>
      </c>
      <c r="L116" t="n">
        <v>29.5</v>
      </c>
      <c r="M116" t="n">
        <v>9</v>
      </c>
      <c r="N116" t="n">
        <v>90.44</v>
      </c>
      <c r="O116" t="n">
        <v>38360.36</v>
      </c>
      <c r="P116" t="n">
        <v>373.95</v>
      </c>
      <c r="Q116" t="n">
        <v>608.84</v>
      </c>
      <c r="R116" t="n">
        <v>53.4</v>
      </c>
      <c r="S116" t="n">
        <v>46.36</v>
      </c>
      <c r="T116" t="n">
        <v>3193.45</v>
      </c>
      <c r="U116" t="n">
        <v>0.87</v>
      </c>
      <c r="V116" t="n">
        <v>0.9</v>
      </c>
      <c r="W116" t="n">
        <v>9.19</v>
      </c>
      <c r="X116" t="n">
        <v>0.19</v>
      </c>
      <c r="Y116" t="n">
        <v>1</v>
      </c>
      <c r="Z116" t="n">
        <v>10</v>
      </c>
      <c r="AA116" t="n">
        <v>1243.79077378634</v>
      </c>
      <c r="AB116" t="n">
        <v>1701.809408870726</v>
      </c>
      <c r="AC116" t="n">
        <v>1539.39110739261</v>
      </c>
      <c r="AD116" t="n">
        <v>1243790.77378634</v>
      </c>
      <c r="AE116" t="n">
        <v>1701809.408870726</v>
      </c>
      <c r="AF116" t="n">
        <v>1.177312867372108e-06</v>
      </c>
      <c r="AG116" t="n">
        <v>35.0390625</v>
      </c>
      <c r="AH116" t="n">
        <v>1539391.10739261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3.7249</v>
      </c>
      <c r="E117" t="n">
        <v>26.85</v>
      </c>
      <c r="F117" t="n">
        <v>23.55</v>
      </c>
      <c r="G117" t="n">
        <v>141.31</v>
      </c>
      <c r="H117" t="n">
        <v>1.71</v>
      </c>
      <c r="I117" t="n">
        <v>10</v>
      </c>
      <c r="J117" t="n">
        <v>309.67</v>
      </c>
      <c r="K117" t="n">
        <v>59.19</v>
      </c>
      <c r="L117" t="n">
        <v>29.75</v>
      </c>
      <c r="M117" t="n">
        <v>8</v>
      </c>
      <c r="N117" t="n">
        <v>90.73</v>
      </c>
      <c r="O117" t="n">
        <v>38427.37</v>
      </c>
      <c r="P117" t="n">
        <v>373.68</v>
      </c>
      <c r="Q117" t="n">
        <v>608.8099999999999</v>
      </c>
      <c r="R117" t="n">
        <v>52.98</v>
      </c>
      <c r="S117" t="n">
        <v>46.36</v>
      </c>
      <c r="T117" t="n">
        <v>2986.17</v>
      </c>
      <c r="U117" t="n">
        <v>0.88</v>
      </c>
      <c r="V117" t="n">
        <v>0.9</v>
      </c>
      <c r="W117" t="n">
        <v>9.19</v>
      </c>
      <c r="X117" t="n">
        <v>0.18</v>
      </c>
      <c r="Y117" t="n">
        <v>1</v>
      </c>
      <c r="Z117" t="n">
        <v>10</v>
      </c>
      <c r="AA117" t="n">
        <v>1232.724896780834</v>
      </c>
      <c r="AB117" t="n">
        <v>1686.668587759754</v>
      </c>
      <c r="AC117" t="n">
        <v>1525.695304998193</v>
      </c>
      <c r="AD117" t="n">
        <v>1232724.896780834</v>
      </c>
      <c r="AE117" t="n">
        <v>1686668.587759754</v>
      </c>
      <c r="AF117" t="n">
        <v>1.179910323586613e-06</v>
      </c>
      <c r="AG117" t="n">
        <v>34.9609375</v>
      </c>
      <c r="AH117" t="n">
        <v>1525695.304998193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3.7251</v>
      </c>
      <c r="E118" t="n">
        <v>26.84</v>
      </c>
      <c r="F118" t="n">
        <v>23.55</v>
      </c>
      <c r="G118" t="n">
        <v>141.3</v>
      </c>
      <c r="H118" t="n">
        <v>1.72</v>
      </c>
      <c r="I118" t="n">
        <v>10</v>
      </c>
      <c r="J118" t="n">
        <v>310.22</v>
      </c>
      <c r="K118" t="n">
        <v>59.19</v>
      </c>
      <c r="L118" t="n">
        <v>30</v>
      </c>
      <c r="M118" t="n">
        <v>8</v>
      </c>
      <c r="N118" t="n">
        <v>91.02</v>
      </c>
      <c r="O118" t="n">
        <v>38494.52</v>
      </c>
      <c r="P118" t="n">
        <v>374.24</v>
      </c>
      <c r="Q118" t="n">
        <v>608.76</v>
      </c>
      <c r="R118" t="n">
        <v>52.98</v>
      </c>
      <c r="S118" t="n">
        <v>46.36</v>
      </c>
      <c r="T118" t="n">
        <v>2988.71</v>
      </c>
      <c r="U118" t="n">
        <v>0.87</v>
      </c>
      <c r="V118" t="n">
        <v>0.9</v>
      </c>
      <c r="W118" t="n">
        <v>9.19</v>
      </c>
      <c r="X118" t="n">
        <v>0.18</v>
      </c>
      <c r="Y118" t="n">
        <v>1</v>
      </c>
      <c r="Z118" t="n">
        <v>10</v>
      </c>
      <c r="AA118" t="n">
        <v>1233.50240761578</v>
      </c>
      <c r="AB118" t="n">
        <v>1687.732412385485</v>
      </c>
      <c r="AC118" t="n">
        <v>1526.657599694732</v>
      </c>
      <c r="AD118" t="n">
        <v>1233502.40761578</v>
      </c>
      <c r="AE118" t="n">
        <v>1687732.412385485</v>
      </c>
      <c r="AF118" t="n">
        <v>1.179973676177211e-06</v>
      </c>
      <c r="AG118" t="n">
        <v>34.94791666666666</v>
      </c>
      <c r="AH118" t="n">
        <v>1526657.599694731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3.7252</v>
      </c>
      <c r="E119" t="n">
        <v>26.84</v>
      </c>
      <c r="F119" t="n">
        <v>23.55</v>
      </c>
      <c r="G119" t="n">
        <v>141.3</v>
      </c>
      <c r="H119" t="n">
        <v>1.73</v>
      </c>
      <c r="I119" t="n">
        <v>10</v>
      </c>
      <c r="J119" t="n">
        <v>310.76</v>
      </c>
      <c r="K119" t="n">
        <v>59.19</v>
      </c>
      <c r="L119" t="n">
        <v>30.25</v>
      </c>
      <c r="M119" t="n">
        <v>8</v>
      </c>
      <c r="N119" t="n">
        <v>91.31999999999999</v>
      </c>
      <c r="O119" t="n">
        <v>38561.79</v>
      </c>
      <c r="P119" t="n">
        <v>374.81</v>
      </c>
      <c r="Q119" t="n">
        <v>608.8</v>
      </c>
      <c r="R119" t="n">
        <v>52.87</v>
      </c>
      <c r="S119" t="n">
        <v>46.36</v>
      </c>
      <c r="T119" t="n">
        <v>2932.28</v>
      </c>
      <c r="U119" t="n">
        <v>0.88</v>
      </c>
      <c r="V119" t="n">
        <v>0.9</v>
      </c>
      <c r="W119" t="n">
        <v>9.199999999999999</v>
      </c>
      <c r="X119" t="n">
        <v>0.18</v>
      </c>
      <c r="Y119" t="n">
        <v>1</v>
      </c>
      <c r="Z119" t="n">
        <v>10</v>
      </c>
      <c r="AA119" t="n">
        <v>1234.314778237213</v>
      </c>
      <c r="AB119" t="n">
        <v>1688.843933708992</v>
      </c>
      <c r="AC119" t="n">
        <v>1527.663038983153</v>
      </c>
      <c r="AD119" t="n">
        <v>1234314.778237213</v>
      </c>
      <c r="AE119" t="n">
        <v>1688843.933708992</v>
      </c>
      <c r="AF119" t="n">
        <v>1.18000535247251e-06</v>
      </c>
      <c r="AG119" t="n">
        <v>34.94791666666666</v>
      </c>
      <c r="AH119" t="n">
        <v>1527663.038983153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3.7247</v>
      </c>
      <c r="E120" t="n">
        <v>26.85</v>
      </c>
      <c r="F120" t="n">
        <v>23.55</v>
      </c>
      <c r="G120" t="n">
        <v>141.32</v>
      </c>
      <c r="H120" t="n">
        <v>1.75</v>
      </c>
      <c r="I120" t="n">
        <v>10</v>
      </c>
      <c r="J120" t="n">
        <v>311.31</v>
      </c>
      <c r="K120" t="n">
        <v>59.19</v>
      </c>
      <c r="L120" t="n">
        <v>30.5</v>
      </c>
      <c r="M120" t="n">
        <v>8</v>
      </c>
      <c r="N120" t="n">
        <v>91.62</v>
      </c>
      <c r="O120" t="n">
        <v>38629.19</v>
      </c>
      <c r="P120" t="n">
        <v>374.86</v>
      </c>
      <c r="Q120" t="n">
        <v>608.78</v>
      </c>
      <c r="R120" t="n">
        <v>52.93</v>
      </c>
      <c r="S120" t="n">
        <v>46.36</v>
      </c>
      <c r="T120" t="n">
        <v>2962.85</v>
      </c>
      <c r="U120" t="n">
        <v>0.88</v>
      </c>
      <c r="V120" t="n">
        <v>0.9</v>
      </c>
      <c r="W120" t="n">
        <v>9.199999999999999</v>
      </c>
      <c r="X120" t="n">
        <v>0.18</v>
      </c>
      <c r="Y120" t="n">
        <v>1</v>
      </c>
      <c r="Z120" t="n">
        <v>10</v>
      </c>
      <c r="AA120" t="n">
        <v>1234.489522736012</v>
      </c>
      <c r="AB120" t="n">
        <v>1689.083026841431</v>
      </c>
      <c r="AC120" t="n">
        <v>1527.879313402602</v>
      </c>
      <c r="AD120" t="n">
        <v>1234489.522736012</v>
      </c>
      <c r="AE120" t="n">
        <v>1689083.026841431</v>
      </c>
      <c r="AF120" t="n">
        <v>1.179846970996016e-06</v>
      </c>
      <c r="AG120" t="n">
        <v>34.9609375</v>
      </c>
      <c r="AH120" t="n">
        <v>1527879.313402602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3.7261</v>
      </c>
      <c r="E121" t="n">
        <v>26.84</v>
      </c>
      <c r="F121" t="n">
        <v>23.54</v>
      </c>
      <c r="G121" t="n">
        <v>141.26</v>
      </c>
      <c r="H121" t="n">
        <v>1.76</v>
      </c>
      <c r="I121" t="n">
        <v>10</v>
      </c>
      <c r="J121" t="n">
        <v>311.86</v>
      </c>
      <c r="K121" t="n">
        <v>59.19</v>
      </c>
      <c r="L121" t="n">
        <v>30.75</v>
      </c>
      <c r="M121" t="n">
        <v>8</v>
      </c>
      <c r="N121" t="n">
        <v>91.91</v>
      </c>
      <c r="O121" t="n">
        <v>38696.85</v>
      </c>
      <c r="P121" t="n">
        <v>374.88</v>
      </c>
      <c r="Q121" t="n">
        <v>608.75</v>
      </c>
      <c r="R121" t="n">
        <v>52.87</v>
      </c>
      <c r="S121" t="n">
        <v>46.36</v>
      </c>
      <c r="T121" t="n">
        <v>2931.58</v>
      </c>
      <c r="U121" t="n">
        <v>0.88</v>
      </c>
      <c r="V121" t="n">
        <v>0.9</v>
      </c>
      <c r="W121" t="n">
        <v>9.19</v>
      </c>
      <c r="X121" t="n">
        <v>0.17</v>
      </c>
      <c r="Y121" t="n">
        <v>1</v>
      </c>
      <c r="Z121" t="n">
        <v>10</v>
      </c>
      <c r="AA121" t="n">
        <v>1234.144883477972</v>
      </c>
      <c r="AB121" t="n">
        <v>1688.611476204171</v>
      </c>
      <c r="AC121" t="n">
        <v>1527.452766896336</v>
      </c>
      <c r="AD121" t="n">
        <v>1234144.883477972</v>
      </c>
      <c r="AE121" t="n">
        <v>1688611.476204171</v>
      </c>
      <c r="AF121" t="n">
        <v>1.1802904391302e-06</v>
      </c>
      <c r="AG121" t="n">
        <v>34.94791666666666</v>
      </c>
      <c r="AH121" t="n">
        <v>1527452.766896336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3.7252</v>
      </c>
      <c r="E122" t="n">
        <v>26.84</v>
      </c>
      <c r="F122" t="n">
        <v>23.55</v>
      </c>
      <c r="G122" t="n">
        <v>141.3</v>
      </c>
      <c r="H122" t="n">
        <v>1.77</v>
      </c>
      <c r="I122" t="n">
        <v>10</v>
      </c>
      <c r="J122" t="n">
        <v>312.41</v>
      </c>
      <c r="K122" t="n">
        <v>59.19</v>
      </c>
      <c r="L122" t="n">
        <v>31</v>
      </c>
      <c r="M122" t="n">
        <v>8</v>
      </c>
      <c r="N122" t="n">
        <v>92.20999999999999</v>
      </c>
      <c r="O122" t="n">
        <v>38764.53</v>
      </c>
      <c r="P122" t="n">
        <v>375.12</v>
      </c>
      <c r="Q122" t="n">
        <v>608.8</v>
      </c>
      <c r="R122" t="n">
        <v>52.88</v>
      </c>
      <c r="S122" t="n">
        <v>46.36</v>
      </c>
      <c r="T122" t="n">
        <v>2935.78</v>
      </c>
      <c r="U122" t="n">
        <v>0.88</v>
      </c>
      <c r="V122" t="n">
        <v>0.9</v>
      </c>
      <c r="W122" t="n">
        <v>9.199999999999999</v>
      </c>
      <c r="X122" t="n">
        <v>0.18</v>
      </c>
      <c r="Y122" t="n">
        <v>1</v>
      </c>
      <c r="Z122" t="n">
        <v>10</v>
      </c>
      <c r="AA122" t="n">
        <v>1234.767641749443</v>
      </c>
      <c r="AB122" t="n">
        <v>1689.463561545352</v>
      </c>
      <c r="AC122" t="n">
        <v>1528.223530408464</v>
      </c>
      <c r="AD122" t="n">
        <v>1234767.641749443</v>
      </c>
      <c r="AE122" t="n">
        <v>1689463.561545352</v>
      </c>
      <c r="AF122" t="n">
        <v>1.18000535247251e-06</v>
      </c>
      <c r="AG122" t="n">
        <v>34.94791666666666</v>
      </c>
      <c r="AH122" t="n">
        <v>1528223.530408464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3.7264</v>
      </c>
      <c r="E123" t="n">
        <v>26.84</v>
      </c>
      <c r="F123" t="n">
        <v>23.54</v>
      </c>
      <c r="G123" t="n">
        <v>141.25</v>
      </c>
      <c r="H123" t="n">
        <v>1.78</v>
      </c>
      <c r="I123" t="n">
        <v>10</v>
      </c>
      <c r="J123" t="n">
        <v>312.96</v>
      </c>
      <c r="K123" t="n">
        <v>59.19</v>
      </c>
      <c r="L123" t="n">
        <v>31.25</v>
      </c>
      <c r="M123" t="n">
        <v>8</v>
      </c>
      <c r="N123" t="n">
        <v>92.51000000000001</v>
      </c>
      <c r="O123" t="n">
        <v>38832.33</v>
      </c>
      <c r="P123" t="n">
        <v>375.27</v>
      </c>
      <c r="Q123" t="n">
        <v>608.77</v>
      </c>
      <c r="R123" t="n">
        <v>52.69</v>
      </c>
      <c r="S123" t="n">
        <v>46.36</v>
      </c>
      <c r="T123" t="n">
        <v>2843.52</v>
      </c>
      <c r="U123" t="n">
        <v>0.88</v>
      </c>
      <c r="V123" t="n">
        <v>0.91</v>
      </c>
      <c r="W123" t="n">
        <v>9.19</v>
      </c>
      <c r="X123" t="n">
        <v>0.17</v>
      </c>
      <c r="Y123" t="n">
        <v>1</v>
      </c>
      <c r="Z123" t="n">
        <v>10</v>
      </c>
      <c r="AA123" t="n">
        <v>1234.653457722752</v>
      </c>
      <c r="AB123" t="n">
        <v>1689.30732992259</v>
      </c>
      <c r="AC123" t="n">
        <v>1528.082209312506</v>
      </c>
      <c r="AD123" t="n">
        <v>1234653.457722752</v>
      </c>
      <c r="AE123" t="n">
        <v>1689307.32992259</v>
      </c>
      <c r="AF123" t="n">
        <v>1.180385468016096e-06</v>
      </c>
      <c r="AG123" t="n">
        <v>34.94791666666666</v>
      </c>
      <c r="AH123" t="n">
        <v>1528082.209312506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3.7259</v>
      </c>
      <c r="E124" t="n">
        <v>26.84</v>
      </c>
      <c r="F124" t="n">
        <v>23.55</v>
      </c>
      <c r="G124" t="n">
        <v>141.27</v>
      </c>
      <c r="H124" t="n">
        <v>1.79</v>
      </c>
      <c r="I124" t="n">
        <v>10</v>
      </c>
      <c r="J124" t="n">
        <v>313.51</v>
      </c>
      <c r="K124" t="n">
        <v>59.19</v>
      </c>
      <c r="L124" t="n">
        <v>31.5</v>
      </c>
      <c r="M124" t="n">
        <v>8</v>
      </c>
      <c r="N124" t="n">
        <v>92.81</v>
      </c>
      <c r="O124" t="n">
        <v>38900.27</v>
      </c>
      <c r="P124" t="n">
        <v>375.55</v>
      </c>
      <c r="Q124" t="n">
        <v>608.8099999999999</v>
      </c>
      <c r="R124" t="n">
        <v>52.78</v>
      </c>
      <c r="S124" t="n">
        <v>46.36</v>
      </c>
      <c r="T124" t="n">
        <v>2885.89</v>
      </c>
      <c r="U124" t="n">
        <v>0.88</v>
      </c>
      <c r="V124" t="n">
        <v>0.9</v>
      </c>
      <c r="W124" t="n">
        <v>9.19</v>
      </c>
      <c r="X124" t="n">
        <v>0.17</v>
      </c>
      <c r="Y124" t="n">
        <v>1</v>
      </c>
      <c r="Z124" t="n">
        <v>10</v>
      </c>
      <c r="AA124" t="n">
        <v>1235.253280953521</v>
      </c>
      <c r="AB124" t="n">
        <v>1690.128034529262</v>
      </c>
      <c r="AC124" t="n">
        <v>1528.824587023384</v>
      </c>
      <c r="AD124" t="n">
        <v>1235253.280953521</v>
      </c>
      <c r="AE124" t="n">
        <v>1690128.034529262</v>
      </c>
      <c r="AF124" t="n">
        <v>1.180227086539602e-06</v>
      </c>
      <c r="AG124" t="n">
        <v>34.94791666666666</v>
      </c>
      <c r="AH124" t="n">
        <v>1528824.587023384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3.7265</v>
      </c>
      <c r="E125" t="n">
        <v>26.83</v>
      </c>
      <c r="F125" t="n">
        <v>23.54</v>
      </c>
      <c r="G125" t="n">
        <v>141.25</v>
      </c>
      <c r="H125" t="n">
        <v>1.8</v>
      </c>
      <c r="I125" t="n">
        <v>10</v>
      </c>
      <c r="J125" t="n">
        <v>314.06</v>
      </c>
      <c r="K125" t="n">
        <v>59.19</v>
      </c>
      <c r="L125" t="n">
        <v>31.75</v>
      </c>
      <c r="M125" t="n">
        <v>8</v>
      </c>
      <c r="N125" t="n">
        <v>93.12</v>
      </c>
      <c r="O125" t="n">
        <v>38968.34</v>
      </c>
      <c r="P125" t="n">
        <v>375.63</v>
      </c>
      <c r="Q125" t="n">
        <v>608.77</v>
      </c>
      <c r="R125" t="n">
        <v>52.7</v>
      </c>
      <c r="S125" t="n">
        <v>46.36</v>
      </c>
      <c r="T125" t="n">
        <v>2847.02</v>
      </c>
      <c r="U125" t="n">
        <v>0.88</v>
      </c>
      <c r="V125" t="n">
        <v>0.91</v>
      </c>
      <c r="W125" t="n">
        <v>9.19</v>
      </c>
      <c r="X125" t="n">
        <v>0.17</v>
      </c>
      <c r="Y125" t="n">
        <v>1</v>
      </c>
      <c r="Z125" t="n">
        <v>10</v>
      </c>
      <c r="AA125" t="n">
        <v>1235.158842570435</v>
      </c>
      <c r="AB125" t="n">
        <v>1689.998819767196</v>
      </c>
      <c r="AC125" t="n">
        <v>1528.707704336855</v>
      </c>
      <c r="AD125" t="n">
        <v>1235158.842570435</v>
      </c>
      <c r="AE125" t="n">
        <v>1689998.819767196</v>
      </c>
      <c r="AF125" t="n">
        <v>1.180417144311395e-06</v>
      </c>
      <c r="AG125" t="n">
        <v>34.93489583333334</v>
      </c>
      <c r="AH125" t="n">
        <v>1528707.704336855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3.7259</v>
      </c>
      <c r="E126" t="n">
        <v>26.84</v>
      </c>
      <c r="F126" t="n">
        <v>23.55</v>
      </c>
      <c r="G126" t="n">
        <v>141.27</v>
      </c>
      <c r="H126" t="n">
        <v>1.81</v>
      </c>
      <c r="I126" t="n">
        <v>10</v>
      </c>
      <c r="J126" t="n">
        <v>314.61</v>
      </c>
      <c r="K126" t="n">
        <v>59.19</v>
      </c>
      <c r="L126" t="n">
        <v>32</v>
      </c>
      <c r="M126" t="n">
        <v>8</v>
      </c>
      <c r="N126" t="n">
        <v>93.42</v>
      </c>
      <c r="O126" t="n">
        <v>39036.55</v>
      </c>
      <c r="P126" t="n">
        <v>375.57</v>
      </c>
      <c r="Q126" t="n">
        <v>608.8200000000001</v>
      </c>
      <c r="R126" t="n">
        <v>52.67</v>
      </c>
      <c r="S126" t="n">
        <v>46.36</v>
      </c>
      <c r="T126" t="n">
        <v>2831.22</v>
      </c>
      <c r="U126" t="n">
        <v>0.88</v>
      </c>
      <c r="V126" t="n">
        <v>0.9</v>
      </c>
      <c r="W126" t="n">
        <v>9.199999999999999</v>
      </c>
      <c r="X126" t="n">
        <v>0.17</v>
      </c>
      <c r="Y126" t="n">
        <v>1</v>
      </c>
      <c r="Z126" t="n">
        <v>10</v>
      </c>
      <c r="AA126" t="n">
        <v>1235.282492465193</v>
      </c>
      <c r="AB126" t="n">
        <v>1690.168003008253</v>
      </c>
      <c r="AC126" t="n">
        <v>1528.860740966835</v>
      </c>
      <c r="AD126" t="n">
        <v>1235282.492465193</v>
      </c>
      <c r="AE126" t="n">
        <v>1690168.003008253</v>
      </c>
      <c r="AF126" t="n">
        <v>1.180227086539602e-06</v>
      </c>
      <c r="AG126" t="n">
        <v>34.94791666666666</v>
      </c>
      <c r="AH126" t="n">
        <v>1528860.740966836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3.7264</v>
      </c>
      <c r="E127" t="n">
        <v>26.84</v>
      </c>
      <c r="F127" t="n">
        <v>23.54</v>
      </c>
      <c r="G127" t="n">
        <v>141.25</v>
      </c>
      <c r="H127" t="n">
        <v>1.82</v>
      </c>
      <c r="I127" t="n">
        <v>10</v>
      </c>
      <c r="J127" t="n">
        <v>315.17</v>
      </c>
      <c r="K127" t="n">
        <v>59.19</v>
      </c>
      <c r="L127" t="n">
        <v>32.25</v>
      </c>
      <c r="M127" t="n">
        <v>8</v>
      </c>
      <c r="N127" t="n">
        <v>93.72</v>
      </c>
      <c r="O127" t="n">
        <v>39104.89</v>
      </c>
      <c r="P127" t="n">
        <v>375.16</v>
      </c>
      <c r="Q127" t="n">
        <v>608.8200000000001</v>
      </c>
      <c r="R127" t="n">
        <v>52.66</v>
      </c>
      <c r="S127" t="n">
        <v>46.36</v>
      </c>
      <c r="T127" t="n">
        <v>2826.69</v>
      </c>
      <c r="U127" t="n">
        <v>0.88</v>
      </c>
      <c r="V127" t="n">
        <v>0.91</v>
      </c>
      <c r="W127" t="n">
        <v>9.19</v>
      </c>
      <c r="X127" t="n">
        <v>0.17</v>
      </c>
      <c r="Y127" t="n">
        <v>1</v>
      </c>
      <c r="Z127" t="n">
        <v>10</v>
      </c>
      <c r="AA127" t="n">
        <v>1234.492815965998</v>
      </c>
      <c r="AB127" t="n">
        <v>1689.087532783986</v>
      </c>
      <c r="AC127" t="n">
        <v>1527.883389304324</v>
      </c>
      <c r="AD127" t="n">
        <v>1234492.815965998</v>
      </c>
      <c r="AE127" t="n">
        <v>1689087.532783986</v>
      </c>
      <c r="AF127" t="n">
        <v>1.180385468016096e-06</v>
      </c>
      <c r="AG127" t="n">
        <v>34.94791666666666</v>
      </c>
      <c r="AH127" t="n">
        <v>1527883.389304324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3.7267</v>
      </c>
      <c r="E128" t="n">
        <v>26.83</v>
      </c>
      <c r="F128" t="n">
        <v>23.54</v>
      </c>
      <c r="G128" t="n">
        <v>141.24</v>
      </c>
      <c r="H128" t="n">
        <v>1.83</v>
      </c>
      <c r="I128" t="n">
        <v>10</v>
      </c>
      <c r="J128" t="n">
        <v>315.72</v>
      </c>
      <c r="K128" t="n">
        <v>59.19</v>
      </c>
      <c r="L128" t="n">
        <v>32.5</v>
      </c>
      <c r="M128" t="n">
        <v>8</v>
      </c>
      <c r="N128" t="n">
        <v>94.03</v>
      </c>
      <c r="O128" t="n">
        <v>39173.37</v>
      </c>
      <c r="P128" t="n">
        <v>374.26</v>
      </c>
      <c r="Q128" t="n">
        <v>608.76</v>
      </c>
      <c r="R128" t="n">
        <v>52.6</v>
      </c>
      <c r="S128" t="n">
        <v>46.36</v>
      </c>
      <c r="T128" t="n">
        <v>2796.91</v>
      </c>
      <c r="U128" t="n">
        <v>0.88</v>
      </c>
      <c r="V128" t="n">
        <v>0.91</v>
      </c>
      <c r="W128" t="n">
        <v>9.19</v>
      </c>
      <c r="X128" t="n">
        <v>0.17</v>
      </c>
      <c r="Y128" t="n">
        <v>1</v>
      </c>
      <c r="Z128" t="n">
        <v>10</v>
      </c>
      <c r="AA128" t="n">
        <v>1233.117583222451</v>
      </c>
      <c r="AB128" t="n">
        <v>1687.205878673278</v>
      </c>
      <c r="AC128" t="n">
        <v>1526.181317621023</v>
      </c>
      <c r="AD128" t="n">
        <v>1233117.583222451</v>
      </c>
      <c r="AE128" t="n">
        <v>1687205.878673278</v>
      </c>
      <c r="AF128" t="n">
        <v>1.180480496901993e-06</v>
      </c>
      <c r="AG128" t="n">
        <v>34.93489583333334</v>
      </c>
      <c r="AH128" t="n">
        <v>1526181.317621023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3.726</v>
      </c>
      <c r="E129" t="n">
        <v>26.84</v>
      </c>
      <c r="F129" t="n">
        <v>23.54</v>
      </c>
      <c r="G129" t="n">
        <v>141.27</v>
      </c>
      <c r="H129" t="n">
        <v>1.84</v>
      </c>
      <c r="I129" t="n">
        <v>10</v>
      </c>
      <c r="J129" t="n">
        <v>316.28</v>
      </c>
      <c r="K129" t="n">
        <v>59.19</v>
      </c>
      <c r="L129" t="n">
        <v>32.75</v>
      </c>
      <c r="M129" t="n">
        <v>8</v>
      </c>
      <c r="N129" t="n">
        <v>94.33</v>
      </c>
      <c r="O129" t="n">
        <v>39241.99</v>
      </c>
      <c r="P129" t="n">
        <v>373.63</v>
      </c>
      <c r="Q129" t="n">
        <v>608.79</v>
      </c>
      <c r="R129" t="n">
        <v>52.8</v>
      </c>
      <c r="S129" t="n">
        <v>46.36</v>
      </c>
      <c r="T129" t="n">
        <v>2897.12</v>
      </c>
      <c r="U129" t="n">
        <v>0.88</v>
      </c>
      <c r="V129" t="n">
        <v>0.91</v>
      </c>
      <c r="W129" t="n">
        <v>9.19</v>
      </c>
      <c r="X129" t="n">
        <v>0.17</v>
      </c>
      <c r="Y129" t="n">
        <v>1</v>
      </c>
      <c r="Z129" t="n">
        <v>10</v>
      </c>
      <c r="AA129" t="n">
        <v>1232.339539780466</v>
      </c>
      <c r="AB129" t="n">
        <v>1686.1413253111</v>
      </c>
      <c r="AC129" t="n">
        <v>1525.218363737621</v>
      </c>
      <c r="AD129" t="n">
        <v>1232339.539780466</v>
      </c>
      <c r="AE129" t="n">
        <v>1686141.3253111</v>
      </c>
      <c r="AF129" t="n">
        <v>1.180258762834901e-06</v>
      </c>
      <c r="AG129" t="n">
        <v>34.94791666666666</v>
      </c>
      <c r="AH129" t="n">
        <v>1525218.363737621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3.7248</v>
      </c>
      <c r="E130" t="n">
        <v>26.85</v>
      </c>
      <c r="F130" t="n">
        <v>23.55</v>
      </c>
      <c r="G130" t="n">
        <v>141.32</v>
      </c>
      <c r="H130" t="n">
        <v>1.86</v>
      </c>
      <c r="I130" t="n">
        <v>10</v>
      </c>
      <c r="J130" t="n">
        <v>316.84</v>
      </c>
      <c r="K130" t="n">
        <v>59.19</v>
      </c>
      <c r="L130" t="n">
        <v>33</v>
      </c>
      <c r="M130" t="n">
        <v>8</v>
      </c>
      <c r="N130" t="n">
        <v>94.64</v>
      </c>
      <c r="O130" t="n">
        <v>39310.75</v>
      </c>
      <c r="P130" t="n">
        <v>372.65</v>
      </c>
      <c r="Q130" t="n">
        <v>608.76</v>
      </c>
      <c r="R130" t="n">
        <v>52.96</v>
      </c>
      <c r="S130" t="n">
        <v>46.36</v>
      </c>
      <c r="T130" t="n">
        <v>2978.78</v>
      </c>
      <c r="U130" t="n">
        <v>0.88</v>
      </c>
      <c r="V130" t="n">
        <v>0.9</v>
      </c>
      <c r="W130" t="n">
        <v>9.199999999999999</v>
      </c>
      <c r="X130" t="n">
        <v>0.18</v>
      </c>
      <c r="Y130" t="n">
        <v>1</v>
      </c>
      <c r="Z130" t="n">
        <v>10</v>
      </c>
      <c r="AA130" t="n">
        <v>1231.240354864262</v>
      </c>
      <c r="AB130" t="n">
        <v>1684.637372016133</v>
      </c>
      <c r="AC130" t="n">
        <v>1523.857945634314</v>
      </c>
      <c r="AD130" t="n">
        <v>1231240.354864262</v>
      </c>
      <c r="AE130" t="n">
        <v>1684637.372016133</v>
      </c>
      <c r="AF130" t="n">
        <v>1.179878647291315e-06</v>
      </c>
      <c r="AG130" t="n">
        <v>34.9609375</v>
      </c>
      <c r="AH130" t="n">
        <v>1523857.945634314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3.7352</v>
      </c>
      <c r="E131" t="n">
        <v>26.77</v>
      </c>
      <c r="F131" t="n">
        <v>23.53</v>
      </c>
      <c r="G131" t="n">
        <v>156.85</v>
      </c>
      <c r="H131" t="n">
        <v>1.87</v>
      </c>
      <c r="I131" t="n">
        <v>9</v>
      </c>
      <c r="J131" t="n">
        <v>317.39</v>
      </c>
      <c r="K131" t="n">
        <v>59.19</v>
      </c>
      <c r="L131" t="n">
        <v>33.25</v>
      </c>
      <c r="M131" t="n">
        <v>7</v>
      </c>
      <c r="N131" t="n">
        <v>94.95</v>
      </c>
      <c r="O131" t="n">
        <v>39379.65</v>
      </c>
      <c r="P131" t="n">
        <v>371.34</v>
      </c>
      <c r="Q131" t="n">
        <v>608.75</v>
      </c>
      <c r="R131" t="n">
        <v>52.34</v>
      </c>
      <c r="S131" t="n">
        <v>46.36</v>
      </c>
      <c r="T131" t="n">
        <v>2670.36</v>
      </c>
      <c r="U131" t="n">
        <v>0.89</v>
      </c>
      <c r="V131" t="n">
        <v>0.91</v>
      </c>
      <c r="W131" t="n">
        <v>9.19</v>
      </c>
      <c r="X131" t="n">
        <v>0.16</v>
      </c>
      <c r="Y131" t="n">
        <v>1</v>
      </c>
      <c r="Z131" t="n">
        <v>10</v>
      </c>
      <c r="AA131" t="n">
        <v>1227.053203002878</v>
      </c>
      <c r="AB131" t="n">
        <v>1678.908326115285</v>
      </c>
      <c r="AC131" t="n">
        <v>1518.675671833477</v>
      </c>
      <c r="AD131" t="n">
        <v>1227053.203002878</v>
      </c>
      <c r="AE131" t="n">
        <v>1678908.326115285</v>
      </c>
      <c r="AF131" t="n">
        <v>1.183172982002394e-06</v>
      </c>
      <c r="AG131" t="n">
        <v>34.85677083333334</v>
      </c>
      <c r="AH131" t="n">
        <v>1518675.671833477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3.7348</v>
      </c>
      <c r="E132" t="n">
        <v>26.78</v>
      </c>
      <c r="F132" t="n">
        <v>23.53</v>
      </c>
      <c r="G132" t="n">
        <v>156.87</v>
      </c>
      <c r="H132" t="n">
        <v>1.88</v>
      </c>
      <c r="I132" t="n">
        <v>9</v>
      </c>
      <c r="J132" t="n">
        <v>317.95</v>
      </c>
      <c r="K132" t="n">
        <v>59.19</v>
      </c>
      <c r="L132" t="n">
        <v>33.5</v>
      </c>
      <c r="M132" t="n">
        <v>7</v>
      </c>
      <c r="N132" t="n">
        <v>95.26000000000001</v>
      </c>
      <c r="O132" t="n">
        <v>39448.69</v>
      </c>
      <c r="P132" t="n">
        <v>371.95</v>
      </c>
      <c r="Q132" t="n">
        <v>608.77</v>
      </c>
      <c r="R132" t="n">
        <v>52.45</v>
      </c>
      <c r="S132" t="n">
        <v>46.36</v>
      </c>
      <c r="T132" t="n">
        <v>2728.7</v>
      </c>
      <c r="U132" t="n">
        <v>0.88</v>
      </c>
      <c r="V132" t="n">
        <v>0.91</v>
      </c>
      <c r="W132" t="n">
        <v>9.19</v>
      </c>
      <c r="X132" t="n">
        <v>0.16</v>
      </c>
      <c r="Y132" t="n">
        <v>1</v>
      </c>
      <c r="Z132" t="n">
        <v>10</v>
      </c>
      <c r="AA132" t="n">
        <v>1228.022387007594</v>
      </c>
      <c r="AB132" t="n">
        <v>1680.234406427918</v>
      </c>
      <c r="AC132" t="n">
        <v>1519.875192902237</v>
      </c>
      <c r="AD132" t="n">
        <v>1228022.387007594</v>
      </c>
      <c r="AE132" t="n">
        <v>1680234.406427918</v>
      </c>
      <c r="AF132" t="n">
        <v>1.183046276821199e-06</v>
      </c>
      <c r="AG132" t="n">
        <v>34.86979166666666</v>
      </c>
      <c r="AH132" t="n">
        <v>1519875.192902237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3.7348</v>
      </c>
      <c r="E133" t="n">
        <v>26.78</v>
      </c>
      <c r="F133" t="n">
        <v>23.53</v>
      </c>
      <c r="G133" t="n">
        <v>156.87</v>
      </c>
      <c r="H133" t="n">
        <v>1.89</v>
      </c>
      <c r="I133" t="n">
        <v>9</v>
      </c>
      <c r="J133" t="n">
        <v>318.52</v>
      </c>
      <c r="K133" t="n">
        <v>59.19</v>
      </c>
      <c r="L133" t="n">
        <v>33.75</v>
      </c>
      <c r="M133" t="n">
        <v>7</v>
      </c>
      <c r="N133" t="n">
        <v>95.56999999999999</v>
      </c>
      <c r="O133" t="n">
        <v>39517.87</v>
      </c>
      <c r="P133" t="n">
        <v>372.34</v>
      </c>
      <c r="Q133" t="n">
        <v>608.78</v>
      </c>
      <c r="R133" t="n">
        <v>52.29</v>
      </c>
      <c r="S133" t="n">
        <v>46.36</v>
      </c>
      <c r="T133" t="n">
        <v>2645.7</v>
      </c>
      <c r="U133" t="n">
        <v>0.89</v>
      </c>
      <c r="V133" t="n">
        <v>0.91</v>
      </c>
      <c r="W133" t="n">
        <v>9.19</v>
      </c>
      <c r="X133" t="n">
        <v>0.16</v>
      </c>
      <c r="Y133" t="n">
        <v>1</v>
      </c>
      <c r="Z133" t="n">
        <v>10</v>
      </c>
      <c r="AA133" t="n">
        <v>1228.590654074402</v>
      </c>
      <c r="AB133" t="n">
        <v>1681.011934498897</v>
      </c>
      <c r="AC133" t="n">
        <v>1520.57851478539</v>
      </c>
      <c r="AD133" t="n">
        <v>1228590.654074402</v>
      </c>
      <c r="AE133" t="n">
        <v>1681011.934498897</v>
      </c>
      <c r="AF133" t="n">
        <v>1.183046276821199e-06</v>
      </c>
      <c r="AG133" t="n">
        <v>34.86979166666666</v>
      </c>
      <c r="AH133" t="n">
        <v>1520578.51478539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3.7346</v>
      </c>
      <c r="E134" t="n">
        <v>26.78</v>
      </c>
      <c r="F134" t="n">
        <v>23.53</v>
      </c>
      <c r="G134" t="n">
        <v>156.88</v>
      </c>
      <c r="H134" t="n">
        <v>1.9</v>
      </c>
      <c r="I134" t="n">
        <v>9</v>
      </c>
      <c r="J134" t="n">
        <v>319.08</v>
      </c>
      <c r="K134" t="n">
        <v>59.19</v>
      </c>
      <c r="L134" t="n">
        <v>34</v>
      </c>
      <c r="M134" t="n">
        <v>7</v>
      </c>
      <c r="N134" t="n">
        <v>95.88</v>
      </c>
      <c r="O134" t="n">
        <v>39587.19</v>
      </c>
      <c r="P134" t="n">
        <v>372.69</v>
      </c>
      <c r="Q134" t="n">
        <v>608.76</v>
      </c>
      <c r="R134" t="n">
        <v>52.31</v>
      </c>
      <c r="S134" t="n">
        <v>46.36</v>
      </c>
      <c r="T134" t="n">
        <v>2657.43</v>
      </c>
      <c r="U134" t="n">
        <v>0.89</v>
      </c>
      <c r="V134" t="n">
        <v>0.91</v>
      </c>
      <c r="W134" t="n">
        <v>9.19</v>
      </c>
      <c r="X134" t="n">
        <v>0.16</v>
      </c>
      <c r="Y134" t="n">
        <v>1</v>
      </c>
      <c r="Z134" t="n">
        <v>10</v>
      </c>
      <c r="AA134" t="n">
        <v>1229.140927152143</v>
      </c>
      <c r="AB134" t="n">
        <v>1681.764842400198</v>
      </c>
      <c r="AC134" t="n">
        <v>1521.259566213304</v>
      </c>
      <c r="AD134" t="n">
        <v>1229140.927152143</v>
      </c>
      <c r="AE134" t="n">
        <v>1681764.842400198</v>
      </c>
      <c r="AF134" t="n">
        <v>1.182982924230601e-06</v>
      </c>
      <c r="AG134" t="n">
        <v>34.86979166666666</v>
      </c>
      <c r="AH134" t="n">
        <v>1521259.566213304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3.7336</v>
      </c>
      <c r="E135" t="n">
        <v>26.78</v>
      </c>
      <c r="F135" t="n">
        <v>23.54</v>
      </c>
      <c r="G135" t="n">
        <v>156.92</v>
      </c>
      <c r="H135" t="n">
        <v>1.91</v>
      </c>
      <c r="I135" t="n">
        <v>9</v>
      </c>
      <c r="J135" t="n">
        <v>319.64</v>
      </c>
      <c r="K135" t="n">
        <v>59.19</v>
      </c>
      <c r="L135" t="n">
        <v>34.25</v>
      </c>
      <c r="M135" t="n">
        <v>7</v>
      </c>
      <c r="N135" t="n">
        <v>96.2</v>
      </c>
      <c r="O135" t="n">
        <v>39656.65</v>
      </c>
      <c r="P135" t="n">
        <v>373.02</v>
      </c>
      <c r="Q135" t="n">
        <v>608.79</v>
      </c>
      <c r="R135" t="n">
        <v>52.52</v>
      </c>
      <c r="S135" t="n">
        <v>46.36</v>
      </c>
      <c r="T135" t="n">
        <v>2763.38</v>
      </c>
      <c r="U135" t="n">
        <v>0.88</v>
      </c>
      <c r="V135" t="n">
        <v>0.91</v>
      </c>
      <c r="W135" t="n">
        <v>9.199999999999999</v>
      </c>
      <c r="X135" t="n">
        <v>0.17</v>
      </c>
      <c r="Y135" t="n">
        <v>1</v>
      </c>
      <c r="Z135" t="n">
        <v>10</v>
      </c>
      <c r="AA135" t="n">
        <v>1229.912410176401</v>
      </c>
      <c r="AB135" t="n">
        <v>1682.820419509417</v>
      </c>
      <c r="AC135" t="n">
        <v>1522.214400524731</v>
      </c>
      <c r="AD135" t="n">
        <v>1229912.410176401</v>
      </c>
      <c r="AE135" t="n">
        <v>1682820.419509417</v>
      </c>
      <c r="AF135" t="n">
        <v>1.182666161277613e-06</v>
      </c>
      <c r="AG135" t="n">
        <v>34.86979166666666</v>
      </c>
      <c r="AH135" t="n">
        <v>1522214.400524731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3.7336</v>
      </c>
      <c r="E136" t="n">
        <v>26.78</v>
      </c>
      <c r="F136" t="n">
        <v>23.54</v>
      </c>
      <c r="G136" t="n">
        <v>156.92</v>
      </c>
      <c r="H136" t="n">
        <v>1.92</v>
      </c>
      <c r="I136" t="n">
        <v>9</v>
      </c>
      <c r="J136" t="n">
        <v>320.21</v>
      </c>
      <c r="K136" t="n">
        <v>59.19</v>
      </c>
      <c r="L136" t="n">
        <v>34.5</v>
      </c>
      <c r="M136" t="n">
        <v>7</v>
      </c>
      <c r="N136" t="n">
        <v>96.51000000000001</v>
      </c>
      <c r="O136" t="n">
        <v>39726.26</v>
      </c>
      <c r="P136" t="n">
        <v>373.18</v>
      </c>
      <c r="Q136" t="n">
        <v>608.79</v>
      </c>
      <c r="R136" t="n">
        <v>52.55</v>
      </c>
      <c r="S136" t="n">
        <v>46.36</v>
      </c>
      <c r="T136" t="n">
        <v>2776.78</v>
      </c>
      <c r="U136" t="n">
        <v>0.88</v>
      </c>
      <c r="V136" t="n">
        <v>0.91</v>
      </c>
      <c r="W136" t="n">
        <v>9.19</v>
      </c>
      <c r="X136" t="n">
        <v>0.17</v>
      </c>
      <c r="Y136" t="n">
        <v>1</v>
      </c>
      <c r="Z136" t="n">
        <v>10</v>
      </c>
      <c r="AA136" t="n">
        <v>1230.145620314261</v>
      </c>
      <c r="AB136" t="n">
        <v>1683.139507908543</v>
      </c>
      <c r="AC136" t="n">
        <v>1522.503035574887</v>
      </c>
      <c r="AD136" t="n">
        <v>1230145.620314261</v>
      </c>
      <c r="AE136" t="n">
        <v>1683139.507908543</v>
      </c>
      <c r="AF136" t="n">
        <v>1.182666161277613e-06</v>
      </c>
      <c r="AG136" t="n">
        <v>34.86979166666666</v>
      </c>
      <c r="AH136" t="n">
        <v>1522503.035574887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3.7344</v>
      </c>
      <c r="E137" t="n">
        <v>26.78</v>
      </c>
      <c r="F137" t="n">
        <v>23.53</v>
      </c>
      <c r="G137" t="n">
        <v>156.89</v>
      </c>
      <c r="H137" t="n">
        <v>1.93</v>
      </c>
      <c r="I137" t="n">
        <v>9</v>
      </c>
      <c r="J137" t="n">
        <v>320.77</v>
      </c>
      <c r="K137" t="n">
        <v>59.19</v>
      </c>
      <c r="L137" t="n">
        <v>34.75</v>
      </c>
      <c r="M137" t="n">
        <v>7</v>
      </c>
      <c r="N137" t="n">
        <v>96.83</v>
      </c>
      <c r="O137" t="n">
        <v>39796.01</v>
      </c>
      <c r="P137" t="n">
        <v>373.08</v>
      </c>
      <c r="Q137" t="n">
        <v>608.75</v>
      </c>
      <c r="R137" t="n">
        <v>52.45</v>
      </c>
      <c r="S137" t="n">
        <v>46.36</v>
      </c>
      <c r="T137" t="n">
        <v>2726.63</v>
      </c>
      <c r="U137" t="n">
        <v>0.88</v>
      </c>
      <c r="V137" t="n">
        <v>0.91</v>
      </c>
      <c r="W137" t="n">
        <v>9.19</v>
      </c>
      <c r="X137" t="n">
        <v>0.16</v>
      </c>
      <c r="Y137" t="n">
        <v>1</v>
      </c>
      <c r="Z137" t="n">
        <v>10</v>
      </c>
      <c r="AA137" t="n">
        <v>1229.749549215507</v>
      </c>
      <c r="AB137" t="n">
        <v>1682.597585957804</v>
      </c>
      <c r="AC137" t="n">
        <v>1522.012833894534</v>
      </c>
      <c r="AD137" t="n">
        <v>1229749.549215507</v>
      </c>
      <c r="AE137" t="n">
        <v>1682597.585957804</v>
      </c>
      <c r="AF137" t="n">
        <v>1.182919571640004e-06</v>
      </c>
      <c r="AG137" t="n">
        <v>34.86979166666666</v>
      </c>
      <c r="AH137" t="n">
        <v>1522012.833894535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3.7341</v>
      </c>
      <c r="E138" t="n">
        <v>26.78</v>
      </c>
      <c r="F138" t="n">
        <v>23.54</v>
      </c>
      <c r="G138" t="n">
        <v>156.9</v>
      </c>
      <c r="H138" t="n">
        <v>1.94</v>
      </c>
      <c r="I138" t="n">
        <v>9</v>
      </c>
      <c r="J138" t="n">
        <v>321.34</v>
      </c>
      <c r="K138" t="n">
        <v>59.19</v>
      </c>
      <c r="L138" t="n">
        <v>35</v>
      </c>
      <c r="M138" t="n">
        <v>7</v>
      </c>
      <c r="N138" t="n">
        <v>97.14</v>
      </c>
      <c r="O138" t="n">
        <v>39865.91</v>
      </c>
      <c r="P138" t="n">
        <v>373.48</v>
      </c>
      <c r="Q138" t="n">
        <v>608.76</v>
      </c>
      <c r="R138" t="n">
        <v>52.48</v>
      </c>
      <c r="S138" t="n">
        <v>46.36</v>
      </c>
      <c r="T138" t="n">
        <v>2743.52</v>
      </c>
      <c r="U138" t="n">
        <v>0.88</v>
      </c>
      <c r="V138" t="n">
        <v>0.91</v>
      </c>
      <c r="W138" t="n">
        <v>9.19</v>
      </c>
      <c r="X138" t="n">
        <v>0.16</v>
      </c>
      <c r="Y138" t="n">
        <v>1</v>
      </c>
      <c r="Z138" t="n">
        <v>10</v>
      </c>
      <c r="AA138" t="n">
        <v>1230.481952828849</v>
      </c>
      <c r="AB138" t="n">
        <v>1683.599692892945</v>
      </c>
      <c r="AC138" t="n">
        <v>1522.919301150251</v>
      </c>
      <c r="AD138" t="n">
        <v>1230481.952828849</v>
      </c>
      <c r="AE138" t="n">
        <v>1683599.692892945</v>
      </c>
      <c r="AF138" t="n">
        <v>1.182824542754107e-06</v>
      </c>
      <c r="AG138" t="n">
        <v>34.86979166666666</v>
      </c>
      <c r="AH138" t="n">
        <v>1522919.301150251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3.7343</v>
      </c>
      <c r="E139" t="n">
        <v>26.78</v>
      </c>
      <c r="F139" t="n">
        <v>23.53</v>
      </c>
      <c r="G139" t="n">
        <v>156.89</v>
      </c>
      <c r="H139" t="n">
        <v>1.95</v>
      </c>
      <c r="I139" t="n">
        <v>9</v>
      </c>
      <c r="J139" t="n">
        <v>321.91</v>
      </c>
      <c r="K139" t="n">
        <v>59.19</v>
      </c>
      <c r="L139" t="n">
        <v>35.25</v>
      </c>
      <c r="M139" t="n">
        <v>7</v>
      </c>
      <c r="N139" t="n">
        <v>97.45999999999999</v>
      </c>
      <c r="O139" t="n">
        <v>39935.96</v>
      </c>
      <c r="P139" t="n">
        <v>373.25</v>
      </c>
      <c r="Q139" t="n">
        <v>608.79</v>
      </c>
      <c r="R139" t="n">
        <v>52.37</v>
      </c>
      <c r="S139" t="n">
        <v>46.36</v>
      </c>
      <c r="T139" t="n">
        <v>2689.29</v>
      </c>
      <c r="U139" t="n">
        <v>0.89</v>
      </c>
      <c r="V139" t="n">
        <v>0.91</v>
      </c>
      <c r="W139" t="n">
        <v>9.19</v>
      </c>
      <c r="X139" t="n">
        <v>0.16</v>
      </c>
      <c r="Y139" t="n">
        <v>1</v>
      </c>
      <c r="Z139" t="n">
        <v>10</v>
      </c>
      <c r="AA139" t="n">
        <v>1230.017452440943</v>
      </c>
      <c r="AB139" t="n">
        <v>1682.964142969902</v>
      </c>
      <c r="AC139" t="n">
        <v>1522.344407219864</v>
      </c>
      <c r="AD139" t="n">
        <v>1230017.452440943</v>
      </c>
      <c r="AE139" t="n">
        <v>1682964.142969902</v>
      </c>
      <c r="AF139" t="n">
        <v>1.182887895344705e-06</v>
      </c>
      <c r="AG139" t="n">
        <v>34.86979166666666</v>
      </c>
      <c r="AH139" t="n">
        <v>1522344.407219863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3.7351</v>
      </c>
      <c r="E140" t="n">
        <v>26.77</v>
      </c>
      <c r="F140" t="n">
        <v>23.53</v>
      </c>
      <c r="G140" t="n">
        <v>156.85</v>
      </c>
      <c r="H140" t="n">
        <v>1.96</v>
      </c>
      <c r="I140" t="n">
        <v>9</v>
      </c>
      <c r="J140" t="n">
        <v>322.47</v>
      </c>
      <c r="K140" t="n">
        <v>59.19</v>
      </c>
      <c r="L140" t="n">
        <v>35.5</v>
      </c>
      <c r="M140" t="n">
        <v>7</v>
      </c>
      <c r="N140" t="n">
        <v>97.78</v>
      </c>
      <c r="O140" t="n">
        <v>40006.15</v>
      </c>
      <c r="P140" t="n">
        <v>373.32</v>
      </c>
      <c r="Q140" t="n">
        <v>608.79</v>
      </c>
      <c r="R140" t="n">
        <v>52.33</v>
      </c>
      <c r="S140" t="n">
        <v>46.36</v>
      </c>
      <c r="T140" t="n">
        <v>2668.56</v>
      </c>
      <c r="U140" t="n">
        <v>0.89</v>
      </c>
      <c r="V140" t="n">
        <v>0.91</v>
      </c>
      <c r="W140" t="n">
        <v>9.19</v>
      </c>
      <c r="X140" t="n">
        <v>0.16</v>
      </c>
      <c r="Y140" t="n">
        <v>1</v>
      </c>
      <c r="Z140" t="n">
        <v>10</v>
      </c>
      <c r="AA140" t="n">
        <v>1229.958106857211</v>
      </c>
      <c r="AB140" t="n">
        <v>1682.882943724097</v>
      </c>
      <c r="AC140" t="n">
        <v>1522.270957516114</v>
      </c>
      <c r="AD140" t="n">
        <v>1229958.106857211</v>
      </c>
      <c r="AE140" t="n">
        <v>1682882.943724097</v>
      </c>
      <c r="AF140" t="n">
        <v>1.183141305707095e-06</v>
      </c>
      <c r="AG140" t="n">
        <v>34.85677083333334</v>
      </c>
      <c r="AH140" t="n">
        <v>1522270.957516114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3.7347</v>
      </c>
      <c r="E141" t="n">
        <v>26.78</v>
      </c>
      <c r="F141" t="n">
        <v>23.53</v>
      </c>
      <c r="G141" t="n">
        <v>156.87</v>
      </c>
      <c r="H141" t="n">
        <v>1.97</v>
      </c>
      <c r="I141" t="n">
        <v>9</v>
      </c>
      <c r="J141" t="n">
        <v>323.04</v>
      </c>
      <c r="K141" t="n">
        <v>59.19</v>
      </c>
      <c r="L141" t="n">
        <v>35.75</v>
      </c>
      <c r="M141" t="n">
        <v>7</v>
      </c>
      <c r="N141" t="n">
        <v>98.09999999999999</v>
      </c>
      <c r="O141" t="n">
        <v>40076.49</v>
      </c>
      <c r="P141" t="n">
        <v>373.33</v>
      </c>
      <c r="Q141" t="n">
        <v>608.79</v>
      </c>
      <c r="R141" t="n">
        <v>52.31</v>
      </c>
      <c r="S141" t="n">
        <v>46.36</v>
      </c>
      <c r="T141" t="n">
        <v>2656.17</v>
      </c>
      <c r="U141" t="n">
        <v>0.89</v>
      </c>
      <c r="V141" t="n">
        <v>0.91</v>
      </c>
      <c r="W141" t="n">
        <v>9.19</v>
      </c>
      <c r="X141" t="n">
        <v>0.16</v>
      </c>
      <c r="Y141" t="n">
        <v>1</v>
      </c>
      <c r="Z141" t="n">
        <v>10</v>
      </c>
      <c r="AA141" t="n">
        <v>1230.05334750363</v>
      </c>
      <c r="AB141" t="n">
        <v>1683.013256178247</v>
      </c>
      <c r="AC141" t="n">
        <v>1522.388833132535</v>
      </c>
      <c r="AD141" t="n">
        <v>1230053.34750363</v>
      </c>
      <c r="AE141" t="n">
        <v>1683013.256178247</v>
      </c>
      <c r="AF141" t="n">
        <v>1.1830146005259e-06</v>
      </c>
      <c r="AG141" t="n">
        <v>34.86979166666666</v>
      </c>
      <c r="AH141" t="n">
        <v>1522388.833132535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3.7346</v>
      </c>
      <c r="E142" t="n">
        <v>26.78</v>
      </c>
      <c r="F142" t="n">
        <v>23.53</v>
      </c>
      <c r="G142" t="n">
        <v>156.88</v>
      </c>
      <c r="H142" t="n">
        <v>1.98</v>
      </c>
      <c r="I142" t="n">
        <v>9</v>
      </c>
      <c r="J142" t="n">
        <v>323.62</v>
      </c>
      <c r="K142" t="n">
        <v>59.19</v>
      </c>
      <c r="L142" t="n">
        <v>36</v>
      </c>
      <c r="M142" t="n">
        <v>7</v>
      </c>
      <c r="N142" t="n">
        <v>98.42</v>
      </c>
      <c r="O142" t="n">
        <v>40147.11</v>
      </c>
      <c r="P142" t="n">
        <v>373.55</v>
      </c>
      <c r="Q142" t="n">
        <v>608.75</v>
      </c>
      <c r="R142" t="n">
        <v>52.26</v>
      </c>
      <c r="S142" t="n">
        <v>46.36</v>
      </c>
      <c r="T142" t="n">
        <v>2634.59</v>
      </c>
      <c r="U142" t="n">
        <v>0.89</v>
      </c>
      <c r="V142" t="n">
        <v>0.91</v>
      </c>
      <c r="W142" t="n">
        <v>9.199999999999999</v>
      </c>
      <c r="X142" t="n">
        <v>0.16</v>
      </c>
      <c r="Y142" t="n">
        <v>1</v>
      </c>
      <c r="Z142" t="n">
        <v>10</v>
      </c>
      <c r="AA142" t="n">
        <v>1230.394095996888</v>
      </c>
      <c r="AB142" t="n">
        <v>1683.479483299486</v>
      </c>
      <c r="AC142" t="n">
        <v>1522.810564191677</v>
      </c>
      <c r="AD142" t="n">
        <v>1230394.095996888</v>
      </c>
      <c r="AE142" t="n">
        <v>1683479.483299486</v>
      </c>
      <c r="AF142" t="n">
        <v>1.182982924230601e-06</v>
      </c>
      <c r="AG142" t="n">
        <v>34.86979166666666</v>
      </c>
      <c r="AH142" t="n">
        <v>1522810.564191677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3.7344</v>
      </c>
      <c r="E143" t="n">
        <v>26.78</v>
      </c>
      <c r="F143" t="n">
        <v>23.53</v>
      </c>
      <c r="G143" t="n">
        <v>156.89</v>
      </c>
      <c r="H143" t="n">
        <v>1.99</v>
      </c>
      <c r="I143" t="n">
        <v>9</v>
      </c>
      <c r="J143" t="n">
        <v>324.19</v>
      </c>
      <c r="K143" t="n">
        <v>59.19</v>
      </c>
      <c r="L143" t="n">
        <v>36.25</v>
      </c>
      <c r="M143" t="n">
        <v>7</v>
      </c>
      <c r="N143" t="n">
        <v>98.75</v>
      </c>
      <c r="O143" t="n">
        <v>40217.75</v>
      </c>
      <c r="P143" t="n">
        <v>373.43</v>
      </c>
      <c r="Q143" t="n">
        <v>608.76</v>
      </c>
      <c r="R143" t="n">
        <v>52.3</v>
      </c>
      <c r="S143" t="n">
        <v>46.36</v>
      </c>
      <c r="T143" t="n">
        <v>2651.54</v>
      </c>
      <c r="U143" t="n">
        <v>0.89</v>
      </c>
      <c r="V143" t="n">
        <v>0.91</v>
      </c>
      <c r="W143" t="n">
        <v>9.199999999999999</v>
      </c>
      <c r="X143" t="n">
        <v>0.16</v>
      </c>
      <c r="Y143" t="n">
        <v>1</v>
      </c>
      <c r="Z143" t="n">
        <v>10</v>
      </c>
      <c r="AA143" t="n">
        <v>1230.259587106048</v>
      </c>
      <c r="AB143" t="n">
        <v>1683.295442300926</v>
      </c>
      <c r="AC143" t="n">
        <v>1522.644087807716</v>
      </c>
      <c r="AD143" t="n">
        <v>1230259.587106048</v>
      </c>
      <c r="AE143" t="n">
        <v>1683295.442300925</v>
      </c>
      <c r="AF143" t="n">
        <v>1.182919571640004e-06</v>
      </c>
      <c r="AG143" t="n">
        <v>34.86979166666666</v>
      </c>
      <c r="AH143" t="n">
        <v>1522644.087807716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3.7343</v>
      </c>
      <c r="E144" t="n">
        <v>26.78</v>
      </c>
      <c r="F144" t="n">
        <v>23.53</v>
      </c>
      <c r="G144" t="n">
        <v>156.89</v>
      </c>
      <c r="H144" t="n">
        <v>2</v>
      </c>
      <c r="I144" t="n">
        <v>9</v>
      </c>
      <c r="J144" t="n">
        <v>324.76</v>
      </c>
      <c r="K144" t="n">
        <v>59.19</v>
      </c>
      <c r="L144" t="n">
        <v>36.5</v>
      </c>
      <c r="M144" t="n">
        <v>7</v>
      </c>
      <c r="N144" t="n">
        <v>99.06999999999999</v>
      </c>
      <c r="O144" t="n">
        <v>40288.55</v>
      </c>
      <c r="P144" t="n">
        <v>373.1</v>
      </c>
      <c r="Q144" t="n">
        <v>608.75</v>
      </c>
      <c r="R144" t="n">
        <v>52.51</v>
      </c>
      <c r="S144" t="n">
        <v>46.36</v>
      </c>
      <c r="T144" t="n">
        <v>2757.84</v>
      </c>
      <c r="U144" t="n">
        <v>0.88</v>
      </c>
      <c r="V144" t="n">
        <v>0.91</v>
      </c>
      <c r="W144" t="n">
        <v>9.19</v>
      </c>
      <c r="X144" t="n">
        <v>0.16</v>
      </c>
      <c r="Y144" t="n">
        <v>1</v>
      </c>
      <c r="Z144" t="n">
        <v>10</v>
      </c>
      <c r="AA144" t="n">
        <v>1229.798858920058</v>
      </c>
      <c r="AB144" t="n">
        <v>1682.66505367096</v>
      </c>
      <c r="AC144" t="n">
        <v>1522.073862583839</v>
      </c>
      <c r="AD144" t="n">
        <v>1229798.858920058</v>
      </c>
      <c r="AE144" t="n">
        <v>1682665.05367096</v>
      </c>
      <c r="AF144" t="n">
        <v>1.182887895344705e-06</v>
      </c>
      <c r="AG144" t="n">
        <v>34.86979166666666</v>
      </c>
      <c r="AH144" t="n">
        <v>1522073.862583839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3.7328</v>
      </c>
      <c r="E145" t="n">
        <v>26.79</v>
      </c>
      <c r="F145" t="n">
        <v>23.54</v>
      </c>
      <c r="G145" t="n">
        <v>156.96</v>
      </c>
      <c r="H145" t="n">
        <v>2.01</v>
      </c>
      <c r="I145" t="n">
        <v>9</v>
      </c>
      <c r="J145" t="n">
        <v>325.34</v>
      </c>
      <c r="K145" t="n">
        <v>59.19</v>
      </c>
      <c r="L145" t="n">
        <v>36.75</v>
      </c>
      <c r="M145" t="n">
        <v>7</v>
      </c>
      <c r="N145" t="n">
        <v>99.40000000000001</v>
      </c>
      <c r="O145" t="n">
        <v>40359.5</v>
      </c>
      <c r="P145" t="n">
        <v>372.94</v>
      </c>
      <c r="Q145" t="n">
        <v>608.77</v>
      </c>
      <c r="R145" t="n">
        <v>52.71</v>
      </c>
      <c r="S145" t="n">
        <v>46.36</v>
      </c>
      <c r="T145" t="n">
        <v>2855.36</v>
      </c>
      <c r="U145" t="n">
        <v>0.88</v>
      </c>
      <c r="V145" t="n">
        <v>0.91</v>
      </c>
      <c r="W145" t="n">
        <v>9.199999999999999</v>
      </c>
      <c r="X145" t="n">
        <v>0.17</v>
      </c>
      <c r="Y145" t="n">
        <v>1</v>
      </c>
      <c r="Z145" t="n">
        <v>10</v>
      </c>
      <c r="AA145" t="n">
        <v>1229.957191056791</v>
      </c>
      <c r="AB145" t="n">
        <v>1682.881690685559</v>
      </c>
      <c r="AC145" t="n">
        <v>1522.269824065816</v>
      </c>
      <c r="AD145" t="n">
        <v>1229957.191056791</v>
      </c>
      <c r="AE145" t="n">
        <v>1682881.690685559</v>
      </c>
      <c r="AF145" t="n">
        <v>1.182412750915222e-06</v>
      </c>
      <c r="AG145" t="n">
        <v>34.8828125</v>
      </c>
      <c r="AH145" t="n">
        <v>1522269.824065816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3.7337</v>
      </c>
      <c r="E146" t="n">
        <v>26.78</v>
      </c>
      <c r="F146" t="n">
        <v>23.54</v>
      </c>
      <c r="G146" t="n">
        <v>156.92</v>
      </c>
      <c r="H146" t="n">
        <v>2.02</v>
      </c>
      <c r="I146" t="n">
        <v>9</v>
      </c>
      <c r="J146" t="n">
        <v>325.92</v>
      </c>
      <c r="K146" t="n">
        <v>59.19</v>
      </c>
      <c r="L146" t="n">
        <v>37</v>
      </c>
      <c r="M146" t="n">
        <v>7</v>
      </c>
      <c r="N146" t="n">
        <v>99.72</v>
      </c>
      <c r="O146" t="n">
        <v>40430.6</v>
      </c>
      <c r="P146" t="n">
        <v>372.38</v>
      </c>
      <c r="Q146" t="n">
        <v>608.76</v>
      </c>
      <c r="R146" t="n">
        <v>52.54</v>
      </c>
      <c r="S146" t="n">
        <v>46.36</v>
      </c>
      <c r="T146" t="n">
        <v>2773.45</v>
      </c>
      <c r="U146" t="n">
        <v>0.88</v>
      </c>
      <c r="V146" t="n">
        <v>0.91</v>
      </c>
      <c r="W146" t="n">
        <v>9.199999999999999</v>
      </c>
      <c r="X146" t="n">
        <v>0.17</v>
      </c>
      <c r="Y146" t="n">
        <v>1</v>
      </c>
      <c r="Z146" t="n">
        <v>10</v>
      </c>
      <c r="AA146" t="n">
        <v>1228.959423105315</v>
      </c>
      <c r="AB146" t="n">
        <v>1681.516500555935</v>
      </c>
      <c r="AC146" t="n">
        <v>1521.034925766107</v>
      </c>
      <c r="AD146" t="n">
        <v>1228959.423105315</v>
      </c>
      <c r="AE146" t="n">
        <v>1681516.500555935</v>
      </c>
      <c r="AF146" t="n">
        <v>1.182697837572912e-06</v>
      </c>
      <c r="AG146" t="n">
        <v>34.86979166666666</v>
      </c>
      <c r="AH146" t="n">
        <v>1521034.925766107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3.734</v>
      </c>
      <c r="E147" t="n">
        <v>26.78</v>
      </c>
      <c r="F147" t="n">
        <v>23.54</v>
      </c>
      <c r="G147" t="n">
        <v>156.91</v>
      </c>
      <c r="H147" t="n">
        <v>2.03</v>
      </c>
      <c r="I147" t="n">
        <v>9</v>
      </c>
      <c r="J147" t="n">
        <v>326.49</v>
      </c>
      <c r="K147" t="n">
        <v>59.19</v>
      </c>
      <c r="L147" t="n">
        <v>37.25</v>
      </c>
      <c r="M147" t="n">
        <v>7</v>
      </c>
      <c r="N147" t="n">
        <v>100.05</v>
      </c>
      <c r="O147" t="n">
        <v>40501.85</v>
      </c>
      <c r="P147" t="n">
        <v>372</v>
      </c>
      <c r="Q147" t="n">
        <v>608.79</v>
      </c>
      <c r="R147" t="n">
        <v>52.62</v>
      </c>
      <c r="S147" t="n">
        <v>46.36</v>
      </c>
      <c r="T147" t="n">
        <v>2812.78</v>
      </c>
      <c r="U147" t="n">
        <v>0.88</v>
      </c>
      <c r="V147" t="n">
        <v>0.91</v>
      </c>
      <c r="W147" t="n">
        <v>9.19</v>
      </c>
      <c r="X147" t="n">
        <v>0.16</v>
      </c>
      <c r="Y147" t="n">
        <v>1</v>
      </c>
      <c r="Z147" t="n">
        <v>10</v>
      </c>
      <c r="AA147" t="n">
        <v>1228.345175276526</v>
      </c>
      <c r="AB147" t="n">
        <v>1680.676059577884</v>
      </c>
      <c r="AC147" t="n">
        <v>1520.274695295435</v>
      </c>
      <c r="AD147" t="n">
        <v>1228345.175276526</v>
      </c>
      <c r="AE147" t="n">
        <v>1680676.059577884</v>
      </c>
      <c r="AF147" t="n">
        <v>1.182792866458808e-06</v>
      </c>
      <c r="AG147" t="n">
        <v>34.86979166666666</v>
      </c>
      <c r="AH147" t="n">
        <v>1520274.695295435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3.7339</v>
      </c>
      <c r="E148" t="n">
        <v>26.78</v>
      </c>
      <c r="F148" t="n">
        <v>23.54</v>
      </c>
      <c r="G148" t="n">
        <v>156.91</v>
      </c>
      <c r="H148" t="n">
        <v>2.04</v>
      </c>
      <c r="I148" t="n">
        <v>9</v>
      </c>
      <c r="J148" t="n">
        <v>327.07</v>
      </c>
      <c r="K148" t="n">
        <v>59.19</v>
      </c>
      <c r="L148" t="n">
        <v>37.5</v>
      </c>
      <c r="M148" t="n">
        <v>7</v>
      </c>
      <c r="N148" t="n">
        <v>100.38</v>
      </c>
      <c r="O148" t="n">
        <v>40573.27</v>
      </c>
      <c r="P148" t="n">
        <v>371.53</v>
      </c>
      <c r="Q148" t="n">
        <v>608.79</v>
      </c>
      <c r="R148" t="n">
        <v>52.64</v>
      </c>
      <c r="S148" t="n">
        <v>46.36</v>
      </c>
      <c r="T148" t="n">
        <v>2820.31</v>
      </c>
      <c r="U148" t="n">
        <v>0.88</v>
      </c>
      <c r="V148" t="n">
        <v>0.91</v>
      </c>
      <c r="W148" t="n">
        <v>9.19</v>
      </c>
      <c r="X148" t="n">
        <v>0.17</v>
      </c>
      <c r="Y148" t="n">
        <v>1</v>
      </c>
      <c r="Z148" t="n">
        <v>10</v>
      </c>
      <c r="AA148" t="n">
        <v>1227.680303987659</v>
      </c>
      <c r="AB148" t="n">
        <v>1679.766353348405</v>
      </c>
      <c r="AC148" t="n">
        <v>1519.451810151716</v>
      </c>
      <c r="AD148" t="n">
        <v>1227680.303987659</v>
      </c>
      <c r="AE148" t="n">
        <v>1679766.353348405</v>
      </c>
      <c r="AF148" t="n">
        <v>1.18276119016351e-06</v>
      </c>
      <c r="AG148" t="n">
        <v>34.86979166666666</v>
      </c>
      <c r="AH148" t="n">
        <v>1519451.810151716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3.7339</v>
      </c>
      <c r="E149" t="n">
        <v>26.78</v>
      </c>
      <c r="F149" t="n">
        <v>23.54</v>
      </c>
      <c r="G149" t="n">
        <v>156.91</v>
      </c>
      <c r="H149" t="n">
        <v>2.05</v>
      </c>
      <c r="I149" t="n">
        <v>9</v>
      </c>
      <c r="J149" t="n">
        <v>327.65</v>
      </c>
      <c r="K149" t="n">
        <v>59.19</v>
      </c>
      <c r="L149" t="n">
        <v>37.75</v>
      </c>
      <c r="M149" t="n">
        <v>7</v>
      </c>
      <c r="N149" t="n">
        <v>100.71</v>
      </c>
      <c r="O149" t="n">
        <v>40644.83</v>
      </c>
      <c r="P149" t="n">
        <v>370.81</v>
      </c>
      <c r="Q149" t="n">
        <v>608.76</v>
      </c>
      <c r="R149" t="n">
        <v>52.7</v>
      </c>
      <c r="S149" t="n">
        <v>46.36</v>
      </c>
      <c r="T149" t="n">
        <v>2853.38</v>
      </c>
      <c r="U149" t="n">
        <v>0.88</v>
      </c>
      <c r="V149" t="n">
        <v>0.91</v>
      </c>
      <c r="W149" t="n">
        <v>9.19</v>
      </c>
      <c r="X149" t="n">
        <v>0.17</v>
      </c>
      <c r="Y149" t="n">
        <v>1</v>
      </c>
      <c r="Z149" t="n">
        <v>10</v>
      </c>
      <c r="AA149" t="n">
        <v>1226.630942684943</v>
      </c>
      <c r="AB149" t="n">
        <v>1678.330570919476</v>
      </c>
      <c r="AC149" t="n">
        <v>1518.153056782671</v>
      </c>
      <c r="AD149" t="n">
        <v>1226630.942684943</v>
      </c>
      <c r="AE149" t="n">
        <v>1678330.570919476</v>
      </c>
      <c r="AF149" t="n">
        <v>1.18276119016351e-06</v>
      </c>
      <c r="AG149" t="n">
        <v>34.86979166666666</v>
      </c>
      <c r="AH149" t="n">
        <v>1518153.056782671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3.744</v>
      </c>
      <c r="E150" t="n">
        <v>26.71</v>
      </c>
      <c r="F150" t="n">
        <v>23.51</v>
      </c>
      <c r="G150" t="n">
        <v>176.35</v>
      </c>
      <c r="H150" t="n">
        <v>2.06</v>
      </c>
      <c r="I150" t="n">
        <v>8</v>
      </c>
      <c r="J150" t="n">
        <v>328.23</v>
      </c>
      <c r="K150" t="n">
        <v>59.19</v>
      </c>
      <c r="L150" t="n">
        <v>38</v>
      </c>
      <c r="M150" t="n">
        <v>6</v>
      </c>
      <c r="N150" t="n">
        <v>101.04</v>
      </c>
      <c r="O150" t="n">
        <v>40716.56</v>
      </c>
      <c r="P150" t="n">
        <v>370.47</v>
      </c>
      <c r="Q150" t="n">
        <v>608.77</v>
      </c>
      <c r="R150" t="n">
        <v>51.77</v>
      </c>
      <c r="S150" t="n">
        <v>46.36</v>
      </c>
      <c r="T150" t="n">
        <v>2393.07</v>
      </c>
      <c r="U150" t="n">
        <v>0.9</v>
      </c>
      <c r="V150" t="n">
        <v>0.91</v>
      </c>
      <c r="W150" t="n">
        <v>9.19</v>
      </c>
      <c r="X150" t="n">
        <v>0.14</v>
      </c>
      <c r="Y150" t="n">
        <v>1</v>
      </c>
      <c r="Z150" t="n">
        <v>10</v>
      </c>
      <c r="AA150" t="n">
        <v>1223.847704417421</v>
      </c>
      <c r="AB150" t="n">
        <v>1674.522421534046</v>
      </c>
      <c r="AC150" t="n">
        <v>1514.708351829815</v>
      </c>
      <c r="AD150" t="n">
        <v>1223847.704417421</v>
      </c>
      <c r="AE150" t="n">
        <v>1674522.421534046</v>
      </c>
      <c r="AF150" t="n">
        <v>1.185960495988693e-06</v>
      </c>
      <c r="AG150" t="n">
        <v>34.77864583333334</v>
      </c>
      <c r="AH150" t="n">
        <v>1514708.351829815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3.7443</v>
      </c>
      <c r="E151" t="n">
        <v>26.71</v>
      </c>
      <c r="F151" t="n">
        <v>23.51</v>
      </c>
      <c r="G151" t="n">
        <v>176.34</v>
      </c>
      <c r="H151" t="n">
        <v>2.07</v>
      </c>
      <c r="I151" t="n">
        <v>8</v>
      </c>
      <c r="J151" t="n">
        <v>328.82</v>
      </c>
      <c r="K151" t="n">
        <v>59.19</v>
      </c>
      <c r="L151" t="n">
        <v>38.25</v>
      </c>
      <c r="M151" t="n">
        <v>6</v>
      </c>
      <c r="N151" t="n">
        <v>101.37</v>
      </c>
      <c r="O151" t="n">
        <v>40788.44</v>
      </c>
      <c r="P151" t="n">
        <v>371.17</v>
      </c>
      <c r="Q151" t="n">
        <v>608.78</v>
      </c>
      <c r="R151" t="n">
        <v>51.77</v>
      </c>
      <c r="S151" t="n">
        <v>46.36</v>
      </c>
      <c r="T151" t="n">
        <v>2392.23</v>
      </c>
      <c r="U151" t="n">
        <v>0.9</v>
      </c>
      <c r="V151" t="n">
        <v>0.91</v>
      </c>
      <c r="W151" t="n">
        <v>9.19</v>
      </c>
      <c r="X151" t="n">
        <v>0.14</v>
      </c>
      <c r="Y151" t="n">
        <v>1</v>
      </c>
      <c r="Z151" t="n">
        <v>10</v>
      </c>
      <c r="AA151" t="n">
        <v>1224.805225816674</v>
      </c>
      <c r="AB151" t="n">
        <v>1675.832544555366</v>
      </c>
      <c r="AC151" t="n">
        <v>1515.89343854875</v>
      </c>
      <c r="AD151" t="n">
        <v>1224805.225816674</v>
      </c>
      <c r="AE151" t="n">
        <v>1675832.544555366</v>
      </c>
      <c r="AF151" t="n">
        <v>1.186055524874589e-06</v>
      </c>
      <c r="AG151" t="n">
        <v>34.77864583333334</v>
      </c>
      <c r="AH151" t="n">
        <v>1515893.43854875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3.745</v>
      </c>
      <c r="E152" t="n">
        <v>26.7</v>
      </c>
      <c r="F152" t="n">
        <v>23.51</v>
      </c>
      <c r="G152" t="n">
        <v>176.29</v>
      </c>
      <c r="H152" t="n">
        <v>2.08</v>
      </c>
      <c r="I152" t="n">
        <v>8</v>
      </c>
      <c r="J152" t="n">
        <v>329.4</v>
      </c>
      <c r="K152" t="n">
        <v>59.19</v>
      </c>
      <c r="L152" t="n">
        <v>38.5</v>
      </c>
      <c r="M152" t="n">
        <v>6</v>
      </c>
      <c r="N152" t="n">
        <v>101.71</v>
      </c>
      <c r="O152" t="n">
        <v>40860.49</v>
      </c>
      <c r="P152" t="n">
        <v>371.48</v>
      </c>
      <c r="Q152" t="n">
        <v>608.76</v>
      </c>
      <c r="R152" t="n">
        <v>51.43</v>
      </c>
      <c r="S152" t="n">
        <v>46.36</v>
      </c>
      <c r="T152" t="n">
        <v>2221.19</v>
      </c>
      <c r="U152" t="n">
        <v>0.9</v>
      </c>
      <c r="V152" t="n">
        <v>0.91</v>
      </c>
      <c r="W152" t="n">
        <v>9.19</v>
      </c>
      <c r="X152" t="n">
        <v>0.14</v>
      </c>
      <c r="Y152" t="n">
        <v>1</v>
      </c>
      <c r="Z152" t="n">
        <v>10</v>
      </c>
      <c r="AA152" t="n">
        <v>1225.115875155417</v>
      </c>
      <c r="AB152" t="n">
        <v>1676.257588685516</v>
      </c>
      <c r="AC152" t="n">
        <v>1516.277917063672</v>
      </c>
      <c r="AD152" t="n">
        <v>1225115.875155417</v>
      </c>
      <c r="AE152" t="n">
        <v>1676257.588685516</v>
      </c>
      <c r="AF152" t="n">
        <v>1.186277258941681e-06</v>
      </c>
      <c r="AG152" t="n">
        <v>34.765625</v>
      </c>
      <c r="AH152" t="n">
        <v>1516277.917063672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3.7451</v>
      </c>
      <c r="E153" t="n">
        <v>26.7</v>
      </c>
      <c r="F153" t="n">
        <v>23.51</v>
      </c>
      <c r="G153" t="n">
        <v>176.29</v>
      </c>
      <c r="H153" t="n">
        <v>2.09</v>
      </c>
      <c r="I153" t="n">
        <v>8</v>
      </c>
      <c r="J153" t="n">
        <v>329.99</v>
      </c>
      <c r="K153" t="n">
        <v>59.19</v>
      </c>
      <c r="L153" t="n">
        <v>38.75</v>
      </c>
      <c r="M153" t="n">
        <v>6</v>
      </c>
      <c r="N153" t="n">
        <v>102.04</v>
      </c>
      <c r="O153" t="n">
        <v>40932.69</v>
      </c>
      <c r="P153" t="n">
        <v>371.9</v>
      </c>
      <c r="Q153" t="n">
        <v>608.75</v>
      </c>
      <c r="R153" t="n">
        <v>51.5</v>
      </c>
      <c r="S153" t="n">
        <v>46.36</v>
      </c>
      <c r="T153" t="n">
        <v>2259.76</v>
      </c>
      <c r="U153" t="n">
        <v>0.9</v>
      </c>
      <c r="V153" t="n">
        <v>0.91</v>
      </c>
      <c r="W153" t="n">
        <v>9.19</v>
      </c>
      <c r="X153" t="n">
        <v>0.14</v>
      </c>
      <c r="Y153" t="n">
        <v>1</v>
      </c>
      <c r="Z153" t="n">
        <v>10</v>
      </c>
      <c r="AA153" t="n">
        <v>1225.706189941982</v>
      </c>
      <c r="AB153" t="n">
        <v>1677.065283419345</v>
      </c>
      <c r="AC153" t="n">
        <v>1517.008526545711</v>
      </c>
      <c r="AD153" t="n">
        <v>1225706.189941982</v>
      </c>
      <c r="AE153" t="n">
        <v>1677065.283419346</v>
      </c>
      <c r="AF153" t="n">
        <v>1.18630893523698e-06</v>
      </c>
      <c r="AG153" t="n">
        <v>34.765625</v>
      </c>
      <c r="AH153" t="n">
        <v>1517008.526545711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3.7446</v>
      </c>
      <c r="E154" t="n">
        <v>26.71</v>
      </c>
      <c r="F154" t="n">
        <v>23.51</v>
      </c>
      <c r="G154" t="n">
        <v>176.32</v>
      </c>
      <c r="H154" t="n">
        <v>2.1</v>
      </c>
      <c r="I154" t="n">
        <v>8</v>
      </c>
      <c r="J154" t="n">
        <v>330.57</v>
      </c>
      <c r="K154" t="n">
        <v>59.19</v>
      </c>
      <c r="L154" t="n">
        <v>39</v>
      </c>
      <c r="M154" t="n">
        <v>6</v>
      </c>
      <c r="N154" t="n">
        <v>102.38</v>
      </c>
      <c r="O154" t="n">
        <v>41005.06</v>
      </c>
      <c r="P154" t="n">
        <v>372.26</v>
      </c>
      <c r="Q154" t="n">
        <v>608.8</v>
      </c>
      <c r="R154" t="n">
        <v>51.59</v>
      </c>
      <c r="S154" t="n">
        <v>46.36</v>
      </c>
      <c r="T154" t="n">
        <v>2301.51</v>
      </c>
      <c r="U154" t="n">
        <v>0.9</v>
      </c>
      <c r="V154" t="n">
        <v>0.91</v>
      </c>
      <c r="W154" t="n">
        <v>9.19</v>
      </c>
      <c r="X154" t="n">
        <v>0.14</v>
      </c>
      <c r="Y154" t="n">
        <v>1</v>
      </c>
      <c r="Z154" t="n">
        <v>10</v>
      </c>
      <c r="AA154" t="n">
        <v>1226.329373645525</v>
      </c>
      <c r="AB154" t="n">
        <v>1677.917950855457</v>
      </c>
      <c r="AC154" t="n">
        <v>1517.779816598446</v>
      </c>
      <c r="AD154" t="n">
        <v>1226329.373645524</v>
      </c>
      <c r="AE154" t="n">
        <v>1677917.950855457</v>
      </c>
      <c r="AF154" t="n">
        <v>1.186150553760486e-06</v>
      </c>
      <c r="AG154" t="n">
        <v>34.77864583333334</v>
      </c>
      <c r="AH154" t="n">
        <v>1517779.816598446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3.7446</v>
      </c>
      <c r="E155" t="n">
        <v>26.7</v>
      </c>
      <c r="F155" t="n">
        <v>23.51</v>
      </c>
      <c r="G155" t="n">
        <v>176.32</v>
      </c>
      <c r="H155" t="n">
        <v>2.11</v>
      </c>
      <c r="I155" t="n">
        <v>8</v>
      </c>
      <c r="J155" t="n">
        <v>331.16</v>
      </c>
      <c r="K155" t="n">
        <v>59.19</v>
      </c>
      <c r="L155" t="n">
        <v>39.25</v>
      </c>
      <c r="M155" t="n">
        <v>6</v>
      </c>
      <c r="N155" t="n">
        <v>102.72</v>
      </c>
      <c r="O155" t="n">
        <v>41077.58</v>
      </c>
      <c r="P155" t="n">
        <v>372.61</v>
      </c>
      <c r="Q155" t="n">
        <v>608.76</v>
      </c>
      <c r="R155" t="n">
        <v>51.73</v>
      </c>
      <c r="S155" t="n">
        <v>46.36</v>
      </c>
      <c r="T155" t="n">
        <v>2373.96</v>
      </c>
      <c r="U155" t="n">
        <v>0.9</v>
      </c>
      <c r="V155" t="n">
        <v>0.91</v>
      </c>
      <c r="W155" t="n">
        <v>9.19</v>
      </c>
      <c r="X155" t="n">
        <v>0.14</v>
      </c>
      <c r="Y155" t="n">
        <v>1</v>
      </c>
      <c r="Z155" t="n">
        <v>10</v>
      </c>
      <c r="AA155" t="n">
        <v>1226.838022232406</v>
      </c>
      <c r="AB155" t="n">
        <v>1678.613906292019</v>
      </c>
      <c r="AC155" t="n">
        <v>1518.409351024923</v>
      </c>
      <c r="AD155" t="n">
        <v>1226838.022232406</v>
      </c>
      <c r="AE155" t="n">
        <v>1678613.906292019</v>
      </c>
      <c r="AF155" t="n">
        <v>1.186150553760486e-06</v>
      </c>
      <c r="AG155" t="n">
        <v>34.765625</v>
      </c>
      <c r="AH155" t="n">
        <v>1518409.351024923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3.7441</v>
      </c>
      <c r="E156" t="n">
        <v>26.71</v>
      </c>
      <c r="F156" t="n">
        <v>23.51</v>
      </c>
      <c r="G156" t="n">
        <v>176.34</v>
      </c>
      <c r="H156" t="n">
        <v>2.12</v>
      </c>
      <c r="I156" t="n">
        <v>8</v>
      </c>
      <c r="J156" t="n">
        <v>331.75</v>
      </c>
      <c r="K156" t="n">
        <v>59.19</v>
      </c>
      <c r="L156" t="n">
        <v>39.5</v>
      </c>
      <c r="M156" t="n">
        <v>6</v>
      </c>
      <c r="N156" t="n">
        <v>103.06</v>
      </c>
      <c r="O156" t="n">
        <v>41150.28</v>
      </c>
      <c r="P156" t="n">
        <v>372.64</v>
      </c>
      <c r="Q156" t="n">
        <v>608.77</v>
      </c>
      <c r="R156" t="n">
        <v>51.9</v>
      </c>
      <c r="S156" t="n">
        <v>46.36</v>
      </c>
      <c r="T156" t="n">
        <v>2456.12</v>
      </c>
      <c r="U156" t="n">
        <v>0.89</v>
      </c>
      <c r="V156" t="n">
        <v>0.91</v>
      </c>
      <c r="W156" t="n">
        <v>9.19</v>
      </c>
      <c r="X156" t="n">
        <v>0.14</v>
      </c>
      <c r="Y156" t="n">
        <v>1</v>
      </c>
      <c r="Z156" t="n">
        <v>10</v>
      </c>
      <c r="AA156" t="n">
        <v>1226.981793308321</v>
      </c>
      <c r="AB156" t="n">
        <v>1678.810620220818</v>
      </c>
      <c r="AC156" t="n">
        <v>1518.587290852447</v>
      </c>
      <c r="AD156" t="n">
        <v>1226981.793308321</v>
      </c>
      <c r="AE156" t="n">
        <v>1678810.620220818</v>
      </c>
      <c r="AF156" t="n">
        <v>1.185992172283991e-06</v>
      </c>
      <c r="AG156" t="n">
        <v>34.77864583333334</v>
      </c>
      <c r="AH156" t="n">
        <v>1518587.290852447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3.7437</v>
      </c>
      <c r="E157" t="n">
        <v>26.71</v>
      </c>
      <c r="F157" t="n">
        <v>23.52</v>
      </c>
      <c r="G157" t="n">
        <v>176.37</v>
      </c>
      <c r="H157" t="n">
        <v>2.13</v>
      </c>
      <c r="I157" t="n">
        <v>8</v>
      </c>
      <c r="J157" t="n">
        <v>332.34</v>
      </c>
      <c r="K157" t="n">
        <v>59.19</v>
      </c>
      <c r="L157" t="n">
        <v>39.75</v>
      </c>
      <c r="M157" t="n">
        <v>6</v>
      </c>
      <c r="N157" t="n">
        <v>103.4</v>
      </c>
      <c r="O157" t="n">
        <v>41223.13</v>
      </c>
      <c r="P157" t="n">
        <v>372.46</v>
      </c>
      <c r="Q157" t="n">
        <v>608.75</v>
      </c>
      <c r="R157" t="n">
        <v>51.87</v>
      </c>
      <c r="S157" t="n">
        <v>46.36</v>
      </c>
      <c r="T157" t="n">
        <v>2443.97</v>
      </c>
      <c r="U157" t="n">
        <v>0.89</v>
      </c>
      <c r="V157" t="n">
        <v>0.91</v>
      </c>
      <c r="W157" t="n">
        <v>9.19</v>
      </c>
      <c r="X157" t="n">
        <v>0.14</v>
      </c>
      <c r="Y157" t="n">
        <v>1</v>
      </c>
      <c r="Z157" t="n">
        <v>10</v>
      </c>
      <c r="AA157" t="n">
        <v>1226.889030351819</v>
      </c>
      <c r="AB157" t="n">
        <v>1678.683697851319</v>
      </c>
      <c r="AC157" t="n">
        <v>1518.472481775756</v>
      </c>
      <c r="AD157" t="n">
        <v>1226889.030351819</v>
      </c>
      <c r="AE157" t="n">
        <v>1678683.697851319</v>
      </c>
      <c r="AF157" t="n">
        <v>1.185865467102796e-06</v>
      </c>
      <c r="AG157" t="n">
        <v>34.77864583333334</v>
      </c>
      <c r="AH157" t="n">
        <v>1518472.481775756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3.7451</v>
      </c>
      <c r="E158" t="n">
        <v>26.7</v>
      </c>
      <c r="F158" t="n">
        <v>23.51</v>
      </c>
      <c r="G158" t="n">
        <v>176.29</v>
      </c>
      <c r="H158" t="n">
        <v>2.14</v>
      </c>
      <c r="I158" t="n">
        <v>8</v>
      </c>
      <c r="J158" t="n">
        <v>332.93</v>
      </c>
      <c r="K158" t="n">
        <v>59.19</v>
      </c>
      <c r="L158" t="n">
        <v>40</v>
      </c>
      <c r="M158" t="n">
        <v>6</v>
      </c>
      <c r="N158" t="n">
        <v>103.74</v>
      </c>
      <c r="O158" t="n">
        <v>41296.16</v>
      </c>
      <c r="P158" t="n">
        <v>372.35</v>
      </c>
      <c r="Q158" t="n">
        <v>608.75</v>
      </c>
      <c r="R158" t="n">
        <v>51.58</v>
      </c>
      <c r="S158" t="n">
        <v>46.36</v>
      </c>
      <c r="T158" t="n">
        <v>2295.84</v>
      </c>
      <c r="U158" t="n">
        <v>0.9</v>
      </c>
      <c r="V158" t="n">
        <v>0.91</v>
      </c>
      <c r="W158" t="n">
        <v>9.19</v>
      </c>
      <c r="X158" t="n">
        <v>0.13</v>
      </c>
      <c r="Y158" t="n">
        <v>1</v>
      </c>
      <c r="Z158" t="n">
        <v>10</v>
      </c>
      <c r="AA158" t="n">
        <v>1226.360079385557</v>
      </c>
      <c r="AB158" t="n">
        <v>1677.959963803611</v>
      </c>
      <c r="AC158" t="n">
        <v>1517.817819889794</v>
      </c>
      <c r="AD158" t="n">
        <v>1226360.079385557</v>
      </c>
      <c r="AE158" t="n">
        <v>1677959.963803611</v>
      </c>
      <c r="AF158" t="n">
        <v>1.18630893523698e-06</v>
      </c>
      <c r="AG158" t="n">
        <v>34.765625</v>
      </c>
      <c r="AH158" t="n">
        <v>1517817.819889794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8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2.6217</v>
      </c>
      <c r="E2" t="n">
        <v>38.14</v>
      </c>
      <c r="F2" t="n">
        <v>28.38</v>
      </c>
      <c r="G2" t="n">
        <v>6.95</v>
      </c>
      <c r="H2" t="n">
        <v>0.12</v>
      </c>
      <c r="I2" t="n">
        <v>245</v>
      </c>
      <c r="J2" t="n">
        <v>150.44</v>
      </c>
      <c r="K2" t="n">
        <v>49.1</v>
      </c>
      <c r="L2" t="n">
        <v>1</v>
      </c>
      <c r="M2" t="n">
        <v>243</v>
      </c>
      <c r="N2" t="n">
        <v>25.34</v>
      </c>
      <c r="O2" t="n">
        <v>18787.76</v>
      </c>
      <c r="P2" t="n">
        <v>340.34</v>
      </c>
      <c r="Q2" t="n">
        <v>609.87</v>
      </c>
      <c r="R2" t="n">
        <v>202.3</v>
      </c>
      <c r="S2" t="n">
        <v>46.36</v>
      </c>
      <c r="T2" t="n">
        <v>76473.59</v>
      </c>
      <c r="U2" t="n">
        <v>0.23</v>
      </c>
      <c r="V2" t="n">
        <v>0.75</v>
      </c>
      <c r="W2" t="n">
        <v>9.59</v>
      </c>
      <c r="X2" t="n">
        <v>4.99</v>
      </c>
      <c r="Y2" t="n">
        <v>1</v>
      </c>
      <c r="Z2" t="n">
        <v>10</v>
      </c>
      <c r="AA2" t="n">
        <v>1635.29673022611</v>
      </c>
      <c r="AB2" t="n">
        <v>2237.485130495419</v>
      </c>
      <c r="AC2" t="n">
        <v>2023.942689971039</v>
      </c>
      <c r="AD2" t="n">
        <v>1635296.73022611</v>
      </c>
      <c r="AE2" t="n">
        <v>2237485.130495419</v>
      </c>
      <c r="AF2" t="n">
        <v>9.39702131479407e-07</v>
      </c>
      <c r="AG2" t="n">
        <v>49.66145833333334</v>
      </c>
      <c r="AH2" t="n">
        <v>2023942.689971039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2.8409</v>
      </c>
      <c r="E3" t="n">
        <v>35.2</v>
      </c>
      <c r="F3" t="n">
        <v>27.18</v>
      </c>
      <c r="G3" t="n">
        <v>8.67</v>
      </c>
      <c r="H3" t="n">
        <v>0.15</v>
      </c>
      <c r="I3" t="n">
        <v>188</v>
      </c>
      <c r="J3" t="n">
        <v>150.78</v>
      </c>
      <c r="K3" t="n">
        <v>49.1</v>
      </c>
      <c r="L3" t="n">
        <v>1.25</v>
      </c>
      <c r="M3" t="n">
        <v>186</v>
      </c>
      <c r="N3" t="n">
        <v>25.44</v>
      </c>
      <c r="O3" t="n">
        <v>18830.65</v>
      </c>
      <c r="P3" t="n">
        <v>325.43</v>
      </c>
      <c r="Q3" t="n">
        <v>609.5</v>
      </c>
      <c r="R3" t="n">
        <v>165.86</v>
      </c>
      <c r="S3" t="n">
        <v>46.36</v>
      </c>
      <c r="T3" t="n">
        <v>58537.67</v>
      </c>
      <c r="U3" t="n">
        <v>0.28</v>
      </c>
      <c r="V3" t="n">
        <v>0.78</v>
      </c>
      <c r="W3" t="n">
        <v>9.470000000000001</v>
      </c>
      <c r="X3" t="n">
        <v>3.79</v>
      </c>
      <c r="Y3" t="n">
        <v>1</v>
      </c>
      <c r="Z3" t="n">
        <v>10</v>
      </c>
      <c r="AA3" t="n">
        <v>1468.269773315186</v>
      </c>
      <c r="AB3" t="n">
        <v>2008.951479340611</v>
      </c>
      <c r="AC3" t="n">
        <v>1817.219969733452</v>
      </c>
      <c r="AD3" t="n">
        <v>1468269.773315186</v>
      </c>
      <c r="AE3" t="n">
        <v>2008951.479340611</v>
      </c>
      <c r="AF3" t="n">
        <v>1.018270505900693e-06</v>
      </c>
      <c r="AG3" t="n">
        <v>45.83333333333334</v>
      </c>
      <c r="AH3" t="n">
        <v>1817219.969733452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2.998</v>
      </c>
      <c r="E4" t="n">
        <v>33.36</v>
      </c>
      <c r="F4" t="n">
        <v>26.43</v>
      </c>
      <c r="G4" t="n">
        <v>10.43</v>
      </c>
      <c r="H4" t="n">
        <v>0.18</v>
      </c>
      <c r="I4" t="n">
        <v>152</v>
      </c>
      <c r="J4" t="n">
        <v>151.13</v>
      </c>
      <c r="K4" t="n">
        <v>49.1</v>
      </c>
      <c r="L4" t="n">
        <v>1.5</v>
      </c>
      <c r="M4" t="n">
        <v>150</v>
      </c>
      <c r="N4" t="n">
        <v>25.54</v>
      </c>
      <c r="O4" t="n">
        <v>18873.58</v>
      </c>
      <c r="P4" t="n">
        <v>316.03</v>
      </c>
      <c r="Q4" t="n">
        <v>609.37</v>
      </c>
      <c r="R4" t="n">
        <v>142.55</v>
      </c>
      <c r="S4" t="n">
        <v>46.36</v>
      </c>
      <c r="T4" t="n">
        <v>47062.9</v>
      </c>
      <c r="U4" t="n">
        <v>0.33</v>
      </c>
      <c r="V4" t="n">
        <v>0.8100000000000001</v>
      </c>
      <c r="W4" t="n">
        <v>9.42</v>
      </c>
      <c r="X4" t="n">
        <v>3.05</v>
      </c>
      <c r="Y4" t="n">
        <v>1</v>
      </c>
      <c r="Z4" t="n">
        <v>10</v>
      </c>
      <c r="AA4" t="n">
        <v>1364.939166790042</v>
      </c>
      <c r="AB4" t="n">
        <v>1867.569984868282</v>
      </c>
      <c r="AC4" t="n">
        <v>1689.331726663389</v>
      </c>
      <c r="AD4" t="n">
        <v>1364939.166790043</v>
      </c>
      <c r="AE4" t="n">
        <v>1867569.984868282</v>
      </c>
      <c r="AF4" t="n">
        <v>1.074580230451715e-06</v>
      </c>
      <c r="AG4" t="n">
        <v>43.4375</v>
      </c>
      <c r="AH4" t="n">
        <v>1689331.726663389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3.1116</v>
      </c>
      <c r="E5" t="n">
        <v>32.14</v>
      </c>
      <c r="F5" t="n">
        <v>25.95</v>
      </c>
      <c r="G5" t="n">
        <v>12.16</v>
      </c>
      <c r="H5" t="n">
        <v>0.2</v>
      </c>
      <c r="I5" t="n">
        <v>128</v>
      </c>
      <c r="J5" t="n">
        <v>151.48</v>
      </c>
      <c r="K5" t="n">
        <v>49.1</v>
      </c>
      <c r="L5" t="n">
        <v>1.75</v>
      </c>
      <c r="M5" t="n">
        <v>126</v>
      </c>
      <c r="N5" t="n">
        <v>25.64</v>
      </c>
      <c r="O5" t="n">
        <v>18916.54</v>
      </c>
      <c r="P5" t="n">
        <v>309.69</v>
      </c>
      <c r="Q5" t="n">
        <v>609.35</v>
      </c>
      <c r="R5" t="n">
        <v>127.19</v>
      </c>
      <c r="S5" t="n">
        <v>46.36</v>
      </c>
      <c r="T5" t="n">
        <v>39503.9</v>
      </c>
      <c r="U5" t="n">
        <v>0.36</v>
      </c>
      <c r="V5" t="n">
        <v>0.82</v>
      </c>
      <c r="W5" t="n">
        <v>9.390000000000001</v>
      </c>
      <c r="X5" t="n">
        <v>2.57</v>
      </c>
      <c r="Y5" t="n">
        <v>1</v>
      </c>
      <c r="Z5" t="n">
        <v>10</v>
      </c>
      <c r="AA5" t="n">
        <v>1303.351157924629</v>
      </c>
      <c r="AB5" t="n">
        <v>1783.302554067434</v>
      </c>
      <c r="AC5" t="n">
        <v>1613.106661188092</v>
      </c>
      <c r="AD5" t="n">
        <v>1303351.15792463</v>
      </c>
      <c r="AE5" t="n">
        <v>1783302.554067434</v>
      </c>
      <c r="AF5" t="n">
        <v>1.115298147122601e-06</v>
      </c>
      <c r="AG5" t="n">
        <v>41.84895833333334</v>
      </c>
      <c r="AH5" t="n">
        <v>1613106.661188092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3.2046</v>
      </c>
      <c r="E6" t="n">
        <v>31.2</v>
      </c>
      <c r="F6" t="n">
        <v>25.57</v>
      </c>
      <c r="G6" t="n">
        <v>13.95</v>
      </c>
      <c r="H6" t="n">
        <v>0.23</v>
      </c>
      <c r="I6" t="n">
        <v>110</v>
      </c>
      <c r="J6" t="n">
        <v>151.83</v>
      </c>
      <c r="K6" t="n">
        <v>49.1</v>
      </c>
      <c r="L6" t="n">
        <v>2</v>
      </c>
      <c r="M6" t="n">
        <v>108</v>
      </c>
      <c r="N6" t="n">
        <v>25.73</v>
      </c>
      <c r="O6" t="n">
        <v>18959.54</v>
      </c>
      <c r="P6" t="n">
        <v>304.53</v>
      </c>
      <c r="Q6" t="n">
        <v>609.11</v>
      </c>
      <c r="R6" t="n">
        <v>115.81</v>
      </c>
      <c r="S6" t="n">
        <v>46.36</v>
      </c>
      <c r="T6" t="n">
        <v>33901.32</v>
      </c>
      <c r="U6" t="n">
        <v>0.4</v>
      </c>
      <c r="V6" t="n">
        <v>0.83</v>
      </c>
      <c r="W6" t="n">
        <v>9.35</v>
      </c>
      <c r="X6" t="n">
        <v>2.19</v>
      </c>
      <c r="Y6" t="n">
        <v>1</v>
      </c>
      <c r="Z6" t="n">
        <v>10</v>
      </c>
      <c r="AA6" t="n">
        <v>1252.557985446933</v>
      </c>
      <c r="AB6" t="n">
        <v>1713.805094646831</v>
      </c>
      <c r="AC6" t="n">
        <v>1550.241941754294</v>
      </c>
      <c r="AD6" t="n">
        <v>1252557.985446933</v>
      </c>
      <c r="AE6" t="n">
        <v>1713805.094646831</v>
      </c>
      <c r="AF6" t="n">
        <v>1.148632357073238e-06</v>
      </c>
      <c r="AG6" t="n">
        <v>40.625</v>
      </c>
      <c r="AH6" t="n">
        <v>1550241.941754294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3.2723</v>
      </c>
      <c r="E7" t="n">
        <v>30.56</v>
      </c>
      <c r="F7" t="n">
        <v>25.32</v>
      </c>
      <c r="G7" t="n">
        <v>15.66</v>
      </c>
      <c r="H7" t="n">
        <v>0.26</v>
      </c>
      <c r="I7" t="n">
        <v>97</v>
      </c>
      <c r="J7" t="n">
        <v>152.18</v>
      </c>
      <c r="K7" t="n">
        <v>49.1</v>
      </c>
      <c r="L7" t="n">
        <v>2.25</v>
      </c>
      <c r="M7" t="n">
        <v>95</v>
      </c>
      <c r="N7" t="n">
        <v>25.83</v>
      </c>
      <c r="O7" t="n">
        <v>19002.56</v>
      </c>
      <c r="P7" t="n">
        <v>301.03</v>
      </c>
      <c r="Q7" t="n">
        <v>609.1900000000001</v>
      </c>
      <c r="R7" t="n">
        <v>107.42</v>
      </c>
      <c r="S7" t="n">
        <v>46.36</v>
      </c>
      <c r="T7" t="n">
        <v>29771.13</v>
      </c>
      <c r="U7" t="n">
        <v>0.43</v>
      </c>
      <c r="V7" t="n">
        <v>0.84</v>
      </c>
      <c r="W7" t="n">
        <v>9.35</v>
      </c>
      <c r="X7" t="n">
        <v>1.94</v>
      </c>
      <c r="Y7" t="n">
        <v>1</v>
      </c>
      <c r="Z7" t="n">
        <v>10</v>
      </c>
      <c r="AA7" t="n">
        <v>1221.083735488192</v>
      </c>
      <c r="AB7" t="n">
        <v>1670.740637307371</v>
      </c>
      <c r="AC7" t="n">
        <v>1511.287495781967</v>
      </c>
      <c r="AD7" t="n">
        <v>1221083.735488192</v>
      </c>
      <c r="AE7" t="n">
        <v>1670740.637307371</v>
      </c>
      <c r="AF7" t="n">
        <v>1.172898228187841e-06</v>
      </c>
      <c r="AG7" t="n">
        <v>39.79166666666666</v>
      </c>
      <c r="AH7" t="n">
        <v>1511287.495781966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3.3285</v>
      </c>
      <c r="E8" t="n">
        <v>30.04</v>
      </c>
      <c r="F8" t="n">
        <v>25.11</v>
      </c>
      <c r="G8" t="n">
        <v>17.32</v>
      </c>
      <c r="H8" t="n">
        <v>0.29</v>
      </c>
      <c r="I8" t="n">
        <v>87</v>
      </c>
      <c r="J8" t="n">
        <v>152.53</v>
      </c>
      <c r="K8" t="n">
        <v>49.1</v>
      </c>
      <c r="L8" t="n">
        <v>2.5</v>
      </c>
      <c r="M8" t="n">
        <v>85</v>
      </c>
      <c r="N8" t="n">
        <v>25.93</v>
      </c>
      <c r="O8" t="n">
        <v>19045.63</v>
      </c>
      <c r="P8" t="n">
        <v>297.93</v>
      </c>
      <c r="Q8" t="n">
        <v>609.1900000000001</v>
      </c>
      <c r="R8" t="n">
        <v>101.07</v>
      </c>
      <c r="S8" t="n">
        <v>46.36</v>
      </c>
      <c r="T8" t="n">
        <v>26645.67</v>
      </c>
      <c r="U8" t="n">
        <v>0.46</v>
      </c>
      <c r="V8" t="n">
        <v>0.85</v>
      </c>
      <c r="W8" t="n">
        <v>9.32</v>
      </c>
      <c r="X8" t="n">
        <v>1.73</v>
      </c>
      <c r="Y8" t="n">
        <v>1</v>
      </c>
      <c r="Z8" t="n">
        <v>10</v>
      </c>
      <c r="AA8" t="n">
        <v>1194.04896955148</v>
      </c>
      <c r="AB8" t="n">
        <v>1633.750477863065</v>
      </c>
      <c r="AC8" t="n">
        <v>1477.82762523901</v>
      </c>
      <c r="AD8" t="n">
        <v>1194048.96955148</v>
      </c>
      <c r="AE8" t="n">
        <v>1633750.477863065</v>
      </c>
      <c r="AF8" t="n">
        <v>1.193042127104248e-06</v>
      </c>
      <c r="AG8" t="n">
        <v>39.11458333333334</v>
      </c>
      <c r="AH8" t="n">
        <v>1477827.62523901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3.3814</v>
      </c>
      <c r="E9" t="n">
        <v>29.57</v>
      </c>
      <c r="F9" t="n">
        <v>24.91</v>
      </c>
      <c r="G9" t="n">
        <v>19.16</v>
      </c>
      <c r="H9" t="n">
        <v>0.32</v>
      </c>
      <c r="I9" t="n">
        <v>78</v>
      </c>
      <c r="J9" t="n">
        <v>152.88</v>
      </c>
      <c r="K9" t="n">
        <v>49.1</v>
      </c>
      <c r="L9" t="n">
        <v>2.75</v>
      </c>
      <c r="M9" t="n">
        <v>76</v>
      </c>
      <c r="N9" t="n">
        <v>26.03</v>
      </c>
      <c r="O9" t="n">
        <v>19088.72</v>
      </c>
      <c r="P9" t="n">
        <v>295.07</v>
      </c>
      <c r="Q9" t="n">
        <v>609.1</v>
      </c>
      <c r="R9" t="n">
        <v>95.09</v>
      </c>
      <c r="S9" t="n">
        <v>46.36</v>
      </c>
      <c r="T9" t="n">
        <v>23703.98</v>
      </c>
      <c r="U9" t="n">
        <v>0.49</v>
      </c>
      <c r="V9" t="n">
        <v>0.86</v>
      </c>
      <c r="W9" t="n">
        <v>9.300000000000001</v>
      </c>
      <c r="X9" t="n">
        <v>1.54</v>
      </c>
      <c r="Y9" t="n">
        <v>1</v>
      </c>
      <c r="Z9" t="n">
        <v>10</v>
      </c>
      <c r="AA9" t="n">
        <v>1168.753017236968</v>
      </c>
      <c r="AB9" t="n">
        <v>1599.139439927696</v>
      </c>
      <c r="AC9" t="n">
        <v>1446.519816187296</v>
      </c>
      <c r="AD9" t="n">
        <v>1168753.017236969</v>
      </c>
      <c r="AE9" t="n">
        <v>1599139.439927696</v>
      </c>
      <c r="AF9" t="n">
        <v>1.212003199215954e-06</v>
      </c>
      <c r="AG9" t="n">
        <v>38.50260416666666</v>
      </c>
      <c r="AH9" t="n">
        <v>1446519.816187296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3.42</v>
      </c>
      <c r="E10" t="n">
        <v>29.24</v>
      </c>
      <c r="F10" t="n">
        <v>24.79</v>
      </c>
      <c r="G10" t="n">
        <v>20.95</v>
      </c>
      <c r="H10" t="n">
        <v>0.35</v>
      </c>
      <c r="I10" t="n">
        <v>71</v>
      </c>
      <c r="J10" t="n">
        <v>153.23</v>
      </c>
      <c r="K10" t="n">
        <v>49.1</v>
      </c>
      <c r="L10" t="n">
        <v>3</v>
      </c>
      <c r="M10" t="n">
        <v>69</v>
      </c>
      <c r="N10" t="n">
        <v>26.13</v>
      </c>
      <c r="O10" t="n">
        <v>19131.85</v>
      </c>
      <c r="P10" t="n">
        <v>292.97</v>
      </c>
      <c r="Q10" t="n">
        <v>609.1799999999999</v>
      </c>
      <c r="R10" t="n">
        <v>90.93000000000001</v>
      </c>
      <c r="S10" t="n">
        <v>46.36</v>
      </c>
      <c r="T10" t="n">
        <v>21658.19</v>
      </c>
      <c r="U10" t="n">
        <v>0.51</v>
      </c>
      <c r="V10" t="n">
        <v>0.86</v>
      </c>
      <c r="W10" t="n">
        <v>9.31</v>
      </c>
      <c r="X10" t="n">
        <v>1.42</v>
      </c>
      <c r="Y10" t="n">
        <v>1</v>
      </c>
      <c r="Z10" t="n">
        <v>10</v>
      </c>
      <c r="AA10" t="n">
        <v>1148.547214954736</v>
      </c>
      <c r="AB10" t="n">
        <v>1571.492969828061</v>
      </c>
      <c r="AC10" t="n">
        <v>1421.511886391906</v>
      </c>
      <c r="AD10" t="n">
        <v>1148547.214954736</v>
      </c>
      <c r="AE10" t="n">
        <v>1571492.969828061</v>
      </c>
      <c r="AF10" t="n">
        <v>1.225838688507294e-06</v>
      </c>
      <c r="AG10" t="n">
        <v>38.07291666666666</v>
      </c>
      <c r="AH10" t="n">
        <v>1421511.886391906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3.4489</v>
      </c>
      <c r="E11" t="n">
        <v>28.99</v>
      </c>
      <c r="F11" t="n">
        <v>24.7</v>
      </c>
      <c r="G11" t="n">
        <v>22.46</v>
      </c>
      <c r="H11" t="n">
        <v>0.37</v>
      </c>
      <c r="I11" t="n">
        <v>66</v>
      </c>
      <c r="J11" t="n">
        <v>153.58</v>
      </c>
      <c r="K11" t="n">
        <v>49.1</v>
      </c>
      <c r="L11" t="n">
        <v>3.25</v>
      </c>
      <c r="M11" t="n">
        <v>64</v>
      </c>
      <c r="N11" t="n">
        <v>26.23</v>
      </c>
      <c r="O11" t="n">
        <v>19175.02</v>
      </c>
      <c r="P11" t="n">
        <v>291.41</v>
      </c>
      <c r="Q11" t="n">
        <v>609.04</v>
      </c>
      <c r="R11" t="n">
        <v>88.41</v>
      </c>
      <c r="S11" t="n">
        <v>46.36</v>
      </c>
      <c r="T11" t="n">
        <v>20423.85</v>
      </c>
      <c r="U11" t="n">
        <v>0.52</v>
      </c>
      <c r="V11" t="n">
        <v>0.86</v>
      </c>
      <c r="W11" t="n">
        <v>9.289999999999999</v>
      </c>
      <c r="X11" t="n">
        <v>1.32</v>
      </c>
      <c r="Y11" t="n">
        <v>1</v>
      </c>
      <c r="Z11" t="n">
        <v>10</v>
      </c>
      <c r="AA11" t="n">
        <v>1139.698209269068</v>
      </c>
      <c r="AB11" t="n">
        <v>1559.385369858353</v>
      </c>
      <c r="AC11" t="n">
        <v>1410.559818770183</v>
      </c>
      <c r="AD11" t="n">
        <v>1139698.209269068</v>
      </c>
      <c r="AE11" t="n">
        <v>1559385.369858353</v>
      </c>
      <c r="AF11" t="n">
        <v>1.236197383857545e-06</v>
      </c>
      <c r="AG11" t="n">
        <v>37.74739583333334</v>
      </c>
      <c r="AH11" t="n">
        <v>1410559.818770183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3.481</v>
      </c>
      <c r="E12" t="n">
        <v>28.73</v>
      </c>
      <c r="F12" t="n">
        <v>24.59</v>
      </c>
      <c r="G12" t="n">
        <v>24.18</v>
      </c>
      <c r="H12" t="n">
        <v>0.4</v>
      </c>
      <c r="I12" t="n">
        <v>61</v>
      </c>
      <c r="J12" t="n">
        <v>153.93</v>
      </c>
      <c r="K12" t="n">
        <v>49.1</v>
      </c>
      <c r="L12" t="n">
        <v>3.5</v>
      </c>
      <c r="M12" t="n">
        <v>59</v>
      </c>
      <c r="N12" t="n">
        <v>26.33</v>
      </c>
      <c r="O12" t="n">
        <v>19218.22</v>
      </c>
      <c r="P12" t="n">
        <v>289.49</v>
      </c>
      <c r="Q12" t="n">
        <v>609.09</v>
      </c>
      <c r="R12" t="n">
        <v>85.09</v>
      </c>
      <c r="S12" t="n">
        <v>46.36</v>
      </c>
      <c r="T12" t="n">
        <v>18787.43</v>
      </c>
      <c r="U12" t="n">
        <v>0.54</v>
      </c>
      <c r="V12" t="n">
        <v>0.87</v>
      </c>
      <c r="W12" t="n">
        <v>9.27</v>
      </c>
      <c r="X12" t="n">
        <v>1.21</v>
      </c>
      <c r="Y12" t="n">
        <v>1</v>
      </c>
      <c r="Z12" t="n">
        <v>10</v>
      </c>
      <c r="AA12" t="n">
        <v>1121.499899506281</v>
      </c>
      <c r="AB12" t="n">
        <v>1534.485639588142</v>
      </c>
      <c r="AC12" t="n">
        <v>1388.036483809971</v>
      </c>
      <c r="AD12" t="n">
        <v>1121499.899506281</v>
      </c>
      <c r="AE12" t="n">
        <v>1534485.639588143</v>
      </c>
      <c r="AF12" t="n">
        <v>1.247703062775991e-06</v>
      </c>
      <c r="AG12" t="n">
        <v>37.40885416666666</v>
      </c>
      <c r="AH12" t="n">
        <v>1388036.483809971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3.5136</v>
      </c>
      <c r="E13" t="n">
        <v>28.46</v>
      </c>
      <c r="F13" t="n">
        <v>24.47</v>
      </c>
      <c r="G13" t="n">
        <v>26.22</v>
      </c>
      <c r="H13" t="n">
        <v>0.43</v>
      </c>
      <c r="I13" t="n">
        <v>56</v>
      </c>
      <c r="J13" t="n">
        <v>154.28</v>
      </c>
      <c r="K13" t="n">
        <v>49.1</v>
      </c>
      <c r="L13" t="n">
        <v>3.75</v>
      </c>
      <c r="M13" t="n">
        <v>54</v>
      </c>
      <c r="N13" t="n">
        <v>26.43</v>
      </c>
      <c r="O13" t="n">
        <v>19261.45</v>
      </c>
      <c r="P13" t="n">
        <v>287.52</v>
      </c>
      <c r="Q13" t="n">
        <v>609.0599999999999</v>
      </c>
      <c r="R13" t="n">
        <v>81.51000000000001</v>
      </c>
      <c r="S13" t="n">
        <v>46.36</v>
      </c>
      <c r="T13" t="n">
        <v>17024.2</v>
      </c>
      <c r="U13" t="n">
        <v>0.57</v>
      </c>
      <c r="V13" t="n">
        <v>0.87</v>
      </c>
      <c r="W13" t="n">
        <v>9.27</v>
      </c>
      <c r="X13" t="n">
        <v>1.1</v>
      </c>
      <c r="Y13" t="n">
        <v>1</v>
      </c>
      <c r="Z13" t="n">
        <v>10</v>
      </c>
      <c r="AA13" t="n">
        <v>1111.59687554018</v>
      </c>
      <c r="AB13" t="n">
        <v>1520.93588530714</v>
      </c>
      <c r="AC13" t="n">
        <v>1375.779899060348</v>
      </c>
      <c r="AD13" t="n">
        <v>1111596.87554018</v>
      </c>
      <c r="AE13" t="n">
        <v>1520935.88530714</v>
      </c>
      <c r="AF13" t="n">
        <v>1.259387957876967e-06</v>
      </c>
      <c r="AG13" t="n">
        <v>37.05729166666666</v>
      </c>
      <c r="AH13" t="n">
        <v>1375779.899060348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3.5307</v>
      </c>
      <c r="E14" t="n">
        <v>28.32</v>
      </c>
      <c r="F14" t="n">
        <v>24.43</v>
      </c>
      <c r="G14" t="n">
        <v>27.65</v>
      </c>
      <c r="H14" t="n">
        <v>0.46</v>
      </c>
      <c r="I14" t="n">
        <v>53</v>
      </c>
      <c r="J14" t="n">
        <v>154.63</v>
      </c>
      <c r="K14" t="n">
        <v>49.1</v>
      </c>
      <c r="L14" t="n">
        <v>4</v>
      </c>
      <c r="M14" t="n">
        <v>51</v>
      </c>
      <c r="N14" t="n">
        <v>26.53</v>
      </c>
      <c r="O14" t="n">
        <v>19304.72</v>
      </c>
      <c r="P14" t="n">
        <v>286.29</v>
      </c>
      <c r="Q14" t="n">
        <v>609</v>
      </c>
      <c r="R14" t="n">
        <v>79.97</v>
      </c>
      <c r="S14" t="n">
        <v>46.36</v>
      </c>
      <c r="T14" t="n">
        <v>16267.48</v>
      </c>
      <c r="U14" t="n">
        <v>0.58</v>
      </c>
      <c r="V14" t="n">
        <v>0.87</v>
      </c>
      <c r="W14" t="n">
        <v>9.27</v>
      </c>
      <c r="X14" t="n">
        <v>1.05</v>
      </c>
      <c r="Y14" t="n">
        <v>1</v>
      </c>
      <c r="Z14" t="n">
        <v>10</v>
      </c>
      <c r="AA14" t="n">
        <v>1097.986860505767</v>
      </c>
      <c r="AB14" t="n">
        <v>1502.31406230557</v>
      </c>
      <c r="AC14" t="n">
        <v>1358.935316710155</v>
      </c>
      <c r="AD14" t="n">
        <v>1097986.860505767</v>
      </c>
      <c r="AE14" t="n">
        <v>1502314.06230557</v>
      </c>
      <c r="AF14" t="n">
        <v>1.265517151319503e-06</v>
      </c>
      <c r="AG14" t="n">
        <v>36.875</v>
      </c>
      <c r="AH14" t="n">
        <v>1358935.316710155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3.5563</v>
      </c>
      <c r="E15" t="n">
        <v>28.12</v>
      </c>
      <c r="F15" t="n">
        <v>24.35</v>
      </c>
      <c r="G15" t="n">
        <v>29.81</v>
      </c>
      <c r="H15" t="n">
        <v>0.49</v>
      </c>
      <c r="I15" t="n">
        <v>49</v>
      </c>
      <c r="J15" t="n">
        <v>154.98</v>
      </c>
      <c r="K15" t="n">
        <v>49.1</v>
      </c>
      <c r="L15" t="n">
        <v>4.25</v>
      </c>
      <c r="M15" t="n">
        <v>47</v>
      </c>
      <c r="N15" t="n">
        <v>26.63</v>
      </c>
      <c r="O15" t="n">
        <v>19348.03</v>
      </c>
      <c r="P15" t="n">
        <v>284.86</v>
      </c>
      <c r="Q15" t="n">
        <v>608.95</v>
      </c>
      <c r="R15" t="n">
        <v>77.31999999999999</v>
      </c>
      <c r="S15" t="n">
        <v>46.36</v>
      </c>
      <c r="T15" t="n">
        <v>14962.77</v>
      </c>
      <c r="U15" t="n">
        <v>0.6</v>
      </c>
      <c r="V15" t="n">
        <v>0.88</v>
      </c>
      <c r="W15" t="n">
        <v>9.26</v>
      </c>
      <c r="X15" t="n">
        <v>0.97</v>
      </c>
      <c r="Y15" t="n">
        <v>1</v>
      </c>
      <c r="Z15" t="n">
        <v>10</v>
      </c>
      <c r="AA15" t="n">
        <v>1090.698239102148</v>
      </c>
      <c r="AB15" t="n">
        <v>1492.341448949856</v>
      </c>
      <c r="AC15" t="n">
        <v>1349.914475576459</v>
      </c>
      <c r="AD15" t="n">
        <v>1090698.239102148</v>
      </c>
      <c r="AE15" t="n">
        <v>1492341.448949856</v>
      </c>
      <c r="AF15" t="n">
        <v>1.274693019865055e-06</v>
      </c>
      <c r="AG15" t="n">
        <v>36.61458333333334</v>
      </c>
      <c r="AH15" t="n">
        <v>1349914.475576459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3.5695</v>
      </c>
      <c r="E16" t="n">
        <v>28.02</v>
      </c>
      <c r="F16" t="n">
        <v>24.3</v>
      </c>
      <c r="G16" t="n">
        <v>31.02</v>
      </c>
      <c r="H16" t="n">
        <v>0.51</v>
      </c>
      <c r="I16" t="n">
        <v>47</v>
      </c>
      <c r="J16" t="n">
        <v>155.33</v>
      </c>
      <c r="K16" t="n">
        <v>49.1</v>
      </c>
      <c r="L16" t="n">
        <v>4.5</v>
      </c>
      <c r="M16" t="n">
        <v>45</v>
      </c>
      <c r="N16" t="n">
        <v>26.74</v>
      </c>
      <c r="O16" t="n">
        <v>19391.36</v>
      </c>
      <c r="P16" t="n">
        <v>283.66</v>
      </c>
      <c r="Q16" t="n">
        <v>608.92</v>
      </c>
      <c r="R16" t="n">
        <v>76.45</v>
      </c>
      <c r="S16" t="n">
        <v>46.36</v>
      </c>
      <c r="T16" t="n">
        <v>14535.71</v>
      </c>
      <c r="U16" t="n">
        <v>0.61</v>
      </c>
      <c r="V16" t="n">
        <v>0.88</v>
      </c>
      <c r="W16" t="n">
        <v>9.25</v>
      </c>
      <c r="X16" t="n">
        <v>0.93</v>
      </c>
      <c r="Y16" t="n">
        <v>1</v>
      </c>
      <c r="Z16" t="n">
        <v>10</v>
      </c>
      <c r="AA16" t="n">
        <v>1086.039722466788</v>
      </c>
      <c r="AB16" t="n">
        <v>1485.967460970107</v>
      </c>
      <c r="AC16" t="n">
        <v>1344.148812063549</v>
      </c>
      <c r="AD16" t="n">
        <v>1086039.722466788</v>
      </c>
      <c r="AE16" t="n">
        <v>1485967.460970107</v>
      </c>
      <c r="AF16" t="n">
        <v>1.279424327083855e-06</v>
      </c>
      <c r="AG16" t="n">
        <v>36.484375</v>
      </c>
      <c r="AH16" t="n">
        <v>1344148.812063549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3.5906</v>
      </c>
      <c r="E17" t="n">
        <v>27.85</v>
      </c>
      <c r="F17" t="n">
        <v>24.23</v>
      </c>
      <c r="G17" t="n">
        <v>33.04</v>
      </c>
      <c r="H17" t="n">
        <v>0.54</v>
      </c>
      <c r="I17" t="n">
        <v>44</v>
      </c>
      <c r="J17" t="n">
        <v>155.68</v>
      </c>
      <c r="K17" t="n">
        <v>49.1</v>
      </c>
      <c r="L17" t="n">
        <v>4.75</v>
      </c>
      <c r="M17" t="n">
        <v>42</v>
      </c>
      <c r="N17" t="n">
        <v>26.84</v>
      </c>
      <c r="O17" t="n">
        <v>19434.74</v>
      </c>
      <c r="P17" t="n">
        <v>282.33</v>
      </c>
      <c r="Q17" t="n">
        <v>608.91</v>
      </c>
      <c r="R17" t="n">
        <v>73.88</v>
      </c>
      <c r="S17" t="n">
        <v>46.36</v>
      </c>
      <c r="T17" t="n">
        <v>13268.07</v>
      </c>
      <c r="U17" t="n">
        <v>0.63</v>
      </c>
      <c r="V17" t="n">
        <v>0.88</v>
      </c>
      <c r="W17" t="n">
        <v>9.25</v>
      </c>
      <c r="X17" t="n">
        <v>0.86</v>
      </c>
      <c r="Y17" t="n">
        <v>1</v>
      </c>
      <c r="Z17" t="n">
        <v>10</v>
      </c>
      <c r="AA17" t="n">
        <v>1071.711550916417</v>
      </c>
      <c r="AB17" t="n">
        <v>1466.363024540572</v>
      </c>
      <c r="AC17" t="n">
        <v>1326.41539553185</v>
      </c>
      <c r="AD17" t="n">
        <v>1071711.550916417</v>
      </c>
      <c r="AE17" t="n">
        <v>1466363.024540572</v>
      </c>
      <c r="AF17" t="n">
        <v>1.286987249986634e-06</v>
      </c>
      <c r="AG17" t="n">
        <v>36.26302083333334</v>
      </c>
      <c r="AH17" t="n">
        <v>1326415.39553185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3.6024</v>
      </c>
      <c r="E18" t="n">
        <v>27.76</v>
      </c>
      <c r="F18" t="n">
        <v>24.2</v>
      </c>
      <c r="G18" t="n">
        <v>34.57</v>
      </c>
      <c r="H18" t="n">
        <v>0.57</v>
      </c>
      <c r="I18" t="n">
        <v>42</v>
      </c>
      <c r="J18" t="n">
        <v>156.03</v>
      </c>
      <c r="K18" t="n">
        <v>49.1</v>
      </c>
      <c r="L18" t="n">
        <v>5</v>
      </c>
      <c r="M18" t="n">
        <v>40</v>
      </c>
      <c r="N18" t="n">
        <v>26.94</v>
      </c>
      <c r="O18" t="n">
        <v>19478.15</v>
      </c>
      <c r="P18" t="n">
        <v>281.25</v>
      </c>
      <c r="Q18" t="n">
        <v>608.91</v>
      </c>
      <c r="R18" t="n">
        <v>72.97</v>
      </c>
      <c r="S18" t="n">
        <v>46.36</v>
      </c>
      <c r="T18" t="n">
        <v>12821.08</v>
      </c>
      <c r="U18" t="n">
        <v>0.64</v>
      </c>
      <c r="V18" t="n">
        <v>0.88</v>
      </c>
      <c r="W18" t="n">
        <v>9.25</v>
      </c>
      <c r="X18" t="n">
        <v>0.82</v>
      </c>
      <c r="Y18" t="n">
        <v>1</v>
      </c>
      <c r="Z18" t="n">
        <v>10</v>
      </c>
      <c r="AA18" t="n">
        <v>1067.868645053926</v>
      </c>
      <c r="AB18" t="n">
        <v>1461.104991202471</v>
      </c>
      <c r="AC18" t="n">
        <v>1321.659181515841</v>
      </c>
      <c r="AD18" t="n">
        <v>1067868.645053925</v>
      </c>
      <c r="AE18" t="n">
        <v>1461104.991202471</v>
      </c>
      <c r="AF18" t="n">
        <v>1.291216751894349e-06</v>
      </c>
      <c r="AG18" t="n">
        <v>36.14583333333334</v>
      </c>
      <c r="AH18" t="n">
        <v>1321659.181515841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3.6153</v>
      </c>
      <c r="E19" t="n">
        <v>27.66</v>
      </c>
      <c r="F19" t="n">
        <v>24.16</v>
      </c>
      <c r="G19" t="n">
        <v>36.24</v>
      </c>
      <c r="H19" t="n">
        <v>0.59</v>
      </c>
      <c r="I19" t="n">
        <v>40</v>
      </c>
      <c r="J19" t="n">
        <v>156.39</v>
      </c>
      <c r="K19" t="n">
        <v>49.1</v>
      </c>
      <c r="L19" t="n">
        <v>5.25</v>
      </c>
      <c r="M19" t="n">
        <v>38</v>
      </c>
      <c r="N19" t="n">
        <v>27.04</v>
      </c>
      <c r="O19" t="n">
        <v>19521.59</v>
      </c>
      <c r="P19" t="n">
        <v>280.21</v>
      </c>
      <c r="Q19" t="n">
        <v>608.92</v>
      </c>
      <c r="R19" t="n">
        <v>71.84999999999999</v>
      </c>
      <c r="S19" t="n">
        <v>46.36</v>
      </c>
      <c r="T19" t="n">
        <v>12270.7</v>
      </c>
      <c r="U19" t="n">
        <v>0.65</v>
      </c>
      <c r="V19" t="n">
        <v>0.88</v>
      </c>
      <c r="W19" t="n">
        <v>9.24</v>
      </c>
      <c r="X19" t="n">
        <v>0.79</v>
      </c>
      <c r="Y19" t="n">
        <v>1</v>
      </c>
      <c r="Z19" t="n">
        <v>10</v>
      </c>
      <c r="AA19" t="n">
        <v>1063.854943412773</v>
      </c>
      <c r="AB19" t="n">
        <v>1455.613267545027</v>
      </c>
      <c r="AC19" t="n">
        <v>1316.691580256581</v>
      </c>
      <c r="AD19" t="n">
        <v>1063854.943412773</v>
      </c>
      <c r="AE19" t="n">
        <v>1455613.267545027</v>
      </c>
      <c r="AF19" t="n">
        <v>1.295840529403631e-06</v>
      </c>
      <c r="AG19" t="n">
        <v>36.015625</v>
      </c>
      <c r="AH19" t="n">
        <v>1316691.580256581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3.6295</v>
      </c>
      <c r="E20" t="n">
        <v>27.55</v>
      </c>
      <c r="F20" t="n">
        <v>24.11</v>
      </c>
      <c r="G20" t="n">
        <v>38.08</v>
      </c>
      <c r="H20" t="n">
        <v>0.62</v>
      </c>
      <c r="I20" t="n">
        <v>38</v>
      </c>
      <c r="J20" t="n">
        <v>156.74</v>
      </c>
      <c r="K20" t="n">
        <v>49.1</v>
      </c>
      <c r="L20" t="n">
        <v>5.5</v>
      </c>
      <c r="M20" t="n">
        <v>36</v>
      </c>
      <c r="N20" t="n">
        <v>27.14</v>
      </c>
      <c r="O20" t="n">
        <v>19565.07</v>
      </c>
      <c r="P20" t="n">
        <v>279.14</v>
      </c>
      <c r="Q20" t="n">
        <v>608.87</v>
      </c>
      <c r="R20" t="n">
        <v>70.37</v>
      </c>
      <c r="S20" t="n">
        <v>46.36</v>
      </c>
      <c r="T20" t="n">
        <v>11544.75</v>
      </c>
      <c r="U20" t="n">
        <v>0.66</v>
      </c>
      <c r="V20" t="n">
        <v>0.88</v>
      </c>
      <c r="W20" t="n">
        <v>9.24</v>
      </c>
      <c r="X20" t="n">
        <v>0.74</v>
      </c>
      <c r="Y20" t="n">
        <v>1</v>
      </c>
      <c r="Z20" t="n">
        <v>10</v>
      </c>
      <c r="AA20" t="n">
        <v>1059.367558154292</v>
      </c>
      <c r="AB20" t="n">
        <v>1449.473429064907</v>
      </c>
      <c r="AC20" t="n">
        <v>1311.137719343686</v>
      </c>
      <c r="AD20" t="n">
        <v>1059367.558154292</v>
      </c>
      <c r="AE20" t="n">
        <v>1449473.429064907</v>
      </c>
      <c r="AF20" t="n">
        <v>1.300930268987492e-06</v>
      </c>
      <c r="AG20" t="n">
        <v>35.87239583333334</v>
      </c>
      <c r="AH20" t="n">
        <v>1311137.719343686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3.6413</v>
      </c>
      <c r="E21" t="n">
        <v>27.46</v>
      </c>
      <c r="F21" t="n">
        <v>24.09</v>
      </c>
      <c r="G21" t="n">
        <v>40.14</v>
      </c>
      <c r="H21" t="n">
        <v>0.65</v>
      </c>
      <c r="I21" t="n">
        <v>36</v>
      </c>
      <c r="J21" t="n">
        <v>157.09</v>
      </c>
      <c r="K21" t="n">
        <v>49.1</v>
      </c>
      <c r="L21" t="n">
        <v>5.75</v>
      </c>
      <c r="M21" t="n">
        <v>34</v>
      </c>
      <c r="N21" t="n">
        <v>27.25</v>
      </c>
      <c r="O21" t="n">
        <v>19608.58</v>
      </c>
      <c r="P21" t="n">
        <v>278.2</v>
      </c>
      <c r="Q21" t="n">
        <v>608.9</v>
      </c>
      <c r="R21" t="n">
        <v>69.47</v>
      </c>
      <c r="S21" t="n">
        <v>46.36</v>
      </c>
      <c r="T21" t="n">
        <v>11103.68</v>
      </c>
      <c r="U21" t="n">
        <v>0.67</v>
      </c>
      <c r="V21" t="n">
        <v>0.88</v>
      </c>
      <c r="W21" t="n">
        <v>9.24</v>
      </c>
      <c r="X21" t="n">
        <v>0.71</v>
      </c>
      <c r="Y21" t="n">
        <v>1</v>
      </c>
      <c r="Z21" t="n">
        <v>10</v>
      </c>
      <c r="AA21" t="n">
        <v>1055.88746236567</v>
      </c>
      <c r="AB21" t="n">
        <v>1444.711808475924</v>
      </c>
      <c r="AC21" t="n">
        <v>1306.830541140739</v>
      </c>
      <c r="AD21" t="n">
        <v>1055887.46236567</v>
      </c>
      <c r="AE21" t="n">
        <v>1444711.808475924</v>
      </c>
      <c r="AF21" t="n">
        <v>1.305159770895207e-06</v>
      </c>
      <c r="AG21" t="n">
        <v>35.75520833333334</v>
      </c>
      <c r="AH21" t="n">
        <v>1306830.541140739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3.658</v>
      </c>
      <c r="E22" t="n">
        <v>27.34</v>
      </c>
      <c r="F22" t="n">
        <v>24.02</v>
      </c>
      <c r="G22" t="n">
        <v>42.39</v>
      </c>
      <c r="H22" t="n">
        <v>0.67</v>
      </c>
      <c r="I22" t="n">
        <v>34</v>
      </c>
      <c r="J22" t="n">
        <v>157.44</v>
      </c>
      <c r="K22" t="n">
        <v>49.1</v>
      </c>
      <c r="L22" t="n">
        <v>6</v>
      </c>
      <c r="M22" t="n">
        <v>32</v>
      </c>
      <c r="N22" t="n">
        <v>27.35</v>
      </c>
      <c r="O22" t="n">
        <v>19652.13</v>
      </c>
      <c r="P22" t="n">
        <v>276.7</v>
      </c>
      <c r="Q22" t="n">
        <v>608.85</v>
      </c>
      <c r="R22" t="n">
        <v>67.23999999999999</v>
      </c>
      <c r="S22" t="n">
        <v>46.36</v>
      </c>
      <c r="T22" t="n">
        <v>9997.75</v>
      </c>
      <c r="U22" t="n">
        <v>0.6899999999999999</v>
      </c>
      <c r="V22" t="n">
        <v>0.89</v>
      </c>
      <c r="W22" t="n">
        <v>9.24</v>
      </c>
      <c r="X22" t="n">
        <v>0.65</v>
      </c>
      <c r="Y22" t="n">
        <v>1</v>
      </c>
      <c r="Z22" t="n">
        <v>10</v>
      </c>
      <c r="AA22" t="n">
        <v>1042.257090293906</v>
      </c>
      <c r="AB22" t="n">
        <v>1426.062132077761</v>
      </c>
      <c r="AC22" t="n">
        <v>1289.960763683032</v>
      </c>
      <c r="AD22" t="n">
        <v>1042257.090293906</v>
      </c>
      <c r="AE22" t="n">
        <v>1426062.132077761</v>
      </c>
      <c r="AF22" t="n">
        <v>1.311145591391719e-06</v>
      </c>
      <c r="AG22" t="n">
        <v>35.59895833333334</v>
      </c>
      <c r="AH22" t="n">
        <v>1289960.763683032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3.6646</v>
      </c>
      <c r="E23" t="n">
        <v>27.29</v>
      </c>
      <c r="F23" t="n">
        <v>24</v>
      </c>
      <c r="G23" t="n">
        <v>43.64</v>
      </c>
      <c r="H23" t="n">
        <v>0.7</v>
      </c>
      <c r="I23" t="n">
        <v>33</v>
      </c>
      <c r="J23" t="n">
        <v>157.8</v>
      </c>
      <c r="K23" t="n">
        <v>49.1</v>
      </c>
      <c r="L23" t="n">
        <v>6.25</v>
      </c>
      <c r="M23" t="n">
        <v>31</v>
      </c>
      <c r="N23" t="n">
        <v>27.45</v>
      </c>
      <c r="O23" t="n">
        <v>19695.71</v>
      </c>
      <c r="P23" t="n">
        <v>275.95</v>
      </c>
      <c r="Q23" t="n">
        <v>608.92</v>
      </c>
      <c r="R23" t="n">
        <v>66.98999999999999</v>
      </c>
      <c r="S23" t="n">
        <v>46.36</v>
      </c>
      <c r="T23" t="n">
        <v>9878.809999999999</v>
      </c>
      <c r="U23" t="n">
        <v>0.6899999999999999</v>
      </c>
      <c r="V23" t="n">
        <v>0.89</v>
      </c>
      <c r="W23" t="n">
        <v>9.23</v>
      </c>
      <c r="X23" t="n">
        <v>0.63</v>
      </c>
      <c r="Y23" t="n">
        <v>1</v>
      </c>
      <c r="Z23" t="n">
        <v>10</v>
      </c>
      <c r="AA23" t="n">
        <v>1039.942051556203</v>
      </c>
      <c r="AB23" t="n">
        <v>1422.894593944534</v>
      </c>
      <c r="AC23" t="n">
        <v>1287.095530943572</v>
      </c>
      <c r="AD23" t="n">
        <v>1039942.051556203</v>
      </c>
      <c r="AE23" t="n">
        <v>1422894.593944534</v>
      </c>
      <c r="AF23" t="n">
        <v>1.31351124500112e-06</v>
      </c>
      <c r="AG23" t="n">
        <v>35.53385416666666</v>
      </c>
      <c r="AH23" t="n">
        <v>1287095.530943572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3.6691</v>
      </c>
      <c r="E24" t="n">
        <v>27.26</v>
      </c>
      <c r="F24" t="n">
        <v>24</v>
      </c>
      <c r="G24" t="n">
        <v>45</v>
      </c>
      <c r="H24" t="n">
        <v>0.73</v>
      </c>
      <c r="I24" t="n">
        <v>32</v>
      </c>
      <c r="J24" t="n">
        <v>158.15</v>
      </c>
      <c r="K24" t="n">
        <v>49.1</v>
      </c>
      <c r="L24" t="n">
        <v>6.5</v>
      </c>
      <c r="M24" t="n">
        <v>30</v>
      </c>
      <c r="N24" t="n">
        <v>27.56</v>
      </c>
      <c r="O24" t="n">
        <v>19739.33</v>
      </c>
      <c r="P24" t="n">
        <v>275.42</v>
      </c>
      <c r="Q24" t="n">
        <v>608.89</v>
      </c>
      <c r="R24" t="n">
        <v>66.84999999999999</v>
      </c>
      <c r="S24" t="n">
        <v>46.36</v>
      </c>
      <c r="T24" t="n">
        <v>9810.700000000001</v>
      </c>
      <c r="U24" t="n">
        <v>0.6899999999999999</v>
      </c>
      <c r="V24" t="n">
        <v>0.89</v>
      </c>
      <c r="W24" t="n">
        <v>9.23</v>
      </c>
      <c r="X24" t="n">
        <v>0.63</v>
      </c>
      <c r="Y24" t="n">
        <v>1</v>
      </c>
      <c r="Z24" t="n">
        <v>10</v>
      </c>
      <c r="AA24" t="n">
        <v>1038.269051658251</v>
      </c>
      <c r="AB24" t="n">
        <v>1420.605521676611</v>
      </c>
      <c r="AC24" t="n">
        <v>1285.024924520166</v>
      </c>
      <c r="AD24" t="n">
        <v>1038269.051658251</v>
      </c>
      <c r="AE24" t="n">
        <v>1420605.521676611</v>
      </c>
      <c r="AF24" t="n">
        <v>1.315124190643892e-06</v>
      </c>
      <c r="AG24" t="n">
        <v>35.49479166666666</v>
      </c>
      <c r="AH24" t="n">
        <v>1285024.924520166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3.6747</v>
      </c>
      <c r="E25" t="n">
        <v>27.21</v>
      </c>
      <c r="F25" t="n">
        <v>23.99</v>
      </c>
      <c r="G25" t="n">
        <v>46.43</v>
      </c>
      <c r="H25" t="n">
        <v>0.75</v>
      </c>
      <c r="I25" t="n">
        <v>31</v>
      </c>
      <c r="J25" t="n">
        <v>158.51</v>
      </c>
      <c r="K25" t="n">
        <v>49.1</v>
      </c>
      <c r="L25" t="n">
        <v>6.75</v>
      </c>
      <c r="M25" t="n">
        <v>29</v>
      </c>
      <c r="N25" t="n">
        <v>27.66</v>
      </c>
      <c r="O25" t="n">
        <v>19782.99</v>
      </c>
      <c r="P25" t="n">
        <v>274.58</v>
      </c>
      <c r="Q25" t="n">
        <v>608.92</v>
      </c>
      <c r="R25" t="n">
        <v>66.56</v>
      </c>
      <c r="S25" t="n">
        <v>46.36</v>
      </c>
      <c r="T25" t="n">
        <v>9673.639999999999</v>
      </c>
      <c r="U25" t="n">
        <v>0.7</v>
      </c>
      <c r="V25" t="n">
        <v>0.89</v>
      </c>
      <c r="W25" t="n">
        <v>9.23</v>
      </c>
      <c r="X25" t="n">
        <v>0.61</v>
      </c>
      <c r="Y25" t="n">
        <v>1</v>
      </c>
      <c r="Z25" t="n">
        <v>10</v>
      </c>
      <c r="AA25" t="n">
        <v>1036.064891085542</v>
      </c>
      <c r="AB25" t="n">
        <v>1417.589691940328</v>
      </c>
      <c r="AC25" t="n">
        <v>1282.296921341171</v>
      </c>
      <c r="AD25" t="n">
        <v>1036064.891085542</v>
      </c>
      <c r="AE25" t="n">
        <v>1417589.691940328</v>
      </c>
      <c r="AF25" t="n">
        <v>1.317131411888232e-06</v>
      </c>
      <c r="AG25" t="n">
        <v>35.4296875</v>
      </c>
      <c r="AH25" t="n">
        <v>1282296.921341171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3.6902</v>
      </c>
      <c r="E26" t="n">
        <v>27.1</v>
      </c>
      <c r="F26" t="n">
        <v>23.94</v>
      </c>
      <c r="G26" t="n">
        <v>49.52</v>
      </c>
      <c r="H26" t="n">
        <v>0.78</v>
      </c>
      <c r="I26" t="n">
        <v>29</v>
      </c>
      <c r="J26" t="n">
        <v>158.86</v>
      </c>
      <c r="K26" t="n">
        <v>49.1</v>
      </c>
      <c r="L26" t="n">
        <v>7</v>
      </c>
      <c r="M26" t="n">
        <v>27</v>
      </c>
      <c r="N26" t="n">
        <v>27.77</v>
      </c>
      <c r="O26" t="n">
        <v>19826.68</v>
      </c>
      <c r="P26" t="n">
        <v>273.42</v>
      </c>
      <c r="Q26" t="n">
        <v>608.96</v>
      </c>
      <c r="R26" t="n">
        <v>64.68000000000001</v>
      </c>
      <c r="S26" t="n">
        <v>46.36</v>
      </c>
      <c r="T26" t="n">
        <v>8744.200000000001</v>
      </c>
      <c r="U26" t="n">
        <v>0.72</v>
      </c>
      <c r="V26" t="n">
        <v>0.89</v>
      </c>
      <c r="W26" t="n">
        <v>9.23</v>
      </c>
      <c r="X26" t="n">
        <v>0.5600000000000001</v>
      </c>
      <c r="Y26" t="n">
        <v>1</v>
      </c>
      <c r="Z26" t="n">
        <v>10</v>
      </c>
      <c r="AA26" t="n">
        <v>1031.55605080676</v>
      </c>
      <c r="AB26" t="n">
        <v>1411.420497754904</v>
      </c>
      <c r="AC26" t="n">
        <v>1276.716506390285</v>
      </c>
      <c r="AD26" t="n">
        <v>1031556.05080676</v>
      </c>
      <c r="AE26" t="n">
        <v>1411420.497754904</v>
      </c>
      <c r="AF26" t="n">
        <v>1.322687113546671e-06</v>
      </c>
      <c r="AG26" t="n">
        <v>35.28645833333334</v>
      </c>
      <c r="AH26" t="n">
        <v>1276716.506390285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3.6963</v>
      </c>
      <c r="E27" t="n">
        <v>27.05</v>
      </c>
      <c r="F27" t="n">
        <v>23.92</v>
      </c>
      <c r="G27" t="n">
        <v>51.26</v>
      </c>
      <c r="H27" t="n">
        <v>0.8100000000000001</v>
      </c>
      <c r="I27" t="n">
        <v>28</v>
      </c>
      <c r="J27" t="n">
        <v>159.22</v>
      </c>
      <c r="K27" t="n">
        <v>49.1</v>
      </c>
      <c r="L27" t="n">
        <v>7.25</v>
      </c>
      <c r="M27" t="n">
        <v>26</v>
      </c>
      <c r="N27" t="n">
        <v>27.87</v>
      </c>
      <c r="O27" t="n">
        <v>19870.53</v>
      </c>
      <c r="P27" t="n">
        <v>272.74</v>
      </c>
      <c r="Q27" t="n">
        <v>608.86</v>
      </c>
      <c r="R27" t="n">
        <v>64.52</v>
      </c>
      <c r="S27" t="n">
        <v>46.36</v>
      </c>
      <c r="T27" t="n">
        <v>8669.290000000001</v>
      </c>
      <c r="U27" t="n">
        <v>0.72</v>
      </c>
      <c r="V27" t="n">
        <v>0.89</v>
      </c>
      <c r="W27" t="n">
        <v>9.220000000000001</v>
      </c>
      <c r="X27" t="n">
        <v>0.55</v>
      </c>
      <c r="Y27" t="n">
        <v>1</v>
      </c>
      <c r="Z27" t="n">
        <v>10</v>
      </c>
      <c r="AA27" t="n">
        <v>1029.460622061069</v>
      </c>
      <c r="AB27" t="n">
        <v>1408.553439701258</v>
      </c>
      <c r="AC27" t="n">
        <v>1274.123076333338</v>
      </c>
      <c r="AD27" t="n">
        <v>1029460.622061069</v>
      </c>
      <c r="AE27" t="n">
        <v>1408553.439701258</v>
      </c>
      <c r="AF27" t="n">
        <v>1.324873550973541e-06</v>
      </c>
      <c r="AG27" t="n">
        <v>35.22135416666666</v>
      </c>
      <c r="AH27" t="n">
        <v>1274123.076333338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3.7047</v>
      </c>
      <c r="E28" t="n">
        <v>26.99</v>
      </c>
      <c r="F28" t="n">
        <v>23.89</v>
      </c>
      <c r="G28" t="n">
        <v>53.09</v>
      </c>
      <c r="H28" t="n">
        <v>0.83</v>
      </c>
      <c r="I28" t="n">
        <v>27</v>
      </c>
      <c r="J28" t="n">
        <v>159.57</v>
      </c>
      <c r="K28" t="n">
        <v>49.1</v>
      </c>
      <c r="L28" t="n">
        <v>7.5</v>
      </c>
      <c r="M28" t="n">
        <v>25</v>
      </c>
      <c r="N28" t="n">
        <v>27.98</v>
      </c>
      <c r="O28" t="n">
        <v>19914.3</v>
      </c>
      <c r="P28" t="n">
        <v>271.64</v>
      </c>
      <c r="Q28" t="n">
        <v>608.8200000000001</v>
      </c>
      <c r="R28" t="n">
        <v>63.54</v>
      </c>
      <c r="S28" t="n">
        <v>46.36</v>
      </c>
      <c r="T28" t="n">
        <v>8181.09</v>
      </c>
      <c r="U28" t="n">
        <v>0.73</v>
      </c>
      <c r="V28" t="n">
        <v>0.89</v>
      </c>
      <c r="W28" t="n">
        <v>9.220000000000001</v>
      </c>
      <c r="X28" t="n">
        <v>0.52</v>
      </c>
      <c r="Y28" t="n">
        <v>1</v>
      </c>
      <c r="Z28" t="n">
        <v>10</v>
      </c>
      <c r="AA28" t="n">
        <v>1026.328418227461</v>
      </c>
      <c r="AB28" t="n">
        <v>1404.267820233035</v>
      </c>
      <c r="AC28" t="n">
        <v>1270.246470372257</v>
      </c>
      <c r="AD28" t="n">
        <v>1026328.418227461</v>
      </c>
      <c r="AE28" t="n">
        <v>1404267.820233035</v>
      </c>
      <c r="AF28" t="n">
        <v>1.32788438284005e-06</v>
      </c>
      <c r="AG28" t="n">
        <v>35.14322916666666</v>
      </c>
      <c r="AH28" t="n">
        <v>1270246.470372257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3.7146</v>
      </c>
      <c r="E29" t="n">
        <v>26.92</v>
      </c>
      <c r="F29" t="n">
        <v>23.85</v>
      </c>
      <c r="G29" t="n">
        <v>55.04</v>
      </c>
      <c r="H29" t="n">
        <v>0.86</v>
      </c>
      <c r="I29" t="n">
        <v>26</v>
      </c>
      <c r="J29" t="n">
        <v>159.92</v>
      </c>
      <c r="K29" t="n">
        <v>49.1</v>
      </c>
      <c r="L29" t="n">
        <v>7.75</v>
      </c>
      <c r="M29" t="n">
        <v>24</v>
      </c>
      <c r="N29" t="n">
        <v>28.08</v>
      </c>
      <c r="O29" t="n">
        <v>19958.1</v>
      </c>
      <c r="P29" t="n">
        <v>270.81</v>
      </c>
      <c r="Q29" t="n">
        <v>608.79</v>
      </c>
      <c r="R29" t="n">
        <v>62.1</v>
      </c>
      <c r="S29" t="n">
        <v>46.36</v>
      </c>
      <c r="T29" t="n">
        <v>7469.6</v>
      </c>
      <c r="U29" t="n">
        <v>0.75</v>
      </c>
      <c r="V29" t="n">
        <v>0.89</v>
      </c>
      <c r="W29" t="n">
        <v>9.220000000000001</v>
      </c>
      <c r="X29" t="n">
        <v>0.48</v>
      </c>
      <c r="Y29" t="n">
        <v>1</v>
      </c>
      <c r="Z29" t="n">
        <v>10</v>
      </c>
      <c r="AA29" t="n">
        <v>1023.305146643095</v>
      </c>
      <c r="AB29" t="n">
        <v>1400.131246673976</v>
      </c>
      <c r="AC29" t="n">
        <v>1266.504685587957</v>
      </c>
      <c r="AD29" t="n">
        <v>1023305.146643094</v>
      </c>
      <c r="AE29" t="n">
        <v>1400131.246673976</v>
      </c>
      <c r="AF29" t="n">
        <v>1.33143286325415e-06</v>
      </c>
      <c r="AG29" t="n">
        <v>35.05208333333334</v>
      </c>
      <c r="AH29" t="n">
        <v>1266504.685587957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3.709</v>
      </c>
      <c r="E30" t="n">
        <v>26.96</v>
      </c>
      <c r="F30" t="n">
        <v>23.89</v>
      </c>
      <c r="G30" t="n">
        <v>55.13</v>
      </c>
      <c r="H30" t="n">
        <v>0.88</v>
      </c>
      <c r="I30" t="n">
        <v>26</v>
      </c>
      <c r="J30" t="n">
        <v>160.28</v>
      </c>
      <c r="K30" t="n">
        <v>49.1</v>
      </c>
      <c r="L30" t="n">
        <v>8</v>
      </c>
      <c r="M30" t="n">
        <v>24</v>
      </c>
      <c r="N30" t="n">
        <v>28.19</v>
      </c>
      <c r="O30" t="n">
        <v>20001.93</v>
      </c>
      <c r="P30" t="n">
        <v>270.29</v>
      </c>
      <c r="Q30" t="n">
        <v>608.9400000000001</v>
      </c>
      <c r="R30" t="n">
        <v>63.29</v>
      </c>
      <c r="S30" t="n">
        <v>46.36</v>
      </c>
      <c r="T30" t="n">
        <v>8061.44</v>
      </c>
      <c r="U30" t="n">
        <v>0.73</v>
      </c>
      <c r="V30" t="n">
        <v>0.89</v>
      </c>
      <c r="W30" t="n">
        <v>9.23</v>
      </c>
      <c r="X30" t="n">
        <v>0.52</v>
      </c>
      <c r="Y30" t="n">
        <v>1</v>
      </c>
      <c r="Z30" t="n">
        <v>10</v>
      </c>
      <c r="AA30" t="n">
        <v>1023.686122704344</v>
      </c>
      <c r="AB30" t="n">
        <v>1400.652514928455</v>
      </c>
      <c r="AC30" t="n">
        <v>1266.976204731833</v>
      </c>
      <c r="AD30" t="n">
        <v>1023686.122704344</v>
      </c>
      <c r="AE30" t="n">
        <v>1400652.514928455</v>
      </c>
      <c r="AF30" t="n">
        <v>1.329425642009811e-06</v>
      </c>
      <c r="AG30" t="n">
        <v>35.10416666666666</v>
      </c>
      <c r="AH30" t="n">
        <v>1266976.204731833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3.7185</v>
      </c>
      <c r="E31" t="n">
        <v>26.89</v>
      </c>
      <c r="F31" t="n">
        <v>23.85</v>
      </c>
      <c r="G31" t="n">
        <v>57.25</v>
      </c>
      <c r="H31" t="n">
        <v>0.91</v>
      </c>
      <c r="I31" t="n">
        <v>25</v>
      </c>
      <c r="J31" t="n">
        <v>160.64</v>
      </c>
      <c r="K31" t="n">
        <v>49.1</v>
      </c>
      <c r="L31" t="n">
        <v>8.25</v>
      </c>
      <c r="M31" t="n">
        <v>23</v>
      </c>
      <c r="N31" t="n">
        <v>28.29</v>
      </c>
      <c r="O31" t="n">
        <v>20045.81</v>
      </c>
      <c r="P31" t="n">
        <v>269.53</v>
      </c>
      <c r="Q31" t="n">
        <v>608.91</v>
      </c>
      <c r="R31" t="n">
        <v>62.29</v>
      </c>
      <c r="S31" t="n">
        <v>46.36</v>
      </c>
      <c r="T31" t="n">
        <v>7566.55</v>
      </c>
      <c r="U31" t="n">
        <v>0.74</v>
      </c>
      <c r="V31" t="n">
        <v>0.89</v>
      </c>
      <c r="W31" t="n">
        <v>9.220000000000001</v>
      </c>
      <c r="X31" t="n">
        <v>0.48</v>
      </c>
      <c r="Y31" t="n">
        <v>1</v>
      </c>
      <c r="Z31" t="n">
        <v>10</v>
      </c>
      <c r="AA31" t="n">
        <v>1020.836597071376</v>
      </c>
      <c r="AB31" t="n">
        <v>1396.753668245229</v>
      </c>
      <c r="AC31" t="n">
        <v>1263.449458503989</v>
      </c>
      <c r="AD31" t="n">
        <v>1020836.597071376</v>
      </c>
      <c r="AE31" t="n">
        <v>1396753.668245229</v>
      </c>
      <c r="AF31" t="n">
        <v>1.332830749477886e-06</v>
      </c>
      <c r="AG31" t="n">
        <v>35.01302083333334</v>
      </c>
      <c r="AH31" t="n">
        <v>1263449.458503989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3.7263</v>
      </c>
      <c r="E32" t="n">
        <v>26.84</v>
      </c>
      <c r="F32" t="n">
        <v>23.83</v>
      </c>
      <c r="G32" t="n">
        <v>59.57</v>
      </c>
      <c r="H32" t="n">
        <v>0.9399999999999999</v>
      </c>
      <c r="I32" t="n">
        <v>24</v>
      </c>
      <c r="J32" t="n">
        <v>160.99</v>
      </c>
      <c r="K32" t="n">
        <v>49.1</v>
      </c>
      <c r="L32" t="n">
        <v>8.5</v>
      </c>
      <c r="M32" t="n">
        <v>22</v>
      </c>
      <c r="N32" t="n">
        <v>28.4</v>
      </c>
      <c r="O32" t="n">
        <v>20089.72</v>
      </c>
      <c r="P32" t="n">
        <v>268.53</v>
      </c>
      <c r="Q32" t="n">
        <v>608.89</v>
      </c>
      <c r="R32" t="n">
        <v>61.6</v>
      </c>
      <c r="S32" t="n">
        <v>46.36</v>
      </c>
      <c r="T32" t="n">
        <v>7226.3</v>
      </c>
      <c r="U32" t="n">
        <v>0.75</v>
      </c>
      <c r="V32" t="n">
        <v>0.89</v>
      </c>
      <c r="W32" t="n">
        <v>9.210000000000001</v>
      </c>
      <c r="X32" t="n">
        <v>0.45</v>
      </c>
      <c r="Y32" t="n">
        <v>1</v>
      </c>
      <c r="Z32" t="n">
        <v>10</v>
      </c>
      <c r="AA32" t="n">
        <v>1009.692018573941</v>
      </c>
      <c r="AB32" t="n">
        <v>1381.505164280935</v>
      </c>
      <c r="AC32" t="n">
        <v>1249.656250356638</v>
      </c>
      <c r="AD32" t="n">
        <v>1009692.018573941</v>
      </c>
      <c r="AE32" t="n">
        <v>1381505.164280935</v>
      </c>
      <c r="AF32" t="n">
        <v>1.335626521925359e-06</v>
      </c>
      <c r="AG32" t="n">
        <v>34.94791666666666</v>
      </c>
      <c r="AH32" t="n">
        <v>1249656.250356638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3.7332</v>
      </c>
      <c r="E33" t="n">
        <v>26.79</v>
      </c>
      <c r="F33" t="n">
        <v>23.81</v>
      </c>
      <c r="G33" t="n">
        <v>62.11</v>
      </c>
      <c r="H33" t="n">
        <v>0.96</v>
      </c>
      <c r="I33" t="n">
        <v>23</v>
      </c>
      <c r="J33" t="n">
        <v>161.35</v>
      </c>
      <c r="K33" t="n">
        <v>49.1</v>
      </c>
      <c r="L33" t="n">
        <v>8.75</v>
      </c>
      <c r="M33" t="n">
        <v>21</v>
      </c>
      <c r="N33" t="n">
        <v>28.5</v>
      </c>
      <c r="O33" t="n">
        <v>20133.66</v>
      </c>
      <c r="P33" t="n">
        <v>267.46</v>
      </c>
      <c r="Q33" t="n">
        <v>608.8099999999999</v>
      </c>
      <c r="R33" t="n">
        <v>60.9</v>
      </c>
      <c r="S33" t="n">
        <v>46.36</v>
      </c>
      <c r="T33" t="n">
        <v>6883.59</v>
      </c>
      <c r="U33" t="n">
        <v>0.76</v>
      </c>
      <c r="V33" t="n">
        <v>0.9</v>
      </c>
      <c r="W33" t="n">
        <v>9.220000000000001</v>
      </c>
      <c r="X33" t="n">
        <v>0.44</v>
      </c>
      <c r="Y33" t="n">
        <v>1</v>
      </c>
      <c r="Z33" t="n">
        <v>10</v>
      </c>
      <c r="AA33" t="n">
        <v>1006.950354644878</v>
      </c>
      <c r="AB33" t="n">
        <v>1377.753898739515</v>
      </c>
      <c r="AC33" t="n">
        <v>1246.263000333557</v>
      </c>
      <c r="AD33" t="n">
        <v>1006950.354644878</v>
      </c>
      <c r="AE33" t="n">
        <v>1377753.898739515</v>
      </c>
      <c r="AF33" t="n">
        <v>1.338099705244278e-06</v>
      </c>
      <c r="AG33" t="n">
        <v>34.8828125</v>
      </c>
      <c r="AH33" t="n">
        <v>1246263.000333557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3.7325</v>
      </c>
      <c r="E34" t="n">
        <v>26.79</v>
      </c>
      <c r="F34" t="n">
        <v>23.81</v>
      </c>
      <c r="G34" t="n">
        <v>62.12</v>
      </c>
      <c r="H34" t="n">
        <v>0.99</v>
      </c>
      <c r="I34" t="n">
        <v>23</v>
      </c>
      <c r="J34" t="n">
        <v>161.71</v>
      </c>
      <c r="K34" t="n">
        <v>49.1</v>
      </c>
      <c r="L34" t="n">
        <v>9</v>
      </c>
      <c r="M34" t="n">
        <v>21</v>
      </c>
      <c r="N34" t="n">
        <v>28.61</v>
      </c>
      <c r="O34" t="n">
        <v>20177.64</v>
      </c>
      <c r="P34" t="n">
        <v>267.15</v>
      </c>
      <c r="Q34" t="n">
        <v>608.87</v>
      </c>
      <c r="R34" t="n">
        <v>61.22</v>
      </c>
      <c r="S34" t="n">
        <v>46.36</v>
      </c>
      <c r="T34" t="n">
        <v>7041.46</v>
      </c>
      <c r="U34" t="n">
        <v>0.76</v>
      </c>
      <c r="V34" t="n">
        <v>0.89</v>
      </c>
      <c r="W34" t="n">
        <v>9.210000000000001</v>
      </c>
      <c r="X34" t="n">
        <v>0.44</v>
      </c>
      <c r="Y34" t="n">
        <v>1</v>
      </c>
      <c r="Z34" t="n">
        <v>10</v>
      </c>
      <c r="AA34" t="n">
        <v>1006.603323763635</v>
      </c>
      <c r="AB34" t="n">
        <v>1377.279075777876</v>
      </c>
      <c r="AC34" t="n">
        <v>1245.833493808958</v>
      </c>
      <c r="AD34" t="n">
        <v>1006603.323763635</v>
      </c>
      <c r="AE34" t="n">
        <v>1377279.075777876</v>
      </c>
      <c r="AF34" t="n">
        <v>1.337848802588735e-06</v>
      </c>
      <c r="AG34" t="n">
        <v>34.8828125</v>
      </c>
      <c r="AH34" t="n">
        <v>1245833.493808958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3.7389</v>
      </c>
      <c r="E35" t="n">
        <v>26.75</v>
      </c>
      <c r="F35" t="n">
        <v>23.8</v>
      </c>
      <c r="G35" t="n">
        <v>64.90000000000001</v>
      </c>
      <c r="H35" t="n">
        <v>1.01</v>
      </c>
      <c r="I35" t="n">
        <v>22</v>
      </c>
      <c r="J35" t="n">
        <v>162.06</v>
      </c>
      <c r="K35" t="n">
        <v>49.1</v>
      </c>
      <c r="L35" t="n">
        <v>9.25</v>
      </c>
      <c r="M35" t="n">
        <v>20</v>
      </c>
      <c r="N35" t="n">
        <v>28.72</v>
      </c>
      <c r="O35" t="n">
        <v>20221.66</v>
      </c>
      <c r="P35" t="n">
        <v>266.42</v>
      </c>
      <c r="Q35" t="n">
        <v>608.8099999999999</v>
      </c>
      <c r="R35" t="n">
        <v>60.38</v>
      </c>
      <c r="S35" t="n">
        <v>46.36</v>
      </c>
      <c r="T35" t="n">
        <v>6629.41</v>
      </c>
      <c r="U35" t="n">
        <v>0.77</v>
      </c>
      <c r="V35" t="n">
        <v>0.9</v>
      </c>
      <c r="W35" t="n">
        <v>9.220000000000001</v>
      </c>
      <c r="X35" t="n">
        <v>0.42</v>
      </c>
      <c r="Y35" t="n">
        <v>1</v>
      </c>
      <c r="Z35" t="n">
        <v>10</v>
      </c>
      <c r="AA35" t="n">
        <v>1004.512364273787</v>
      </c>
      <c r="AB35" t="n">
        <v>1374.418132757244</v>
      </c>
      <c r="AC35" t="n">
        <v>1243.245595174857</v>
      </c>
      <c r="AD35" t="n">
        <v>1004512.364273787</v>
      </c>
      <c r="AE35" t="n">
        <v>1374418.132757244</v>
      </c>
      <c r="AF35" t="n">
        <v>1.340142769725123e-06</v>
      </c>
      <c r="AG35" t="n">
        <v>34.83072916666666</v>
      </c>
      <c r="AH35" t="n">
        <v>1243245.595174857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3.7449</v>
      </c>
      <c r="E36" t="n">
        <v>26.7</v>
      </c>
      <c r="F36" t="n">
        <v>23.79</v>
      </c>
      <c r="G36" t="n">
        <v>67.95999999999999</v>
      </c>
      <c r="H36" t="n">
        <v>1.04</v>
      </c>
      <c r="I36" t="n">
        <v>21</v>
      </c>
      <c r="J36" t="n">
        <v>162.42</v>
      </c>
      <c r="K36" t="n">
        <v>49.1</v>
      </c>
      <c r="L36" t="n">
        <v>9.5</v>
      </c>
      <c r="M36" t="n">
        <v>19</v>
      </c>
      <c r="N36" t="n">
        <v>28.82</v>
      </c>
      <c r="O36" t="n">
        <v>20265.72</v>
      </c>
      <c r="P36" t="n">
        <v>265.32</v>
      </c>
      <c r="Q36" t="n">
        <v>608.8</v>
      </c>
      <c r="R36" t="n">
        <v>60.23</v>
      </c>
      <c r="S36" t="n">
        <v>46.36</v>
      </c>
      <c r="T36" t="n">
        <v>6559.27</v>
      </c>
      <c r="U36" t="n">
        <v>0.77</v>
      </c>
      <c r="V36" t="n">
        <v>0.9</v>
      </c>
      <c r="W36" t="n">
        <v>9.210000000000001</v>
      </c>
      <c r="X36" t="n">
        <v>0.41</v>
      </c>
      <c r="Y36" t="n">
        <v>1</v>
      </c>
      <c r="Z36" t="n">
        <v>10</v>
      </c>
      <c r="AA36" t="n">
        <v>1001.950167855557</v>
      </c>
      <c r="AB36" t="n">
        <v>1370.912422581694</v>
      </c>
      <c r="AC36" t="n">
        <v>1240.074465058166</v>
      </c>
      <c r="AD36" t="n">
        <v>1001950.167855557</v>
      </c>
      <c r="AE36" t="n">
        <v>1370912.422581694</v>
      </c>
      <c r="AF36" t="n">
        <v>1.342293363915487e-06</v>
      </c>
      <c r="AG36" t="n">
        <v>34.765625</v>
      </c>
      <c r="AH36" t="n">
        <v>1240074.465058166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3.7466</v>
      </c>
      <c r="E37" t="n">
        <v>26.69</v>
      </c>
      <c r="F37" t="n">
        <v>23.77</v>
      </c>
      <c r="G37" t="n">
        <v>67.92</v>
      </c>
      <c r="H37" t="n">
        <v>1.06</v>
      </c>
      <c r="I37" t="n">
        <v>21</v>
      </c>
      <c r="J37" t="n">
        <v>162.78</v>
      </c>
      <c r="K37" t="n">
        <v>49.1</v>
      </c>
      <c r="L37" t="n">
        <v>9.75</v>
      </c>
      <c r="M37" t="n">
        <v>19</v>
      </c>
      <c r="N37" t="n">
        <v>28.93</v>
      </c>
      <c r="O37" t="n">
        <v>20309.81</v>
      </c>
      <c r="P37" t="n">
        <v>264.9</v>
      </c>
      <c r="Q37" t="n">
        <v>608.85</v>
      </c>
      <c r="R37" t="n">
        <v>59.77</v>
      </c>
      <c r="S37" t="n">
        <v>46.36</v>
      </c>
      <c r="T37" t="n">
        <v>6329.55</v>
      </c>
      <c r="U37" t="n">
        <v>0.78</v>
      </c>
      <c r="V37" t="n">
        <v>0.9</v>
      </c>
      <c r="W37" t="n">
        <v>9.210000000000001</v>
      </c>
      <c r="X37" t="n">
        <v>0.4</v>
      </c>
      <c r="Y37" t="n">
        <v>1</v>
      </c>
      <c r="Z37" t="n">
        <v>10</v>
      </c>
      <c r="AA37" t="n">
        <v>1000.946428311482</v>
      </c>
      <c r="AB37" t="n">
        <v>1369.539061855627</v>
      </c>
      <c r="AC37" t="n">
        <v>1238.832175952271</v>
      </c>
      <c r="AD37" t="n">
        <v>1000946.428311482</v>
      </c>
      <c r="AE37" t="n">
        <v>1369539.061855627</v>
      </c>
      <c r="AF37" t="n">
        <v>1.342902698936089e-06</v>
      </c>
      <c r="AG37" t="n">
        <v>34.75260416666666</v>
      </c>
      <c r="AH37" t="n">
        <v>1238832.175952271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3.7547</v>
      </c>
      <c r="E38" t="n">
        <v>26.63</v>
      </c>
      <c r="F38" t="n">
        <v>23.75</v>
      </c>
      <c r="G38" t="n">
        <v>71.23999999999999</v>
      </c>
      <c r="H38" t="n">
        <v>1.09</v>
      </c>
      <c r="I38" t="n">
        <v>20</v>
      </c>
      <c r="J38" t="n">
        <v>163.13</v>
      </c>
      <c r="K38" t="n">
        <v>49.1</v>
      </c>
      <c r="L38" t="n">
        <v>10</v>
      </c>
      <c r="M38" t="n">
        <v>18</v>
      </c>
      <c r="N38" t="n">
        <v>29.04</v>
      </c>
      <c r="O38" t="n">
        <v>20353.94</v>
      </c>
      <c r="P38" t="n">
        <v>263.72</v>
      </c>
      <c r="Q38" t="n">
        <v>608.84</v>
      </c>
      <c r="R38" t="n">
        <v>59.14</v>
      </c>
      <c r="S38" t="n">
        <v>46.36</v>
      </c>
      <c r="T38" t="n">
        <v>6019.96</v>
      </c>
      <c r="U38" t="n">
        <v>0.78</v>
      </c>
      <c r="V38" t="n">
        <v>0.9</v>
      </c>
      <c r="W38" t="n">
        <v>9.210000000000001</v>
      </c>
      <c r="X38" t="n">
        <v>0.37</v>
      </c>
      <c r="Y38" t="n">
        <v>1</v>
      </c>
      <c r="Z38" t="n">
        <v>10</v>
      </c>
      <c r="AA38" t="n">
        <v>997.9001779257294</v>
      </c>
      <c r="AB38" t="n">
        <v>1365.371047686758</v>
      </c>
      <c r="AC38" t="n">
        <v>1235.061951205834</v>
      </c>
      <c r="AD38" t="n">
        <v>997900.1779257294</v>
      </c>
      <c r="AE38" t="n">
        <v>1365371.047686758</v>
      </c>
      <c r="AF38" t="n">
        <v>1.345806001093081e-06</v>
      </c>
      <c r="AG38" t="n">
        <v>34.67447916666666</v>
      </c>
      <c r="AH38" t="n">
        <v>1235061.951205834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3.7547</v>
      </c>
      <c r="E39" t="n">
        <v>26.63</v>
      </c>
      <c r="F39" t="n">
        <v>23.75</v>
      </c>
      <c r="G39" t="n">
        <v>71.23999999999999</v>
      </c>
      <c r="H39" t="n">
        <v>1.11</v>
      </c>
      <c r="I39" t="n">
        <v>20</v>
      </c>
      <c r="J39" t="n">
        <v>163.49</v>
      </c>
      <c r="K39" t="n">
        <v>49.1</v>
      </c>
      <c r="L39" t="n">
        <v>10.25</v>
      </c>
      <c r="M39" t="n">
        <v>18</v>
      </c>
      <c r="N39" t="n">
        <v>29.15</v>
      </c>
      <c r="O39" t="n">
        <v>20398.1</v>
      </c>
      <c r="P39" t="n">
        <v>263.23</v>
      </c>
      <c r="Q39" t="n">
        <v>608.84</v>
      </c>
      <c r="R39" t="n">
        <v>59.01</v>
      </c>
      <c r="S39" t="n">
        <v>46.36</v>
      </c>
      <c r="T39" t="n">
        <v>5950.05</v>
      </c>
      <c r="U39" t="n">
        <v>0.79</v>
      </c>
      <c r="V39" t="n">
        <v>0.9</v>
      </c>
      <c r="W39" t="n">
        <v>9.210000000000001</v>
      </c>
      <c r="X39" t="n">
        <v>0.37</v>
      </c>
      <c r="Y39" t="n">
        <v>1</v>
      </c>
      <c r="Z39" t="n">
        <v>10</v>
      </c>
      <c r="AA39" t="n">
        <v>997.1899854475529</v>
      </c>
      <c r="AB39" t="n">
        <v>1364.399331006636</v>
      </c>
      <c r="AC39" t="n">
        <v>1234.18297380185</v>
      </c>
      <c r="AD39" t="n">
        <v>997189.9854475529</v>
      </c>
      <c r="AE39" t="n">
        <v>1364399.331006636</v>
      </c>
      <c r="AF39" t="n">
        <v>1.345806001093081e-06</v>
      </c>
      <c r="AG39" t="n">
        <v>34.67447916666666</v>
      </c>
      <c r="AH39" t="n">
        <v>1234182.97380185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3.7617</v>
      </c>
      <c r="E40" t="n">
        <v>26.58</v>
      </c>
      <c r="F40" t="n">
        <v>23.73</v>
      </c>
      <c r="G40" t="n">
        <v>74.93000000000001</v>
      </c>
      <c r="H40" t="n">
        <v>1.14</v>
      </c>
      <c r="I40" t="n">
        <v>19</v>
      </c>
      <c r="J40" t="n">
        <v>163.85</v>
      </c>
      <c r="K40" t="n">
        <v>49.1</v>
      </c>
      <c r="L40" t="n">
        <v>10.5</v>
      </c>
      <c r="M40" t="n">
        <v>17</v>
      </c>
      <c r="N40" t="n">
        <v>29.26</v>
      </c>
      <c r="O40" t="n">
        <v>20442.3</v>
      </c>
      <c r="P40" t="n">
        <v>262.69</v>
      </c>
      <c r="Q40" t="n">
        <v>608.84</v>
      </c>
      <c r="R40" t="n">
        <v>58.39</v>
      </c>
      <c r="S40" t="n">
        <v>46.36</v>
      </c>
      <c r="T40" t="n">
        <v>5649.52</v>
      </c>
      <c r="U40" t="n">
        <v>0.79</v>
      </c>
      <c r="V40" t="n">
        <v>0.9</v>
      </c>
      <c r="W40" t="n">
        <v>9.210000000000001</v>
      </c>
      <c r="X40" t="n">
        <v>0.35</v>
      </c>
      <c r="Y40" t="n">
        <v>1</v>
      </c>
      <c r="Z40" t="n">
        <v>10</v>
      </c>
      <c r="AA40" t="n">
        <v>995.2441468977524</v>
      </c>
      <c r="AB40" t="n">
        <v>1361.736948858461</v>
      </c>
      <c r="AC40" t="n">
        <v>1231.774685669219</v>
      </c>
      <c r="AD40" t="n">
        <v>995244.1468977524</v>
      </c>
      <c r="AE40" t="n">
        <v>1361736.948858461</v>
      </c>
      <c r="AF40" t="n">
        <v>1.348315027648505e-06</v>
      </c>
      <c r="AG40" t="n">
        <v>34.609375</v>
      </c>
      <c r="AH40" t="n">
        <v>1231774.68566922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3.7609</v>
      </c>
      <c r="E41" t="n">
        <v>26.59</v>
      </c>
      <c r="F41" t="n">
        <v>23.73</v>
      </c>
      <c r="G41" t="n">
        <v>74.94</v>
      </c>
      <c r="H41" t="n">
        <v>1.16</v>
      </c>
      <c r="I41" t="n">
        <v>19</v>
      </c>
      <c r="J41" t="n">
        <v>164.21</v>
      </c>
      <c r="K41" t="n">
        <v>49.1</v>
      </c>
      <c r="L41" t="n">
        <v>10.75</v>
      </c>
      <c r="M41" t="n">
        <v>17</v>
      </c>
      <c r="N41" t="n">
        <v>29.36</v>
      </c>
      <c r="O41" t="n">
        <v>20486.54</v>
      </c>
      <c r="P41" t="n">
        <v>262.17</v>
      </c>
      <c r="Q41" t="n">
        <v>608.79</v>
      </c>
      <c r="R41" t="n">
        <v>58.62</v>
      </c>
      <c r="S41" t="n">
        <v>46.36</v>
      </c>
      <c r="T41" t="n">
        <v>5760.93</v>
      </c>
      <c r="U41" t="n">
        <v>0.79</v>
      </c>
      <c r="V41" t="n">
        <v>0.9</v>
      </c>
      <c r="W41" t="n">
        <v>9.210000000000001</v>
      </c>
      <c r="X41" t="n">
        <v>0.36</v>
      </c>
      <c r="Y41" t="n">
        <v>1</v>
      </c>
      <c r="Z41" t="n">
        <v>10</v>
      </c>
      <c r="AA41" t="n">
        <v>994.6082592563068</v>
      </c>
      <c r="AB41" t="n">
        <v>1360.866899334052</v>
      </c>
      <c r="AC41" t="n">
        <v>1230.987672450299</v>
      </c>
      <c r="AD41" t="n">
        <v>994608.2592563068</v>
      </c>
      <c r="AE41" t="n">
        <v>1360866.899334052</v>
      </c>
      <c r="AF41" t="n">
        <v>1.348028281756456e-06</v>
      </c>
      <c r="AG41" t="n">
        <v>34.62239583333334</v>
      </c>
      <c r="AH41" t="n">
        <v>1230987.672450298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3.7686</v>
      </c>
      <c r="E42" t="n">
        <v>26.53</v>
      </c>
      <c r="F42" t="n">
        <v>23.71</v>
      </c>
      <c r="G42" t="n">
        <v>79.03</v>
      </c>
      <c r="H42" t="n">
        <v>1.18</v>
      </c>
      <c r="I42" t="n">
        <v>18</v>
      </c>
      <c r="J42" t="n">
        <v>164.57</v>
      </c>
      <c r="K42" t="n">
        <v>49.1</v>
      </c>
      <c r="L42" t="n">
        <v>11</v>
      </c>
      <c r="M42" t="n">
        <v>16</v>
      </c>
      <c r="N42" t="n">
        <v>29.47</v>
      </c>
      <c r="O42" t="n">
        <v>20530.82</v>
      </c>
      <c r="P42" t="n">
        <v>260.52</v>
      </c>
      <c r="Q42" t="n">
        <v>608.85</v>
      </c>
      <c r="R42" t="n">
        <v>58.04</v>
      </c>
      <c r="S42" t="n">
        <v>46.36</v>
      </c>
      <c r="T42" t="n">
        <v>5477.27</v>
      </c>
      <c r="U42" t="n">
        <v>0.8</v>
      </c>
      <c r="V42" t="n">
        <v>0.9</v>
      </c>
      <c r="W42" t="n">
        <v>9.199999999999999</v>
      </c>
      <c r="X42" t="n">
        <v>0.34</v>
      </c>
      <c r="Y42" t="n">
        <v>1</v>
      </c>
      <c r="Z42" t="n">
        <v>10</v>
      </c>
      <c r="AA42" t="n">
        <v>990.9662601787944</v>
      </c>
      <c r="AB42" t="n">
        <v>1355.88375552254</v>
      </c>
      <c r="AC42" t="n">
        <v>1226.480112890271</v>
      </c>
      <c r="AD42" t="n">
        <v>990966.2601787944</v>
      </c>
      <c r="AE42" t="n">
        <v>1355883.75552254</v>
      </c>
      <c r="AF42" t="n">
        <v>1.350788210967423e-06</v>
      </c>
      <c r="AG42" t="n">
        <v>34.54427083333334</v>
      </c>
      <c r="AH42" t="n">
        <v>1226480.112890271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3.7713</v>
      </c>
      <c r="E43" t="n">
        <v>26.52</v>
      </c>
      <c r="F43" t="n">
        <v>23.69</v>
      </c>
      <c r="G43" t="n">
        <v>78.97</v>
      </c>
      <c r="H43" t="n">
        <v>1.21</v>
      </c>
      <c r="I43" t="n">
        <v>18</v>
      </c>
      <c r="J43" t="n">
        <v>164.93</v>
      </c>
      <c r="K43" t="n">
        <v>49.1</v>
      </c>
      <c r="L43" t="n">
        <v>11.25</v>
      </c>
      <c r="M43" t="n">
        <v>16</v>
      </c>
      <c r="N43" t="n">
        <v>29.58</v>
      </c>
      <c r="O43" t="n">
        <v>20575.13</v>
      </c>
      <c r="P43" t="n">
        <v>260.53</v>
      </c>
      <c r="Q43" t="n">
        <v>608.83</v>
      </c>
      <c r="R43" t="n">
        <v>57.3</v>
      </c>
      <c r="S43" t="n">
        <v>46.36</v>
      </c>
      <c r="T43" t="n">
        <v>5108.29</v>
      </c>
      <c r="U43" t="n">
        <v>0.8100000000000001</v>
      </c>
      <c r="V43" t="n">
        <v>0.9</v>
      </c>
      <c r="W43" t="n">
        <v>9.199999999999999</v>
      </c>
      <c r="X43" t="n">
        <v>0.32</v>
      </c>
      <c r="Y43" t="n">
        <v>1</v>
      </c>
      <c r="Z43" t="n">
        <v>10</v>
      </c>
      <c r="AA43" t="n">
        <v>990.4503893537732</v>
      </c>
      <c r="AB43" t="n">
        <v>1355.177918301131</v>
      </c>
      <c r="AC43" t="n">
        <v>1225.841639782625</v>
      </c>
      <c r="AD43" t="n">
        <v>990450.3893537732</v>
      </c>
      <c r="AE43" t="n">
        <v>1355177.918301131</v>
      </c>
      <c r="AF43" t="n">
        <v>1.351755978353087e-06</v>
      </c>
      <c r="AG43" t="n">
        <v>34.53125</v>
      </c>
      <c r="AH43" t="n">
        <v>1225841.639782625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3.7686</v>
      </c>
      <c r="E44" t="n">
        <v>26.54</v>
      </c>
      <c r="F44" t="n">
        <v>23.71</v>
      </c>
      <c r="G44" t="n">
        <v>79.03</v>
      </c>
      <c r="H44" t="n">
        <v>1.23</v>
      </c>
      <c r="I44" t="n">
        <v>18</v>
      </c>
      <c r="J44" t="n">
        <v>165.29</v>
      </c>
      <c r="K44" t="n">
        <v>49.1</v>
      </c>
      <c r="L44" t="n">
        <v>11.5</v>
      </c>
      <c r="M44" t="n">
        <v>16</v>
      </c>
      <c r="N44" t="n">
        <v>29.69</v>
      </c>
      <c r="O44" t="n">
        <v>20619.48</v>
      </c>
      <c r="P44" t="n">
        <v>259.14</v>
      </c>
      <c r="Q44" t="n">
        <v>608.76</v>
      </c>
      <c r="R44" t="n">
        <v>57.85</v>
      </c>
      <c r="S44" t="n">
        <v>46.36</v>
      </c>
      <c r="T44" t="n">
        <v>5382.52</v>
      </c>
      <c r="U44" t="n">
        <v>0.8</v>
      </c>
      <c r="V44" t="n">
        <v>0.9</v>
      </c>
      <c r="W44" t="n">
        <v>9.210000000000001</v>
      </c>
      <c r="X44" t="n">
        <v>0.34</v>
      </c>
      <c r="Y44" t="n">
        <v>1</v>
      </c>
      <c r="Z44" t="n">
        <v>10</v>
      </c>
      <c r="AA44" t="n">
        <v>988.9735034992841</v>
      </c>
      <c r="AB44" t="n">
        <v>1353.157177919414</v>
      </c>
      <c r="AC44" t="n">
        <v>1224.013756026812</v>
      </c>
      <c r="AD44" t="n">
        <v>988973.5034992842</v>
      </c>
      <c r="AE44" t="n">
        <v>1353157.177919414</v>
      </c>
      <c r="AF44" t="n">
        <v>1.350788210967423e-06</v>
      </c>
      <c r="AG44" t="n">
        <v>34.55729166666666</v>
      </c>
      <c r="AH44" t="n">
        <v>1224013.756026812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3.7761</v>
      </c>
      <c r="E45" t="n">
        <v>26.48</v>
      </c>
      <c r="F45" t="n">
        <v>23.69</v>
      </c>
      <c r="G45" t="n">
        <v>83.59999999999999</v>
      </c>
      <c r="H45" t="n">
        <v>1.26</v>
      </c>
      <c r="I45" t="n">
        <v>17</v>
      </c>
      <c r="J45" t="n">
        <v>165.65</v>
      </c>
      <c r="K45" t="n">
        <v>49.1</v>
      </c>
      <c r="L45" t="n">
        <v>11.75</v>
      </c>
      <c r="M45" t="n">
        <v>15</v>
      </c>
      <c r="N45" t="n">
        <v>29.8</v>
      </c>
      <c r="O45" t="n">
        <v>20663.87</v>
      </c>
      <c r="P45" t="n">
        <v>258.63</v>
      </c>
      <c r="Q45" t="n">
        <v>608.88</v>
      </c>
      <c r="R45" t="n">
        <v>57.04</v>
      </c>
      <c r="S45" t="n">
        <v>46.36</v>
      </c>
      <c r="T45" t="n">
        <v>4983.29</v>
      </c>
      <c r="U45" t="n">
        <v>0.8100000000000001</v>
      </c>
      <c r="V45" t="n">
        <v>0.9</v>
      </c>
      <c r="W45" t="n">
        <v>9.210000000000001</v>
      </c>
      <c r="X45" t="n">
        <v>0.31</v>
      </c>
      <c r="Y45" t="n">
        <v>1</v>
      </c>
      <c r="Z45" t="n">
        <v>10</v>
      </c>
      <c r="AA45" t="n">
        <v>986.851243093267</v>
      </c>
      <c r="AB45" t="n">
        <v>1350.25340760438</v>
      </c>
      <c r="AC45" t="n">
        <v>1221.387117475178</v>
      </c>
      <c r="AD45" t="n">
        <v>986851.2430932671</v>
      </c>
      <c r="AE45" t="n">
        <v>1350253.40760438</v>
      </c>
      <c r="AF45" t="n">
        <v>1.353476453705378e-06</v>
      </c>
      <c r="AG45" t="n">
        <v>34.47916666666666</v>
      </c>
      <c r="AH45" t="n">
        <v>1221387.117475178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3.7737</v>
      </c>
      <c r="E46" t="n">
        <v>26.5</v>
      </c>
      <c r="F46" t="n">
        <v>23.7</v>
      </c>
      <c r="G46" t="n">
        <v>83.66</v>
      </c>
      <c r="H46" t="n">
        <v>1.28</v>
      </c>
      <c r="I46" t="n">
        <v>17</v>
      </c>
      <c r="J46" t="n">
        <v>166.01</v>
      </c>
      <c r="K46" t="n">
        <v>49.1</v>
      </c>
      <c r="L46" t="n">
        <v>12</v>
      </c>
      <c r="M46" t="n">
        <v>15</v>
      </c>
      <c r="N46" t="n">
        <v>29.91</v>
      </c>
      <c r="O46" t="n">
        <v>20708.3</v>
      </c>
      <c r="P46" t="n">
        <v>258.48</v>
      </c>
      <c r="Q46" t="n">
        <v>608.84</v>
      </c>
      <c r="R46" t="n">
        <v>57.57</v>
      </c>
      <c r="S46" t="n">
        <v>46.36</v>
      </c>
      <c r="T46" t="n">
        <v>5246.73</v>
      </c>
      <c r="U46" t="n">
        <v>0.8100000000000001</v>
      </c>
      <c r="V46" t="n">
        <v>0.9</v>
      </c>
      <c r="W46" t="n">
        <v>9.210000000000001</v>
      </c>
      <c r="X46" t="n">
        <v>0.33</v>
      </c>
      <c r="Y46" t="n">
        <v>1</v>
      </c>
      <c r="Z46" t="n">
        <v>10</v>
      </c>
      <c r="AA46" t="n">
        <v>987.2192514894635</v>
      </c>
      <c r="AB46" t="n">
        <v>1350.756932927441</v>
      </c>
      <c r="AC46" t="n">
        <v>1221.842587048107</v>
      </c>
      <c r="AD46" t="n">
        <v>987219.2514894635</v>
      </c>
      <c r="AE46" t="n">
        <v>1350756.932927441</v>
      </c>
      <c r="AF46" t="n">
        <v>1.352616216029232e-06</v>
      </c>
      <c r="AG46" t="n">
        <v>34.50520833333334</v>
      </c>
      <c r="AH46" t="n">
        <v>1221842.587048107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3.7818</v>
      </c>
      <c r="E47" t="n">
        <v>26.44</v>
      </c>
      <c r="F47" t="n">
        <v>23.68</v>
      </c>
      <c r="G47" t="n">
        <v>88.79000000000001</v>
      </c>
      <c r="H47" t="n">
        <v>1.3</v>
      </c>
      <c r="I47" t="n">
        <v>16</v>
      </c>
      <c r="J47" t="n">
        <v>166.37</v>
      </c>
      <c r="K47" t="n">
        <v>49.1</v>
      </c>
      <c r="L47" t="n">
        <v>12.25</v>
      </c>
      <c r="M47" t="n">
        <v>14</v>
      </c>
      <c r="N47" t="n">
        <v>30.02</v>
      </c>
      <c r="O47" t="n">
        <v>20752.76</v>
      </c>
      <c r="P47" t="n">
        <v>256.93</v>
      </c>
      <c r="Q47" t="n">
        <v>608.8200000000001</v>
      </c>
      <c r="R47" t="n">
        <v>56.85</v>
      </c>
      <c r="S47" t="n">
        <v>46.36</v>
      </c>
      <c r="T47" t="n">
        <v>4890.4</v>
      </c>
      <c r="U47" t="n">
        <v>0.82</v>
      </c>
      <c r="V47" t="n">
        <v>0.9</v>
      </c>
      <c r="W47" t="n">
        <v>9.210000000000001</v>
      </c>
      <c r="X47" t="n">
        <v>0.3</v>
      </c>
      <c r="Y47" t="n">
        <v>1</v>
      </c>
      <c r="Z47" t="n">
        <v>10</v>
      </c>
      <c r="AA47" t="n">
        <v>983.521214458129</v>
      </c>
      <c r="AB47" t="n">
        <v>1345.697115515289</v>
      </c>
      <c r="AC47" t="n">
        <v>1217.265671508273</v>
      </c>
      <c r="AD47" t="n">
        <v>983521.2144581289</v>
      </c>
      <c r="AE47" t="n">
        <v>1345697.115515289</v>
      </c>
      <c r="AF47" t="n">
        <v>1.355519518186223e-06</v>
      </c>
      <c r="AG47" t="n">
        <v>34.42708333333334</v>
      </c>
      <c r="AH47" t="n">
        <v>1217265.671508273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3.7828</v>
      </c>
      <c r="E48" t="n">
        <v>26.44</v>
      </c>
      <c r="F48" t="n">
        <v>23.67</v>
      </c>
      <c r="G48" t="n">
        <v>88.76000000000001</v>
      </c>
      <c r="H48" t="n">
        <v>1.33</v>
      </c>
      <c r="I48" t="n">
        <v>16</v>
      </c>
      <c r="J48" t="n">
        <v>166.73</v>
      </c>
      <c r="K48" t="n">
        <v>49.1</v>
      </c>
      <c r="L48" t="n">
        <v>12.5</v>
      </c>
      <c r="M48" t="n">
        <v>14</v>
      </c>
      <c r="N48" t="n">
        <v>30.13</v>
      </c>
      <c r="O48" t="n">
        <v>20797.26</v>
      </c>
      <c r="P48" t="n">
        <v>256.99</v>
      </c>
      <c r="Q48" t="n">
        <v>608.86</v>
      </c>
      <c r="R48" t="n">
        <v>56.72</v>
      </c>
      <c r="S48" t="n">
        <v>46.36</v>
      </c>
      <c r="T48" t="n">
        <v>4826.95</v>
      </c>
      <c r="U48" t="n">
        <v>0.82</v>
      </c>
      <c r="V48" t="n">
        <v>0.9</v>
      </c>
      <c r="W48" t="n">
        <v>9.199999999999999</v>
      </c>
      <c r="X48" t="n">
        <v>0.3</v>
      </c>
      <c r="Y48" t="n">
        <v>1</v>
      </c>
      <c r="Z48" t="n">
        <v>10</v>
      </c>
      <c r="AA48" t="n">
        <v>983.3954063573033</v>
      </c>
      <c r="AB48" t="n">
        <v>1345.524979321478</v>
      </c>
      <c r="AC48" t="n">
        <v>1217.109963751204</v>
      </c>
      <c r="AD48" t="n">
        <v>983395.4063573033</v>
      </c>
      <c r="AE48" t="n">
        <v>1345524.979321478</v>
      </c>
      <c r="AF48" t="n">
        <v>1.355877950551284e-06</v>
      </c>
      <c r="AG48" t="n">
        <v>34.42708333333334</v>
      </c>
      <c r="AH48" t="n">
        <v>1217109.963751204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3.7811</v>
      </c>
      <c r="E49" t="n">
        <v>26.45</v>
      </c>
      <c r="F49" t="n">
        <v>23.68</v>
      </c>
      <c r="G49" t="n">
        <v>88.81</v>
      </c>
      <c r="H49" t="n">
        <v>1.35</v>
      </c>
      <c r="I49" t="n">
        <v>16</v>
      </c>
      <c r="J49" t="n">
        <v>167.09</v>
      </c>
      <c r="K49" t="n">
        <v>49.1</v>
      </c>
      <c r="L49" t="n">
        <v>12.75</v>
      </c>
      <c r="M49" t="n">
        <v>14</v>
      </c>
      <c r="N49" t="n">
        <v>30.25</v>
      </c>
      <c r="O49" t="n">
        <v>20841.8</v>
      </c>
      <c r="P49" t="n">
        <v>256.18</v>
      </c>
      <c r="Q49" t="n">
        <v>608.79</v>
      </c>
      <c r="R49" t="n">
        <v>57.21</v>
      </c>
      <c r="S49" t="n">
        <v>46.36</v>
      </c>
      <c r="T49" t="n">
        <v>5070.4</v>
      </c>
      <c r="U49" t="n">
        <v>0.8100000000000001</v>
      </c>
      <c r="V49" t="n">
        <v>0.9</v>
      </c>
      <c r="W49" t="n">
        <v>9.199999999999999</v>
      </c>
      <c r="X49" t="n">
        <v>0.31</v>
      </c>
      <c r="Y49" t="n">
        <v>1</v>
      </c>
      <c r="Z49" t="n">
        <v>10</v>
      </c>
      <c r="AA49" t="n">
        <v>982.5410670096896</v>
      </c>
      <c r="AB49" t="n">
        <v>1344.356034535281</v>
      </c>
      <c r="AC49" t="n">
        <v>1216.052581414778</v>
      </c>
      <c r="AD49" t="n">
        <v>982541.0670096896</v>
      </c>
      <c r="AE49" t="n">
        <v>1344356.034535281</v>
      </c>
      <c r="AF49" t="n">
        <v>1.35526861553068e-06</v>
      </c>
      <c r="AG49" t="n">
        <v>34.44010416666666</v>
      </c>
      <c r="AH49" t="n">
        <v>1216052.581414778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3.7889</v>
      </c>
      <c r="E50" t="n">
        <v>26.39</v>
      </c>
      <c r="F50" t="n">
        <v>23.66</v>
      </c>
      <c r="G50" t="n">
        <v>94.63</v>
      </c>
      <c r="H50" t="n">
        <v>1.38</v>
      </c>
      <c r="I50" t="n">
        <v>15</v>
      </c>
      <c r="J50" t="n">
        <v>167.45</v>
      </c>
      <c r="K50" t="n">
        <v>49.1</v>
      </c>
      <c r="L50" t="n">
        <v>13</v>
      </c>
      <c r="M50" t="n">
        <v>13</v>
      </c>
      <c r="N50" t="n">
        <v>30.36</v>
      </c>
      <c r="O50" t="n">
        <v>20886.38</v>
      </c>
      <c r="P50" t="n">
        <v>254.32</v>
      </c>
      <c r="Q50" t="n">
        <v>608.8099999999999</v>
      </c>
      <c r="R50" t="n">
        <v>56.46</v>
      </c>
      <c r="S50" t="n">
        <v>46.36</v>
      </c>
      <c r="T50" t="n">
        <v>4702.66</v>
      </c>
      <c r="U50" t="n">
        <v>0.82</v>
      </c>
      <c r="V50" t="n">
        <v>0.9</v>
      </c>
      <c r="W50" t="n">
        <v>9.199999999999999</v>
      </c>
      <c r="X50" t="n">
        <v>0.29</v>
      </c>
      <c r="Y50" t="n">
        <v>1</v>
      </c>
      <c r="Z50" t="n">
        <v>10</v>
      </c>
      <c r="AA50" t="n">
        <v>978.6270073798595</v>
      </c>
      <c r="AB50" t="n">
        <v>1339.000645473623</v>
      </c>
      <c r="AC50" t="n">
        <v>1211.208303168829</v>
      </c>
      <c r="AD50" t="n">
        <v>978627.0073798595</v>
      </c>
      <c r="AE50" t="n">
        <v>1339000.645473623</v>
      </c>
      <c r="AF50" t="n">
        <v>1.358064387978153e-06</v>
      </c>
      <c r="AG50" t="n">
        <v>34.36197916666666</v>
      </c>
      <c r="AH50" t="n">
        <v>1211208.303168829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3.7904</v>
      </c>
      <c r="E51" t="n">
        <v>26.38</v>
      </c>
      <c r="F51" t="n">
        <v>23.65</v>
      </c>
      <c r="G51" t="n">
        <v>94.59</v>
      </c>
      <c r="H51" t="n">
        <v>1.4</v>
      </c>
      <c r="I51" t="n">
        <v>15</v>
      </c>
      <c r="J51" t="n">
        <v>167.81</v>
      </c>
      <c r="K51" t="n">
        <v>49.1</v>
      </c>
      <c r="L51" t="n">
        <v>13.25</v>
      </c>
      <c r="M51" t="n">
        <v>13</v>
      </c>
      <c r="N51" t="n">
        <v>30.47</v>
      </c>
      <c r="O51" t="n">
        <v>20930.99</v>
      </c>
      <c r="P51" t="n">
        <v>254.68</v>
      </c>
      <c r="Q51" t="n">
        <v>608.78</v>
      </c>
      <c r="R51" t="n">
        <v>55.91</v>
      </c>
      <c r="S51" t="n">
        <v>46.36</v>
      </c>
      <c r="T51" t="n">
        <v>4425.13</v>
      </c>
      <c r="U51" t="n">
        <v>0.83</v>
      </c>
      <c r="V51" t="n">
        <v>0.9</v>
      </c>
      <c r="W51" t="n">
        <v>9.199999999999999</v>
      </c>
      <c r="X51" t="n">
        <v>0.28</v>
      </c>
      <c r="Y51" t="n">
        <v>1</v>
      </c>
      <c r="Z51" t="n">
        <v>10</v>
      </c>
      <c r="AA51" t="n">
        <v>978.8633558594273</v>
      </c>
      <c r="AB51" t="n">
        <v>1339.324027890327</v>
      </c>
      <c r="AC51" t="n">
        <v>1211.500822421553</v>
      </c>
      <c r="AD51" t="n">
        <v>978863.3558594274</v>
      </c>
      <c r="AE51" t="n">
        <v>1339324.027890327</v>
      </c>
      <c r="AF51" t="n">
        <v>1.358602036525744e-06</v>
      </c>
      <c r="AG51" t="n">
        <v>34.34895833333334</v>
      </c>
      <c r="AH51" t="n">
        <v>1211500.822421553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3.7879</v>
      </c>
      <c r="E52" t="n">
        <v>26.4</v>
      </c>
      <c r="F52" t="n">
        <v>23.67</v>
      </c>
      <c r="G52" t="n">
        <v>94.66</v>
      </c>
      <c r="H52" t="n">
        <v>1.42</v>
      </c>
      <c r="I52" t="n">
        <v>15</v>
      </c>
      <c r="J52" t="n">
        <v>168.18</v>
      </c>
      <c r="K52" t="n">
        <v>49.1</v>
      </c>
      <c r="L52" t="n">
        <v>13.5</v>
      </c>
      <c r="M52" t="n">
        <v>13</v>
      </c>
      <c r="N52" t="n">
        <v>30.58</v>
      </c>
      <c r="O52" t="n">
        <v>20975.64</v>
      </c>
      <c r="P52" t="n">
        <v>254.53</v>
      </c>
      <c r="Q52" t="n">
        <v>608.8099999999999</v>
      </c>
      <c r="R52" t="n">
        <v>56.39</v>
      </c>
      <c r="S52" t="n">
        <v>46.36</v>
      </c>
      <c r="T52" t="n">
        <v>4669.44</v>
      </c>
      <c r="U52" t="n">
        <v>0.82</v>
      </c>
      <c r="V52" t="n">
        <v>0.9</v>
      </c>
      <c r="W52" t="n">
        <v>9.210000000000001</v>
      </c>
      <c r="X52" t="n">
        <v>0.29</v>
      </c>
      <c r="Y52" t="n">
        <v>1</v>
      </c>
      <c r="Z52" t="n">
        <v>10</v>
      </c>
      <c r="AA52" t="n">
        <v>979.1392546645828</v>
      </c>
      <c r="AB52" t="n">
        <v>1339.701524807337</v>
      </c>
      <c r="AC52" t="n">
        <v>1211.842291562624</v>
      </c>
      <c r="AD52" t="n">
        <v>979139.2546645828</v>
      </c>
      <c r="AE52" t="n">
        <v>1339701.524807337</v>
      </c>
      <c r="AF52" t="n">
        <v>1.357705955613093e-06</v>
      </c>
      <c r="AG52" t="n">
        <v>34.375</v>
      </c>
      <c r="AH52" t="n">
        <v>1211842.291562624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3.7902</v>
      </c>
      <c r="E53" t="n">
        <v>26.38</v>
      </c>
      <c r="F53" t="n">
        <v>23.65</v>
      </c>
      <c r="G53" t="n">
        <v>94.59999999999999</v>
      </c>
      <c r="H53" t="n">
        <v>1.45</v>
      </c>
      <c r="I53" t="n">
        <v>15</v>
      </c>
      <c r="J53" t="n">
        <v>168.54</v>
      </c>
      <c r="K53" t="n">
        <v>49.1</v>
      </c>
      <c r="L53" t="n">
        <v>13.75</v>
      </c>
      <c r="M53" t="n">
        <v>13</v>
      </c>
      <c r="N53" t="n">
        <v>30.69</v>
      </c>
      <c r="O53" t="n">
        <v>21020.34</v>
      </c>
      <c r="P53" t="n">
        <v>252.54</v>
      </c>
      <c r="Q53" t="n">
        <v>608.79</v>
      </c>
      <c r="R53" t="n">
        <v>56.08</v>
      </c>
      <c r="S53" t="n">
        <v>46.36</v>
      </c>
      <c r="T53" t="n">
        <v>4510.68</v>
      </c>
      <c r="U53" t="n">
        <v>0.83</v>
      </c>
      <c r="V53" t="n">
        <v>0.9</v>
      </c>
      <c r="W53" t="n">
        <v>9.199999999999999</v>
      </c>
      <c r="X53" t="n">
        <v>0.28</v>
      </c>
      <c r="Y53" t="n">
        <v>1</v>
      </c>
      <c r="Z53" t="n">
        <v>10</v>
      </c>
      <c r="AA53" t="n">
        <v>975.8188051188247</v>
      </c>
      <c r="AB53" t="n">
        <v>1335.158339250935</v>
      </c>
      <c r="AC53" t="n">
        <v>1207.732701259324</v>
      </c>
      <c r="AD53" t="n">
        <v>975818.8051188247</v>
      </c>
      <c r="AE53" t="n">
        <v>1335158.339250935</v>
      </c>
      <c r="AF53" t="n">
        <v>1.358530350052732e-06</v>
      </c>
      <c r="AG53" t="n">
        <v>34.34895833333334</v>
      </c>
      <c r="AH53" t="n">
        <v>1207732.701259324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3.7982</v>
      </c>
      <c r="E54" t="n">
        <v>26.33</v>
      </c>
      <c r="F54" t="n">
        <v>23.62</v>
      </c>
      <c r="G54" t="n">
        <v>101.25</v>
      </c>
      <c r="H54" t="n">
        <v>1.47</v>
      </c>
      <c r="I54" t="n">
        <v>14</v>
      </c>
      <c r="J54" t="n">
        <v>168.9</v>
      </c>
      <c r="K54" t="n">
        <v>49.1</v>
      </c>
      <c r="L54" t="n">
        <v>14</v>
      </c>
      <c r="M54" t="n">
        <v>12</v>
      </c>
      <c r="N54" t="n">
        <v>30.81</v>
      </c>
      <c r="O54" t="n">
        <v>21065.06</v>
      </c>
      <c r="P54" t="n">
        <v>251.99</v>
      </c>
      <c r="Q54" t="n">
        <v>608.8099999999999</v>
      </c>
      <c r="R54" t="n">
        <v>55.29</v>
      </c>
      <c r="S54" t="n">
        <v>46.36</v>
      </c>
      <c r="T54" t="n">
        <v>4120.06</v>
      </c>
      <c r="U54" t="n">
        <v>0.84</v>
      </c>
      <c r="V54" t="n">
        <v>0.9</v>
      </c>
      <c r="W54" t="n">
        <v>9.199999999999999</v>
      </c>
      <c r="X54" t="n">
        <v>0.25</v>
      </c>
      <c r="Y54" t="n">
        <v>1</v>
      </c>
      <c r="Z54" t="n">
        <v>10</v>
      </c>
      <c r="AA54" t="n">
        <v>965.5193493203913</v>
      </c>
      <c r="AB54" t="n">
        <v>1321.066169447598</v>
      </c>
      <c r="AC54" t="n">
        <v>1194.985468363532</v>
      </c>
      <c r="AD54" t="n">
        <v>965519.3493203913</v>
      </c>
      <c r="AE54" t="n">
        <v>1321066.169447598</v>
      </c>
      <c r="AF54" t="n">
        <v>1.361397808973217e-06</v>
      </c>
      <c r="AG54" t="n">
        <v>34.28385416666666</v>
      </c>
      <c r="AH54" t="n">
        <v>1194985.468363532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3.8</v>
      </c>
      <c r="E55" t="n">
        <v>26.32</v>
      </c>
      <c r="F55" t="n">
        <v>23.61</v>
      </c>
      <c r="G55" t="n">
        <v>101.19</v>
      </c>
      <c r="H55" t="n">
        <v>1.49</v>
      </c>
      <c r="I55" t="n">
        <v>14</v>
      </c>
      <c r="J55" t="n">
        <v>169.26</v>
      </c>
      <c r="K55" t="n">
        <v>49.1</v>
      </c>
      <c r="L55" t="n">
        <v>14.25</v>
      </c>
      <c r="M55" t="n">
        <v>12</v>
      </c>
      <c r="N55" t="n">
        <v>30.92</v>
      </c>
      <c r="O55" t="n">
        <v>21109.83</v>
      </c>
      <c r="P55" t="n">
        <v>251.58</v>
      </c>
      <c r="Q55" t="n">
        <v>608.77</v>
      </c>
      <c r="R55" t="n">
        <v>54.79</v>
      </c>
      <c r="S55" t="n">
        <v>46.36</v>
      </c>
      <c r="T55" t="n">
        <v>3871.65</v>
      </c>
      <c r="U55" t="n">
        <v>0.85</v>
      </c>
      <c r="V55" t="n">
        <v>0.9</v>
      </c>
      <c r="W55" t="n">
        <v>9.199999999999999</v>
      </c>
      <c r="X55" t="n">
        <v>0.24</v>
      </c>
      <c r="Y55" t="n">
        <v>1</v>
      </c>
      <c r="Z55" t="n">
        <v>10</v>
      </c>
      <c r="AA55" t="n">
        <v>964.6127627706852</v>
      </c>
      <c r="AB55" t="n">
        <v>1319.825737734514</v>
      </c>
      <c r="AC55" t="n">
        <v>1193.863421712188</v>
      </c>
      <c r="AD55" t="n">
        <v>964612.7627706853</v>
      </c>
      <c r="AE55" t="n">
        <v>1319825.737734514</v>
      </c>
      <c r="AF55" t="n">
        <v>1.362042987230326e-06</v>
      </c>
      <c r="AG55" t="n">
        <v>34.27083333333334</v>
      </c>
      <c r="AH55" t="n">
        <v>1193863.421712189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3.799</v>
      </c>
      <c r="E56" t="n">
        <v>26.32</v>
      </c>
      <c r="F56" t="n">
        <v>23.62</v>
      </c>
      <c r="G56" t="n">
        <v>101.22</v>
      </c>
      <c r="H56" t="n">
        <v>1.52</v>
      </c>
      <c r="I56" t="n">
        <v>14</v>
      </c>
      <c r="J56" t="n">
        <v>169.63</v>
      </c>
      <c r="K56" t="n">
        <v>49.1</v>
      </c>
      <c r="L56" t="n">
        <v>14.5</v>
      </c>
      <c r="M56" t="n">
        <v>12</v>
      </c>
      <c r="N56" t="n">
        <v>31.03</v>
      </c>
      <c r="O56" t="n">
        <v>21154.64</v>
      </c>
      <c r="P56" t="n">
        <v>250.83</v>
      </c>
      <c r="Q56" t="n">
        <v>608.78</v>
      </c>
      <c r="R56" t="n">
        <v>55.05</v>
      </c>
      <c r="S56" t="n">
        <v>46.36</v>
      </c>
      <c r="T56" t="n">
        <v>4002.92</v>
      </c>
      <c r="U56" t="n">
        <v>0.84</v>
      </c>
      <c r="V56" t="n">
        <v>0.9</v>
      </c>
      <c r="W56" t="n">
        <v>9.199999999999999</v>
      </c>
      <c r="X56" t="n">
        <v>0.25</v>
      </c>
      <c r="Y56" t="n">
        <v>1</v>
      </c>
      <c r="Z56" t="n">
        <v>10</v>
      </c>
      <c r="AA56" t="n">
        <v>963.7468072153621</v>
      </c>
      <c r="AB56" t="n">
        <v>1318.640899140458</v>
      </c>
      <c r="AC56" t="n">
        <v>1192.791662450618</v>
      </c>
      <c r="AD56" t="n">
        <v>963746.8072153621</v>
      </c>
      <c r="AE56" t="n">
        <v>1318640.899140458</v>
      </c>
      <c r="AF56" t="n">
        <v>1.361684554865266e-06</v>
      </c>
      <c r="AG56" t="n">
        <v>34.27083333333334</v>
      </c>
      <c r="AH56" t="n">
        <v>1192791.662450618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3.7961</v>
      </c>
      <c r="E57" t="n">
        <v>26.34</v>
      </c>
      <c r="F57" t="n">
        <v>23.64</v>
      </c>
      <c r="G57" t="n">
        <v>101.31</v>
      </c>
      <c r="H57" t="n">
        <v>1.54</v>
      </c>
      <c r="I57" t="n">
        <v>14</v>
      </c>
      <c r="J57" t="n">
        <v>169.99</v>
      </c>
      <c r="K57" t="n">
        <v>49.1</v>
      </c>
      <c r="L57" t="n">
        <v>14.75</v>
      </c>
      <c r="M57" t="n">
        <v>12</v>
      </c>
      <c r="N57" t="n">
        <v>31.15</v>
      </c>
      <c r="O57" t="n">
        <v>21199.48</v>
      </c>
      <c r="P57" t="n">
        <v>249.73</v>
      </c>
      <c r="Q57" t="n">
        <v>608.8099999999999</v>
      </c>
      <c r="R57" t="n">
        <v>55.63</v>
      </c>
      <c r="S57" t="n">
        <v>46.36</v>
      </c>
      <c r="T57" t="n">
        <v>4290.42</v>
      </c>
      <c r="U57" t="n">
        <v>0.83</v>
      </c>
      <c r="V57" t="n">
        <v>0.9</v>
      </c>
      <c r="W57" t="n">
        <v>9.199999999999999</v>
      </c>
      <c r="X57" t="n">
        <v>0.27</v>
      </c>
      <c r="Y57" t="n">
        <v>1</v>
      </c>
      <c r="Z57" t="n">
        <v>10</v>
      </c>
      <c r="AA57" t="n">
        <v>962.7109528853085</v>
      </c>
      <c r="AB57" t="n">
        <v>1317.223597547411</v>
      </c>
      <c r="AC57" t="n">
        <v>1191.509626132416</v>
      </c>
      <c r="AD57" t="n">
        <v>962710.9528853085</v>
      </c>
      <c r="AE57" t="n">
        <v>1317223.597547411</v>
      </c>
      <c r="AF57" t="n">
        <v>1.36064510100659e-06</v>
      </c>
      <c r="AG57" t="n">
        <v>34.296875</v>
      </c>
      <c r="AH57" t="n">
        <v>1191509.626132416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3.8042</v>
      </c>
      <c r="E58" t="n">
        <v>26.29</v>
      </c>
      <c r="F58" t="n">
        <v>23.61</v>
      </c>
      <c r="G58" t="n">
        <v>108.98</v>
      </c>
      <c r="H58" t="n">
        <v>1.56</v>
      </c>
      <c r="I58" t="n">
        <v>13</v>
      </c>
      <c r="J58" t="n">
        <v>170.35</v>
      </c>
      <c r="K58" t="n">
        <v>49.1</v>
      </c>
      <c r="L58" t="n">
        <v>15</v>
      </c>
      <c r="M58" t="n">
        <v>11</v>
      </c>
      <c r="N58" t="n">
        <v>31.26</v>
      </c>
      <c r="O58" t="n">
        <v>21244.37</v>
      </c>
      <c r="P58" t="n">
        <v>249.48</v>
      </c>
      <c r="Q58" t="n">
        <v>608.75</v>
      </c>
      <c r="R58" t="n">
        <v>54.9</v>
      </c>
      <c r="S58" t="n">
        <v>46.36</v>
      </c>
      <c r="T58" t="n">
        <v>3932.04</v>
      </c>
      <c r="U58" t="n">
        <v>0.84</v>
      </c>
      <c r="V58" t="n">
        <v>0.9</v>
      </c>
      <c r="W58" t="n">
        <v>9.199999999999999</v>
      </c>
      <c r="X58" t="n">
        <v>0.24</v>
      </c>
      <c r="Y58" t="n">
        <v>1</v>
      </c>
      <c r="Z58" t="n">
        <v>10</v>
      </c>
      <c r="AA58" t="n">
        <v>961.028385817947</v>
      </c>
      <c r="AB58" t="n">
        <v>1314.921435056227</v>
      </c>
      <c r="AC58" t="n">
        <v>1189.427178798285</v>
      </c>
      <c r="AD58" t="n">
        <v>961028.385817947</v>
      </c>
      <c r="AE58" t="n">
        <v>1314921.435056227</v>
      </c>
      <c r="AF58" t="n">
        <v>1.363548403163581e-06</v>
      </c>
      <c r="AG58" t="n">
        <v>34.23177083333334</v>
      </c>
      <c r="AH58" t="n">
        <v>1189427.178798285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3.805</v>
      </c>
      <c r="E59" t="n">
        <v>26.28</v>
      </c>
      <c r="F59" t="n">
        <v>23.61</v>
      </c>
      <c r="G59" t="n">
        <v>108.96</v>
      </c>
      <c r="H59" t="n">
        <v>1.58</v>
      </c>
      <c r="I59" t="n">
        <v>13</v>
      </c>
      <c r="J59" t="n">
        <v>170.72</v>
      </c>
      <c r="K59" t="n">
        <v>49.1</v>
      </c>
      <c r="L59" t="n">
        <v>15.25</v>
      </c>
      <c r="M59" t="n">
        <v>11</v>
      </c>
      <c r="N59" t="n">
        <v>31.37</v>
      </c>
      <c r="O59" t="n">
        <v>21289.29</v>
      </c>
      <c r="P59" t="n">
        <v>248.9</v>
      </c>
      <c r="Q59" t="n">
        <v>608.78</v>
      </c>
      <c r="R59" t="n">
        <v>54.84</v>
      </c>
      <c r="S59" t="n">
        <v>46.36</v>
      </c>
      <c r="T59" t="n">
        <v>3900.9</v>
      </c>
      <c r="U59" t="n">
        <v>0.85</v>
      </c>
      <c r="V59" t="n">
        <v>0.9</v>
      </c>
      <c r="W59" t="n">
        <v>9.199999999999999</v>
      </c>
      <c r="X59" t="n">
        <v>0.24</v>
      </c>
      <c r="Y59" t="n">
        <v>1</v>
      </c>
      <c r="Z59" t="n">
        <v>10</v>
      </c>
      <c r="AA59" t="n">
        <v>960.0891062601632</v>
      </c>
      <c r="AB59" t="n">
        <v>1313.636271327177</v>
      </c>
      <c r="AC59" t="n">
        <v>1188.264669291797</v>
      </c>
      <c r="AD59" t="n">
        <v>960089.1062601632</v>
      </c>
      <c r="AE59" t="n">
        <v>1313636.271327177</v>
      </c>
      <c r="AF59" t="n">
        <v>1.363835149055629e-06</v>
      </c>
      <c r="AG59" t="n">
        <v>34.21875</v>
      </c>
      <c r="AH59" t="n">
        <v>1188264.669291797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3.8052</v>
      </c>
      <c r="E60" t="n">
        <v>26.28</v>
      </c>
      <c r="F60" t="n">
        <v>23.61</v>
      </c>
      <c r="G60" t="n">
        <v>108.95</v>
      </c>
      <c r="H60" t="n">
        <v>1.61</v>
      </c>
      <c r="I60" t="n">
        <v>13</v>
      </c>
      <c r="J60" t="n">
        <v>171.08</v>
      </c>
      <c r="K60" t="n">
        <v>49.1</v>
      </c>
      <c r="L60" t="n">
        <v>15.5</v>
      </c>
      <c r="M60" t="n">
        <v>11</v>
      </c>
      <c r="N60" t="n">
        <v>31.49</v>
      </c>
      <c r="O60" t="n">
        <v>21334.25</v>
      </c>
      <c r="P60" t="n">
        <v>248.39</v>
      </c>
      <c r="Q60" t="n">
        <v>608.76</v>
      </c>
      <c r="R60" t="n">
        <v>54.66</v>
      </c>
      <c r="S60" t="n">
        <v>46.36</v>
      </c>
      <c r="T60" t="n">
        <v>3813.5</v>
      </c>
      <c r="U60" t="n">
        <v>0.85</v>
      </c>
      <c r="V60" t="n">
        <v>0.9</v>
      </c>
      <c r="W60" t="n">
        <v>9.199999999999999</v>
      </c>
      <c r="X60" t="n">
        <v>0.24</v>
      </c>
      <c r="Y60" t="n">
        <v>1</v>
      </c>
      <c r="Z60" t="n">
        <v>10</v>
      </c>
      <c r="AA60" t="n">
        <v>959.3323479556406</v>
      </c>
      <c r="AB60" t="n">
        <v>1312.600841229109</v>
      </c>
      <c r="AC60" t="n">
        <v>1187.328059189053</v>
      </c>
      <c r="AD60" t="n">
        <v>959332.3479556405</v>
      </c>
      <c r="AE60" t="n">
        <v>1312600.841229109</v>
      </c>
      <c r="AF60" t="n">
        <v>1.363906835528641e-06</v>
      </c>
      <c r="AG60" t="n">
        <v>34.21875</v>
      </c>
      <c r="AH60" t="n">
        <v>1187328.059189053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3.8037</v>
      </c>
      <c r="E61" t="n">
        <v>26.29</v>
      </c>
      <c r="F61" t="n">
        <v>23.62</v>
      </c>
      <c r="G61" t="n">
        <v>109</v>
      </c>
      <c r="H61" t="n">
        <v>1.63</v>
      </c>
      <c r="I61" t="n">
        <v>13</v>
      </c>
      <c r="J61" t="n">
        <v>171.45</v>
      </c>
      <c r="K61" t="n">
        <v>49.1</v>
      </c>
      <c r="L61" t="n">
        <v>15.75</v>
      </c>
      <c r="M61" t="n">
        <v>11</v>
      </c>
      <c r="N61" t="n">
        <v>31.6</v>
      </c>
      <c r="O61" t="n">
        <v>21379.25</v>
      </c>
      <c r="P61" t="n">
        <v>247.04</v>
      </c>
      <c r="Q61" t="n">
        <v>608.78</v>
      </c>
      <c r="R61" t="n">
        <v>54.92</v>
      </c>
      <c r="S61" t="n">
        <v>46.36</v>
      </c>
      <c r="T61" t="n">
        <v>3943.54</v>
      </c>
      <c r="U61" t="n">
        <v>0.84</v>
      </c>
      <c r="V61" t="n">
        <v>0.9</v>
      </c>
      <c r="W61" t="n">
        <v>9.199999999999999</v>
      </c>
      <c r="X61" t="n">
        <v>0.25</v>
      </c>
      <c r="Y61" t="n">
        <v>1</v>
      </c>
      <c r="Z61" t="n">
        <v>10</v>
      </c>
      <c r="AA61" t="n">
        <v>957.6760515834865</v>
      </c>
      <c r="AB61" t="n">
        <v>1310.33462346209</v>
      </c>
      <c r="AC61" t="n">
        <v>1185.278126065061</v>
      </c>
      <c r="AD61" t="n">
        <v>957676.0515834865</v>
      </c>
      <c r="AE61" t="n">
        <v>1310334.62346209</v>
      </c>
      <c r="AF61" t="n">
        <v>1.36336918698105e-06</v>
      </c>
      <c r="AG61" t="n">
        <v>34.23177083333334</v>
      </c>
      <c r="AH61" t="n">
        <v>1185278.126065061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3.8133</v>
      </c>
      <c r="E62" t="n">
        <v>26.22</v>
      </c>
      <c r="F62" t="n">
        <v>23.58</v>
      </c>
      <c r="G62" t="n">
        <v>117.9</v>
      </c>
      <c r="H62" t="n">
        <v>1.65</v>
      </c>
      <c r="I62" t="n">
        <v>12</v>
      </c>
      <c r="J62" t="n">
        <v>171.81</v>
      </c>
      <c r="K62" t="n">
        <v>49.1</v>
      </c>
      <c r="L62" t="n">
        <v>16</v>
      </c>
      <c r="M62" t="n">
        <v>10</v>
      </c>
      <c r="N62" t="n">
        <v>31.72</v>
      </c>
      <c r="O62" t="n">
        <v>21424.29</v>
      </c>
      <c r="P62" t="n">
        <v>245.14</v>
      </c>
      <c r="Q62" t="n">
        <v>608.8</v>
      </c>
      <c r="R62" t="n">
        <v>53.87</v>
      </c>
      <c r="S62" t="n">
        <v>46.36</v>
      </c>
      <c r="T62" t="n">
        <v>3420.33</v>
      </c>
      <c r="U62" t="n">
        <v>0.86</v>
      </c>
      <c r="V62" t="n">
        <v>0.9</v>
      </c>
      <c r="W62" t="n">
        <v>9.199999999999999</v>
      </c>
      <c r="X62" t="n">
        <v>0.21</v>
      </c>
      <c r="Y62" t="n">
        <v>1</v>
      </c>
      <c r="Z62" t="n">
        <v>10</v>
      </c>
      <c r="AA62" t="n">
        <v>953.3796742508173</v>
      </c>
      <c r="AB62" t="n">
        <v>1304.456130452741</v>
      </c>
      <c r="AC62" t="n">
        <v>1179.960668178008</v>
      </c>
      <c r="AD62" t="n">
        <v>953379.6742508173</v>
      </c>
      <c r="AE62" t="n">
        <v>1304456.13045274</v>
      </c>
      <c r="AF62" t="n">
        <v>1.366810137685632e-06</v>
      </c>
      <c r="AG62" t="n">
        <v>34.140625</v>
      </c>
      <c r="AH62" t="n">
        <v>1179960.668178008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3.8108</v>
      </c>
      <c r="E63" t="n">
        <v>26.24</v>
      </c>
      <c r="F63" t="n">
        <v>23.6</v>
      </c>
      <c r="G63" t="n">
        <v>117.99</v>
      </c>
      <c r="H63" t="n">
        <v>1.67</v>
      </c>
      <c r="I63" t="n">
        <v>12</v>
      </c>
      <c r="J63" t="n">
        <v>172.18</v>
      </c>
      <c r="K63" t="n">
        <v>49.1</v>
      </c>
      <c r="L63" t="n">
        <v>16.25</v>
      </c>
      <c r="M63" t="n">
        <v>10</v>
      </c>
      <c r="N63" t="n">
        <v>31.83</v>
      </c>
      <c r="O63" t="n">
        <v>21469.36</v>
      </c>
      <c r="P63" t="n">
        <v>245.52</v>
      </c>
      <c r="Q63" t="n">
        <v>608.79</v>
      </c>
      <c r="R63" t="n">
        <v>54.34</v>
      </c>
      <c r="S63" t="n">
        <v>46.36</v>
      </c>
      <c r="T63" t="n">
        <v>3659.5</v>
      </c>
      <c r="U63" t="n">
        <v>0.85</v>
      </c>
      <c r="V63" t="n">
        <v>0.9</v>
      </c>
      <c r="W63" t="n">
        <v>9.199999999999999</v>
      </c>
      <c r="X63" t="n">
        <v>0.23</v>
      </c>
      <c r="Y63" t="n">
        <v>1</v>
      </c>
      <c r="Z63" t="n">
        <v>10</v>
      </c>
      <c r="AA63" t="n">
        <v>954.3994274474023</v>
      </c>
      <c r="AB63" t="n">
        <v>1305.851401764644</v>
      </c>
      <c r="AC63" t="n">
        <v>1181.222776754179</v>
      </c>
      <c r="AD63" t="n">
        <v>954399.4274474024</v>
      </c>
      <c r="AE63" t="n">
        <v>1305851.401764644</v>
      </c>
      <c r="AF63" t="n">
        <v>1.365914056772981e-06</v>
      </c>
      <c r="AG63" t="n">
        <v>34.16666666666666</v>
      </c>
      <c r="AH63" t="n">
        <v>1181222.776754179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3.8118</v>
      </c>
      <c r="E64" t="n">
        <v>26.23</v>
      </c>
      <c r="F64" t="n">
        <v>23.59</v>
      </c>
      <c r="G64" t="n">
        <v>117.96</v>
      </c>
      <c r="H64" t="n">
        <v>1.7</v>
      </c>
      <c r="I64" t="n">
        <v>12</v>
      </c>
      <c r="J64" t="n">
        <v>172.54</v>
      </c>
      <c r="K64" t="n">
        <v>49.1</v>
      </c>
      <c r="L64" t="n">
        <v>16.5</v>
      </c>
      <c r="M64" t="n">
        <v>10</v>
      </c>
      <c r="N64" t="n">
        <v>31.95</v>
      </c>
      <c r="O64" t="n">
        <v>21514.48</v>
      </c>
      <c r="P64" t="n">
        <v>244.93</v>
      </c>
      <c r="Q64" t="n">
        <v>608.84</v>
      </c>
      <c r="R64" t="n">
        <v>54.2</v>
      </c>
      <c r="S64" t="n">
        <v>46.36</v>
      </c>
      <c r="T64" t="n">
        <v>3586.75</v>
      </c>
      <c r="U64" t="n">
        <v>0.86</v>
      </c>
      <c r="V64" t="n">
        <v>0.9</v>
      </c>
      <c r="W64" t="n">
        <v>9.199999999999999</v>
      </c>
      <c r="X64" t="n">
        <v>0.22</v>
      </c>
      <c r="Y64" t="n">
        <v>1</v>
      </c>
      <c r="Z64" t="n">
        <v>10</v>
      </c>
      <c r="AA64" t="n">
        <v>953.352088660024</v>
      </c>
      <c r="AB64" t="n">
        <v>1304.418386630427</v>
      </c>
      <c r="AC64" t="n">
        <v>1179.926526573122</v>
      </c>
      <c r="AD64" t="n">
        <v>953352.088660024</v>
      </c>
      <c r="AE64" t="n">
        <v>1304418.386630427</v>
      </c>
      <c r="AF64" t="n">
        <v>1.366272489138041e-06</v>
      </c>
      <c r="AG64" t="n">
        <v>34.15364583333334</v>
      </c>
      <c r="AH64" t="n">
        <v>1179926.526573122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3.8108</v>
      </c>
      <c r="E65" t="n">
        <v>26.24</v>
      </c>
      <c r="F65" t="n">
        <v>23.6</v>
      </c>
      <c r="G65" t="n">
        <v>117.99</v>
      </c>
      <c r="H65" t="n">
        <v>1.72</v>
      </c>
      <c r="I65" t="n">
        <v>12</v>
      </c>
      <c r="J65" t="n">
        <v>172.91</v>
      </c>
      <c r="K65" t="n">
        <v>49.1</v>
      </c>
      <c r="L65" t="n">
        <v>16.75</v>
      </c>
      <c r="M65" t="n">
        <v>10</v>
      </c>
      <c r="N65" t="n">
        <v>32.07</v>
      </c>
      <c r="O65" t="n">
        <v>21559.64</v>
      </c>
      <c r="P65" t="n">
        <v>244.83</v>
      </c>
      <c r="Q65" t="n">
        <v>608.79</v>
      </c>
      <c r="R65" t="n">
        <v>54.59</v>
      </c>
      <c r="S65" t="n">
        <v>46.36</v>
      </c>
      <c r="T65" t="n">
        <v>3780.41</v>
      </c>
      <c r="U65" t="n">
        <v>0.85</v>
      </c>
      <c r="V65" t="n">
        <v>0.9</v>
      </c>
      <c r="W65" t="n">
        <v>9.19</v>
      </c>
      <c r="X65" t="n">
        <v>0.23</v>
      </c>
      <c r="Y65" t="n">
        <v>1</v>
      </c>
      <c r="Z65" t="n">
        <v>10</v>
      </c>
      <c r="AA65" t="n">
        <v>953.4140827924215</v>
      </c>
      <c r="AB65" t="n">
        <v>1304.503209737361</v>
      </c>
      <c r="AC65" t="n">
        <v>1180.003254281781</v>
      </c>
      <c r="AD65" t="n">
        <v>953414.0827924215</v>
      </c>
      <c r="AE65" t="n">
        <v>1304503.209737361</v>
      </c>
      <c r="AF65" t="n">
        <v>1.365914056772981e-06</v>
      </c>
      <c r="AG65" t="n">
        <v>34.16666666666666</v>
      </c>
      <c r="AH65" t="n">
        <v>1180003.254281781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3.8099</v>
      </c>
      <c r="E66" t="n">
        <v>26.25</v>
      </c>
      <c r="F66" t="n">
        <v>23.6</v>
      </c>
      <c r="G66" t="n">
        <v>118.02</v>
      </c>
      <c r="H66" t="n">
        <v>1.74</v>
      </c>
      <c r="I66" t="n">
        <v>12</v>
      </c>
      <c r="J66" t="n">
        <v>173.28</v>
      </c>
      <c r="K66" t="n">
        <v>49.1</v>
      </c>
      <c r="L66" t="n">
        <v>17</v>
      </c>
      <c r="M66" t="n">
        <v>10</v>
      </c>
      <c r="N66" t="n">
        <v>32.18</v>
      </c>
      <c r="O66" t="n">
        <v>21604.83</v>
      </c>
      <c r="P66" t="n">
        <v>243.64</v>
      </c>
      <c r="Q66" t="n">
        <v>608.8099999999999</v>
      </c>
      <c r="R66" t="n">
        <v>54.61</v>
      </c>
      <c r="S66" t="n">
        <v>46.36</v>
      </c>
      <c r="T66" t="n">
        <v>3793.88</v>
      </c>
      <c r="U66" t="n">
        <v>0.85</v>
      </c>
      <c r="V66" t="n">
        <v>0.9</v>
      </c>
      <c r="W66" t="n">
        <v>9.199999999999999</v>
      </c>
      <c r="X66" t="n">
        <v>0.23</v>
      </c>
      <c r="Y66" t="n">
        <v>1</v>
      </c>
      <c r="Z66" t="n">
        <v>10</v>
      </c>
      <c r="AA66" t="n">
        <v>951.8358371756583</v>
      </c>
      <c r="AB66" t="n">
        <v>1302.343784457224</v>
      </c>
      <c r="AC66" t="n">
        <v>1178.049921519607</v>
      </c>
      <c r="AD66" t="n">
        <v>951835.8371756583</v>
      </c>
      <c r="AE66" t="n">
        <v>1302343.784457223</v>
      </c>
      <c r="AF66" t="n">
        <v>1.365591467644426e-06</v>
      </c>
      <c r="AG66" t="n">
        <v>34.1796875</v>
      </c>
      <c r="AH66" t="n">
        <v>1178049.921519607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3.811</v>
      </c>
      <c r="E67" t="n">
        <v>26.24</v>
      </c>
      <c r="F67" t="n">
        <v>23.6</v>
      </c>
      <c r="G67" t="n">
        <v>117.98</v>
      </c>
      <c r="H67" t="n">
        <v>1.76</v>
      </c>
      <c r="I67" t="n">
        <v>12</v>
      </c>
      <c r="J67" t="n">
        <v>173.64</v>
      </c>
      <c r="K67" t="n">
        <v>49.1</v>
      </c>
      <c r="L67" t="n">
        <v>17.25</v>
      </c>
      <c r="M67" t="n">
        <v>10</v>
      </c>
      <c r="N67" t="n">
        <v>32.3</v>
      </c>
      <c r="O67" t="n">
        <v>21650.07</v>
      </c>
      <c r="P67" t="n">
        <v>241.91</v>
      </c>
      <c r="Q67" t="n">
        <v>608.8200000000001</v>
      </c>
      <c r="R67" t="n">
        <v>54.45</v>
      </c>
      <c r="S67" t="n">
        <v>46.36</v>
      </c>
      <c r="T67" t="n">
        <v>3715.04</v>
      </c>
      <c r="U67" t="n">
        <v>0.85</v>
      </c>
      <c r="V67" t="n">
        <v>0.9</v>
      </c>
      <c r="W67" t="n">
        <v>9.199999999999999</v>
      </c>
      <c r="X67" t="n">
        <v>0.23</v>
      </c>
      <c r="Y67" t="n">
        <v>1</v>
      </c>
      <c r="Z67" t="n">
        <v>10</v>
      </c>
      <c r="AA67" t="n">
        <v>949.2174410075759</v>
      </c>
      <c r="AB67" t="n">
        <v>1298.761179304567</v>
      </c>
      <c r="AC67" t="n">
        <v>1174.809235174502</v>
      </c>
      <c r="AD67" t="n">
        <v>949217.4410075758</v>
      </c>
      <c r="AE67" t="n">
        <v>1298761.179304567</v>
      </c>
      <c r="AF67" t="n">
        <v>1.365985743245993e-06</v>
      </c>
      <c r="AG67" t="n">
        <v>34.16666666666666</v>
      </c>
      <c r="AH67" t="n">
        <v>1174809.235174502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3.8183</v>
      </c>
      <c r="E68" t="n">
        <v>26.19</v>
      </c>
      <c r="F68" t="n">
        <v>23.58</v>
      </c>
      <c r="G68" t="n">
        <v>128.6</v>
      </c>
      <c r="H68" t="n">
        <v>1.78</v>
      </c>
      <c r="I68" t="n">
        <v>11</v>
      </c>
      <c r="J68" t="n">
        <v>174.01</v>
      </c>
      <c r="K68" t="n">
        <v>49.1</v>
      </c>
      <c r="L68" t="n">
        <v>17.5</v>
      </c>
      <c r="M68" t="n">
        <v>9</v>
      </c>
      <c r="N68" t="n">
        <v>32.42</v>
      </c>
      <c r="O68" t="n">
        <v>21695.35</v>
      </c>
      <c r="P68" t="n">
        <v>241.72</v>
      </c>
      <c r="Q68" t="n">
        <v>608.77</v>
      </c>
      <c r="R68" t="n">
        <v>53.68</v>
      </c>
      <c r="S68" t="n">
        <v>46.36</v>
      </c>
      <c r="T68" t="n">
        <v>3334.01</v>
      </c>
      <c r="U68" t="n">
        <v>0.86</v>
      </c>
      <c r="V68" t="n">
        <v>0.9</v>
      </c>
      <c r="W68" t="n">
        <v>9.199999999999999</v>
      </c>
      <c r="X68" t="n">
        <v>0.21</v>
      </c>
      <c r="Y68" t="n">
        <v>1</v>
      </c>
      <c r="Z68" t="n">
        <v>10</v>
      </c>
      <c r="AA68" t="n">
        <v>947.8318134437864</v>
      </c>
      <c r="AB68" t="n">
        <v>1296.865302542216</v>
      </c>
      <c r="AC68" t="n">
        <v>1173.09429822947</v>
      </c>
      <c r="AD68" t="n">
        <v>947831.8134437863</v>
      </c>
      <c r="AE68" t="n">
        <v>1296865.302542216</v>
      </c>
      <c r="AF68" t="n">
        <v>1.368602299510935e-06</v>
      </c>
      <c r="AG68" t="n">
        <v>34.1015625</v>
      </c>
      <c r="AH68" t="n">
        <v>1173094.29822947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3.8187</v>
      </c>
      <c r="E69" t="n">
        <v>26.19</v>
      </c>
      <c r="F69" t="n">
        <v>23.57</v>
      </c>
      <c r="G69" t="n">
        <v>128.59</v>
      </c>
      <c r="H69" t="n">
        <v>1.8</v>
      </c>
      <c r="I69" t="n">
        <v>11</v>
      </c>
      <c r="J69" t="n">
        <v>174.38</v>
      </c>
      <c r="K69" t="n">
        <v>49.1</v>
      </c>
      <c r="L69" t="n">
        <v>17.75</v>
      </c>
      <c r="M69" t="n">
        <v>9</v>
      </c>
      <c r="N69" t="n">
        <v>32.53</v>
      </c>
      <c r="O69" t="n">
        <v>21740.66</v>
      </c>
      <c r="P69" t="n">
        <v>241.64</v>
      </c>
      <c r="Q69" t="n">
        <v>608.77</v>
      </c>
      <c r="R69" t="n">
        <v>53.68</v>
      </c>
      <c r="S69" t="n">
        <v>46.36</v>
      </c>
      <c r="T69" t="n">
        <v>3333.84</v>
      </c>
      <c r="U69" t="n">
        <v>0.86</v>
      </c>
      <c r="V69" t="n">
        <v>0.9</v>
      </c>
      <c r="W69" t="n">
        <v>9.199999999999999</v>
      </c>
      <c r="X69" t="n">
        <v>0.2</v>
      </c>
      <c r="Y69" t="n">
        <v>1</v>
      </c>
      <c r="Z69" t="n">
        <v>10</v>
      </c>
      <c r="AA69" t="n">
        <v>947.594826933036</v>
      </c>
      <c r="AB69" t="n">
        <v>1296.5410471431</v>
      </c>
      <c r="AC69" t="n">
        <v>1172.800989310551</v>
      </c>
      <c r="AD69" t="n">
        <v>947594.826933036</v>
      </c>
      <c r="AE69" t="n">
        <v>1296541.0471431</v>
      </c>
      <c r="AF69" t="n">
        <v>1.36874567245696e-06</v>
      </c>
      <c r="AG69" t="n">
        <v>34.1015625</v>
      </c>
      <c r="AH69" t="n">
        <v>1172800.989310551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3.82</v>
      </c>
      <c r="E70" t="n">
        <v>26.18</v>
      </c>
      <c r="F70" t="n">
        <v>23.57</v>
      </c>
      <c r="G70" t="n">
        <v>128.54</v>
      </c>
      <c r="H70" t="n">
        <v>1.83</v>
      </c>
      <c r="I70" t="n">
        <v>11</v>
      </c>
      <c r="J70" t="n">
        <v>174.75</v>
      </c>
      <c r="K70" t="n">
        <v>49.1</v>
      </c>
      <c r="L70" t="n">
        <v>18</v>
      </c>
      <c r="M70" t="n">
        <v>9</v>
      </c>
      <c r="N70" t="n">
        <v>32.65</v>
      </c>
      <c r="O70" t="n">
        <v>21786.02</v>
      </c>
      <c r="P70" t="n">
        <v>240.74</v>
      </c>
      <c r="Q70" t="n">
        <v>608.77</v>
      </c>
      <c r="R70" t="n">
        <v>53.46</v>
      </c>
      <c r="S70" t="n">
        <v>46.36</v>
      </c>
      <c r="T70" t="n">
        <v>3223.29</v>
      </c>
      <c r="U70" t="n">
        <v>0.87</v>
      </c>
      <c r="V70" t="n">
        <v>0.9</v>
      </c>
      <c r="W70" t="n">
        <v>9.19</v>
      </c>
      <c r="X70" t="n">
        <v>0.2</v>
      </c>
      <c r="Y70" t="n">
        <v>1</v>
      </c>
      <c r="Z70" t="n">
        <v>10</v>
      </c>
      <c r="AA70" t="n">
        <v>946.1396080717595</v>
      </c>
      <c r="AB70" t="n">
        <v>1294.549952497377</v>
      </c>
      <c r="AC70" t="n">
        <v>1170.999921943296</v>
      </c>
      <c r="AD70" t="n">
        <v>946139.6080717596</v>
      </c>
      <c r="AE70" t="n">
        <v>1294549.952497377</v>
      </c>
      <c r="AF70" t="n">
        <v>1.369211634531538e-06</v>
      </c>
      <c r="AG70" t="n">
        <v>34.08854166666666</v>
      </c>
      <c r="AH70" t="n">
        <v>1170999.921943296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3.8193</v>
      </c>
      <c r="E71" t="n">
        <v>26.18</v>
      </c>
      <c r="F71" t="n">
        <v>23.57</v>
      </c>
      <c r="G71" t="n">
        <v>128.56</v>
      </c>
      <c r="H71" t="n">
        <v>1.85</v>
      </c>
      <c r="I71" t="n">
        <v>11</v>
      </c>
      <c r="J71" t="n">
        <v>175.11</v>
      </c>
      <c r="K71" t="n">
        <v>49.1</v>
      </c>
      <c r="L71" t="n">
        <v>18.25</v>
      </c>
      <c r="M71" t="n">
        <v>9</v>
      </c>
      <c r="N71" t="n">
        <v>32.77</v>
      </c>
      <c r="O71" t="n">
        <v>21831.41</v>
      </c>
      <c r="P71" t="n">
        <v>239.51</v>
      </c>
      <c r="Q71" t="n">
        <v>608.76</v>
      </c>
      <c r="R71" t="n">
        <v>53.51</v>
      </c>
      <c r="S71" t="n">
        <v>46.36</v>
      </c>
      <c r="T71" t="n">
        <v>3248.56</v>
      </c>
      <c r="U71" t="n">
        <v>0.87</v>
      </c>
      <c r="V71" t="n">
        <v>0.9</v>
      </c>
      <c r="W71" t="n">
        <v>9.199999999999999</v>
      </c>
      <c r="X71" t="n">
        <v>0.2</v>
      </c>
      <c r="Y71" t="n">
        <v>1</v>
      </c>
      <c r="Z71" t="n">
        <v>10</v>
      </c>
      <c r="AA71" t="n">
        <v>944.4799816279567</v>
      </c>
      <c r="AB71" t="n">
        <v>1292.279178379415</v>
      </c>
      <c r="AC71" t="n">
        <v>1168.9458673201</v>
      </c>
      <c r="AD71" t="n">
        <v>944479.9816279567</v>
      </c>
      <c r="AE71" t="n">
        <v>1292279.178379415</v>
      </c>
      <c r="AF71" t="n">
        <v>1.368960731875996e-06</v>
      </c>
      <c r="AG71" t="n">
        <v>34.08854166666666</v>
      </c>
      <c r="AH71" t="n">
        <v>1168945.867320101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3.8208</v>
      </c>
      <c r="E72" t="n">
        <v>26.17</v>
      </c>
      <c r="F72" t="n">
        <v>23.56</v>
      </c>
      <c r="G72" t="n">
        <v>128.51</v>
      </c>
      <c r="H72" t="n">
        <v>1.87</v>
      </c>
      <c r="I72" t="n">
        <v>11</v>
      </c>
      <c r="J72" t="n">
        <v>175.48</v>
      </c>
      <c r="K72" t="n">
        <v>49.1</v>
      </c>
      <c r="L72" t="n">
        <v>18.5</v>
      </c>
      <c r="M72" t="n">
        <v>9</v>
      </c>
      <c r="N72" t="n">
        <v>32.89</v>
      </c>
      <c r="O72" t="n">
        <v>21876.85</v>
      </c>
      <c r="P72" t="n">
        <v>237.85</v>
      </c>
      <c r="Q72" t="n">
        <v>608.75</v>
      </c>
      <c r="R72" t="n">
        <v>53.26</v>
      </c>
      <c r="S72" t="n">
        <v>46.36</v>
      </c>
      <c r="T72" t="n">
        <v>3121.68</v>
      </c>
      <c r="U72" t="n">
        <v>0.87</v>
      </c>
      <c r="V72" t="n">
        <v>0.9</v>
      </c>
      <c r="W72" t="n">
        <v>9.199999999999999</v>
      </c>
      <c r="X72" t="n">
        <v>0.19</v>
      </c>
      <c r="Y72" t="n">
        <v>1</v>
      </c>
      <c r="Z72" t="n">
        <v>10</v>
      </c>
      <c r="AA72" t="n">
        <v>941.8475585159663</v>
      </c>
      <c r="AB72" t="n">
        <v>1288.677380943278</v>
      </c>
      <c r="AC72" t="n">
        <v>1165.687820376114</v>
      </c>
      <c r="AD72" t="n">
        <v>941847.5585159663</v>
      </c>
      <c r="AE72" t="n">
        <v>1288677.380943278</v>
      </c>
      <c r="AF72" t="n">
        <v>1.369498380423587e-06</v>
      </c>
      <c r="AG72" t="n">
        <v>34.07552083333334</v>
      </c>
      <c r="AH72" t="n">
        <v>1165687.820376114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3.8187</v>
      </c>
      <c r="E73" t="n">
        <v>26.19</v>
      </c>
      <c r="F73" t="n">
        <v>23.57</v>
      </c>
      <c r="G73" t="n">
        <v>128.59</v>
      </c>
      <c r="H73" t="n">
        <v>1.89</v>
      </c>
      <c r="I73" t="n">
        <v>11</v>
      </c>
      <c r="J73" t="n">
        <v>175.85</v>
      </c>
      <c r="K73" t="n">
        <v>49.1</v>
      </c>
      <c r="L73" t="n">
        <v>18.75</v>
      </c>
      <c r="M73" t="n">
        <v>9</v>
      </c>
      <c r="N73" t="n">
        <v>33.01</v>
      </c>
      <c r="O73" t="n">
        <v>21922.32</v>
      </c>
      <c r="P73" t="n">
        <v>236.61</v>
      </c>
      <c r="Q73" t="n">
        <v>608.79</v>
      </c>
      <c r="R73" t="n">
        <v>53.69</v>
      </c>
      <c r="S73" t="n">
        <v>46.36</v>
      </c>
      <c r="T73" t="n">
        <v>3335.21</v>
      </c>
      <c r="U73" t="n">
        <v>0.86</v>
      </c>
      <c r="V73" t="n">
        <v>0.9</v>
      </c>
      <c r="W73" t="n">
        <v>9.199999999999999</v>
      </c>
      <c r="X73" t="n">
        <v>0.2</v>
      </c>
      <c r="Y73" t="n">
        <v>1</v>
      </c>
      <c r="Z73" t="n">
        <v>10</v>
      </c>
      <c r="AA73" t="n">
        <v>940.4266671949572</v>
      </c>
      <c r="AB73" t="n">
        <v>1286.733254752572</v>
      </c>
      <c r="AC73" t="n">
        <v>1163.929238860452</v>
      </c>
      <c r="AD73" t="n">
        <v>940426.6671949571</v>
      </c>
      <c r="AE73" t="n">
        <v>1286733.254752572</v>
      </c>
      <c r="AF73" t="n">
        <v>1.36874567245696e-06</v>
      </c>
      <c r="AG73" t="n">
        <v>34.1015625</v>
      </c>
      <c r="AH73" t="n">
        <v>1163929.238860452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3.8264</v>
      </c>
      <c r="E74" t="n">
        <v>26.13</v>
      </c>
      <c r="F74" t="n">
        <v>23.55</v>
      </c>
      <c r="G74" t="n">
        <v>141.31</v>
      </c>
      <c r="H74" t="n">
        <v>1.91</v>
      </c>
      <c r="I74" t="n">
        <v>10</v>
      </c>
      <c r="J74" t="n">
        <v>176.22</v>
      </c>
      <c r="K74" t="n">
        <v>49.1</v>
      </c>
      <c r="L74" t="n">
        <v>19</v>
      </c>
      <c r="M74" t="n">
        <v>8</v>
      </c>
      <c r="N74" t="n">
        <v>33.13</v>
      </c>
      <c r="O74" t="n">
        <v>21967.84</v>
      </c>
      <c r="P74" t="n">
        <v>237.04</v>
      </c>
      <c r="Q74" t="n">
        <v>608.79</v>
      </c>
      <c r="R74" t="n">
        <v>52.96</v>
      </c>
      <c r="S74" t="n">
        <v>46.36</v>
      </c>
      <c r="T74" t="n">
        <v>2978.66</v>
      </c>
      <c r="U74" t="n">
        <v>0.88</v>
      </c>
      <c r="V74" t="n">
        <v>0.9</v>
      </c>
      <c r="W74" t="n">
        <v>9.199999999999999</v>
      </c>
      <c r="X74" t="n">
        <v>0.18</v>
      </c>
      <c r="Y74" t="n">
        <v>1</v>
      </c>
      <c r="Z74" t="n">
        <v>10</v>
      </c>
      <c r="AA74" t="n">
        <v>939.8900987616288</v>
      </c>
      <c r="AB74" t="n">
        <v>1285.999098150364</v>
      </c>
      <c r="AC74" t="n">
        <v>1163.265149133962</v>
      </c>
      <c r="AD74" t="n">
        <v>939890.0987616288</v>
      </c>
      <c r="AE74" t="n">
        <v>1285999.098150364</v>
      </c>
      <c r="AF74" t="n">
        <v>1.371505601667926e-06</v>
      </c>
      <c r="AG74" t="n">
        <v>34.0234375</v>
      </c>
      <c r="AH74" t="n">
        <v>1163265.149133963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3.8274</v>
      </c>
      <c r="E75" t="n">
        <v>26.13</v>
      </c>
      <c r="F75" t="n">
        <v>23.55</v>
      </c>
      <c r="G75" t="n">
        <v>141.27</v>
      </c>
      <c r="H75" t="n">
        <v>1.93</v>
      </c>
      <c r="I75" t="n">
        <v>10</v>
      </c>
      <c r="J75" t="n">
        <v>176.59</v>
      </c>
      <c r="K75" t="n">
        <v>49.1</v>
      </c>
      <c r="L75" t="n">
        <v>19.25</v>
      </c>
      <c r="M75" t="n">
        <v>8</v>
      </c>
      <c r="N75" t="n">
        <v>33.24</v>
      </c>
      <c r="O75" t="n">
        <v>22013.39</v>
      </c>
      <c r="P75" t="n">
        <v>236.7</v>
      </c>
      <c r="Q75" t="n">
        <v>608.78</v>
      </c>
      <c r="R75" t="n">
        <v>52.87</v>
      </c>
      <c r="S75" t="n">
        <v>46.36</v>
      </c>
      <c r="T75" t="n">
        <v>2934.26</v>
      </c>
      <c r="U75" t="n">
        <v>0.88</v>
      </c>
      <c r="V75" t="n">
        <v>0.9</v>
      </c>
      <c r="W75" t="n">
        <v>9.19</v>
      </c>
      <c r="X75" t="n">
        <v>0.17</v>
      </c>
      <c r="Y75" t="n">
        <v>1</v>
      </c>
      <c r="Z75" t="n">
        <v>10</v>
      </c>
      <c r="AA75" t="n">
        <v>939.2758028789478</v>
      </c>
      <c r="AB75" t="n">
        <v>1285.158591422858</v>
      </c>
      <c r="AC75" t="n">
        <v>1162.504859188871</v>
      </c>
      <c r="AD75" t="n">
        <v>939275.8028789478</v>
      </c>
      <c r="AE75" t="n">
        <v>1285158.591422858</v>
      </c>
      <c r="AF75" t="n">
        <v>1.371864034032987e-06</v>
      </c>
      <c r="AG75" t="n">
        <v>34.0234375</v>
      </c>
      <c r="AH75" t="n">
        <v>1162504.859188871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3.8271</v>
      </c>
      <c r="E76" t="n">
        <v>26.13</v>
      </c>
      <c r="F76" t="n">
        <v>23.55</v>
      </c>
      <c r="G76" t="n">
        <v>141.29</v>
      </c>
      <c r="H76" t="n">
        <v>1.95</v>
      </c>
      <c r="I76" t="n">
        <v>10</v>
      </c>
      <c r="J76" t="n">
        <v>176.96</v>
      </c>
      <c r="K76" t="n">
        <v>49.1</v>
      </c>
      <c r="L76" t="n">
        <v>19.5</v>
      </c>
      <c r="M76" t="n">
        <v>8</v>
      </c>
      <c r="N76" t="n">
        <v>33.36</v>
      </c>
      <c r="O76" t="n">
        <v>22058.99</v>
      </c>
      <c r="P76" t="n">
        <v>236.88</v>
      </c>
      <c r="Q76" t="n">
        <v>608.79</v>
      </c>
      <c r="R76" t="n">
        <v>52.82</v>
      </c>
      <c r="S76" t="n">
        <v>46.36</v>
      </c>
      <c r="T76" t="n">
        <v>2905.78</v>
      </c>
      <c r="U76" t="n">
        <v>0.88</v>
      </c>
      <c r="V76" t="n">
        <v>0.9</v>
      </c>
      <c r="W76" t="n">
        <v>9.199999999999999</v>
      </c>
      <c r="X76" t="n">
        <v>0.18</v>
      </c>
      <c r="Y76" t="n">
        <v>1</v>
      </c>
      <c r="Z76" t="n">
        <v>10</v>
      </c>
      <c r="AA76" t="n">
        <v>939.5709703158765</v>
      </c>
      <c r="AB76" t="n">
        <v>1285.562452531932</v>
      </c>
      <c r="AC76" t="n">
        <v>1162.870176360518</v>
      </c>
      <c r="AD76" t="n">
        <v>939570.9703158765</v>
      </c>
      <c r="AE76" t="n">
        <v>1285562.452531932</v>
      </c>
      <c r="AF76" t="n">
        <v>1.371756504323469e-06</v>
      </c>
      <c r="AG76" t="n">
        <v>34.0234375</v>
      </c>
      <c r="AH76" t="n">
        <v>1162870.176360518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3.8278</v>
      </c>
      <c r="E77" t="n">
        <v>26.12</v>
      </c>
      <c r="F77" t="n">
        <v>23.54</v>
      </c>
      <c r="G77" t="n">
        <v>141.26</v>
      </c>
      <c r="H77" t="n">
        <v>1.98</v>
      </c>
      <c r="I77" t="n">
        <v>10</v>
      </c>
      <c r="J77" t="n">
        <v>177.33</v>
      </c>
      <c r="K77" t="n">
        <v>49.1</v>
      </c>
      <c r="L77" t="n">
        <v>19.75</v>
      </c>
      <c r="M77" t="n">
        <v>8</v>
      </c>
      <c r="N77" t="n">
        <v>33.48</v>
      </c>
      <c r="O77" t="n">
        <v>22104.63</v>
      </c>
      <c r="P77" t="n">
        <v>236.81</v>
      </c>
      <c r="Q77" t="n">
        <v>608.78</v>
      </c>
      <c r="R77" t="n">
        <v>52.77</v>
      </c>
      <c r="S77" t="n">
        <v>46.36</v>
      </c>
      <c r="T77" t="n">
        <v>2881.24</v>
      </c>
      <c r="U77" t="n">
        <v>0.88</v>
      </c>
      <c r="V77" t="n">
        <v>0.91</v>
      </c>
      <c r="W77" t="n">
        <v>9.19</v>
      </c>
      <c r="X77" t="n">
        <v>0.17</v>
      </c>
      <c r="Y77" t="n">
        <v>1</v>
      </c>
      <c r="Z77" t="n">
        <v>10</v>
      </c>
      <c r="AA77" t="n">
        <v>939.3103956328395</v>
      </c>
      <c r="AB77" t="n">
        <v>1285.205922754857</v>
      </c>
      <c r="AC77" t="n">
        <v>1162.547673284974</v>
      </c>
      <c r="AD77" t="n">
        <v>939310.3956328394</v>
      </c>
      <c r="AE77" t="n">
        <v>1285205.922754857</v>
      </c>
      <c r="AF77" t="n">
        <v>1.372007406979011e-06</v>
      </c>
      <c r="AG77" t="n">
        <v>34.01041666666666</v>
      </c>
      <c r="AH77" t="n">
        <v>1162547.673284974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3.8271</v>
      </c>
      <c r="E78" t="n">
        <v>26.13</v>
      </c>
      <c r="F78" t="n">
        <v>23.55</v>
      </c>
      <c r="G78" t="n">
        <v>141.28</v>
      </c>
      <c r="H78" t="n">
        <v>2</v>
      </c>
      <c r="I78" t="n">
        <v>10</v>
      </c>
      <c r="J78" t="n">
        <v>177.7</v>
      </c>
      <c r="K78" t="n">
        <v>49.1</v>
      </c>
      <c r="L78" t="n">
        <v>20</v>
      </c>
      <c r="M78" t="n">
        <v>6</v>
      </c>
      <c r="N78" t="n">
        <v>33.61</v>
      </c>
      <c r="O78" t="n">
        <v>22150.3</v>
      </c>
      <c r="P78" t="n">
        <v>236.91</v>
      </c>
      <c r="Q78" t="n">
        <v>608.8</v>
      </c>
      <c r="R78" t="n">
        <v>52.77</v>
      </c>
      <c r="S78" t="n">
        <v>46.36</v>
      </c>
      <c r="T78" t="n">
        <v>2882.08</v>
      </c>
      <c r="U78" t="n">
        <v>0.88</v>
      </c>
      <c r="V78" t="n">
        <v>0.9</v>
      </c>
      <c r="W78" t="n">
        <v>9.199999999999999</v>
      </c>
      <c r="X78" t="n">
        <v>0.18</v>
      </c>
      <c r="Y78" t="n">
        <v>1</v>
      </c>
      <c r="Z78" t="n">
        <v>10</v>
      </c>
      <c r="AA78" t="n">
        <v>939.6136289234407</v>
      </c>
      <c r="AB78" t="n">
        <v>1285.620819920766</v>
      </c>
      <c r="AC78" t="n">
        <v>1162.922973247681</v>
      </c>
      <c r="AD78" t="n">
        <v>939613.6289234407</v>
      </c>
      <c r="AE78" t="n">
        <v>1285620.819920766</v>
      </c>
      <c r="AF78" t="n">
        <v>1.371756504323469e-06</v>
      </c>
      <c r="AG78" t="n">
        <v>34.0234375</v>
      </c>
      <c r="AH78" t="n">
        <v>1162922.973247681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3.8271</v>
      </c>
      <c r="E79" t="n">
        <v>26.13</v>
      </c>
      <c r="F79" t="n">
        <v>23.55</v>
      </c>
      <c r="G79" t="n">
        <v>141.28</v>
      </c>
      <c r="H79" t="n">
        <v>2.02</v>
      </c>
      <c r="I79" t="n">
        <v>10</v>
      </c>
      <c r="J79" t="n">
        <v>178.07</v>
      </c>
      <c r="K79" t="n">
        <v>49.1</v>
      </c>
      <c r="L79" t="n">
        <v>20.25</v>
      </c>
      <c r="M79" t="n">
        <v>4</v>
      </c>
      <c r="N79" t="n">
        <v>33.73</v>
      </c>
      <c r="O79" t="n">
        <v>22196.02</v>
      </c>
      <c r="P79" t="n">
        <v>236.22</v>
      </c>
      <c r="Q79" t="n">
        <v>608.76</v>
      </c>
      <c r="R79" t="n">
        <v>52.68</v>
      </c>
      <c r="S79" t="n">
        <v>46.36</v>
      </c>
      <c r="T79" t="n">
        <v>2837.89</v>
      </c>
      <c r="U79" t="n">
        <v>0.88</v>
      </c>
      <c r="V79" t="n">
        <v>0.9</v>
      </c>
      <c r="W79" t="n">
        <v>9.199999999999999</v>
      </c>
      <c r="X79" t="n">
        <v>0.18</v>
      </c>
      <c r="Y79" t="n">
        <v>1</v>
      </c>
      <c r="Z79" t="n">
        <v>10</v>
      </c>
      <c r="AA79" t="n">
        <v>938.6324809494653</v>
      </c>
      <c r="AB79" t="n">
        <v>1284.278369977579</v>
      </c>
      <c r="AC79" t="n">
        <v>1161.708644842932</v>
      </c>
      <c r="AD79" t="n">
        <v>938632.4809494653</v>
      </c>
      <c r="AE79" t="n">
        <v>1284278.369977579</v>
      </c>
      <c r="AF79" t="n">
        <v>1.371756504323469e-06</v>
      </c>
      <c r="AG79" t="n">
        <v>34.0234375</v>
      </c>
      <c r="AH79" t="n">
        <v>1161708.644842932</v>
      </c>
    </row>
    <row r="80">
      <c r="A80" t="n">
        <v>78</v>
      </c>
      <c r="B80" t="n">
        <v>75</v>
      </c>
      <c r="C80" t="inlineStr">
        <is>
          <t xml:space="preserve">CONCLUIDO	</t>
        </is>
      </c>
      <c r="D80" t="n">
        <v>3.8273</v>
      </c>
      <c r="E80" t="n">
        <v>26.13</v>
      </c>
      <c r="F80" t="n">
        <v>23.55</v>
      </c>
      <c r="G80" t="n">
        <v>141.28</v>
      </c>
      <c r="H80" t="n">
        <v>2.04</v>
      </c>
      <c r="I80" t="n">
        <v>10</v>
      </c>
      <c r="J80" t="n">
        <v>178.44</v>
      </c>
      <c r="K80" t="n">
        <v>49.1</v>
      </c>
      <c r="L80" t="n">
        <v>20.5</v>
      </c>
      <c r="M80" t="n">
        <v>4</v>
      </c>
      <c r="N80" t="n">
        <v>33.85</v>
      </c>
      <c r="O80" t="n">
        <v>22241.78</v>
      </c>
      <c r="P80" t="n">
        <v>235.86</v>
      </c>
      <c r="Q80" t="n">
        <v>608.79</v>
      </c>
      <c r="R80" t="n">
        <v>52.73</v>
      </c>
      <c r="S80" t="n">
        <v>46.36</v>
      </c>
      <c r="T80" t="n">
        <v>2864.45</v>
      </c>
      <c r="U80" t="n">
        <v>0.88</v>
      </c>
      <c r="V80" t="n">
        <v>0.9</v>
      </c>
      <c r="W80" t="n">
        <v>9.199999999999999</v>
      </c>
      <c r="X80" t="n">
        <v>0.18</v>
      </c>
      <c r="Y80" t="n">
        <v>1</v>
      </c>
      <c r="Z80" t="n">
        <v>10</v>
      </c>
      <c r="AA80" t="n">
        <v>938.0944955314775</v>
      </c>
      <c r="AB80" t="n">
        <v>1283.542274594447</v>
      </c>
      <c r="AC80" t="n">
        <v>1161.042801370049</v>
      </c>
      <c r="AD80" t="n">
        <v>938094.4955314775</v>
      </c>
      <c r="AE80" t="n">
        <v>1283542.274594447</v>
      </c>
      <c r="AF80" t="n">
        <v>1.371828190796481e-06</v>
      </c>
      <c r="AG80" t="n">
        <v>34.0234375</v>
      </c>
      <c r="AH80" t="n">
        <v>1161042.801370049</v>
      </c>
    </row>
    <row r="81">
      <c r="A81" t="n">
        <v>79</v>
      </c>
      <c r="B81" t="n">
        <v>75</v>
      </c>
      <c r="C81" t="inlineStr">
        <is>
          <t xml:space="preserve">CONCLUIDO	</t>
        </is>
      </c>
      <c r="D81" t="n">
        <v>3.8265</v>
      </c>
      <c r="E81" t="n">
        <v>26.13</v>
      </c>
      <c r="F81" t="n">
        <v>23.55</v>
      </c>
      <c r="G81" t="n">
        <v>141.31</v>
      </c>
      <c r="H81" t="n">
        <v>2.06</v>
      </c>
      <c r="I81" t="n">
        <v>10</v>
      </c>
      <c r="J81" t="n">
        <v>178.81</v>
      </c>
      <c r="K81" t="n">
        <v>49.1</v>
      </c>
      <c r="L81" t="n">
        <v>20.75</v>
      </c>
      <c r="M81" t="n">
        <v>3</v>
      </c>
      <c r="N81" t="n">
        <v>33.97</v>
      </c>
      <c r="O81" t="n">
        <v>22287.58</v>
      </c>
      <c r="P81" t="n">
        <v>235.47</v>
      </c>
      <c r="Q81" t="n">
        <v>608.76</v>
      </c>
      <c r="R81" t="n">
        <v>52.73</v>
      </c>
      <c r="S81" t="n">
        <v>46.36</v>
      </c>
      <c r="T81" t="n">
        <v>2861.91</v>
      </c>
      <c r="U81" t="n">
        <v>0.88</v>
      </c>
      <c r="V81" t="n">
        <v>0.9</v>
      </c>
      <c r="W81" t="n">
        <v>9.199999999999999</v>
      </c>
      <c r="X81" t="n">
        <v>0.18</v>
      </c>
      <c r="Y81" t="n">
        <v>1</v>
      </c>
      <c r="Z81" t="n">
        <v>10</v>
      </c>
      <c r="AA81" t="n">
        <v>937.6441915448549</v>
      </c>
      <c r="AB81" t="n">
        <v>1282.92614881394</v>
      </c>
      <c r="AC81" t="n">
        <v>1160.485477769296</v>
      </c>
      <c r="AD81" t="n">
        <v>937644.1915448549</v>
      </c>
      <c r="AE81" t="n">
        <v>1282926.14881394</v>
      </c>
      <c r="AF81" t="n">
        <v>1.371541444904432e-06</v>
      </c>
      <c r="AG81" t="n">
        <v>34.0234375</v>
      </c>
      <c r="AH81" t="n">
        <v>1160485.477769296</v>
      </c>
    </row>
    <row r="82">
      <c r="A82" t="n">
        <v>80</v>
      </c>
      <c r="B82" t="n">
        <v>75</v>
      </c>
      <c r="C82" t="inlineStr">
        <is>
          <t xml:space="preserve">CONCLUIDO	</t>
        </is>
      </c>
      <c r="D82" t="n">
        <v>3.8264</v>
      </c>
      <c r="E82" t="n">
        <v>26.13</v>
      </c>
      <c r="F82" t="n">
        <v>23.55</v>
      </c>
      <c r="G82" t="n">
        <v>141.31</v>
      </c>
      <c r="H82" t="n">
        <v>2.08</v>
      </c>
      <c r="I82" t="n">
        <v>10</v>
      </c>
      <c r="J82" t="n">
        <v>179.18</v>
      </c>
      <c r="K82" t="n">
        <v>49.1</v>
      </c>
      <c r="L82" t="n">
        <v>21</v>
      </c>
      <c r="M82" t="n">
        <v>3</v>
      </c>
      <c r="N82" t="n">
        <v>34.09</v>
      </c>
      <c r="O82" t="n">
        <v>22333.43</v>
      </c>
      <c r="P82" t="n">
        <v>235.18</v>
      </c>
      <c r="Q82" t="n">
        <v>608.8099999999999</v>
      </c>
      <c r="R82" t="n">
        <v>52.83</v>
      </c>
      <c r="S82" t="n">
        <v>46.36</v>
      </c>
      <c r="T82" t="n">
        <v>2912.84</v>
      </c>
      <c r="U82" t="n">
        <v>0.88</v>
      </c>
      <c r="V82" t="n">
        <v>0.9</v>
      </c>
      <c r="W82" t="n">
        <v>9.199999999999999</v>
      </c>
      <c r="X82" t="n">
        <v>0.18</v>
      </c>
      <c r="Y82" t="n">
        <v>1</v>
      </c>
      <c r="Z82" t="n">
        <v>10</v>
      </c>
      <c r="AA82" t="n">
        <v>937.2447812478973</v>
      </c>
      <c r="AB82" t="n">
        <v>1282.379658024904</v>
      </c>
      <c r="AC82" t="n">
        <v>1159.991143294161</v>
      </c>
      <c r="AD82" t="n">
        <v>937244.7812478973</v>
      </c>
      <c r="AE82" t="n">
        <v>1282379.658024904</v>
      </c>
      <c r="AF82" t="n">
        <v>1.371505601667926e-06</v>
      </c>
      <c r="AG82" t="n">
        <v>34.0234375</v>
      </c>
      <c r="AH82" t="n">
        <v>1159991.14329416</v>
      </c>
    </row>
    <row r="83">
      <c r="A83" t="n">
        <v>81</v>
      </c>
      <c r="B83" t="n">
        <v>75</v>
      </c>
      <c r="C83" t="inlineStr">
        <is>
          <t xml:space="preserve">CONCLUIDO	</t>
        </is>
      </c>
      <c r="D83" t="n">
        <v>3.8257</v>
      </c>
      <c r="E83" t="n">
        <v>26.14</v>
      </c>
      <c r="F83" t="n">
        <v>23.56</v>
      </c>
      <c r="G83" t="n">
        <v>141.34</v>
      </c>
      <c r="H83" t="n">
        <v>2.1</v>
      </c>
      <c r="I83" t="n">
        <v>10</v>
      </c>
      <c r="J83" t="n">
        <v>179.56</v>
      </c>
      <c r="K83" t="n">
        <v>49.1</v>
      </c>
      <c r="L83" t="n">
        <v>21.25</v>
      </c>
      <c r="M83" t="n">
        <v>1</v>
      </c>
      <c r="N83" t="n">
        <v>34.21</v>
      </c>
      <c r="O83" t="n">
        <v>22379.31</v>
      </c>
      <c r="P83" t="n">
        <v>235.34</v>
      </c>
      <c r="Q83" t="n">
        <v>608.79</v>
      </c>
      <c r="R83" t="n">
        <v>52.81</v>
      </c>
      <c r="S83" t="n">
        <v>46.36</v>
      </c>
      <c r="T83" t="n">
        <v>2900.52</v>
      </c>
      <c r="U83" t="n">
        <v>0.88</v>
      </c>
      <c r="V83" t="n">
        <v>0.9</v>
      </c>
      <c r="W83" t="n">
        <v>9.210000000000001</v>
      </c>
      <c r="X83" t="n">
        <v>0.19</v>
      </c>
      <c r="Y83" t="n">
        <v>1</v>
      </c>
      <c r="Z83" t="n">
        <v>10</v>
      </c>
      <c r="AA83" t="n">
        <v>937.6330959904044</v>
      </c>
      <c r="AB83" t="n">
        <v>1282.91096738684</v>
      </c>
      <c r="AC83" t="n">
        <v>1160.47174523629</v>
      </c>
      <c r="AD83" t="n">
        <v>937633.0959904044</v>
      </c>
      <c r="AE83" t="n">
        <v>1282910.967386839</v>
      </c>
      <c r="AF83" t="n">
        <v>1.371254699012384e-06</v>
      </c>
      <c r="AG83" t="n">
        <v>34.03645833333334</v>
      </c>
      <c r="AH83" t="n">
        <v>1160471.74523629</v>
      </c>
    </row>
    <row r="84">
      <c r="A84" t="n">
        <v>82</v>
      </c>
      <c r="B84" t="n">
        <v>75</v>
      </c>
      <c r="C84" t="inlineStr">
        <is>
          <t xml:space="preserve">CONCLUIDO	</t>
        </is>
      </c>
      <c r="D84" t="n">
        <v>3.8253</v>
      </c>
      <c r="E84" t="n">
        <v>26.14</v>
      </c>
      <c r="F84" t="n">
        <v>23.56</v>
      </c>
      <c r="G84" t="n">
        <v>141.36</v>
      </c>
      <c r="H84" t="n">
        <v>2.12</v>
      </c>
      <c r="I84" t="n">
        <v>10</v>
      </c>
      <c r="J84" t="n">
        <v>179.93</v>
      </c>
      <c r="K84" t="n">
        <v>49.1</v>
      </c>
      <c r="L84" t="n">
        <v>21.5</v>
      </c>
      <c r="M84" t="n">
        <v>0</v>
      </c>
      <c r="N84" t="n">
        <v>34.33</v>
      </c>
      <c r="O84" t="n">
        <v>22425.23</v>
      </c>
      <c r="P84" t="n">
        <v>235.77</v>
      </c>
      <c r="Q84" t="n">
        <v>608.8099999999999</v>
      </c>
      <c r="R84" t="n">
        <v>52.8</v>
      </c>
      <c r="S84" t="n">
        <v>46.36</v>
      </c>
      <c r="T84" t="n">
        <v>2895.48</v>
      </c>
      <c r="U84" t="n">
        <v>0.88</v>
      </c>
      <c r="V84" t="n">
        <v>0.9</v>
      </c>
      <c r="W84" t="n">
        <v>9.210000000000001</v>
      </c>
      <c r="X84" t="n">
        <v>0.19</v>
      </c>
      <c r="Y84" t="n">
        <v>1</v>
      </c>
      <c r="Z84" t="n">
        <v>10</v>
      </c>
      <c r="AA84" t="n">
        <v>938.2969642993282</v>
      </c>
      <c r="AB84" t="n">
        <v>1283.819301294912</v>
      </c>
      <c r="AC84" t="n">
        <v>1161.293389031031</v>
      </c>
      <c r="AD84" t="n">
        <v>938296.9642993283</v>
      </c>
      <c r="AE84" t="n">
        <v>1283819.301294912</v>
      </c>
      <c r="AF84" t="n">
        <v>1.37111132606636e-06</v>
      </c>
      <c r="AG84" t="n">
        <v>34.03645833333334</v>
      </c>
      <c r="AH84" t="n">
        <v>1161293.389031031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2.3513</v>
      </c>
      <c r="E2" t="n">
        <v>42.53</v>
      </c>
      <c r="F2" t="n">
        <v>29.3</v>
      </c>
      <c r="G2" t="n">
        <v>6.08</v>
      </c>
      <c r="H2" t="n">
        <v>0.1</v>
      </c>
      <c r="I2" t="n">
        <v>289</v>
      </c>
      <c r="J2" t="n">
        <v>185.69</v>
      </c>
      <c r="K2" t="n">
        <v>53.44</v>
      </c>
      <c r="L2" t="n">
        <v>1</v>
      </c>
      <c r="M2" t="n">
        <v>287</v>
      </c>
      <c r="N2" t="n">
        <v>36.26</v>
      </c>
      <c r="O2" t="n">
        <v>23136.14</v>
      </c>
      <c r="P2" t="n">
        <v>402.3</v>
      </c>
      <c r="Q2" t="n">
        <v>609.85</v>
      </c>
      <c r="R2" t="n">
        <v>231.13</v>
      </c>
      <c r="S2" t="n">
        <v>46.36</v>
      </c>
      <c r="T2" t="n">
        <v>90669.48</v>
      </c>
      <c r="U2" t="n">
        <v>0.2</v>
      </c>
      <c r="V2" t="n">
        <v>0.73</v>
      </c>
      <c r="W2" t="n">
        <v>9.66</v>
      </c>
      <c r="X2" t="n">
        <v>5.91</v>
      </c>
      <c r="Y2" t="n">
        <v>1</v>
      </c>
      <c r="Z2" t="n">
        <v>10</v>
      </c>
      <c r="AA2" t="n">
        <v>2022.804482798107</v>
      </c>
      <c r="AB2" t="n">
        <v>2767.690333199919</v>
      </c>
      <c r="AC2" t="n">
        <v>2503.545852277098</v>
      </c>
      <c r="AD2" t="n">
        <v>2022804.482798107</v>
      </c>
      <c r="AE2" t="n">
        <v>2767690.333199919</v>
      </c>
      <c r="AF2" t="n">
        <v>8.003780532742521e-07</v>
      </c>
      <c r="AG2" t="n">
        <v>55.37760416666666</v>
      </c>
      <c r="AH2" t="n">
        <v>2503545.852277098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2.595</v>
      </c>
      <c r="E3" t="n">
        <v>38.54</v>
      </c>
      <c r="F3" t="n">
        <v>27.88</v>
      </c>
      <c r="G3" t="n">
        <v>7.6</v>
      </c>
      <c r="H3" t="n">
        <v>0.12</v>
      </c>
      <c r="I3" t="n">
        <v>220</v>
      </c>
      <c r="J3" t="n">
        <v>186.07</v>
      </c>
      <c r="K3" t="n">
        <v>53.44</v>
      </c>
      <c r="L3" t="n">
        <v>1.25</v>
      </c>
      <c r="M3" t="n">
        <v>218</v>
      </c>
      <c r="N3" t="n">
        <v>36.39</v>
      </c>
      <c r="O3" t="n">
        <v>23182.76</v>
      </c>
      <c r="P3" t="n">
        <v>382.49</v>
      </c>
      <c r="Q3" t="n">
        <v>609.92</v>
      </c>
      <c r="R3" t="n">
        <v>186.61</v>
      </c>
      <c r="S3" t="n">
        <v>46.36</v>
      </c>
      <c r="T3" t="n">
        <v>68754.35000000001</v>
      </c>
      <c r="U3" t="n">
        <v>0.25</v>
      </c>
      <c r="V3" t="n">
        <v>0.77</v>
      </c>
      <c r="W3" t="n">
        <v>9.550000000000001</v>
      </c>
      <c r="X3" t="n">
        <v>4.49</v>
      </c>
      <c r="Y3" t="n">
        <v>1</v>
      </c>
      <c r="Z3" t="n">
        <v>10</v>
      </c>
      <c r="AA3" t="n">
        <v>1782.962916857656</v>
      </c>
      <c r="AB3" t="n">
        <v>2439.528521617079</v>
      </c>
      <c r="AC3" t="n">
        <v>2206.703343413729</v>
      </c>
      <c r="AD3" t="n">
        <v>1782962.916857656</v>
      </c>
      <c r="AE3" t="n">
        <v>2439528.521617079</v>
      </c>
      <c r="AF3" t="n">
        <v>8.833330703213899e-07</v>
      </c>
      <c r="AG3" t="n">
        <v>50.18229166666666</v>
      </c>
      <c r="AH3" t="n">
        <v>2206703.343413729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2.771</v>
      </c>
      <c r="E4" t="n">
        <v>36.09</v>
      </c>
      <c r="F4" t="n">
        <v>26.99</v>
      </c>
      <c r="G4" t="n">
        <v>9.1</v>
      </c>
      <c r="H4" t="n">
        <v>0.14</v>
      </c>
      <c r="I4" t="n">
        <v>178</v>
      </c>
      <c r="J4" t="n">
        <v>186.45</v>
      </c>
      <c r="K4" t="n">
        <v>53.44</v>
      </c>
      <c r="L4" t="n">
        <v>1.5</v>
      </c>
      <c r="M4" t="n">
        <v>176</v>
      </c>
      <c r="N4" t="n">
        <v>36.51</v>
      </c>
      <c r="O4" t="n">
        <v>23229.42</v>
      </c>
      <c r="P4" t="n">
        <v>369.99</v>
      </c>
      <c r="Q4" t="n">
        <v>609.6900000000001</v>
      </c>
      <c r="R4" t="n">
        <v>159.52</v>
      </c>
      <c r="S4" t="n">
        <v>46.36</v>
      </c>
      <c r="T4" t="n">
        <v>55419.59</v>
      </c>
      <c r="U4" t="n">
        <v>0.29</v>
      </c>
      <c r="V4" t="n">
        <v>0.79</v>
      </c>
      <c r="W4" t="n">
        <v>9.470000000000001</v>
      </c>
      <c r="X4" t="n">
        <v>3.6</v>
      </c>
      <c r="Y4" t="n">
        <v>1</v>
      </c>
      <c r="Z4" t="n">
        <v>10</v>
      </c>
      <c r="AA4" t="n">
        <v>1634.841246505256</v>
      </c>
      <c r="AB4" t="n">
        <v>2236.861917574023</v>
      </c>
      <c r="AC4" t="n">
        <v>2023.378955616177</v>
      </c>
      <c r="AD4" t="n">
        <v>1634841.246505256</v>
      </c>
      <c r="AE4" t="n">
        <v>2236861.917574023</v>
      </c>
      <c r="AF4" t="n">
        <v>9.432431359770987e-07</v>
      </c>
      <c r="AG4" t="n">
        <v>46.9921875</v>
      </c>
      <c r="AH4" t="n">
        <v>2023378.955616177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2.9082</v>
      </c>
      <c r="E5" t="n">
        <v>34.38</v>
      </c>
      <c r="F5" t="n">
        <v>26.37</v>
      </c>
      <c r="G5" t="n">
        <v>10.62</v>
      </c>
      <c r="H5" t="n">
        <v>0.17</v>
      </c>
      <c r="I5" t="n">
        <v>149</v>
      </c>
      <c r="J5" t="n">
        <v>186.83</v>
      </c>
      <c r="K5" t="n">
        <v>53.44</v>
      </c>
      <c r="L5" t="n">
        <v>1.75</v>
      </c>
      <c r="M5" t="n">
        <v>147</v>
      </c>
      <c r="N5" t="n">
        <v>36.64</v>
      </c>
      <c r="O5" t="n">
        <v>23276.13</v>
      </c>
      <c r="P5" t="n">
        <v>361.11</v>
      </c>
      <c r="Q5" t="n">
        <v>609.61</v>
      </c>
      <c r="R5" t="n">
        <v>140.42</v>
      </c>
      <c r="S5" t="n">
        <v>46.36</v>
      </c>
      <c r="T5" t="n">
        <v>46014.43</v>
      </c>
      <c r="U5" t="n">
        <v>0.33</v>
      </c>
      <c r="V5" t="n">
        <v>0.8100000000000001</v>
      </c>
      <c r="W5" t="n">
        <v>9.42</v>
      </c>
      <c r="X5" t="n">
        <v>2.98</v>
      </c>
      <c r="Y5" t="n">
        <v>1</v>
      </c>
      <c r="Z5" t="n">
        <v>10</v>
      </c>
      <c r="AA5" t="n">
        <v>1529.926340090797</v>
      </c>
      <c r="AB5" t="n">
        <v>2093.312714098754</v>
      </c>
      <c r="AC5" t="n">
        <v>1893.529886648014</v>
      </c>
      <c r="AD5" t="n">
        <v>1529926.340090797</v>
      </c>
      <c r="AE5" t="n">
        <v>2093312.714098754</v>
      </c>
      <c r="AF5" t="n">
        <v>9.899457553405264e-07</v>
      </c>
      <c r="AG5" t="n">
        <v>44.765625</v>
      </c>
      <c r="AH5" t="n">
        <v>1893529.886648014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3.0139</v>
      </c>
      <c r="E6" t="n">
        <v>33.18</v>
      </c>
      <c r="F6" t="n">
        <v>25.95</v>
      </c>
      <c r="G6" t="n">
        <v>12.16</v>
      </c>
      <c r="H6" t="n">
        <v>0.19</v>
      </c>
      <c r="I6" t="n">
        <v>128</v>
      </c>
      <c r="J6" t="n">
        <v>187.21</v>
      </c>
      <c r="K6" t="n">
        <v>53.44</v>
      </c>
      <c r="L6" t="n">
        <v>2</v>
      </c>
      <c r="M6" t="n">
        <v>126</v>
      </c>
      <c r="N6" t="n">
        <v>36.77</v>
      </c>
      <c r="O6" t="n">
        <v>23322.88</v>
      </c>
      <c r="P6" t="n">
        <v>354.91</v>
      </c>
      <c r="Q6" t="n">
        <v>609.23</v>
      </c>
      <c r="R6" t="n">
        <v>127.02</v>
      </c>
      <c r="S6" t="n">
        <v>46.36</v>
      </c>
      <c r="T6" t="n">
        <v>39415.86</v>
      </c>
      <c r="U6" t="n">
        <v>0.36</v>
      </c>
      <c r="V6" t="n">
        <v>0.82</v>
      </c>
      <c r="W6" t="n">
        <v>9.4</v>
      </c>
      <c r="X6" t="n">
        <v>2.57</v>
      </c>
      <c r="Y6" t="n">
        <v>1</v>
      </c>
      <c r="Z6" t="n">
        <v>10</v>
      </c>
      <c r="AA6" t="n">
        <v>1464.311398797204</v>
      </c>
      <c r="AB6" t="n">
        <v>2003.53545669395</v>
      </c>
      <c r="AC6" t="n">
        <v>1812.320844686754</v>
      </c>
      <c r="AD6" t="n">
        <v>1464311.398797204</v>
      </c>
      <c r="AE6" t="n">
        <v>2003535.45669395</v>
      </c>
      <c r="AF6" t="n">
        <v>1.025925834543984e-06</v>
      </c>
      <c r="AG6" t="n">
        <v>43.203125</v>
      </c>
      <c r="AH6" t="n">
        <v>1812320.844686754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3.0938</v>
      </c>
      <c r="E7" t="n">
        <v>32.32</v>
      </c>
      <c r="F7" t="n">
        <v>25.65</v>
      </c>
      <c r="G7" t="n">
        <v>13.62</v>
      </c>
      <c r="H7" t="n">
        <v>0.21</v>
      </c>
      <c r="I7" t="n">
        <v>113</v>
      </c>
      <c r="J7" t="n">
        <v>187.59</v>
      </c>
      <c r="K7" t="n">
        <v>53.44</v>
      </c>
      <c r="L7" t="n">
        <v>2.25</v>
      </c>
      <c r="M7" t="n">
        <v>111</v>
      </c>
      <c r="N7" t="n">
        <v>36.9</v>
      </c>
      <c r="O7" t="n">
        <v>23369.68</v>
      </c>
      <c r="P7" t="n">
        <v>350.4</v>
      </c>
      <c r="Q7" t="n">
        <v>609.08</v>
      </c>
      <c r="R7" t="n">
        <v>117.71</v>
      </c>
      <c r="S7" t="n">
        <v>46.36</v>
      </c>
      <c r="T7" t="n">
        <v>34835.24</v>
      </c>
      <c r="U7" t="n">
        <v>0.39</v>
      </c>
      <c r="V7" t="n">
        <v>0.83</v>
      </c>
      <c r="W7" t="n">
        <v>9.369999999999999</v>
      </c>
      <c r="X7" t="n">
        <v>2.27</v>
      </c>
      <c r="Y7" t="n">
        <v>1</v>
      </c>
      <c r="Z7" t="n">
        <v>10</v>
      </c>
      <c r="AA7" t="n">
        <v>1413.317284728546</v>
      </c>
      <c r="AB7" t="n">
        <v>1933.763060123675</v>
      </c>
      <c r="AC7" t="n">
        <v>1749.207427718972</v>
      </c>
      <c r="AD7" t="n">
        <v>1413317.284728546</v>
      </c>
      <c r="AE7" t="n">
        <v>1933763.060123675</v>
      </c>
      <c r="AF7" t="n">
        <v>1.053123642759274e-06</v>
      </c>
      <c r="AG7" t="n">
        <v>42.08333333333334</v>
      </c>
      <c r="AH7" t="n">
        <v>1749207.427718972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3.1609</v>
      </c>
      <c r="E8" t="n">
        <v>31.64</v>
      </c>
      <c r="F8" t="n">
        <v>25.41</v>
      </c>
      <c r="G8" t="n">
        <v>15.09</v>
      </c>
      <c r="H8" t="n">
        <v>0.24</v>
      </c>
      <c r="I8" t="n">
        <v>101</v>
      </c>
      <c r="J8" t="n">
        <v>187.97</v>
      </c>
      <c r="K8" t="n">
        <v>53.44</v>
      </c>
      <c r="L8" t="n">
        <v>2.5</v>
      </c>
      <c r="M8" t="n">
        <v>99</v>
      </c>
      <c r="N8" t="n">
        <v>37.03</v>
      </c>
      <c r="O8" t="n">
        <v>23416.52</v>
      </c>
      <c r="P8" t="n">
        <v>346.65</v>
      </c>
      <c r="Q8" t="n">
        <v>609.03</v>
      </c>
      <c r="R8" t="n">
        <v>110.11</v>
      </c>
      <c r="S8" t="n">
        <v>46.36</v>
      </c>
      <c r="T8" t="n">
        <v>31096.9</v>
      </c>
      <c r="U8" t="n">
        <v>0.42</v>
      </c>
      <c r="V8" t="n">
        <v>0.84</v>
      </c>
      <c r="W8" t="n">
        <v>9.359999999999999</v>
      </c>
      <c r="X8" t="n">
        <v>2.03</v>
      </c>
      <c r="Y8" t="n">
        <v>1</v>
      </c>
      <c r="Z8" t="n">
        <v>10</v>
      </c>
      <c r="AA8" t="n">
        <v>1377.650491848166</v>
      </c>
      <c r="AB8" t="n">
        <v>1884.96218059689</v>
      </c>
      <c r="AC8" t="n">
        <v>1705.064035641758</v>
      </c>
      <c r="AD8" t="n">
        <v>1377650.491848166</v>
      </c>
      <c r="AE8" t="n">
        <v>1884962.180596889</v>
      </c>
      <c r="AF8" t="n">
        <v>1.075964355290513e-06</v>
      </c>
      <c r="AG8" t="n">
        <v>41.19791666666666</v>
      </c>
      <c r="AH8" t="n">
        <v>1705064.035641758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3.221</v>
      </c>
      <c r="E9" t="n">
        <v>31.05</v>
      </c>
      <c r="F9" t="n">
        <v>25.19</v>
      </c>
      <c r="G9" t="n">
        <v>16.61</v>
      </c>
      <c r="H9" t="n">
        <v>0.26</v>
      </c>
      <c r="I9" t="n">
        <v>91</v>
      </c>
      <c r="J9" t="n">
        <v>188.35</v>
      </c>
      <c r="K9" t="n">
        <v>53.44</v>
      </c>
      <c r="L9" t="n">
        <v>2.75</v>
      </c>
      <c r="M9" t="n">
        <v>89</v>
      </c>
      <c r="N9" t="n">
        <v>37.16</v>
      </c>
      <c r="O9" t="n">
        <v>23463.4</v>
      </c>
      <c r="P9" t="n">
        <v>343.32</v>
      </c>
      <c r="Q9" t="n">
        <v>609.05</v>
      </c>
      <c r="R9" t="n">
        <v>103.97</v>
      </c>
      <c r="S9" t="n">
        <v>46.36</v>
      </c>
      <c r="T9" t="n">
        <v>28078.9</v>
      </c>
      <c r="U9" t="n">
        <v>0.45</v>
      </c>
      <c r="V9" t="n">
        <v>0.85</v>
      </c>
      <c r="W9" t="n">
        <v>9.32</v>
      </c>
      <c r="X9" t="n">
        <v>1.81</v>
      </c>
      <c r="Y9" t="n">
        <v>1</v>
      </c>
      <c r="Z9" t="n">
        <v>10</v>
      </c>
      <c r="AA9" t="n">
        <v>1345.746306824277</v>
      </c>
      <c r="AB9" t="n">
        <v>1841.309467133899</v>
      </c>
      <c r="AC9" t="n">
        <v>1665.577475884707</v>
      </c>
      <c r="AD9" t="n">
        <v>1345746.306824277</v>
      </c>
      <c r="AE9" t="n">
        <v>1841309.467133899</v>
      </c>
      <c r="AF9" t="n">
        <v>1.096422281119536e-06</v>
      </c>
      <c r="AG9" t="n">
        <v>40.4296875</v>
      </c>
      <c r="AH9" t="n">
        <v>1665577.475884707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3.2686</v>
      </c>
      <c r="E10" t="n">
        <v>30.59</v>
      </c>
      <c r="F10" t="n">
        <v>25.04</v>
      </c>
      <c r="G10" t="n">
        <v>18.1</v>
      </c>
      <c r="H10" t="n">
        <v>0.28</v>
      </c>
      <c r="I10" t="n">
        <v>83</v>
      </c>
      <c r="J10" t="n">
        <v>188.73</v>
      </c>
      <c r="K10" t="n">
        <v>53.44</v>
      </c>
      <c r="L10" t="n">
        <v>3</v>
      </c>
      <c r="M10" t="n">
        <v>81</v>
      </c>
      <c r="N10" t="n">
        <v>37.29</v>
      </c>
      <c r="O10" t="n">
        <v>23510.33</v>
      </c>
      <c r="P10" t="n">
        <v>340.85</v>
      </c>
      <c r="Q10" t="n">
        <v>609.08</v>
      </c>
      <c r="R10" t="n">
        <v>98.94</v>
      </c>
      <c r="S10" t="n">
        <v>46.36</v>
      </c>
      <c r="T10" t="n">
        <v>25601.26</v>
      </c>
      <c r="U10" t="n">
        <v>0.47</v>
      </c>
      <c r="V10" t="n">
        <v>0.85</v>
      </c>
      <c r="W10" t="n">
        <v>9.31</v>
      </c>
      <c r="X10" t="n">
        <v>1.66</v>
      </c>
      <c r="Y10" t="n">
        <v>1</v>
      </c>
      <c r="Z10" t="n">
        <v>10</v>
      </c>
      <c r="AA10" t="n">
        <v>1319.927957528705</v>
      </c>
      <c r="AB10" t="n">
        <v>1805.983662602515</v>
      </c>
      <c r="AC10" t="n">
        <v>1633.62311655772</v>
      </c>
      <c r="AD10" t="n">
        <v>1319927.957528705</v>
      </c>
      <c r="AE10" t="n">
        <v>1805983.662602515</v>
      </c>
      <c r="AF10" t="n">
        <v>1.112625230694603e-06</v>
      </c>
      <c r="AG10" t="n">
        <v>39.83072916666666</v>
      </c>
      <c r="AH10" t="n">
        <v>1633623.11655772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3.3119</v>
      </c>
      <c r="E11" t="n">
        <v>30.19</v>
      </c>
      <c r="F11" t="n">
        <v>24.9</v>
      </c>
      <c r="G11" t="n">
        <v>19.66</v>
      </c>
      <c r="H11" t="n">
        <v>0.3</v>
      </c>
      <c r="I11" t="n">
        <v>76</v>
      </c>
      <c r="J11" t="n">
        <v>189.11</v>
      </c>
      <c r="K11" t="n">
        <v>53.44</v>
      </c>
      <c r="L11" t="n">
        <v>3.25</v>
      </c>
      <c r="M11" t="n">
        <v>74</v>
      </c>
      <c r="N11" t="n">
        <v>37.42</v>
      </c>
      <c r="O11" t="n">
        <v>23557.3</v>
      </c>
      <c r="P11" t="n">
        <v>338.56</v>
      </c>
      <c r="Q11" t="n">
        <v>609</v>
      </c>
      <c r="R11" t="n">
        <v>94.27</v>
      </c>
      <c r="S11" t="n">
        <v>46.36</v>
      </c>
      <c r="T11" t="n">
        <v>23301.94</v>
      </c>
      <c r="U11" t="n">
        <v>0.49</v>
      </c>
      <c r="V11" t="n">
        <v>0.86</v>
      </c>
      <c r="W11" t="n">
        <v>9.31</v>
      </c>
      <c r="X11" t="n">
        <v>1.52</v>
      </c>
      <c r="Y11" t="n">
        <v>1</v>
      </c>
      <c r="Z11" t="n">
        <v>10</v>
      </c>
      <c r="AA11" t="n">
        <v>1295.994776532845</v>
      </c>
      <c r="AB11" t="n">
        <v>1773.237228506553</v>
      </c>
      <c r="AC11" t="n">
        <v>1604.001956171968</v>
      </c>
      <c r="AD11" t="n">
        <v>1295994.776532845</v>
      </c>
      <c r="AE11" t="n">
        <v>1773237.228506553</v>
      </c>
      <c r="AF11" t="n">
        <v>1.127364468438309e-06</v>
      </c>
      <c r="AG11" t="n">
        <v>39.30989583333334</v>
      </c>
      <c r="AH11" t="n">
        <v>1604001.956171968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3.3509</v>
      </c>
      <c r="E12" t="n">
        <v>29.84</v>
      </c>
      <c r="F12" t="n">
        <v>24.77</v>
      </c>
      <c r="G12" t="n">
        <v>21.23</v>
      </c>
      <c r="H12" t="n">
        <v>0.33</v>
      </c>
      <c r="I12" t="n">
        <v>70</v>
      </c>
      <c r="J12" t="n">
        <v>189.49</v>
      </c>
      <c r="K12" t="n">
        <v>53.44</v>
      </c>
      <c r="L12" t="n">
        <v>3.5</v>
      </c>
      <c r="M12" t="n">
        <v>68</v>
      </c>
      <c r="N12" t="n">
        <v>37.55</v>
      </c>
      <c r="O12" t="n">
        <v>23604.32</v>
      </c>
      <c r="P12" t="n">
        <v>336.38</v>
      </c>
      <c r="Q12" t="n">
        <v>608.95</v>
      </c>
      <c r="R12" t="n">
        <v>90.47</v>
      </c>
      <c r="S12" t="n">
        <v>46.36</v>
      </c>
      <c r="T12" t="n">
        <v>21430.12</v>
      </c>
      <c r="U12" t="n">
        <v>0.51</v>
      </c>
      <c r="V12" t="n">
        <v>0.86</v>
      </c>
      <c r="W12" t="n">
        <v>9.300000000000001</v>
      </c>
      <c r="X12" t="n">
        <v>1.39</v>
      </c>
      <c r="Y12" t="n">
        <v>1</v>
      </c>
      <c r="Z12" t="n">
        <v>10</v>
      </c>
      <c r="AA12" t="n">
        <v>1273.700903944389</v>
      </c>
      <c r="AB12" t="n">
        <v>1742.733768494782</v>
      </c>
      <c r="AC12" t="n">
        <v>1576.409703571846</v>
      </c>
      <c r="AD12" t="n">
        <v>1273700.903944389</v>
      </c>
      <c r="AE12" t="n">
        <v>1742733.768494783</v>
      </c>
      <c r="AF12" t="n">
        <v>1.140639994350653e-06</v>
      </c>
      <c r="AG12" t="n">
        <v>38.85416666666666</v>
      </c>
      <c r="AH12" t="n">
        <v>1576409.703571846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3.3847</v>
      </c>
      <c r="E13" t="n">
        <v>29.54</v>
      </c>
      <c r="F13" t="n">
        <v>24.66</v>
      </c>
      <c r="G13" t="n">
        <v>22.76</v>
      </c>
      <c r="H13" t="n">
        <v>0.35</v>
      </c>
      <c r="I13" t="n">
        <v>65</v>
      </c>
      <c r="J13" t="n">
        <v>189.87</v>
      </c>
      <c r="K13" t="n">
        <v>53.44</v>
      </c>
      <c r="L13" t="n">
        <v>3.75</v>
      </c>
      <c r="M13" t="n">
        <v>63</v>
      </c>
      <c r="N13" t="n">
        <v>37.69</v>
      </c>
      <c r="O13" t="n">
        <v>23651.38</v>
      </c>
      <c r="P13" t="n">
        <v>334.44</v>
      </c>
      <c r="Q13" t="n">
        <v>609.05</v>
      </c>
      <c r="R13" t="n">
        <v>87.51000000000001</v>
      </c>
      <c r="S13" t="n">
        <v>46.36</v>
      </c>
      <c r="T13" t="n">
        <v>19978.76</v>
      </c>
      <c r="U13" t="n">
        <v>0.53</v>
      </c>
      <c r="V13" t="n">
        <v>0.86</v>
      </c>
      <c r="W13" t="n">
        <v>9.27</v>
      </c>
      <c r="X13" t="n">
        <v>1.28</v>
      </c>
      <c r="Y13" t="n">
        <v>1</v>
      </c>
      <c r="Z13" t="n">
        <v>10</v>
      </c>
      <c r="AA13" t="n">
        <v>1261.843807562846</v>
      </c>
      <c r="AB13" t="n">
        <v>1726.510366127382</v>
      </c>
      <c r="AC13" t="n">
        <v>1561.734639956702</v>
      </c>
      <c r="AD13" t="n">
        <v>1261843.807562846</v>
      </c>
      <c r="AE13" t="n">
        <v>1726510.366127382</v>
      </c>
      <c r="AF13" t="n">
        <v>1.152145450141352e-06</v>
      </c>
      <c r="AG13" t="n">
        <v>38.46354166666666</v>
      </c>
      <c r="AH13" t="n">
        <v>1561734.639956702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3.4102</v>
      </c>
      <c r="E14" t="n">
        <v>29.32</v>
      </c>
      <c r="F14" t="n">
        <v>24.58</v>
      </c>
      <c r="G14" t="n">
        <v>24.18</v>
      </c>
      <c r="H14" t="n">
        <v>0.37</v>
      </c>
      <c r="I14" t="n">
        <v>61</v>
      </c>
      <c r="J14" t="n">
        <v>190.25</v>
      </c>
      <c r="K14" t="n">
        <v>53.44</v>
      </c>
      <c r="L14" t="n">
        <v>4</v>
      </c>
      <c r="M14" t="n">
        <v>59</v>
      </c>
      <c r="N14" t="n">
        <v>37.82</v>
      </c>
      <c r="O14" t="n">
        <v>23698.48</v>
      </c>
      <c r="P14" t="n">
        <v>333.1</v>
      </c>
      <c r="Q14" t="n">
        <v>609.15</v>
      </c>
      <c r="R14" t="n">
        <v>84.88</v>
      </c>
      <c r="S14" t="n">
        <v>46.36</v>
      </c>
      <c r="T14" t="n">
        <v>18683.12</v>
      </c>
      <c r="U14" t="n">
        <v>0.55</v>
      </c>
      <c r="V14" t="n">
        <v>0.87</v>
      </c>
      <c r="W14" t="n">
        <v>9.279999999999999</v>
      </c>
      <c r="X14" t="n">
        <v>1.21</v>
      </c>
      <c r="Y14" t="n">
        <v>1</v>
      </c>
      <c r="Z14" t="n">
        <v>10</v>
      </c>
      <c r="AA14" t="n">
        <v>1244.991970448019</v>
      </c>
      <c r="AB14" t="n">
        <v>1703.452939136293</v>
      </c>
      <c r="AC14" t="n">
        <v>1540.87778143634</v>
      </c>
      <c r="AD14" t="n">
        <v>1244991.970448019</v>
      </c>
      <c r="AE14" t="n">
        <v>1703452.939136293</v>
      </c>
      <c r="AF14" t="n">
        <v>1.160825601699423e-06</v>
      </c>
      <c r="AG14" t="n">
        <v>38.17708333333334</v>
      </c>
      <c r="AH14" t="n">
        <v>1540877.78143634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3.4368</v>
      </c>
      <c r="E15" t="n">
        <v>29.1</v>
      </c>
      <c r="F15" t="n">
        <v>24.51</v>
      </c>
      <c r="G15" t="n">
        <v>25.8</v>
      </c>
      <c r="H15" t="n">
        <v>0.4</v>
      </c>
      <c r="I15" t="n">
        <v>57</v>
      </c>
      <c r="J15" t="n">
        <v>190.63</v>
      </c>
      <c r="K15" t="n">
        <v>53.44</v>
      </c>
      <c r="L15" t="n">
        <v>4.25</v>
      </c>
      <c r="M15" t="n">
        <v>55</v>
      </c>
      <c r="N15" t="n">
        <v>37.95</v>
      </c>
      <c r="O15" t="n">
        <v>23745.63</v>
      </c>
      <c r="P15" t="n">
        <v>331.62</v>
      </c>
      <c r="Q15" t="n">
        <v>608.99</v>
      </c>
      <c r="R15" t="n">
        <v>82.18000000000001</v>
      </c>
      <c r="S15" t="n">
        <v>46.36</v>
      </c>
      <c r="T15" t="n">
        <v>17350.55</v>
      </c>
      <c r="U15" t="n">
        <v>0.5600000000000001</v>
      </c>
      <c r="V15" t="n">
        <v>0.87</v>
      </c>
      <c r="W15" t="n">
        <v>9.279999999999999</v>
      </c>
      <c r="X15" t="n">
        <v>1.13</v>
      </c>
      <c r="Y15" t="n">
        <v>1</v>
      </c>
      <c r="Z15" t="n">
        <v>10</v>
      </c>
      <c r="AA15" t="n">
        <v>1236.134636496711</v>
      </c>
      <c r="AB15" t="n">
        <v>1691.333944066118</v>
      </c>
      <c r="AC15" t="n">
        <v>1529.915406246546</v>
      </c>
      <c r="AD15" t="n">
        <v>1236134.636496712</v>
      </c>
      <c r="AE15" t="n">
        <v>1691333.944066118</v>
      </c>
      <c r="AF15" t="n">
        <v>1.169880191167843e-06</v>
      </c>
      <c r="AG15" t="n">
        <v>37.890625</v>
      </c>
      <c r="AH15" t="n">
        <v>1529915.406246546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3.4581</v>
      </c>
      <c r="E16" t="n">
        <v>28.92</v>
      </c>
      <c r="F16" t="n">
        <v>24.44</v>
      </c>
      <c r="G16" t="n">
        <v>27.15</v>
      </c>
      <c r="H16" t="n">
        <v>0.42</v>
      </c>
      <c r="I16" t="n">
        <v>54</v>
      </c>
      <c r="J16" t="n">
        <v>191.02</v>
      </c>
      <c r="K16" t="n">
        <v>53.44</v>
      </c>
      <c r="L16" t="n">
        <v>4.5</v>
      </c>
      <c r="M16" t="n">
        <v>52</v>
      </c>
      <c r="N16" t="n">
        <v>38.08</v>
      </c>
      <c r="O16" t="n">
        <v>23792.83</v>
      </c>
      <c r="P16" t="n">
        <v>330.24</v>
      </c>
      <c r="Q16" t="n">
        <v>608.92</v>
      </c>
      <c r="R16" t="n">
        <v>80.45</v>
      </c>
      <c r="S16" t="n">
        <v>46.36</v>
      </c>
      <c r="T16" t="n">
        <v>16501.11</v>
      </c>
      <c r="U16" t="n">
        <v>0.58</v>
      </c>
      <c r="V16" t="n">
        <v>0.87</v>
      </c>
      <c r="W16" t="n">
        <v>9.27</v>
      </c>
      <c r="X16" t="n">
        <v>1.06</v>
      </c>
      <c r="Y16" t="n">
        <v>1</v>
      </c>
      <c r="Z16" t="n">
        <v>10</v>
      </c>
      <c r="AA16" t="n">
        <v>1228.850312921286</v>
      </c>
      <c r="AB16" t="n">
        <v>1681.367211188545</v>
      </c>
      <c r="AC16" t="n">
        <v>1520.899884366412</v>
      </c>
      <c r="AD16" t="n">
        <v>1228850.312921286</v>
      </c>
      <c r="AE16" t="n">
        <v>1681367.211188545</v>
      </c>
      <c r="AF16" t="n">
        <v>1.177130670704585e-06</v>
      </c>
      <c r="AG16" t="n">
        <v>37.65625</v>
      </c>
      <c r="AH16" t="n">
        <v>1520899.884366412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3.479</v>
      </c>
      <c r="E17" t="n">
        <v>28.74</v>
      </c>
      <c r="F17" t="n">
        <v>24.38</v>
      </c>
      <c r="G17" t="n">
        <v>28.68</v>
      </c>
      <c r="H17" t="n">
        <v>0.44</v>
      </c>
      <c r="I17" t="n">
        <v>51</v>
      </c>
      <c r="J17" t="n">
        <v>191.4</v>
      </c>
      <c r="K17" t="n">
        <v>53.44</v>
      </c>
      <c r="L17" t="n">
        <v>4.75</v>
      </c>
      <c r="M17" t="n">
        <v>49</v>
      </c>
      <c r="N17" t="n">
        <v>38.22</v>
      </c>
      <c r="O17" t="n">
        <v>23840.07</v>
      </c>
      <c r="P17" t="n">
        <v>328.97</v>
      </c>
      <c r="Q17" t="n">
        <v>608.84</v>
      </c>
      <c r="R17" t="n">
        <v>78.41</v>
      </c>
      <c r="S17" t="n">
        <v>46.36</v>
      </c>
      <c r="T17" t="n">
        <v>15496.78</v>
      </c>
      <c r="U17" t="n">
        <v>0.59</v>
      </c>
      <c r="V17" t="n">
        <v>0.87</v>
      </c>
      <c r="W17" t="n">
        <v>9.26</v>
      </c>
      <c r="X17" t="n">
        <v>1</v>
      </c>
      <c r="Y17" t="n">
        <v>1</v>
      </c>
      <c r="Z17" t="n">
        <v>10</v>
      </c>
      <c r="AA17" t="n">
        <v>1213.412181621729</v>
      </c>
      <c r="AB17" t="n">
        <v>1660.244078862206</v>
      </c>
      <c r="AC17" t="n">
        <v>1501.792714142796</v>
      </c>
      <c r="AD17" t="n">
        <v>1213412.181621729</v>
      </c>
      <c r="AE17" t="n">
        <v>1660244.078862206</v>
      </c>
      <c r="AF17" t="n">
        <v>1.184244991001201e-06</v>
      </c>
      <c r="AG17" t="n">
        <v>37.421875</v>
      </c>
      <c r="AH17" t="n">
        <v>1501792.714142796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3.5015</v>
      </c>
      <c r="E18" t="n">
        <v>28.56</v>
      </c>
      <c r="F18" t="n">
        <v>24.3</v>
      </c>
      <c r="G18" t="n">
        <v>30.38</v>
      </c>
      <c r="H18" t="n">
        <v>0.46</v>
      </c>
      <c r="I18" t="n">
        <v>48</v>
      </c>
      <c r="J18" t="n">
        <v>191.78</v>
      </c>
      <c r="K18" t="n">
        <v>53.44</v>
      </c>
      <c r="L18" t="n">
        <v>5</v>
      </c>
      <c r="M18" t="n">
        <v>46</v>
      </c>
      <c r="N18" t="n">
        <v>38.35</v>
      </c>
      <c r="O18" t="n">
        <v>23887.36</v>
      </c>
      <c r="P18" t="n">
        <v>327.56</v>
      </c>
      <c r="Q18" t="n">
        <v>608.97</v>
      </c>
      <c r="R18" t="n">
        <v>76.26000000000001</v>
      </c>
      <c r="S18" t="n">
        <v>46.36</v>
      </c>
      <c r="T18" t="n">
        <v>14438.11</v>
      </c>
      <c r="U18" t="n">
        <v>0.61</v>
      </c>
      <c r="V18" t="n">
        <v>0.88</v>
      </c>
      <c r="W18" t="n">
        <v>9.26</v>
      </c>
      <c r="X18" t="n">
        <v>0.93</v>
      </c>
      <c r="Y18" t="n">
        <v>1</v>
      </c>
      <c r="Z18" t="n">
        <v>10</v>
      </c>
      <c r="AA18" t="n">
        <v>1205.927289595982</v>
      </c>
      <c r="AB18" t="n">
        <v>1650.002919382449</v>
      </c>
      <c r="AC18" t="n">
        <v>1492.528956550229</v>
      </c>
      <c r="AD18" t="n">
        <v>1205927.289595982</v>
      </c>
      <c r="AE18" t="n">
        <v>1650002.919382449</v>
      </c>
      <c r="AF18" t="n">
        <v>1.191903948258322e-06</v>
      </c>
      <c r="AG18" t="n">
        <v>37.1875</v>
      </c>
      <c r="AH18" t="n">
        <v>1492528.956550229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3.5149</v>
      </c>
      <c r="E19" t="n">
        <v>28.45</v>
      </c>
      <c r="F19" t="n">
        <v>24.27</v>
      </c>
      <c r="G19" t="n">
        <v>31.66</v>
      </c>
      <c r="H19" t="n">
        <v>0.48</v>
      </c>
      <c r="I19" t="n">
        <v>46</v>
      </c>
      <c r="J19" t="n">
        <v>192.17</v>
      </c>
      <c r="K19" t="n">
        <v>53.44</v>
      </c>
      <c r="L19" t="n">
        <v>5.25</v>
      </c>
      <c r="M19" t="n">
        <v>44</v>
      </c>
      <c r="N19" t="n">
        <v>38.48</v>
      </c>
      <c r="O19" t="n">
        <v>23934.69</v>
      </c>
      <c r="P19" t="n">
        <v>326.66</v>
      </c>
      <c r="Q19" t="n">
        <v>608.92</v>
      </c>
      <c r="R19" t="n">
        <v>75.31</v>
      </c>
      <c r="S19" t="n">
        <v>46.36</v>
      </c>
      <c r="T19" t="n">
        <v>13972.95</v>
      </c>
      <c r="U19" t="n">
        <v>0.62</v>
      </c>
      <c r="V19" t="n">
        <v>0.88</v>
      </c>
      <c r="W19" t="n">
        <v>9.25</v>
      </c>
      <c r="X19" t="n">
        <v>0.9</v>
      </c>
      <c r="Y19" t="n">
        <v>1</v>
      </c>
      <c r="Z19" t="n">
        <v>10</v>
      </c>
      <c r="AA19" t="n">
        <v>1201.568780152963</v>
      </c>
      <c r="AB19" t="n">
        <v>1644.039414478644</v>
      </c>
      <c r="AC19" t="n">
        <v>1487.134600184612</v>
      </c>
      <c r="AD19" t="n">
        <v>1201568.780152963</v>
      </c>
      <c r="AE19" t="n">
        <v>1644039.414478644</v>
      </c>
      <c r="AF19" t="n">
        <v>1.196465282802564e-06</v>
      </c>
      <c r="AG19" t="n">
        <v>37.04427083333334</v>
      </c>
      <c r="AH19" t="n">
        <v>1487134.600184612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3.5273</v>
      </c>
      <c r="E20" t="n">
        <v>28.35</v>
      </c>
      <c r="F20" t="n">
        <v>24.24</v>
      </c>
      <c r="G20" t="n">
        <v>33.06</v>
      </c>
      <c r="H20" t="n">
        <v>0.51</v>
      </c>
      <c r="I20" t="n">
        <v>44</v>
      </c>
      <c r="J20" t="n">
        <v>192.55</v>
      </c>
      <c r="K20" t="n">
        <v>53.44</v>
      </c>
      <c r="L20" t="n">
        <v>5.5</v>
      </c>
      <c r="M20" t="n">
        <v>42</v>
      </c>
      <c r="N20" t="n">
        <v>38.62</v>
      </c>
      <c r="O20" t="n">
        <v>23982.06</v>
      </c>
      <c r="P20" t="n">
        <v>325.94</v>
      </c>
      <c r="Q20" t="n">
        <v>608.99</v>
      </c>
      <c r="R20" t="n">
        <v>74.26000000000001</v>
      </c>
      <c r="S20" t="n">
        <v>46.36</v>
      </c>
      <c r="T20" t="n">
        <v>13459.68</v>
      </c>
      <c r="U20" t="n">
        <v>0.62</v>
      </c>
      <c r="V20" t="n">
        <v>0.88</v>
      </c>
      <c r="W20" t="n">
        <v>9.25</v>
      </c>
      <c r="X20" t="n">
        <v>0.87</v>
      </c>
      <c r="Y20" t="n">
        <v>1</v>
      </c>
      <c r="Z20" t="n">
        <v>10</v>
      </c>
      <c r="AA20" t="n">
        <v>1189.138633306731</v>
      </c>
      <c r="AB20" t="n">
        <v>1627.031939184253</v>
      </c>
      <c r="AC20" t="n">
        <v>1471.750294462176</v>
      </c>
      <c r="AD20" t="n">
        <v>1189138.633306731</v>
      </c>
      <c r="AE20" t="n">
        <v>1627031.939184253</v>
      </c>
      <c r="AF20" t="n">
        <v>1.200686219246489e-06</v>
      </c>
      <c r="AG20" t="n">
        <v>36.9140625</v>
      </c>
      <c r="AH20" t="n">
        <v>1471750.294462176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3.5416</v>
      </c>
      <c r="E21" t="n">
        <v>28.24</v>
      </c>
      <c r="F21" t="n">
        <v>24.2</v>
      </c>
      <c r="G21" t="n">
        <v>34.58</v>
      </c>
      <c r="H21" t="n">
        <v>0.53</v>
      </c>
      <c r="I21" t="n">
        <v>42</v>
      </c>
      <c r="J21" t="n">
        <v>192.94</v>
      </c>
      <c r="K21" t="n">
        <v>53.44</v>
      </c>
      <c r="L21" t="n">
        <v>5.75</v>
      </c>
      <c r="M21" t="n">
        <v>40</v>
      </c>
      <c r="N21" t="n">
        <v>38.75</v>
      </c>
      <c r="O21" t="n">
        <v>24029.48</v>
      </c>
      <c r="P21" t="n">
        <v>324.96</v>
      </c>
      <c r="Q21" t="n">
        <v>608.9</v>
      </c>
      <c r="R21" t="n">
        <v>73.14</v>
      </c>
      <c r="S21" t="n">
        <v>46.36</v>
      </c>
      <c r="T21" t="n">
        <v>12907.2</v>
      </c>
      <c r="U21" t="n">
        <v>0.63</v>
      </c>
      <c r="V21" t="n">
        <v>0.88</v>
      </c>
      <c r="W21" t="n">
        <v>9.25</v>
      </c>
      <c r="X21" t="n">
        <v>0.83</v>
      </c>
      <c r="Y21" t="n">
        <v>1</v>
      </c>
      <c r="Z21" t="n">
        <v>10</v>
      </c>
      <c r="AA21" t="n">
        <v>1184.459550293605</v>
      </c>
      <c r="AB21" t="n">
        <v>1620.62981137912</v>
      </c>
      <c r="AC21" t="n">
        <v>1465.959176749322</v>
      </c>
      <c r="AD21" t="n">
        <v>1184459.550293605</v>
      </c>
      <c r="AE21" t="n">
        <v>1620629.81137912</v>
      </c>
      <c r="AF21" t="n">
        <v>1.205553912081015e-06</v>
      </c>
      <c r="AG21" t="n">
        <v>36.77083333333334</v>
      </c>
      <c r="AH21" t="n">
        <v>1465959.176749322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3.5551</v>
      </c>
      <c r="E22" t="n">
        <v>28.13</v>
      </c>
      <c r="F22" t="n">
        <v>24.17</v>
      </c>
      <c r="G22" t="n">
        <v>36.26</v>
      </c>
      <c r="H22" t="n">
        <v>0.55</v>
      </c>
      <c r="I22" t="n">
        <v>40</v>
      </c>
      <c r="J22" t="n">
        <v>193.32</v>
      </c>
      <c r="K22" t="n">
        <v>53.44</v>
      </c>
      <c r="L22" t="n">
        <v>6</v>
      </c>
      <c r="M22" t="n">
        <v>38</v>
      </c>
      <c r="N22" t="n">
        <v>38.89</v>
      </c>
      <c r="O22" t="n">
        <v>24076.95</v>
      </c>
      <c r="P22" t="n">
        <v>324.19</v>
      </c>
      <c r="Q22" t="n">
        <v>608.9299999999999</v>
      </c>
      <c r="R22" t="n">
        <v>71.94</v>
      </c>
      <c r="S22" t="n">
        <v>46.36</v>
      </c>
      <c r="T22" t="n">
        <v>12318.51</v>
      </c>
      <c r="U22" t="n">
        <v>0.64</v>
      </c>
      <c r="V22" t="n">
        <v>0.88</v>
      </c>
      <c r="W22" t="n">
        <v>9.25</v>
      </c>
      <c r="X22" t="n">
        <v>0.8</v>
      </c>
      <c r="Y22" t="n">
        <v>1</v>
      </c>
      <c r="Z22" t="n">
        <v>10</v>
      </c>
      <c r="AA22" t="n">
        <v>1180.378220920998</v>
      </c>
      <c r="AB22" t="n">
        <v>1615.045556475976</v>
      </c>
      <c r="AC22" t="n">
        <v>1460.907875296583</v>
      </c>
      <c r="AD22" t="n">
        <v>1180378.220920998</v>
      </c>
      <c r="AE22" t="n">
        <v>1615045.556475976</v>
      </c>
      <c r="AF22" t="n">
        <v>1.210149286435288e-06</v>
      </c>
      <c r="AG22" t="n">
        <v>36.62760416666666</v>
      </c>
      <c r="AH22" t="n">
        <v>1460907.875296583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3.5727</v>
      </c>
      <c r="E23" t="n">
        <v>27.99</v>
      </c>
      <c r="F23" t="n">
        <v>24.11</v>
      </c>
      <c r="G23" t="n">
        <v>38.06</v>
      </c>
      <c r="H23" t="n">
        <v>0.57</v>
      </c>
      <c r="I23" t="n">
        <v>38</v>
      </c>
      <c r="J23" t="n">
        <v>193.71</v>
      </c>
      <c r="K23" t="n">
        <v>53.44</v>
      </c>
      <c r="L23" t="n">
        <v>6.25</v>
      </c>
      <c r="M23" t="n">
        <v>36</v>
      </c>
      <c r="N23" t="n">
        <v>39.02</v>
      </c>
      <c r="O23" t="n">
        <v>24124.47</v>
      </c>
      <c r="P23" t="n">
        <v>322.63</v>
      </c>
      <c r="Q23" t="n">
        <v>608.92</v>
      </c>
      <c r="R23" t="n">
        <v>70.34</v>
      </c>
      <c r="S23" t="n">
        <v>46.36</v>
      </c>
      <c r="T23" t="n">
        <v>11529.05</v>
      </c>
      <c r="U23" t="n">
        <v>0.66</v>
      </c>
      <c r="V23" t="n">
        <v>0.88</v>
      </c>
      <c r="W23" t="n">
        <v>9.23</v>
      </c>
      <c r="X23" t="n">
        <v>0.73</v>
      </c>
      <c r="Y23" t="n">
        <v>1</v>
      </c>
      <c r="Z23" t="n">
        <v>10</v>
      </c>
      <c r="AA23" t="n">
        <v>1173.914830465659</v>
      </c>
      <c r="AB23" t="n">
        <v>1606.202060510319</v>
      </c>
      <c r="AC23" t="n">
        <v>1452.908390173964</v>
      </c>
      <c r="AD23" t="n">
        <v>1173914.830465659</v>
      </c>
      <c r="AE23" t="n">
        <v>1606202.060510319</v>
      </c>
      <c r="AF23" t="n">
        <v>1.216140293000859e-06</v>
      </c>
      <c r="AG23" t="n">
        <v>36.4453125</v>
      </c>
      <c r="AH23" t="n">
        <v>1452908.390173964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3.5784</v>
      </c>
      <c r="E24" t="n">
        <v>27.95</v>
      </c>
      <c r="F24" t="n">
        <v>24.1</v>
      </c>
      <c r="G24" t="n">
        <v>39.08</v>
      </c>
      <c r="H24" t="n">
        <v>0.59</v>
      </c>
      <c r="I24" t="n">
        <v>37</v>
      </c>
      <c r="J24" t="n">
        <v>194.09</v>
      </c>
      <c r="K24" t="n">
        <v>53.44</v>
      </c>
      <c r="L24" t="n">
        <v>6.5</v>
      </c>
      <c r="M24" t="n">
        <v>35</v>
      </c>
      <c r="N24" t="n">
        <v>39.16</v>
      </c>
      <c r="O24" t="n">
        <v>24172.03</v>
      </c>
      <c r="P24" t="n">
        <v>322.3</v>
      </c>
      <c r="Q24" t="n">
        <v>608.92</v>
      </c>
      <c r="R24" t="n">
        <v>69.84999999999999</v>
      </c>
      <c r="S24" t="n">
        <v>46.36</v>
      </c>
      <c r="T24" t="n">
        <v>11285.33</v>
      </c>
      <c r="U24" t="n">
        <v>0.66</v>
      </c>
      <c r="V24" t="n">
        <v>0.88</v>
      </c>
      <c r="W24" t="n">
        <v>9.24</v>
      </c>
      <c r="X24" t="n">
        <v>0.72</v>
      </c>
      <c r="Y24" t="n">
        <v>1</v>
      </c>
      <c r="Z24" t="n">
        <v>10</v>
      </c>
      <c r="AA24" t="n">
        <v>1172.233726137437</v>
      </c>
      <c r="AB24" t="n">
        <v>1603.901899403356</v>
      </c>
      <c r="AC24" t="n">
        <v>1450.827753214753</v>
      </c>
      <c r="AD24" t="n">
        <v>1172233.726137437</v>
      </c>
      <c r="AE24" t="n">
        <v>1603901.899403356</v>
      </c>
      <c r="AF24" t="n">
        <v>1.218080562172663e-06</v>
      </c>
      <c r="AG24" t="n">
        <v>36.39322916666666</v>
      </c>
      <c r="AH24" t="n">
        <v>1450827.753214753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3.5849</v>
      </c>
      <c r="E25" t="n">
        <v>27.89</v>
      </c>
      <c r="F25" t="n">
        <v>24.09</v>
      </c>
      <c r="G25" t="n">
        <v>40.14</v>
      </c>
      <c r="H25" t="n">
        <v>0.62</v>
      </c>
      <c r="I25" t="n">
        <v>36</v>
      </c>
      <c r="J25" t="n">
        <v>194.48</v>
      </c>
      <c r="K25" t="n">
        <v>53.44</v>
      </c>
      <c r="L25" t="n">
        <v>6.75</v>
      </c>
      <c r="M25" t="n">
        <v>34</v>
      </c>
      <c r="N25" t="n">
        <v>39.29</v>
      </c>
      <c r="O25" t="n">
        <v>24219.63</v>
      </c>
      <c r="P25" t="n">
        <v>321.65</v>
      </c>
      <c r="Q25" t="n">
        <v>608.83</v>
      </c>
      <c r="R25" t="n">
        <v>69.45999999999999</v>
      </c>
      <c r="S25" t="n">
        <v>46.36</v>
      </c>
      <c r="T25" t="n">
        <v>11096.78</v>
      </c>
      <c r="U25" t="n">
        <v>0.67</v>
      </c>
      <c r="V25" t="n">
        <v>0.88</v>
      </c>
      <c r="W25" t="n">
        <v>9.24</v>
      </c>
      <c r="X25" t="n">
        <v>0.71</v>
      </c>
      <c r="Y25" t="n">
        <v>1</v>
      </c>
      <c r="Z25" t="n">
        <v>10</v>
      </c>
      <c r="AA25" t="n">
        <v>1169.919202454375</v>
      </c>
      <c r="AB25" t="n">
        <v>1600.735065990612</v>
      </c>
      <c r="AC25" t="n">
        <v>1447.963157938243</v>
      </c>
      <c r="AD25" t="n">
        <v>1169919.202454375</v>
      </c>
      <c r="AE25" t="n">
        <v>1600735.065990612</v>
      </c>
      <c r="AF25" t="n">
        <v>1.220293149824721e-06</v>
      </c>
      <c r="AG25" t="n">
        <v>36.31510416666666</v>
      </c>
      <c r="AH25" t="n">
        <v>1447963.157938243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3.6024</v>
      </c>
      <c r="E26" t="n">
        <v>27.76</v>
      </c>
      <c r="F26" t="n">
        <v>24.02</v>
      </c>
      <c r="G26" t="n">
        <v>42.4</v>
      </c>
      <c r="H26" t="n">
        <v>0.64</v>
      </c>
      <c r="I26" t="n">
        <v>34</v>
      </c>
      <c r="J26" t="n">
        <v>194.86</v>
      </c>
      <c r="K26" t="n">
        <v>53.44</v>
      </c>
      <c r="L26" t="n">
        <v>7</v>
      </c>
      <c r="M26" t="n">
        <v>32</v>
      </c>
      <c r="N26" t="n">
        <v>39.43</v>
      </c>
      <c r="O26" t="n">
        <v>24267.28</v>
      </c>
      <c r="P26" t="n">
        <v>320.32</v>
      </c>
      <c r="Q26" t="n">
        <v>609.03</v>
      </c>
      <c r="R26" t="n">
        <v>67.42</v>
      </c>
      <c r="S26" t="n">
        <v>46.36</v>
      </c>
      <c r="T26" t="n">
        <v>10088.38</v>
      </c>
      <c r="U26" t="n">
        <v>0.6899999999999999</v>
      </c>
      <c r="V26" t="n">
        <v>0.89</v>
      </c>
      <c r="W26" t="n">
        <v>9.23</v>
      </c>
      <c r="X26" t="n">
        <v>0.65</v>
      </c>
      <c r="Y26" t="n">
        <v>1</v>
      </c>
      <c r="Z26" t="n">
        <v>10</v>
      </c>
      <c r="AA26" t="n">
        <v>1155.60244571434</v>
      </c>
      <c r="AB26" t="n">
        <v>1581.146247808166</v>
      </c>
      <c r="AC26" t="n">
        <v>1430.24386907005</v>
      </c>
      <c r="AD26" t="n">
        <v>1155602.44571434</v>
      </c>
      <c r="AE26" t="n">
        <v>1581146.247808166</v>
      </c>
      <c r="AF26" t="n">
        <v>1.22625011658026e-06</v>
      </c>
      <c r="AG26" t="n">
        <v>36.14583333333334</v>
      </c>
      <c r="AH26" t="n">
        <v>1430243.86907005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3.6089</v>
      </c>
      <c r="E27" t="n">
        <v>27.71</v>
      </c>
      <c r="F27" t="n">
        <v>24.01</v>
      </c>
      <c r="G27" t="n">
        <v>43.66</v>
      </c>
      <c r="H27" t="n">
        <v>0.66</v>
      </c>
      <c r="I27" t="n">
        <v>33</v>
      </c>
      <c r="J27" t="n">
        <v>195.25</v>
      </c>
      <c r="K27" t="n">
        <v>53.44</v>
      </c>
      <c r="L27" t="n">
        <v>7.25</v>
      </c>
      <c r="M27" t="n">
        <v>31</v>
      </c>
      <c r="N27" t="n">
        <v>39.57</v>
      </c>
      <c r="O27" t="n">
        <v>24314.98</v>
      </c>
      <c r="P27" t="n">
        <v>319.78</v>
      </c>
      <c r="Q27" t="n">
        <v>608.88</v>
      </c>
      <c r="R27" t="n">
        <v>66.97</v>
      </c>
      <c r="S27" t="n">
        <v>46.36</v>
      </c>
      <c r="T27" t="n">
        <v>9865.709999999999</v>
      </c>
      <c r="U27" t="n">
        <v>0.6899999999999999</v>
      </c>
      <c r="V27" t="n">
        <v>0.89</v>
      </c>
      <c r="W27" t="n">
        <v>9.24</v>
      </c>
      <c r="X27" t="n">
        <v>0.64</v>
      </c>
      <c r="Y27" t="n">
        <v>1</v>
      </c>
      <c r="Z27" t="n">
        <v>10</v>
      </c>
      <c r="AA27" t="n">
        <v>1153.483991137034</v>
      </c>
      <c r="AB27" t="n">
        <v>1578.247684795876</v>
      </c>
      <c r="AC27" t="n">
        <v>1427.621940843495</v>
      </c>
      <c r="AD27" t="n">
        <v>1153483.991137034</v>
      </c>
      <c r="AE27" t="n">
        <v>1578247.684795876</v>
      </c>
      <c r="AF27" t="n">
        <v>1.228462704232318e-06</v>
      </c>
      <c r="AG27" t="n">
        <v>36.08072916666666</v>
      </c>
      <c r="AH27" t="n">
        <v>1427621.940843495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3.6145</v>
      </c>
      <c r="E28" t="n">
        <v>27.67</v>
      </c>
      <c r="F28" t="n">
        <v>24.01</v>
      </c>
      <c r="G28" t="n">
        <v>45.01</v>
      </c>
      <c r="H28" t="n">
        <v>0.68</v>
      </c>
      <c r="I28" t="n">
        <v>32</v>
      </c>
      <c r="J28" t="n">
        <v>195.64</v>
      </c>
      <c r="K28" t="n">
        <v>53.44</v>
      </c>
      <c r="L28" t="n">
        <v>7.5</v>
      </c>
      <c r="M28" t="n">
        <v>30</v>
      </c>
      <c r="N28" t="n">
        <v>39.7</v>
      </c>
      <c r="O28" t="n">
        <v>24362.73</v>
      </c>
      <c r="P28" t="n">
        <v>319.34</v>
      </c>
      <c r="Q28" t="n">
        <v>608.86</v>
      </c>
      <c r="R28" t="n">
        <v>66.92</v>
      </c>
      <c r="S28" t="n">
        <v>46.36</v>
      </c>
      <c r="T28" t="n">
        <v>9849.58</v>
      </c>
      <c r="U28" t="n">
        <v>0.6899999999999999</v>
      </c>
      <c r="V28" t="n">
        <v>0.89</v>
      </c>
      <c r="W28" t="n">
        <v>9.24</v>
      </c>
      <c r="X28" t="n">
        <v>0.63</v>
      </c>
      <c r="Y28" t="n">
        <v>1</v>
      </c>
      <c r="Z28" t="n">
        <v>10</v>
      </c>
      <c r="AA28" t="n">
        <v>1151.772727879364</v>
      </c>
      <c r="AB28" t="n">
        <v>1575.906258911125</v>
      </c>
      <c r="AC28" t="n">
        <v>1425.503977358973</v>
      </c>
      <c r="AD28" t="n">
        <v>1151772.727879364</v>
      </c>
      <c r="AE28" t="n">
        <v>1575906.258911125</v>
      </c>
      <c r="AF28" t="n">
        <v>1.23036893359409e-06</v>
      </c>
      <c r="AG28" t="n">
        <v>36.02864583333334</v>
      </c>
      <c r="AH28" t="n">
        <v>1425503.977358973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3.6235</v>
      </c>
      <c r="E29" t="n">
        <v>27.6</v>
      </c>
      <c r="F29" t="n">
        <v>23.98</v>
      </c>
      <c r="G29" t="n">
        <v>46.4</v>
      </c>
      <c r="H29" t="n">
        <v>0.7</v>
      </c>
      <c r="I29" t="n">
        <v>31</v>
      </c>
      <c r="J29" t="n">
        <v>196.03</v>
      </c>
      <c r="K29" t="n">
        <v>53.44</v>
      </c>
      <c r="L29" t="n">
        <v>7.75</v>
      </c>
      <c r="M29" t="n">
        <v>29</v>
      </c>
      <c r="N29" t="n">
        <v>39.84</v>
      </c>
      <c r="O29" t="n">
        <v>24410.52</v>
      </c>
      <c r="P29" t="n">
        <v>318.65</v>
      </c>
      <c r="Q29" t="n">
        <v>608.87</v>
      </c>
      <c r="R29" t="n">
        <v>66.05</v>
      </c>
      <c r="S29" t="n">
        <v>46.36</v>
      </c>
      <c r="T29" t="n">
        <v>9417.16</v>
      </c>
      <c r="U29" t="n">
        <v>0.7</v>
      </c>
      <c r="V29" t="n">
        <v>0.89</v>
      </c>
      <c r="W29" t="n">
        <v>9.23</v>
      </c>
      <c r="X29" t="n">
        <v>0.6</v>
      </c>
      <c r="Y29" t="n">
        <v>1</v>
      </c>
      <c r="Z29" t="n">
        <v>10</v>
      </c>
      <c r="AA29" t="n">
        <v>1148.646373755241</v>
      </c>
      <c r="AB29" t="n">
        <v>1571.62864327349</v>
      </c>
      <c r="AC29" t="n">
        <v>1421.634611354121</v>
      </c>
      <c r="AD29" t="n">
        <v>1148646.373755241</v>
      </c>
      <c r="AE29" t="n">
        <v>1571628.64327349</v>
      </c>
      <c r="AF29" t="n">
        <v>1.233432516496939e-06</v>
      </c>
      <c r="AG29" t="n">
        <v>35.9375</v>
      </c>
      <c r="AH29" t="n">
        <v>1421634.611354121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3.6306</v>
      </c>
      <c r="E30" t="n">
        <v>27.54</v>
      </c>
      <c r="F30" t="n">
        <v>23.96</v>
      </c>
      <c r="G30" t="n">
        <v>47.92</v>
      </c>
      <c r="H30" t="n">
        <v>0.72</v>
      </c>
      <c r="I30" t="n">
        <v>30</v>
      </c>
      <c r="J30" t="n">
        <v>196.41</v>
      </c>
      <c r="K30" t="n">
        <v>53.44</v>
      </c>
      <c r="L30" t="n">
        <v>8</v>
      </c>
      <c r="M30" t="n">
        <v>28</v>
      </c>
      <c r="N30" t="n">
        <v>39.98</v>
      </c>
      <c r="O30" t="n">
        <v>24458.36</v>
      </c>
      <c r="P30" t="n">
        <v>317.71</v>
      </c>
      <c r="Q30" t="n">
        <v>608.8099999999999</v>
      </c>
      <c r="R30" t="n">
        <v>65.76000000000001</v>
      </c>
      <c r="S30" t="n">
        <v>46.36</v>
      </c>
      <c r="T30" t="n">
        <v>9278.24</v>
      </c>
      <c r="U30" t="n">
        <v>0.7</v>
      </c>
      <c r="V30" t="n">
        <v>0.89</v>
      </c>
      <c r="W30" t="n">
        <v>9.220000000000001</v>
      </c>
      <c r="X30" t="n">
        <v>0.59</v>
      </c>
      <c r="Y30" t="n">
        <v>1</v>
      </c>
      <c r="Z30" t="n">
        <v>10</v>
      </c>
      <c r="AA30" t="n">
        <v>1145.761437850633</v>
      </c>
      <c r="AB30" t="n">
        <v>1567.681346694415</v>
      </c>
      <c r="AC30" t="n">
        <v>1418.064039220489</v>
      </c>
      <c r="AD30" t="n">
        <v>1145761.437850632</v>
      </c>
      <c r="AE30" t="n">
        <v>1567681.346694415</v>
      </c>
      <c r="AF30" t="n">
        <v>1.235849343009186e-06</v>
      </c>
      <c r="AG30" t="n">
        <v>35.859375</v>
      </c>
      <c r="AH30" t="n">
        <v>1418064.039220489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3.6411</v>
      </c>
      <c r="E31" t="n">
        <v>27.46</v>
      </c>
      <c r="F31" t="n">
        <v>23.92</v>
      </c>
      <c r="G31" t="n">
        <v>49.48</v>
      </c>
      <c r="H31" t="n">
        <v>0.74</v>
      </c>
      <c r="I31" t="n">
        <v>29</v>
      </c>
      <c r="J31" t="n">
        <v>196.8</v>
      </c>
      <c r="K31" t="n">
        <v>53.44</v>
      </c>
      <c r="L31" t="n">
        <v>8.25</v>
      </c>
      <c r="M31" t="n">
        <v>27</v>
      </c>
      <c r="N31" t="n">
        <v>40.12</v>
      </c>
      <c r="O31" t="n">
        <v>24506.24</v>
      </c>
      <c r="P31" t="n">
        <v>316.98</v>
      </c>
      <c r="Q31" t="n">
        <v>608.85</v>
      </c>
      <c r="R31" t="n">
        <v>64.04000000000001</v>
      </c>
      <c r="S31" t="n">
        <v>46.36</v>
      </c>
      <c r="T31" t="n">
        <v>8423.940000000001</v>
      </c>
      <c r="U31" t="n">
        <v>0.72</v>
      </c>
      <c r="V31" t="n">
        <v>0.89</v>
      </c>
      <c r="W31" t="n">
        <v>9.23</v>
      </c>
      <c r="X31" t="n">
        <v>0.54</v>
      </c>
      <c r="Y31" t="n">
        <v>1</v>
      </c>
      <c r="Z31" t="n">
        <v>10</v>
      </c>
      <c r="AA31" t="n">
        <v>1142.418459328274</v>
      </c>
      <c r="AB31" t="n">
        <v>1563.10733599832</v>
      </c>
      <c r="AC31" t="n">
        <v>1413.926565685565</v>
      </c>
      <c r="AD31" t="n">
        <v>1142418.459328274</v>
      </c>
      <c r="AE31" t="n">
        <v>1563107.33599832</v>
      </c>
      <c r="AF31" t="n">
        <v>1.23942352306251e-06</v>
      </c>
      <c r="AG31" t="n">
        <v>35.75520833333334</v>
      </c>
      <c r="AH31" t="n">
        <v>1413926.565685565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3.6445</v>
      </c>
      <c r="E32" t="n">
        <v>27.44</v>
      </c>
      <c r="F32" t="n">
        <v>23.93</v>
      </c>
      <c r="G32" t="n">
        <v>51.27</v>
      </c>
      <c r="H32" t="n">
        <v>0.77</v>
      </c>
      <c r="I32" t="n">
        <v>28</v>
      </c>
      <c r="J32" t="n">
        <v>197.19</v>
      </c>
      <c r="K32" t="n">
        <v>53.44</v>
      </c>
      <c r="L32" t="n">
        <v>8.5</v>
      </c>
      <c r="M32" t="n">
        <v>26</v>
      </c>
      <c r="N32" t="n">
        <v>40.26</v>
      </c>
      <c r="O32" t="n">
        <v>24554.18</v>
      </c>
      <c r="P32" t="n">
        <v>316.68</v>
      </c>
      <c r="Q32" t="n">
        <v>608.95</v>
      </c>
      <c r="R32" t="n">
        <v>64.65000000000001</v>
      </c>
      <c r="S32" t="n">
        <v>46.36</v>
      </c>
      <c r="T32" t="n">
        <v>8733.75</v>
      </c>
      <c r="U32" t="n">
        <v>0.72</v>
      </c>
      <c r="V32" t="n">
        <v>0.89</v>
      </c>
      <c r="W32" t="n">
        <v>9.220000000000001</v>
      </c>
      <c r="X32" t="n">
        <v>0.55</v>
      </c>
      <c r="Y32" t="n">
        <v>1</v>
      </c>
      <c r="Z32" t="n">
        <v>10</v>
      </c>
      <c r="AA32" t="n">
        <v>1141.429448491633</v>
      </c>
      <c r="AB32" t="n">
        <v>1561.75412773955</v>
      </c>
      <c r="AC32" t="n">
        <v>1412.702505723772</v>
      </c>
      <c r="AD32" t="n">
        <v>1141429.448491633</v>
      </c>
      <c r="AE32" t="n">
        <v>1561754.12773955</v>
      </c>
      <c r="AF32" t="n">
        <v>1.240580876603586e-06</v>
      </c>
      <c r="AG32" t="n">
        <v>35.72916666666666</v>
      </c>
      <c r="AH32" t="n">
        <v>1412702.505723772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3.6549</v>
      </c>
      <c r="E33" t="n">
        <v>27.36</v>
      </c>
      <c r="F33" t="n">
        <v>23.89</v>
      </c>
      <c r="G33" t="n">
        <v>53.08</v>
      </c>
      <c r="H33" t="n">
        <v>0.79</v>
      </c>
      <c r="I33" t="n">
        <v>27</v>
      </c>
      <c r="J33" t="n">
        <v>197.58</v>
      </c>
      <c r="K33" t="n">
        <v>53.44</v>
      </c>
      <c r="L33" t="n">
        <v>8.75</v>
      </c>
      <c r="M33" t="n">
        <v>25</v>
      </c>
      <c r="N33" t="n">
        <v>40.39</v>
      </c>
      <c r="O33" t="n">
        <v>24602.15</v>
      </c>
      <c r="P33" t="n">
        <v>315.74</v>
      </c>
      <c r="Q33" t="n">
        <v>608.86</v>
      </c>
      <c r="R33" t="n">
        <v>63.36</v>
      </c>
      <c r="S33" t="n">
        <v>46.36</v>
      </c>
      <c r="T33" t="n">
        <v>8092.56</v>
      </c>
      <c r="U33" t="n">
        <v>0.73</v>
      </c>
      <c r="V33" t="n">
        <v>0.89</v>
      </c>
      <c r="W33" t="n">
        <v>9.220000000000001</v>
      </c>
      <c r="X33" t="n">
        <v>0.51</v>
      </c>
      <c r="Y33" t="n">
        <v>1</v>
      </c>
      <c r="Z33" t="n">
        <v>10</v>
      </c>
      <c r="AA33" t="n">
        <v>1129.405741144824</v>
      </c>
      <c r="AB33" t="n">
        <v>1545.302760899115</v>
      </c>
      <c r="AC33" t="n">
        <v>1397.821234244949</v>
      </c>
      <c r="AD33" t="n">
        <v>1129405.741144824</v>
      </c>
      <c r="AE33" t="n">
        <v>1545302.760899115</v>
      </c>
      <c r="AF33" t="n">
        <v>1.244121016846878e-06</v>
      </c>
      <c r="AG33" t="n">
        <v>35.625</v>
      </c>
      <c r="AH33" t="n">
        <v>1397821.234244949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3.6564</v>
      </c>
      <c r="E34" t="n">
        <v>27.35</v>
      </c>
      <c r="F34" t="n">
        <v>23.88</v>
      </c>
      <c r="G34" t="n">
        <v>53.06</v>
      </c>
      <c r="H34" t="n">
        <v>0.8100000000000001</v>
      </c>
      <c r="I34" t="n">
        <v>27</v>
      </c>
      <c r="J34" t="n">
        <v>197.97</v>
      </c>
      <c r="K34" t="n">
        <v>53.44</v>
      </c>
      <c r="L34" t="n">
        <v>9</v>
      </c>
      <c r="M34" t="n">
        <v>25</v>
      </c>
      <c r="N34" t="n">
        <v>40.53</v>
      </c>
      <c r="O34" t="n">
        <v>24650.18</v>
      </c>
      <c r="P34" t="n">
        <v>315.16</v>
      </c>
      <c r="Q34" t="n">
        <v>608.86</v>
      </c>
      <c r="R34" t="n">
        <v>62.89</v>
      </c>
      <c r="S34" t="n">
        <v>46.36</v>
      </c>
      <c r="T34" t="n">
        <v>7859.72</v>
      </c>
      <c r="U34" t="n">
        <v>0.74</v>
      </c>
      <c r="V34" t="n">
        <v>0.89</v>
      </c>
      <c r="W34" t="n">
        <v>9.220000000000001</v>
      </c>
      <c r="X34" t="n">
        <v>0.5</v>
      </c>
      <c r="Y34" t="n">
        <v>1</v>
      </c>
      <c r="Z34" t="n">
        <v>10</v>
      </c>
      <c r="AA34" t="n">
        <v>1128.191097479021</v>
      </c>
      <c r="AB34" t="n">
        <v>1543.640831849266</v>
      </c>
      <c r="AC34" t="n">
        <v>1396.317917371086</v>
      </c>
      <c r="AD34" t="n">
        <v>1128191.097479021</v>
      </c>
      <c r="AE34" t="n">
        <v>1543640.831849266</v>
      </c>
      <c r="AF34" t="n">
        <v>1.244631613997352e-06</v>
      </c>
      <c r="AG34" t="n">
        <v>35.61197916666666</v>
      </c>
      <c r="AH34" t="n">
        <v>1396317.917371086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3.6596</v>
      </c>
      <c r="E35" t="n">
        <v>27.33</v>
      </c>
      <c r="F35" t="n">
        <v>23.89</v>
      </c>
      <c r="G35" t="n">
        <v>55.13</v>
      </c>
      <c r="H35" t="n">
        <v>0.83</v>
      </c>
      <c r="I35" t="n">
        <v>26</v>
      </c>
      <c r="J35" t="n">
        <v>198.36</v>
      </c>
      <c r="K35" t="n">
        <v>53.44</v>
      </c>
      <c r="L35" t="n">
        <v>9.25</v>
      </c>
      <c r="M35" t="n">
        <v>24</v>
      </c>
      <c r="N35" t="n">
        <v>40.67</v>
      </c>
      <c r="O35" t="n">
        <v>24698.26</v>
      </c>
      <c r="P35" t="n">
        <v>314.77</v>
      </c>
      <c r="Q35" t="n">
        <v>608.95</v>
      </c>
      <c r="R35" t="n">
        <v>63.25</v>
      </c>
      <c r="S35" t="n">
        <v>46.36</v>
      </c>
      <c r="T35" t="n">
        <v>8043.5</v>
      </c>
      <c r="U35" t="n">
        <v>0.73</v>
      </c>
      <c r="V35" t="n">
        <v>0.89</v>
      </c>
      <c r="W35" t="n">
        <v>9.23</v>
      </c>
      <c r="X35" t="n">
        <v>0.52</v>
      </c>
      <c r="Y35" t="n">
        <v>1</v>
      </c>
      <c r="Z35" t="n">
        <v>10</v>
      </c>
      <c r="AA35" t="n">
        <v>1127.113820006474</v>
      </c>
      <c r="AB35" t="n">
        <v>1542.1668532852</v>
      </c>
      <c r="AC35" t="n">
        <v>1394.984613252433</v>
      </c>
      <c r="AD35" t="n">
        <v>1127113.820006474</v>
      </c>
      <c r="AE35" t="n">
        <v>1542166.8532852</v>
      </c>
      <c r="AF35" t="n">
        <v>1.245720887918365e-06</v>
      </c>
      <c r="AG35" t="n">
        <v>35.5859375</v>
      </c>
      <c r="AH35" t="n">
        <v>1394984.613252433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3.6704</v>
      </c>
      <c r="E36" t="n">
        <v>27.24</v>
      </c>
      <c r="F36" t="n">
        <v>23.85</v>
      </c>
      <c r="G36" t="n">
        <v>57.23</v>
      </c>
      <c r="H36" t="n">
        <v>0.85</v>
      </c>
      <c r="I36" t="n">
        <v>25</v>
      </c>
      <c r="J36" t="n">
        <v>198.75</v>
      </c>
      <c r="K36" t="n">
        <v>53.44</v>
      </c>
      <c r="L36" t="n">
        <v>9.5</v>
      </c>
      <c r="M36" t="n">
        <v>23</v>
      </c>
      <c r="N36" t="n">
        <v>40.81</v>
      </c>
      <c r="O36" t="n">
        <v>24746.38</v>
      </c>
      <c r="P36" t="n">
        <v>314.14</v>
      </c>
      <c r="Q36" t="n">
        <v>608.8099999999999</v>
      </c>
      <c r="R36" t="n">
        <v>62.22</v>
      </c>
      <c r="S36" t="n">
        <v>46.36</v>
      </c>
      <c r="T36" t="n">
        <v>7535.03</v>
      </c>
      <c r="U36" t="n">
        <v>0.74</v>
      </c>
      <c r="V36" t="n">
        <v>0.89</v>
      </c>
      <c r="W36" t="n">
        <v>9.220000000000001</v>
      </c>
      <c r="X36" t="n">
        <v>0.47</v>
      </c>
      <c r="Y36" t="n">
        <v>1</v>
      </c>
      <c r="Z36" t="n">
        <v>10</v>
      </c>
      <c r="AA36" t="n">
        <v>1123.750608621171</v>
      </c>
      <c r="AB36" t="n">
        <v>1537.565159093414</v>
      </c>
      <c r="AC36" t="n">
        <v>1390.822098295792</v>
      </c>
      <c r="AD36" t="n">
        <v>1123750.608621171</v>
      </c>
      <c r="AE36" t="n">
        <v>1537565.159093414</v>
      </c>
      <c r="AF36" t="n">
        <v>1.249397187401784e-06</v>
      </c>
      <c r="AG36" t="n">
        <v>35.46875</v>
      </c>
      <c r="AH36" t="n">
        <v>1390822.098295792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3.6778</v>
      </c>
      <c r="E37" t="n">
        <v>27.19</v>
      </c>
      <c r="F37" t="n">
        <v>23.83</v>
      </c>
      <c r="G37" t="n">
        <v>59.57</v>
      </c>
      <c r="H37" t="n">
        <v>0.87</v>
      </c>
      <c r="I37" t="n">
        <v>24</v>
      </c>
      <c r="J37" t="n">
        <v>199.14</v>
      </c>
      <c r="K37" t="n">
        <v>53.44</v>
      </c>
      <c r="L37" t="n">
        <v>9.75</v>
      </c>
      <c r="M37" t="n">
        <v>22</v>
      </c>
      <c r="N37" t="n">
        <v>40.95</v>
      </c>
      <c r="O37" t="n">
        <v>24794.55</v>
      </c>
      <c r="P37" t="n">
        <v>312.95</v>
      </c>
      <c r="Q37" t="n">
        <v>608.8099999999999</v>
      </c>
      <c r="R37" t="n">
        <v>61.3</v>
      </c>
      <c r="S37" t="n">
        <v>46.36</v>
      </c>
      <c r="T37" t="n">
        <v>7076.53</v>
      </c>
      <c r="U37" t="n">
        <v>0.76</v>
      </c>
      <c r="V37" t="n">
        <v>0.89</v>
      </c>
      <c r="W37" t="n">
        <v>9.220000000000001</v>
      </c>
      <c r="X37" t="n">
        <v>0.45</v>
      </c>
      <c r="Y37" t="n">
        <v>1</v>
      </c>
      <c r="Z37" t="n">
        <v>10</v>
      </c>
      <c r="AA37" t="n">
        <v>1120.510764377494</v>
      </c>
      <c r="AB37" t="n">
        <v>1533.132261267375</v>
      </c>
      <c r="AC37" t="n">
        <v>1386.812270016659</v>
      </c>
      <c r="AD37" t="n">
        <v>1120510.764377494</v>
      </c>
      <c r="AE37" t="n">
        <v>1533132.261267375</v>
      </c>
      <c r="AF37" t="n">
        <v>1.251916133344126e-06</v>
      </c>
      <c r="AG37" t="n">
        <v>35.40364583333334</v>
      </c>
      <c r="AH37" t="n">
        <v>1386812.270016659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3.6766</v>
      </c>
      <c r="E38" t="n">
        <v>27.2</v>
      </c>
      <c r="F38" t="n">
        <v>23.84</v>
      </c>
      <c r="G38" t="n">
        <v>59.59</v>
      </c>
      <c r="H38" t="n">
        <v>0.89</v>
      </c>
      <c r="I38" t="n">
        <v>24</v>
      </c>
      <c r="J38" t="n">
        <v>199.53</v>
      </c>
      <c r="K38" t="n">
        <v>53.44</v>
      </c>
      <c r="L38" t="n">
        <v>10</v>
      </c>
      <c r="M38" t="n">
        <v>22</v>
      </c>
      <c r="N38" t="n">
        <v>41.1</v>
      </c>
      <c r="O38" t="n">
        <v>24842.77</v>
      </c>
      <c r="P38" t="n">
        <v>313.02</v>
      </c>
      <c r="Q38" t="n">
        <v>608.83</v>
      </c>
      <c r="R38" t="n">
        <v>61.77</v>
      </c>
      <c r="S38" t="n">
        <v>46.36</v>
      </c>
      <c r="T38" t="n">
        <v>7310.49</v>
      </c>
      <c r="U38" t="n">
        <v>0.75</v>
      </c>
      <c r="V38" t="n">
        <v>0.89</v>
      </c>
      <c r="W38" t="n">
        <v>9.220000000000001</v>
      </c>
      <c r="X38" t="n">
        <v>0.46</v>
      </c>
      <c r="Y38" t="n">
        <v>1</v>
      </c>
      <c r="Z38" t="n">
        <v>10</v>
      </c>
      <c r="AA38" t="n">
        <v>1120.907032664104</v>
      </c>
      <c r="AB38" t="n">
        <v>1533.674453019237</v>
      </c>
      <c r="AC38" t="n">
        <v>1387.302715748694</v>
      </c>
      <c r="AD38" t="n">
        <v>1120907.032664104</v>
      </c>
      <c r="AE38" t="n">
        <v>1533674.453019237</v>
      </c>
      <c r="AF38" t="n">
        <v>1.251507655623746e-06</v>
      </c>
      <c r="AG38" t="n">
        <v>35.41666666666666</v>
      </c>
      <c r="AH38" t="n">
        <v>1387302.715748694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3.6848</v>
      </c>
      <c r="E39" t="n">
        <v>27.14</v>
      </c>
      <c r="F39" t="n">
        <v>23.81</v>
      </c>
      <c r="G39" t="n">
        <v>62.12</v>
      </c>
      <c r="H39" t="n">
        <v>0.91</v>
      </c>
      <c r="I39" t="n">
        <v>23</v>
      </c>
      <c r="J39" t="n">
        <v>199.92</v>
      </c>
      <c r="K39" t="n">
        <v>53.44</v>
      </c>
      <c r="L39" t="n">
        <v>10.25</v>
      </c>
      <c r="M39" t="n">
        <v>21</v>
      </c>
      <c r="N39" t="n">
        <v>41.24</v>
      </c>
      <c r="O39" t="n">
        <v>24891.03</v>
      </c>
      <c r="P39" t="n">
        <v>311.91</v>
      </c>
      <c r="Q39" t="n">
        <v>608.83</v>
      </c>
      <c r="R39" t="n">
        <v>61.18</v>
      </c>
      <c r="S39" t="n">
        <v>46.36</v>
      </c>
      <c r="T39" t="n">
        <v>7020.83</v>
      </c>
      <c r="U39" t="n">
        <v>0.76</v>
      </c>
      <c r="V39" t="n">
        <v>0.89</v>
      </c>
      <c r="W39" t="n">
        <v>9.210000000000001</v>
      </c>
      <c r="X39" t="n">
        <v>0.44</v>
      </c>
      <c r="Y39" t="n">
        <v>1</v>
      </c>
      <c r="Z39" t="n">
        <v>10</v>
      </c>
      <c r="AA39" t="n">
        <v>1117.57596729249</v>
      </c>
      <c r="AB39" t="n">
        <v>1529.116742421563</v>
      </c>
      <c r="AC39" t="n">
        <v>1383.179986653675</v>
      </c>
      <c r="AD39" t="n">
        <v>1117575.96729249</v>
      </c>
      <c r="AE39" t="n">
        <v>1529116.742421563</v>
      </c>
      <c r="AF39" t="n">
        <v>1.254298920046342e-06</v>
      </c>
      <c r="AG39" t="n">
        <v>35.33854166666666</v>
      </c>
      <c r="AH39" t="n">
        <v>1383179.986653675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3.6849</v>
      </c>
      <c r="E40" t="n">
        <v>27.14</v>
      </c>
      <c r="F40" t="n">
        <v>23.81</v>
      </c>
      <c r="G40" t="n">
        <v>62.12</v>
      </c>
      <c r="H40" t="n">
        <v>0.93</v>
      </c>
      <c r="I40" t="n">
        <v>23</v>
      </c>
      <c r="J40" t="n">
        <v>200.31</v>
      </c>
      <c r="K40" t="n">
        <v>53.44</v>
      </c>
      <c r="L40" t="n">
        <v>10.5</v>
      </c>
      <c r="M40" t="n">
        <v>21</v>
      </c>
      <c r="N40" t="n">
        <v>41.38</v>
      </c>
      <c r="O40" t="n">
        <v>24939.35</v>
      </c>
      <c r="P40" t="n">
        <v>311.71</v>
      </c>
      <c r="Q40" t="n">
        <v>608.87</v>
      </c>
      <c r="R40" t="n">
        <v>61.26</v>
      </c>
      <c r="S40" t="n">
        <v>46.36</v>
      </c>
      <c r="T40" t="n">
        <v>7060.62</v>
      </c>
      <c r="U40" t="n">
        <v>0.76</v>
      </c>
      <c r="V40" t="n">
        <v>0.89</v>
      </c>
      <c r="W40" t="n">
        <v>9.210000000000001</v>
      </c>
      <c r="X40" t="n">
        <v>0.44</v>
      </c>
      <c r="Y40" t="n">
        <v>1</v>
      </c>
      <c r="Z40" t="n">
        <v>10</v>
      </c>
      <c r="AA40" t="n">
        <v>1117.262968082006</v>
      </c>
      <c r="AB40" t="n">
        <v>1528.688483093227</v>
      </c>
      <c r="AC40" t="n">
        <v>1382.79259979457</v>
      </c>
      <c r="AD40" t="n">
        <v>1117262.968082005</v>
      </c>
      <c r="AE40" t="n">
        <v>1528688.483093227</v>
      </c>
      <c r="AF40" t="n">
        <v>1.254332959856374e-06</v>
      </c>
      <c r="AG40" t="n">
        <v>35.33854166666666</v>
      </c>
      <c r="AH40" t="n">
        <v>1382792.59979457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3.6926</v>
      </c>
      <c r="E41" t="n">
        <v>27.08</v>
      </c>
      <c r="F41" t="n">
        <v>23.79</v>
      </c>
      <c r="G41" t="n">
        <v>64.89</v>
      </c>
      <c r="H41" t="n">
        <v>0.95</v>
      </c>
      <c r="I41" t="n">
        <v>22</v>
      </c>
      <c r="J41" t="n">
        <v>200.71</v>
      </c>
      <c r="K41" t="n">
        <v>53.44</v>
      </c>
      <c r="L41" t="n">
        <v>10.75</v>
      </c>
      <c r="M41" t="n">
        <v>20</v>
      </c>
      <c r="N41" t="n">
        <v>41.52</v>
      </c>
      <c r="O41" t="n">
        <v>24987.71</v>
      </c>
      <c r="P41" t="n">
        <v>311.02</v>
      </c>
      <c r="Q41" t="n">
        <v>608.79</v>
      </c>
      <c r="R41" t="n">
        <v>60.49</v>
      </c>
      <c r="S41" t="n">
        <v>46.36</v>
      </c>
      <c r="T41" t="n">
        <v>6680.9</v>
      </c>
      <c r="U41" t="n">
        <v>0.77</v>
      </c>
      <c r="V41" t="n">
        <v>0.9</v>
      </c>
      <c r="W41" t="n">
        <v>9.210000000000001</v>
      </c>
      <c r="X41" t="n">
        <v>0.42</v>
      </c>
      <c r="Y41" t="n">
        <v>1</v>
      </c>
      <c r="Z41" t="n">
        <v>10</v>
      </c>
      <c r="AA41" t="n">
        <v>1114.733218131257</v>
      </c>
      <c r="AB41" t="n">
        <v>1525.227167605922</v>
      </c>
      <c r="AC41" t="n">
        <v>1379.661627399387</v>
      </c>
      <c r="AD41" t="n">
        <v>1114733.218131257</v>
      </c>
      <c r="AE41" t="n">
        <v>1525227.167605922</v>
      </c>
      <c r="AF41" t="n">
        <v>1.256954025228811e-06</v>
      </c>
      <c r="AG41" t="n">
        <v>35.26041666666666</v>
      </c>
      <c r="AH41" t="n">
        <v>1379661.627399387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3.6925</v>
      </c>
      <c r="E42" t="n">
        <v>27.08</v>
      </c>
      <c r="F42" t="n">
        <v>23.79</v>
      </c>
      <c r="G42" t="n">
        <v>64.89</v>
      </c>
      <c r="H42" t="n">
        <v>0.97</v>
      </c>
      <c r="I42" t="n">
        <v>22</v>
      </c>
      <c r="J42" t="n">
        <v>201.1</v>
      </c>
      <c r="K42" t="n">
        <v>53.44</v>
      </c>
      <c r="L42" t="n">
        <v>11</v>
      </c>
      <c r="M42" t="n">
        <v>20</v>
      </c>
      <c r="N42" t="n">
        <v>41.66</v>
      </c>
      <c r="O42" t="n">
        <v>25036.12</v>
      </c>
      <c r="P42" t="n">
        <v>310.42</v>
      </c>
      <c r="Q42" t="n">
        <v>608.87</v>
      </c>
      <c r="R42" t="n">
        <v>60.75</v>
      </c>
      <c r="S42" t="n">
        <v>46.36</v>
      </c>
      <c r="T42" t="n">
        <v>6811.13</v>
      </c>
      <c r="U42" t="n">
        <v>0.76</v>
      </c>
      <c r="V42" t="n">
        <v>0.9</v>
      </c>
      <c r="W42" t="n">
        <v>9.210000000000001</v>
      </c>
      <c r="X42" t="n">
        <v>0.42</v>
      </c>
      <c r="Y42" t="n">
        <v>1</v>
      </c>
      <c r="Z42" t="n">
        <v>10</v>
      </c>
      <c r="AA42" t="n">
        <v>1113.866466516425</v>
      </c>
      <c r="AB42" t="n">
        <v>1524.041239808126</v>
      </c>
      <c r="AC42" t="n">
        <v>1378.588882886153</v>
      </c>
      <c r="AD42" t="n">
        <v>1113866.466516425</v>
      </c>
      <c r="AE42" t="n">
        <v>1524041.239808126</v>
      </c>
      <c r="AF42" t="n">
        <v>1.256919985418779e-06</v>
      </c>
      <c r="AG42" t="n">
        <v>35.26041666666666</v>
      </c>
      <c r="AH42" t="n">
        <v>1378588.882886152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3.6991</v>
      </c>
      <c r="E43" t="n">
        <v>27.03</v>
      </c>
      <c r="F43" t="n">
        <v>23.78</v>
      </c>
      <c r="G43" t="n">
        <v>67.95</v>
      </c>
      <c r="H43" t="n">
        <v>0.99</v>
      </c>
      <c r="I43" t="n">
        <v>21</v>
      </c>
      <c r="J43" t="n">
        <v>201.49</v>
      </c>
      <c r="K43" t="n">
        <v>53.44</v>
      </c>
      <c r="L43" t="n">
        <v>11.25</v>
      </c>
      <c r="M43" t="n">
        <v>19</v>
      </c>
      <c r="N43" t="n">
        <v>41.81</v>
      </c>
      <c r="O43" t="n">
        <v>25084.58</v>
      </c>
      <c r="P43" t="n">
        <v>309.99</v>
      </c>
      <c r="Q43" t="n">
        <v>608.83</v>
      </c>
      <c r="R43" t="n">
        <v>60.2</v>
      </c>
      <c r="S43" t="n">
        <v>46.36</v>
      </c>
      <c r="T43" t="n">
        <v>6541.45</v>
      </c>
      <c r="U43" t="n">
        <v>0.77</v>
      </c>
      <c r="V43" t="n">
        <v>0.9</v>
      </c>
      <c r="W43" t="n">
        <v>9.210000000000001</v>
      </c>
      <c r="X43" t="n">
        <v>0.41</v>
      </c>
      <c r="Y43" t="n">
        <v>1</v>
      </c>
      <c r="Z43" t="n">
        <v>10</v>
      </c>
      <c r="AA43" t="n">
        <v>1112.001988459469</v>
      </c>
      <c r="AB43" t="n">
        <v>1521.490178675633</v>
      </c>
      <c r="AC43" t="n">
        <v>1376.281291447707</v>
      </c>
      <c r="AD43" t="n">
        <v>1112001.98845947</v>
      </c>
      <c r="AE43" t="n">
        <v>1521490.178675633</v>
      </c>
      <c r="AF43" t="n">
        <v>1.259166612880868e-06</v>
      </c>
      <c r="AG43" t="n">
        <v>35.1953125</v>
      </c>
      <c r="AH43" t="n">
        <v>1376281.291447707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3.7026</v>
      </c>
      <c r="E44" t="n">
        <v>27.01</v>
      </c>
      <c r="F44" t="n">
        <v>23.76</v>
      </c>
      <c r="G44" t="n">
        <v>67.88</v>
      </c>
      <c r="H44" t="n">
        <v>1.01</v>
      </c>
      <c r="I44" t="n">
        <v>21</v>
      </c>
      <c r="J44" t="n">
        <v>201.88</v>
      </c>
      <c r="K44" t="n">
        <v>53.44</v>
      </c>
      <c r="L44" t="n">
        <v>11.5</v>
      </c>
      <c r="M44" t="n">
        <v>19</v>
      </c>
      <c r="N44" t="n">
        <v>41.95</v>
      </c>
      <c r="O44" t="n">
        <v>25133.09</v>
      </c>
      <c r="P44" t="n">
        <v>309.24</v>
      </c>
      <c r="Q44" t="n">
        <v>608.8099999999999</v>
      </c>
      <c r="R44" t="n">
        <v>59.34</v>
      </c>
      <c r="S44" t="n">
        <v>46.36</v>
      </c>
      <c r="T44" t="n">
        <v>6110.34</v>
      </c>
      <c r="U44" t="n">
        <v>0.78</v>
      </c>
      <c r="V44" t="n">
        <v>0.9</v>
      </c>
      <c r="W44" t="n">
        <v>9.210000000000001</v>
      </c>
      <c r="X44" t="n">
        <v>0.39</v>
      </c>
      <c r="Y44" t="n">
        <v>1</v>
      </c>
      <c r="Z44" t="n">
        <v>10</v>
      </c>
      <c r="AA44" t="n">
        <v>1110.132585309634</v>
      </c>
      <c r="AB44" t="n">
        <v>1518.932378813782</v>
      </c>
      <c r="AC44" t="n">
        <v>1373.967604414777</v>
      </c>
      <c r="AD44" t="n">
        <v>1110132.585309634</v>
      </c>
      <c r="AE44" t="n">
        <v>1518932.378813782</v>
      </c>
      <c r="AF44" t="n">
        <v>1.260358006231976e-06</v>
      </c>
      <c r="AG44" t="n">
        <v>35.16927083333334</v>
      </c>
      <c r="AH44" t="n">
        <v>1373967.604414777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3.7078</v>
      </c>
      <c r="E45" t="n">
        <v>26.97</v>
      </c>
      <c r="F45" t="n">
        <v>23.76</v>
      </c>
      <c r="G45" t="n">
        <v>71.27</v>
      </c>
      <c r="H45" t="n">
        <v>1.03</v>
      </c>
      <c r="I45" t="n">
        <v>20</v>
      </c>
      <c r="J45" t="n">
        <v>202.28</v>
      </c>
      <c r="K45" t="n">
        <v>53.44</v>
      </c>
      <c r="L45" t="n">
        <v>11.75</v>
      </c>
      <c r="M45" t="n">
        <v>18</v>
      </c>
      <c r="N45" t="n">
        <v>42.09</v>
      </c>
      <c r="O45" t="n">
        <v>25181.64</v>
      </c>
      <c r="P45" t="n">
        <v>308.81</v>
      </c>
      <c r="Q45" t="n">
        <v>608.8099999999999</v>
      </c>
      <c r="R45" t="n">
        <v>59.23</v>
      </c>
      <c r="S45" t="n">
        <v>46.36</v>
      </c>
      <c r="T45" t="n">
        <v>6062.25</v>
      </c>
      <c r="U45" t="n">
        <v>0.78</v>
      </c>
      <c r="V45" t="n">
        <v>0.9</v>
      </c>
      <c r="W45" t="n">
        <v>9.210000000000001</v>
      </c>
      <c r="X45" t="n">
        <v>0.39</v>
      </c>
      <c r="Y45" t="n">
        <v>1</v>
      </c>
      <c r="Z45" t="n">
        <v>10</v>
      </c>
      <c r="AA45" t="n">
        <v>1108.600612544574</v>
      </c>
      <c r="AB45" t="n">
        <v>1516.836266090759</v>
      </c>
      <c r="AC45" t="n">
        <v>1372.071541748126</v>
      </c>
      <c r="AD45" t="n">
        <v>1108600.612544575</v>
      </c>
      <c r="AE45" t="n">
        <v>1516836.266090759</v>
      </c>
      <c r="AF45" t="n">
        <v>1.262128076353622e-06</v>
      </c>
      <c r="AG45" t="n">
        <v>35.1171875</v>
      </c>
      <c r="AH45" t="n">
        <v>1372071.541748126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3.7087</v>
      </c>
      <c r="E46" t="n">
        <v>26.96</v>
      </c>
      <c r="F46" t="n">
        <v>23.75</v>
      </c>
      <c r="G46" t="n">
        <v>71.25</v>
      </c>
      <c r="H46" t="n">
        <v>1.05</v>
      </c>
      <c r="I46" t="n">
        <v>20</v>
      </c>
      <c r="J46" t="n">
        <v>202.67</v>
      </c>
      <c r="K46" t="n">
        <v>53.44</v>
      </c>
      <c r="L46" t="n">
        <v>12</v>
      </c>
      <c r="M46" t="n">
        <v>18</v>
      </c>
      <c r="N46" t="n">
        <v>42.24</v>
      </c>
      <c r="O46" t="n">
        <v>25230.25</v>
      </c>
      <c r="P46" t="n">
        <v>308.31</v>
      </c>
      <c r="Q46" t="n">
        <v>608.79</v>
      </c>
      <c r="R46" t="n">
        <v>58.91</v>
      </c>
      <c r="S46" t="n">
        <v>46.36</v>
      </c>
      <c r="T46" t="n">
        <v>5904.68</v>
      </c>
      <c r="U46" t="n">
        <v>0.79</v>
      </c>
      <c r="V46" t="n">
        <v>0.9</v>
      </c>
      <c r="W46" t="n">
        <v>9.220000000000001</v>
      </c>
      <c r="X46" t="n">
        <v>0.38</v>
      </c>
      <c r="Y46" t="n">
        <v>1</v>
      </c>
      <c r="Z46" t="n">
        <v>10</v>
      </c>
      <c r="AA46" t="n">
        <v>1107.632503676616</v>
      </c>
      <c r="AB46" t="n">
        <v>1515.511656827669</v>
      </c>
      <c r="AC46" t="n">
        <v>1370.873351334005</v>
      </c>
      <c r="AD46" t="n">
        <v>1107632.503676616</v>
      </c>
      <c r="AE46" t="n">
        <v>1515511.656827669</v>
      </c>
      <c r="AF46" t="n">
        <v>1.262434434643907e-06</v>
      </c>
      <c r="AG46" t="n">
        <v>35.10416666666666</v>
      </c>
      <c r="AH46" t="n">
        <v>1370873.351334005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3.7172</v>
      </c>
      <c r="E47" t="n">
        <v>26.9</v>
      </c>
      <c r="F47" t="n">
        <v>23.73</v>
      </c>
      <c r="G47" t="n">
        <v>74.92</v>
      </c>
      <c r="H47" t="n">
        <v>1.07</v>
      </c>
      <c r="I47" t="n">
        <v>19</v>
      </c>
      <c r="J47" t="n">
        <v>203.07</v>
      </c>
      <c r="K47" t="n">
        <v>53.44</v>
      </c>
      <c r="L47" t="n">
        <v>12.25</v>
      </c>
      <c r="M47" t="n">
        <v>17</v>
      </c>
      <c r="N47" t="n">
        <v>42.38</v>
      </c>
      <c r="O47" t="n">
        <v>25279.03</v>
      </c>
      <c r="P47" t="n">
        <v>307.6</v>
      </c>
      <c r="Q47" t="n">
        <v>608.79</v>
      </c>
      <c r="R47" t="n">
        <v>58.31</v>
      </c>
      <c r="S47" t="n">
        <v>46.36</v>
      </c>
      <c r="T47" t="n">
        <v>5605.99</v>
      </c>
      <c r="U47" t="n">
        <v>0.8</v>
      </c>
      <c r="V47" t="n">
        <v>0.9</v>
      </c>
      <c r="W47" t="n">
        <v>9.210000000000001</v>
      </c>
      <c r="X47" t="n">
        <v>0.35</v>
      </c>
      <c r="Y47" t="n">
        <v>1</v>
      </c>
      <c r="Z47" t="n">
        <v>10</v>
      </c>
      <c r="AA47" t="n">
        <v>1104.97245925844</v>
      </c>
      <c r="AB47" t="n">
        <v>1511.872066701843</v>
      </c>
      <c r="AC47" t="n">
        <v>1367.581118581592</v>
      </c>
      <c r="AD47" t="n">
        <v>1104972.45925844</v>
      </c>
      <c r="AE47" t="n">
        <v>1511872.066701843</v>
      </c>
      <c r="AF47" t="n">
        <v>1.265327818496598e-06</v>
      </c>
      <c r="AG47" t="n">
        <v>35.02604166666666</v>
      </c>
      <c r="AH47" t="n">
        <v>1367581.118581592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3.7166</v>
      </c>
      <c r="E48" t="n">
        <v>26.91</v>
      </c>
      <c r="F48" t="n">
        <v>23.73</v>
      </c>
      <c r="G48" t="n">
        <v>74.94</v>
      </c>
      <c r="H48" t="n">
        <v>1.09</v>
      </c>
      <c r="I48" t="n">
        <v>19</v>
      </c>
      <c r="J48" t="n">
        <v>203.46</v>
      </c>
      <c r="K48" t="n">
        <v>53.44</v>
      </c>
      <c r="L48" t="n">
        <v>12.5</v>
      </c>
      <c r="M48" t="n">
        <v>17</v>
      </c>
      <c r="N48" t="n">
        <v>42.53</v>
      </c>
      <c r="O48" t="n">
        <v>25327.74</v>
      </c>
      <c r="P48" t="n">
        <v>307.58</v>
      </c>
      <c r="Q48" t="n">
        <v>608.83</v>
      </c>
      <c r="R48" t="n">
        <v>58.63</v>
      </c>
      <c r="S48" t="n">
        <v>46.36</v>
      </c>
      <c r="T48" t="n">
        <v>5767.68</v>
      </c>
      <c r="U48" t="n">
        <v>0.79</v>
      </c>
      <c r="V48" t="n">
        <v>0.9</v>
      </c>
      <c r="W48" t="n">
        <v>9.210000000000001</v>
      </c>
      <c r="X48" t="n">
        <v>0.36</v>
      </c>
      <c r="Y48" t="n">
        <v>1</v>
      </c>
      <c r="Z48" t="n">
        <v>10</v>
      </c>
      <c r="AA48" t="n">
        <v>1105.046040808184</v>
      </c>
      <c r="AB48" t="n">
        <v>1511.972744224392</v>
      </c>
      <c r="AC48" t="n">
        <v>1367.67218758269</v>
      </c>
      <c r="AD48" t="n">
        <v>1105046.040808185</v>
      </c>
      <c r="AE48" t="n">
        <v>1511972.744224392</v>
      </c>
      <c r="AF48" t="n">
        <v>1.265123579636408e-06</v>
      </c>
      <c r="AG48" t="n">
        <v>35.0390625</v>
      </c>
      <c r="AH48" t="n">
        <v>1367672.18758269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3.7168</v>
      </c>
      <c r="E49" t="n">
        <v>26.9</v>
      </c>
      <c r="F49" t="n">
        <v>23.73</v>
      </c>
      <c r="G49" t="n">
        <v>74.93000000000001</v>
      </c>
      <c r="H49" t="n">
        <v>1.11</v>
      </c>
      <c r="I49" t="n">
        <v>19</v>
      </c>
      <c r="J49" t="n">
        <v>203.86</v>
      </c>
      <c r="K49" t="n">
        <v>53.44</v>
      </c>
      <c r="L49" t="n">
        <v>12.75</v>
      </c>
      <c r="M49" t="n">
        <v>17</v>
      </c>
      <c r="N49" t="n">
        <v>42.67</v>
      </c>
      <c r="O49" t="n">
        <v>25376.49</v>
      </c>
      <c r="P49" t="n">
        <v>306.69</v>
      </c>
      <c r="Q49" t="n">
        <v>608.85</v>
      </c>
      <c r="R49" t="n">
        <v>58.32</v>
      </c>
      <c r="S49" t="n">
        <v>46.36</v>
      </c>
      <c r="T49" t="n">
        <v>5610.41</v>
      </c>
      <c r="U49" t="n">
        <v>0.79</v>
      </c>
      <c r="V49" t="n">
        <v>0.9</v>
      </c>
      <c r="W49" t="n">
        <v>9.210000000000001</v>
      </c>
      <c r="X49" t="n">
        <v>0.36</v>
      </c>
      <c r="Y49" t="n">
        <v>1</v>
      </c>
      <c r="Z49" t="n">
        <v>10</v>
      </c>
      <c r="AA49" t="n">
        <v>1103.708655074773</v>
      </c>
      <c r="AB49" t="n">
        <v>1510.142874062645</v>
      </c>
      <c r="AC49" t="n">
        <v>1366.016957660941</v>
      </c>
      <c r="AD49" t="n">
        <v>1103708.655074773</v>
      </c>
      <c r="AE49" t="n">
        <v>1510142.874062645</v>
      </c>
      <c r="AF49" t="n">
        <v>1.265191659256471e-06</v>
      </c>
      <c r="AG49" t="n">
        <v>35.02604166666666</v>
      </c>
      <c r="AH49" t="n">
        <v>1366016.957660941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3.7239</v>
      </c>
      <c r="E50" t="n">
        <v>26.85</v>
      </c>
      <c r="F50" t="n">
        <v>23.72</v>
      </c>
      <c r="G50" t="n">
        <v>79.05</v>
      </c>
      <c r="H50" t="n">
        <v>1.13</v>
      </c>
      <c r="I50" t="n">
        <v>18</v>
      </c>
      <c r="J50" t="n">
        <v>204.25</v>
      </c>
      <c r="K50" t="n">
        <v>53.44</v>
      </c>
      <c r="L50" t="n">
        <v>13</v>
      </c>
      <c r="M50" t="n">
        <v>16</v>
      </c>
      <c r="N50" t="n">
        <v>42.82</v>
      </c>
      <c r="O50" t="n">
        <v>25425.3</v>
      </c>
      <c r="P50" t="n">
        <v>306.19</v>
      </c>
      <c r="Q50" t="n">
        <v>608.8200000000001</v>
      </c>
      <c r="R50" t="n">
        <v>57.92</v>
      </c>
      <c r="S50" t="n">
        <v>46.36</v>
      </c>
      <c r="T50" t="n">
        <v>5416.56</v>
      </c>
      <c r="U50" t="n">
        <v>0.8</v>
      </c>
      <c r="V50" t="n">
        <v>0.9</v>
      </c>
      <c r="W50" t="n">
        <v>9.210000000000001</v>
      </c>
      <c r="X50" t="n">
        <v>0.34</v>
      </c>
      <c r="Y50" t="n">
        <v>1</v>
      </c>
      <c r="Z50" t="n">
        <v>10</v>
      </c>
      <c r="AA50" t="n">
        <v>1093.105011934365</v>
      </c>
      <c r="AB50" t="n">
        <v>1495.634501718218</v>
      </c>
      <c r="AC50" t="n">
        <v>1352.893244010438</v>
      </c>
      <c r="AD50" t="n">
        <v>1093105.011934365</v>
      </c>
      <c r="AE50" t="n">
        <v>1495634.501718218</v>
      </c>
      <c r="AF50" t="n">
        <v>1.267608485768718e-06</v>
      </c>
      <c r="AG50" t="n">
        <v>34.9609375</v>
      </c>
      <c r="AH50" t="n">
        <v>1352893.244010438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3.7264</v>
      </c>
      <c r="E51" t="n">
        <v>26.84</v>
      </c>
      <c r="F51" t="n">
        <v>23.7</v>
      </c>
      <c r="G51" t="n">
        <v>78.98999999999999</v>
      </c>
      <c r="H51" t="n">
        <v>1.15</v>
      </c>
      <c r="I51" t="n">
        <v>18</v>
      </c>
      <c r="J51" t="n">
        <v>204.65</v>
      </c>
      <c r="K51" t="n">
        <v>53.44</v>
      </c>
      <c r="L51" t="n">
        <v>13.25</v>
      </c>
      <c r="M51" t="n">
        <v>16</v>
      </c>
      <c r="N51" t="n">
        <v>42.96</v>
      </c>
      <c r="O51" t="n">
        <v>25474.16</v>
      </c>
      <c r="P51" t="n">
        <v>305.99</v>
      </c>
      <c r="Q51" t="n">
        <v>608.85</v>
      </c>
      <c r="R51" t="n">
        <v>57.37</v>
      </c>
      <c r="S51" t="n">
        <v>46.36</v>
      </c>
      <c r="T51" t="n">
        <v>5142.53</v>
      </c>
      <c r="U51" t="n">
        <v>0.8100000000000001</v>
      </c>
      <c r="V51" t="n">
        <v>0.9</v>
      </c>
      <c r="W51" t="n">
        <v>9.210000000000001</v>
      </c>
      <c r="X51" t="n">
        <v>0.33</v>
      </c>
      <c r="Y51" t="n">
        <v>1</v>
      </c>
      <c r="Z51" t="n">
        <v>10</v>
      </c>
      <c r="AA51" t="n">
        <v>1092.230556583546</v>
      </c>
      <c r="AB51" t="n">
        <v>1494.438033328981</v>
      </c>
      <c r="AC51" t="n">
        <v>1351.810964885015</v>
      </c>
      <c r="AD51" t="n">
        <v>1092230.556583546</v>
      </c>
      <c r="AE51" t="n">
        <v>1494438.03332898</v>
      </c>
      <c r="AF51" t="n">
        <v>1.268459481019509e-06</v>
      </c>
      <c r="AG51" t="n">
        <v>34.94791666666666</v>
      </c>
      <c r="AH51" t="n">
        <v>1351810.964885015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3.7247</v>
      </c>
      <c r="E52" t="n">
        <v>26.85</v>
      </c>
      <c r="F52" t="n">
        <v>23.71</v>
      </c>
      <c r="G52" t="n">
        <v>79.03</v>
      </c>
      <c r="H52" t="n">
        <v>1.17</v>
      </c>
      <c r="I52" t="n">
        <v>18</v>
      </c>
      <c r="J52" t="n">
        <v>205.05</v>
      </c>
      <c r="K52" t="n">
        <v>53.44</v>
      </c>
      <c r="L52" t="n">
        <v>13.5</v>
      </c>
      <c r="M52" t="n">
        <v>16</v>
      </c>
      <c r="N52" t="n">
        <v>43.11</v>
      </c>
      <c r="O52" t="n">
        <v>25523.06</v>
      </c>
      <c r="P52" t="n">
        <v>304.85</v>
      </c>
      <c r="Q52" t="n">
        <v>608.83</v>
      </c>
      <c r="R52" t="n">
        <v>57.8</v>
      </c>
      <c r="S52" t="n">
        <v>46.36</v>
      </c>
      <c r="T52" t="n">
        <v>5355.53</v>
      </c>
      <c r="U52" t="n">
        <v>0.8</v>
      </c>
      <c r="V52" t="n">
        <v>0.9</v>
      </c>
      <c r="W52" t="n">
        <v>9.210000000000001</v>
      </c>
      <c r="X52" t="n">
        <v>0.34</v>
      </c>
      <c r="Y52" t="n">
        <v>1</v>
      </c>
      <c r="Z52" t="n">
        <v>10</v>
      </c>
      <c r="AA52" t="n">
        <v>1090.932472385659</v>
      </c>
      <c r="AB52" t="n">
        <v>1492.661937261998</v>
      </c>
      <c r="AC52" t="n">
        <v>1350.204376933899</v>
      </c>
      <c r="AD52" t="n">
        <v>1090932.472385659</v>
      </c>
      <c r="AE52" t="n">
        <v>1492661.937261998</v>
      </c>
      <c r="AF52" t="n">
        <v>1.267880804248971e-06</v>
      </c>
      <c r="AG52" t="n">
        <v>34.9609375</v>
      </c>
      <c r="AH52" t="n">
        <v>1350204.376933899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3.7335</v>
      </c>
      <c r="E53" t="n">
        <v>26.78</v>
      </c>
      <c r="F53" t="n">
        <v>23.68</v>
      </c>
      <c r="G53" t="n">
        <v>83.59</v>
      </c>
      <c r="H53" t="n">
        <v>1.19</v>
      </c>
      <c r="I53" t="n">
        <v>17</v>
      </c>
      <c r="J53" t="n">
        <v>205.44</v>
      </c>
      <c r="K53" t="n">
        <v>53.44</v>
      </c>
      <c r="L53" t="n">
        <v>13.75</v>
      </c>
      <c r="M53" t="n">
        <v>15</v>
      </c>
      <c r="N53" t="n">
        <v>43.26</v>
      </c>
      <c r="O53" t="n">
        <v>25572.02</v>
      </c>
      <c r="P53" t="n">
        <v>304.08</v>
      </c>
      <c r="Q53" t="n">
        <v>608.8099999999999</v>
      </c>
      <c r="R53" t="n">
        <v>57.03</v>
      </c>
      <c r="S53" t="n">
        <v>46.36</v>
      </c>
      <c r="T53" t="n">
        <v>4976.21</v>
      </c>
      <c r="U53" t="n">
        <v>0.8100000000000001</v>
      </c>
      <c r="V53" t="n">
        <v>0.9</v>
      </c>
      <c r="W53" t="n">
        <v>9.210000000000001</v>
      </c>
      <c r="X53" t="n">
        <v>0.31</v>
      </c>
      <c r="Y53" t="n">
        <v>1</v>
      </c>
      <c r="Z53" t="n">
        <v>10</v>
      </c>
      <c r="AA53" t="n">
        <v>1088.085904416882</v>
      </c>
      <c r="AB53" t="n">
        <v>1488.767137385402</v>
      </c>
      <c r="AC53" t="n">
        <v>1346.68129129114</v>
      </c>
      <c r="AD53" t="n">
        <v>1088085.904416882</v>
      </c>
      <c r="AE53" t="n">
        <v>1488767.137385402</v>
      </c>
      <c r="AF53" t="n">
        <v>1.270876307531757e-06</v>
      </c>
      <c r="AG53" t="n">
        <v>34.86979166666666</v>
      </c>
      <c r="AH53" t="n">
        <v>1346681.29129114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3.7325</v>
      </c>
      <c r="E54" t="n">
        <v>26.79</v>
      </c>
      <c r="F54" t="n">
        <v>23.69</v>
      </c>
      <c r="G54" t="n">
        <v>83.61</v>
      </c>
      <c r="H54" t="n">
        <v>1.21</v>
      </c>
      <c r="I54" t="n">
        <v>17</v>
      </c>
      <c r="J54" t="n">
        <v>205.84</v>
      </c>
      <c r="K54" t="n">
        <v>53.44</v>
      </c>
      <c r="L54" t="n">
        <v>14</v>
      </c>
      <c r="M54" t="n">
        <v>15</v>
      </c>
      <c r="N54" t="n">
        <v>43.4</v>
      </c>
      <c r="O54" t="n">
        <v>25621.03</v>
      </c>
      <c r="P54" t="n">
        <v>304.32</v>
      </c>
      <c r="Q54" t="n">
        <v>608.75</v>
      </c>
      <c r="R54" t="n">
        <v>57.37</v>
      </c>
      <c r="S54" t="n">
        <v>46.36</v>
      </c>
      <c r="T54" t="n">
        <v>5146.95</v>
      </c>
      <c r="U54" t="n">
        <v>0.8100000000000001</v>
      </c>
      <c r="V54" t="n">
        <v>0.9</v>
      </c>
      <c r="W54" t="n">
        <v>9.199999999999999</v>
      </c>
      <c r="X54" t="n">
        <v>0.32</v>
      </c>
      <c r="Y54" t="n">
        <v>1</v>
      </c>
      <c r="Z54" t="n">
        <v>10</v>
      </c>
      <c r="AA54" t="n">
        <v>1088.682733585164</v>
      </c>
      <c r="AB54" t="n">
        <v>1489.583745383689</v>
      </c>
      <c r="AC54" t="n">
        <v>1347.419963368186</v>
      </c>
      <c r="AD54" t="n">
        <v>1088682.733585163</v>
      </c>
      <c r="AE54" t="n">
        <v>1489583.745383689</v>
      </c>
      <c r="AF54" t="n">
        <v>1.27053590943144e-06</v>
      </c>
      <c r="AG54" t="n">
        <v>34.8828125</v>
      </c>
      <c r="AH54" t="n">
        <v>1347419.963368186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3.7311</v>
      </c>
      <c r="E55" t="n">
        <v>26.8</v>
      </c>
      <c r="F55" t="n">
        <v>23.7</v>
      </c>
      <c r="G55" t="n">
        <v>83.65000000000001</v>
      </c>
      <c r="H55" t="n">
        <v>1.23</v>
      </c>
      <c r="I55" t="n">
        <v>17</v>
      </c>
      <c r="J55" t="n">
        <v>206.24</v>
      </c>
      <c r="K55" t="n">
        <v>53.44</v>
      </c>
      <c r="L55" t="n">
        <v>14.25</v>
      </c>
      <c r="M55" t="n">
        <v>15</v>
      </c>
      <c r="N55" t="n">
        <v>43.55</v>
      </c>
      <c r="O55" t="n">
        <v>25670.09</v>
      </c>
      <c r="P55" t="n">
        <v>303.79</v>
      </c>
      <c r="Q55" t="n">
        <v>608.86</v>
      </c>
      <c r="R55" t="n">
        <v>57.57</v>
      </c>
      <c r="S55" t="n">
        <v>46.36</v>
      </c>
      <c r="T55" t="n">
        <v>5245.28</v>
      </c>
      <c r="U55" t="n">
        <v>0.8100000000000001</v>
      </c>
      <c r="V55" t="n">
        <v>0.9</v>
      </c>
      <c r="W55" t="n">
        <v>9.210000000000001</v>
      </c>
      <c r="X55" t="n">
        <v>0.33</v>
      </c>
      <c r="Y55" t="n">
        <v>1</v>
      </c>
      <c r="Z55" t="n">
        <v>10</v>
      </c>
      <c r="AA55" t="n">
        <v>1088.224355461101</v>
      </c>
      <c r="AB55" t="n">
        <v>1488.956572212131</v>
      </c>
      <c r="AC55" t="n">
        <v>1346.852646723878</v>
      </c>
      <c r="AD55" t="n">
        <v>1088224.355461101</v>
      </c>
      <c r="AE55" t="n">
        <v>1488956.572212131</v>
      </c>
      <c r="AF55" t="n">
        <v>1.270059352090997e-06</v>
      </c>
      <c r="AG55" t="n">
        <v>34.89583333333334</v>
      </c>
      <c r="AH55" t="n">
        <v>1346852.646723878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3.7396</v>
      </c>
      <c r="E56" t="n">
        <v>26.74</v>
      </c>
      <c r="F56" t="n">
        <v>23.68</v>
      </c>
      <c r="G56" t="n">
        <v>88.79000000000001</v>
      </c>
      <c r="H56" t="n">
        <v>1.25</v>
      </c>
      <c r="I56" t="n">
        <v>16</v>
      </c>
      <c r="J56" t="n">
        <v>206.64</v>
      </c>
      <c r="K56" t="n">
        <v>53.44</v>
      </c>
      <c r="L56" t="n">
        <v>14.5</v>
      </c>
      <c r="M56" t="n">
        <v>14</v>
      </c>
      <c r="N56" t="n">
        <v>43.7</v>
      </c>
      <c r="O56" t="n">
        <v>25719.19</v>
      </c>
      <c r="P56" t="n">
        <v>302.88</v>
      </c>
      <c r="Q56" t="n">
        <v>608.83</v>
      </c>
      <c r="R56" t="n">
        <v>56.55</v>
      </c>
      <c r="S56" t="n">
        <v>46.36</v>
      </c>
      <c r="T56" t="n">
        <v>4743.61</v>
      </c>
      <c r="U56" t="n">
        <v>0.82</v>
      </c>
      <c r="V56" t="n">
        <v>0.9</v>
      </c>
      <c r="W56" t="n">
        <v>9.210000000000001</v>
      </c>
      <c r="X56" t="n">
        <v>0.3</v>
      </c>
      <c r="Y56" t="n">
        <v>1</v>
      </c>
      <c r="Z56" t="n">
        <v>10</v>
      </c>
      <c r="AA56" t="n">
        <v>1085.313807337437</v>
      </c>
      <c r="AB56" t="n">
        <v>1484.974231865014</v>
      </c>
      <c r="AC56" t="n">
        <v>1343.25037535024</v>
      </c>
      <c r="AD56" t="n">
        <v>1085313.807337437</v>
      </c>
      <c r="AE56" t="n">
        <v>1484974.231865013</v>
      </c>
      <c r="AF56" t="n">
        <v>1.272952735943688e-06</v>
      </c>
      <c r="AG56" t="n">
        <v>34.81770833333334</v>
      </c>
      <c r="AH56" t="n">
        <v>1343250.37535024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3.7398</v>
      </c>
      <c r="E57" t="n">
        <v>26.74</v>
      </c>
      <c r="F57" t="n">
        <v>23.68</v>
      </c>
      <c r="G57" t="n">
        <v>88.78</v>
      </c>
      <c r="H57" t="n">
        <v>1.27</v>
      </c>
      <c r="I57" t="n">
        <v>16</v>
      </c>
      <c r="J57" t="n">
        <v>207.03</v>
      </c>
      <c r="K57" t="n">
        <v>53.44</v>
      </c>
      <c r="L57" t="n">
        <v>14.75</v>
      </c>
      <c r="M57" t="n">
        <v>14</v>
      </c>
      <c r="N57" t="n">
        <v>43.85</v>
      </c>
      <c r="O57" t="n">
        <v>25768.35</v>
      </c>
      <c r="P57" t="n">
        <v>302.97</v>
      </c>
      <c r="Q57" t="n">
        <v>608.83</v>
      </c>
      <c r="R57" t="n">
        <v>56.75</v>
      </c>
      <c r="S57" t="n">
        <v>46.36</v>
      </c>
      <c r="T57" t="n">
        <v>4843.16</v>
      </c>
      <c r="U57" t="n">
        <v>0.82</v>
      </c>
      <c r="V57" t="n">
        <v>0.9</v>
      </c>
      <c r="W57" t="n">
        <v>9.210000000000001</v>
      </c>
      <c r="X57" t="n">
        <v>0.3</v>
      </c>
      <c r="Y57" t="n">
        <v>1</v>
      </c>
      <c r="Z57" t="n">
        <v>10</v>
      </c>
      <c r="AA57" t="n">
        <v>1085.411286926515</v>
      </c>
      <c r="AB57" t="n">
        <v>1485.107607739285</v>
      </c>
      <c r="AC57" t="n">
        <v>1343.371022018265</v>
      </c>
      <c r="AD57" t="n">
        <v>1085411.286926514</v>
      </c>
      <c r="AE57" t="n">
        <v>1485107.607739285</v>
      </c>
      <c r="AF57" t="n">
        <v>1.273020815563751e-06</v>
      </c>
      <c r="AG57" t="n">
        <v>34.81770833333334</v>
      </c>
      <c r="AH57" t="n">
        <v>1343371.022018265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3.7377</v>
      </c>
      <c r="E58" t="n">
        <v>26.75</v>
      </c>
      <c r="F58" t="n">
        <v>23.69</v>
      </c>
      <c r="G58" t="n">
        <v>88.84</v>
      </c>
      <c r="H58" t="n">
        <v>1.28</v>
      </c>
      <c r="I58" t="n">
        <v>16</v>
      </c>
      <c r="J58" t="n">
        <v>207.43</v>
      </c>
      <c r="K58" t="n">
        <v>53.44</v>
      </c>
      <c r="L58" t="n">
        <v>15</v>
      </c>
      <c r="M58" t="n">
        <v>14</v>
      </c>
      <c r="N58" t="n">
        <v>44</v>
      </c>
      <c r="O58" t="n">
        <v>25817.56</v>
      </c>
      <c r="P58" t="n">
        <v>302.57</v>
      </c>
      <c r="Q58" t="n">
        <v>608.83</v>
      </c>
      <c r="R58" t="n">
        <v>57.3</v>
      </c>
      <c r="S58" t="n">
        <v>46.36</v>
      </c>
      <c r="T58" t="n">
        <v>5119.32</v>
      </c>
      <c r="U58" t="n">
        <v>0.8100000000000001</v>
      </c>
      <c r="V58" t="n">
        <v>0.9</v>
      </c>
      <c r="W58" t="n">
        <v>9.210000000000001</v>
      </c>
      <c r="X58" t="n">
        <v>0.32</v>
      </c>
      <c r="Y58" t="n">
        <v>1</v>
      </c>
      <c r="Z58" t="n">
        <v>10</v>
      </c>
      <c r="AA58" t="n">
        <v>1085.259045058169</v>
      </c>
      <c r="AB58" t="n">
        <v>1484.899303698578</v>
      </c>
      <c r="AC58" t="n">
        <v>1343.182598222847</v>
      </c>
      <c r="AD58" t="n">
        <v>1085259.045058169</v>
      </c>
      <c r="AE58" t="n">
        <v>1484899.303698578</v>
      </c>
      <c r="AF58" t="n">
        <v>1.272305979553086e-06</v>
      </c>
      <c r="AG58" t="n">
        <v>34.83072916666666</v>
      </c>
      <c r="AH58" t="n">
        <v>1343182.598222847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3.7375</v>
      </c>
      <c r="E59" t="n">
        <v>26.76</v>
      </c>
      <c r="F59" t="n">
        <v>23.69</v>
      </c>
      <c r="G59" t="n">
        <v>88.84</v>
      </c>
      <c r="H59" t="n">
        <v>1.3</v>
      </c>
      <c r="I59" t="n">
        <v>16</v>
      </c>
      <c r="J59" t="n">
        <v>207.83</v>
      </c>
      <c r="K59" t="n">
        <v>53.44</v>
      </c>
      <c r="L59" t="n">
        <v>15.25</v>
      </c>
      <c r="M59" t="n">
        <v>14</v>
      </c>
      <c r="N59" t="n">
        <v>44.15</v>
      </c>
      <c r="O59" t="n">
        <v>25866.82</v>
      </c>
      <c r="P59" t="n">
        <v>301.45</v>
      </c>
      <c r="Q59" t="n">
        <v>608.9</v>
      </c>
      <c r="R59" t="n">
        <v>57.45</v>
      </c>
      <c r="S59" t="n">
        <v>46.36</v>
      </c>
      <c r="T59" t="n">
        <v>5192.84</v>
      </c>
      <c r="U59" t="n">
        <v>0.8100000000000001</v>
      </c>
      <c r="V59" t="n">
        <v>0.9</v>
      </c>
      <c r="W59" t="n">
        <v>9.199999999999999</v>
      </c>
      <c r="X59" t="n">
        <v>0.32</v>
      </c>
      <c r="Y59" t="n">
        <v>1</v>
      </c>
      <c r="Z59" t="n">
        <v>10</v>
      </c>
      <c r="AA59" t="n">
        <v>1083.661778852509</v>
      </c>
      <c r="AB59" t="n">
        <v>1482.713853609582</v>
      </c>
      <c r="AC59" t="n">
        <v>1341.205724423047</v>
      </c>
      <c r="AD59" t="n">
        <v>1083661.778852509</v>
      </c>
      <c r="AE59" t="n">
        <v>1482713.853609582</v>
      </c>
      <c r="AF59" t="n">
        <v>1.272237899933023e-06</v>
      </c>
      <c r="AG59" t="n">
        <v>34.84375</v>
      </c>
      <c r="AH59" t="n">
        <v>1341205.724423047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3.7482</v>
      </c>
      <c r="E60" t="n">
        <v>26.68</v>
      </c>
      <c r="F60" t="n">
        <v>23.65</v>
      </c>
      <c r="G60" t="n">
        <v>94.61</v>
      </c>
      <c r="H60" t="n">
        <v>1.32</v>
      </c>
      <c r="I60" t="n">
        <v>15</v>
      </c>
      <c r="J60" t="n">
        <v>208.23</v>
      </c>
      <c r="K60" t="n">
        <v>53.44</v>
      </c>
      <c r="L60" t="n">
        <v>15.5</v>
      </c>
      <c r="M60" t="n">
        <v>13</v>
      </c>
      <c r="N60" t="n">
        <v>44.3</v>
      </c>
      <c r="O60" t="n">
        <v>25916.13</v>
      </c>
      <c r="P60" t="n">
        <v>300.93</v>
      </c>
      <c r="Q60" t="n">
        <v>608.78</v>
      </c>
      <c r="R60" t="n">
        <v>56.12</v>
      </c>
      <c r="S60" t="n">
        <v>46.36</v>
      </c>
      <c r="T60" t="n">
        <v>4532.08</v>
      </c>
      <c r="U60" t="n">
        <v>0.83</v>
      </c>
      <c r="V60" t="n">
        <v>0.9</v>
      </c>
      <c r="W60" t="n">
        <v>9.199999999999999</v>
      </c>
      <c r="X60" t="n">
        <v>0.28</v>
      </c>
      <c r="Y60" t="n">
        <v>1</v>
      </c>
      <c r="Z60" t="n">
        <v>10</v>
      </c>
      <c r="AA60" t="n">
        <v>1080.811778026243</v>
      </c>
      <c r="AB60" t="n">
        <v>1478.814356745922</v>
      </c>
      <c r="AC60" t="n">
        <v>1337.678390067076</v>
      </c>
      <c r="AD60" t="n">
        <v>1080811.778026243</v>
      </c>
      <c r="AE60" t="n">
        <v>1478814.356745922</v>
      </c>
      <c r="AF60" t="n">
        <v>1.27588015960641e-06</v>
      </c>
      <c r="AG60" t="n">
        <v>34.73958333333334</v>
      </c>
      <c r="AH60" t="n">
        <v>1337678.390067076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3.75</v>
      </c>
      <c r="E61" t="n">
        <v>26.67</v>
      </c>
      <c r="F61" t="n">
        <v>23.64</v>
      </c>
      <c r="G61" t="n">
        <v>94.56</v>
      </c>
      <c r="H61" t="n">
        <v>1.34</v>
      </c>
      <c r="I61" t="n">
        <v>15</v>
      </c>
      <c r="J61" t="n">
        <v>208.63</v>
      </c>
      <c r="K61" t="n">
        <v>53.44</v>
      </c>
      <c r="L61" t="n">
        <v>15.75</v>
      </c>
      <c r="M61" t="n">
        <v>13</v>
      </c>
      <c r="N61" t="n">
        <v>44.45</v>
      </c>
      <c r="O61" t="n">
        <v>25965.5</v>
      </c>
      <c r="P61" t="n">
        <v>300.66</v>
      </c>
      <c r="Q61" t="n">
        <v>608.79</v>
      </c>
      <c r="R61" t="n">
        <v>55.64</v>
      </c>
      <c r="S61" t="n">
        <v>46.36</v>
      </c>
      <c r="T61" t="n">
        <v>4292.65</v>
      </c>
      <c r="U61" t="n">
        <v>0.83</v>
      </c>
      <c r="V61" t="n">
        <v>0.9</v>
      </c>
      <c r="W61" t="n">
        <v>9.199999999999999</v>
      </c>
      <c r="X61" t="n">
        <v>0.27</v>
      </c>
      <c r="Y61" t="n">
        <v>1</v>
      </c>
      <c r="Z61" t="n">
        <v>10</v>
      </c>
      <c r="AA61" t="n">
        <v>1080.043528348121</v>
      </c>
      <c r="AB61" t="n">
        <v>1477.763203643532</v>
      </c>
      <c r="AC61" t="n">
        <v>1336.727557541475</v>
      </c>
      <c r="AD61" t="n">
        <v>1080043.528348121</v>
      </c>
      <c r="AE61" t="n">
        <v>1477763.203643532</v>
      </c>
      <c r="AF61" t="n">
        <v>1.27649287618698e-06</v>
      </c>
      <c r="AG61" t="n">
        <v>34.7265625</v>
      </c>
      <c r="AH61" t="n">
        <v>1336727.557541475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3.747</v>
      </c>
      <c r="E62" t="n">
        <v>26.69</v>
      </c>
      <c r="F62" t="n">
        <v>23.66</v>
      </c>
      <c r="G62" t="n">
        <v>94.64</v>
      </c>
      <c r="H62" t="n">
        <v>1.36</v>
      </c>
      <c r="I62" t="n">
        <v>15</v>
      </c>
      <c r="J62" t="n">
        <v>209.03</v>
      </c>
      <c r="K62" t="n">
        <v>53.44</v>
      </c>
      <c r="L62" t="n">
        <v>16</v>
      </c>
      <c r="M62" t="n">
        <v>13</v>
      </c>
      <c r="N62" t="n">
        <v>44.6</v>
      </c>
      <c r="O62" t="n">
        <v>26014.91</v>
      </c>
      <c r="P62" t="n">
        <v>300.69</v>
      </c>
      <c r="Q62" t="n">
        <v>608.78</v>
      </c>
      <c r="R62" t="n">
        <v>56.53</v>
      </c>
      <c r="S62" t="n">
        <v>46.36</v>
      </c>
      <c r="T62" t="n">
        <v>4739.13</v>
      </c>
      <c r="U62" t="n">
        <v>0.82</v>
      </c>
      <c r="V62" t="n">
        <v>0.9</v>
      </c>
      <c r="W62" t="n">
        <v>9.199999999999999</v>
      </c>
      <c r="X62" t="n">
        <v>0.29</v>
      </c>
      <c r="Y62" t="n">
        <v>1</v>
      </c>
      <c r="Z62" t="n">
        <v>10</v>
      </c>
      <c r="AA62" t="n">
        <v>1080.740406883999</v>
      </c>
      <c r="AB62" t="n">
        <v>1478.716703600431</v>
      </c>
      <c r="AC62" t="n">
        <v>1337.590056800734</v>
      </c>
      <c r="AD62" t="n">
        <v>1080740.406883999</v>
      </c>
      <c r="AE62" t="n">
        <v>1478716.703600431</v>
      </c>
      <c r="AF62" t="n">
        <v>1.27547168188603e-06</v>
      </c>
      <c r="AG62" t="n">
        <v>34.75260416666666</v>
      </c>
      <c r="AH62" t="n">
        <v>1337590.056800734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3.7483</v>
      </c>
      <c r="E63" t="n">
        <v>26.68</v>
      </c>
      <c r="F63" t="n">
        <v>23.65</v>
      </c>
      <c r="G63" t="n">
        <v>94.61</v>
      </c>
      <c r="H63" t="n">
        <v>1.38</v>
      </c>
      <c r="I63" t="n">
        <v>15</v>
      </c>
      <c r="J63" t="n">
        <v>209.43</v>
      </c>
      <c r="K63" t="n">
        <v>53.44</v>
      </c>
      <c r="L63" t="n">
        <v>16.25</v>
      </c>
      <c r="M63" t="n">
        <v>13</v>
      </c>
      <c r="N63" t="n">
        <v>44.75</v>
      </c>
      <c r="O63" t="n">
        <v>26064.38</v>
      </c>
      <c r="P63" t="n">
        <v>299.5</v>
      </c>
      <c r="Q63" t="n">
        <v>608.83</v>
      </c>
      <c r="R63" t="n">
        <v>56.01</v>
      </c>
      <c r="S63" t="n">
        <v>46.36</v>
      </c>
      <c r="T63" t="n">
        <v>4477.96</v>
      </c>
      <c r="U63" t="n">
        <v>0.83</v>
      </c>
      <c r="V63" t="n">
        <v>0.9</v>
      </c>
      <c r="W63" t="n">
        <v>9.210000000000001</v>
      </c>
      <c r="X63" t="n">
        <v>0.28</v>
      </c>
      <c r="Y63" t="n">
        <v>1</v>
      </c>
      <c r="Z63" t="n">
        <v>10</v>
      </c>
      <c r="AA63" t="n">
        <v>1078.719052897593</v>
      </c>
      <c r="AB63" t="n">
        <v>1475.950997900387</v>
      </c>
      <c r="AC63" t="n">
        <v>1335.08830617101</v>
      </c>
      <c r="AD63" t="n">
        <v>1078719.052897593</v>
      </c>
      <c r="AE63" t="n">
        <v>1475950.997900387</v>
      </c>
      <c r="AF63" t="n">
        <v>1.275914199416442e-06</v>
      </c>
      <c r="AG63" t="n">
        <v>34.73958333333334</v>
      </c>
      <c r="AH63" t="n">
        <v>1335088.30617101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3.7573</v>
      </c>
      <c r="E64" t="n">
        <v>26.61</v>
      </c>
      <c r="F64" t="n">
        <v>23.62</v>
      </c>
      <c r="G64" t="n">
        <v>101.25</v>
      </c>
      <c r="H64" t="n">
        <v>1.4</v>
      </c>
      <c r="I64" t="n">
        <v>14</v>
      </c>
      <c r="J64" t="n">
        <v>209.84</v>
      </c>
      <c r="K64" t="n">
        <v>53.44</v>
      </c>
      <c r="L64" t="n">
        <v>16.5</v>
      </c>
      <c r="M64" t="n">
        <v>12</v>
      </c>
      <c r="N64" t="n">
        <v>44.9</v>
      </c>
      <c r="O64" t="n">
        <v>26113.9</v>
      </c>
      <c r="P64" t="n">
        <v>298.53</v>
      </c>
      <c r="Q64" t="n">
        <v>608.78</v>
      </c>
      <c r="R64" t="n">
        <v>55.32</v>
      </c>
      <c r="S64" t="n">
        <v>46.36</v>
      </c>
      <c r="T64" t="n">
        <v>4139.55</v>
      </c>
      <c r="U64" t="n">
        <v>0.84</v>
      </c>
      <c r="V64" t="n">
        <v>0.9</v>
      </c>
      <c r="W64" t="n">
        <v>9.199999999999999</v>
      </c>
      <c r="X64" t="n">
        <v>0.25</v>
      </c>
      <c r="Y64" t="n">
        <v>1</v>
      </c>
      <c r="Z64" t="n">
        <v>10</v>
      </c>
      <c r="AA64" t="n">
        <v>1075.596470648044</v>
      </c>
      <c r="AB64" t="n">
        <v>1471.678543107948</v>
      </c>
      <c r="AC64" t="n">
        <v>1331.223608467533</v>
      </c>
      <c r="AD64" t="n">
        <v>1075596.470648044</v>
      </c>
      <c r="AE64" t="n">
        <v>1471678.543107948</v>
      </c>
      <c r="AF64" t="n">
        <v>1.27897778231929e-06</v>
      </c>
      <c r="AG64" t="n">
        <v>34.6484375</v>
      </c>
      <c r="AH64" t="n">
        <v>1331223.608467533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3.7565</v>
      </c>
      <c r="E65" t="n">
        <v>26.62</v>
      </c>
      <c r="F65" t="n">
        <v>23.63</v>
      </c>
      <c r="G65" t="n">
        <v>101.28</v>
      </c>
      <c r="H65" t="n">
        <v>1.42</v>
      </c>
      <c r="I65" t="n">
        <v>14</v>
      </c>
      <c r="J65" t="n">
        <v>210.24</v>
      </c>
      <c r="K65" t="n">
        <v>53.44</v>
      </c>
      <c r="L65" t="n">
        <v>16.75</v>
      </c>
      <c r="M65" t="n">
        <v>12</v>
      </c>
      <c r="N65" t="n">
        <v>45.05</v>
      </c>
      <c r="O65" t="n">
        <v>26163.47</v>
      </c>
      <c r="P65" t="n">
        <v>298.96</v>
      </c>
      <c r="Q65" t="n">
        <v>608.8200000000001</v>
      </c>
      <c r="R65" t="n">
        <v>55.2</v>
      </c>
      <c r="S65" t="n">
        <v>46.36</v>
      </c>
      <c r="T65" t="n">
        <v>4076.16</v>
      </c>
      <c r="U65" t="n">
        <v>0.84</v>
      </c>
      <c r="V65" t="n">
        <v>0.9</v>
      </c>
      <c r="W65" t="n">
        <v>9.210000000000001</v>
      </c>
      <c r="X65" t="n">
        <v>0.26</v>
      </c>
      <c r="Y65" t="n">
        <v>1</v>
      </c>
      <c r="Z65" t="n">
        <v>10</v>
      </c>
      <c r="AA65" t="n">
        <v>1076.428593349523</v>
      </c>
      <c r="AB65" t="n">
        <v>1472.817090098774</v>
      </c>
      <c r="AC65" t="n">
        <v>1332.253494131515</v>
      </c>
      <c r="AD65" t="n">
        <v>1076428.593349523</v>
      </c>
      <c r="AE65" t="n">
        <v>1472817.090098774</v>
      </c>
      <c r="AF65" t="n">
        <v>1.278705463839037e-06</v>
      </c>
      <c r="AG65" t="n">
        <v>34.66145833333334</v>
      </c>
      <c r="AH65" t="n">
        <v>1332253.494131515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3.7587</v>
      </c>
      <c r="E66" t="n">
        <v>26.6</v>
      </c>
      <c r="F66" t="n">
        <v>23.61</v>
      </c>
      <c r="G66" t="n">
        <v>101.21</v>
      </c>
      <c r="H66" t="n">
        <v>1.43</v>
      </c>
      <c r="I66" t="n">
        <v>14</v>
      </c>
      <c r="J66" t="n">
        <v>210.64</v>
      </c>
      <c r="K66" t="n">
        <v>53.44</v>
      </c>
      <c r="L66" t="n">
        <v>17</v>
      </c>
      <c r="M66" t="n">
        <v>12</v>
      </c>
      <c r="N66" t="n">
        <v>45.21</v>
      </c>
      <c r="O66" t="n">
        <v>26213.09</v>
      </c>
      <c r="P66" t="n">
        <v>298.34</v>
      </c>
      <c r="Q66" t="n">
        <v>608.86</v>
      </c>
      <c r="R66" t="n">
        <v>54.87</v>
      </c>
      <c r="S66" t="n">
        <v>46.36</v>
      </c>
      <c r="T66" t="n">
        <v>3913.07</v>
      </c>
      <c r="U66" t="n">
        <v>0.84</v>
      </c>
      <c r="V66" t="n">
        <v>0.9</v>
      </c>
      <c r="W66" t="n">
        <v>9.199999999999999</v>
      </c>
      <c r="X66" t="n">
        <v>0.24</v>
      </c>
      <c r="Y66" t="n">
        <v>1</v>
      </c>
      <c r="Z66" t="n">
        <v>10</v>
      </c>
      <c r="AA66" t="n">
        <v>1075.013919558198</v>
      </c>
      <c r="AB66" t="n">
        <v>1470.88147100648</v>
      </c>
      <c r="AC66" t="n">
        <v>1330.502607808731</v>
      </c>
      <c r="AD66" t="n">
        <v>1075013.919558198</v>
      </c>
      <c r="AE66" t="n">
        <v>1470881.47100648</v>
      </c>
      <c r="AF66" t="n">
        <v>1.279454339659733e-06</v>
      </c>
      <c r="AG66" t="n">
        <v>34.63541666666666</v>
      </c>
      <c r="AH66" t="n">
        <v>1330502.607808731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3.7585</v>
      </c>
      <c r="E67" t="n">
        <v>26.61</v>
      </c>
      <c r="F67" t="n">
        <v>23.62</v>
      </c>
      <c r="G67" t="n">
        <v>101.21</v>
      </c>
      <c r="H67" t="n">
        <v>1.45</v>
      </c>
      <c r="I67" t="n">
        <v>14</v>
      </c>
      <c r="J67" t="n">
        <v>211.04</v>
      </c>
      <c r="K67" t="n">
        <v>53.44</v>
      </c>
      <c r="L67" t="n">
        <v>17.25</v>
      </c>
      <c r="M67" t="n">
        <v>12</v>
      </c>
      <c r="N67" t="n">
        <v>45.36</v>
      </c>
      <c r="O67" t="n">
        <v>26262.77</v>
      </c>
      <c r="P67" t="n">
        <v>297.66</v>
      </c>
      <c r="Q67" t="n">
        <v>608.79</v>
      </c>
      <c r="R67" t="n">
        <v>55.1</v>
      </c>
      <c r="S67" t="n">
        <v>46.36</v>
      </c>
      <c r="T67" t="n">
        <v>4027.9</v>
      </c>
      <c r="U67" t="n">
        <v>0.84</v>
      </c>
      <c r="V67" t="n">
        <v>0.9</v>
      </c>
      <c r="W67" t="n">
        <v>9.199999999999999</v>
      </c>
      <c r="X67" t="n">
        <v>0.24</v>
      </c>
      <c r="Y67" t="n">
        <v>1</v>
      </c>
      <c r="Z67" t="n">
        <v>10</v>
      </c>
      <c r="AA67" t="n">
        <v>1074.139991794247</v>
      </c>
      <c r="AB67" t="n">
        <v>1469.68572448487</v>
      </c>
      <c r="AC67" t="n">
        <v>1329.420981656903</v>
      </c>
      <c r="AD67" t="n">
        <v>1074139.991794247</v>
      </c>
      <c r="AE67" t="n">
        <v>1469685.72448487</v>
      </c>
      <c r="AF67" t="n">
        <v>1.27938626003967e-06</v>
      </c>
      <c r="AG67" t="n">
        <v>34.6484375</v>
      </c>
      <c r="AH67" t="n">
        <v>1329420.981656903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3.7558</v>
      </c>
      <c r="E68" t="n">
        <v>26.63</v>
      </c>
      <c r="F68" t="n">
        <v>23.64</v>
      </c>
      <c r="G68" t="n">
        <v>101.3</v>
      </c>
      <c r="H68" t="n">
        <v>1.47</v>
      </c>
      <c r="I68" t="n">
        <v>14</v>
      </c>
      <c r="J68" t="n">
        <v>211.45</v>
      </c>
      <c r="K68" t="n">
        <v>53.44</v>
      </c>
      <c r="L68" t="n">
        <v>17.5</v>
      </c>
      <c r="M68" t="n">
        <v>12</v>
      </c>
      <c r="N68" t="n">
        <v>45.51</v>
      </c>
      <c r="O68" t="n">
        <v>26312.5</v>
      </c>
      <c r="P68" t="n">
        <v>296.93</v>
      </c>
      <c r="Q68" t="n">
        <v>608.84</v>
      </c>
      <c r="R68" t="n">
        <v>55.54</v>
      </c>
      <c r="S68" t="n">
        <v>46.36</v>
      </c>
      <c r="T68" t="n">
        <v>4246.52</v>
      </c>
      <c r="U68" t="n">
        <v>0.83</v>
      </c>
      <c r="V68" t="n">
        <v>0.9</v>
      </c>
      <c r="W68" t="n">
        <v>9.199999999999999</v>
      </c>
      <c r="X68" t="n">
        <v>0.26</v>
      </c>
      <c r="Y68" t="n">
        <v>1</v>
      </c>
      <c r="Z68" t="n">
        <v>10</v>
      </c>
      <c r="AA68" t="n">
        <v>1073.680202599496</v>
      </c>
      <c r="AB68" t="n">
        <v>1469.056620624145</v>
      </c>
      <c r="AC68" t="n">
        <v>1328.851918585692</v>
      </c>
      <c r="AD68" t="n">
        <v>1073680.202599496</v>
      </c>
      <c r="AE68" t="n">
        <v>1469056.620624145</v>
      </c>
      <c r="AF68" t="n">
        <v>1.278467185168815e-06</v>
      </c>
      <c r="AG68" t="n">
        <v>34.67447916666666</v>
      </c>
      <c r="AH68" t="n">
        <v>1328851.918585692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3.7645</v>
      </c>
      <c r="E69" t="n">
        <v>26.56</v>
      </c>
      <c r="F69" t="n">
        <v>23.61</v>
      </c>
      <c r="G69" t="n">
        <v>108.98</v>
      </c>
      <c r="H69" t="n">
        <v>1.49</v>
      </c>
      <c r="I69" t="n">
        <v>13</v>
      </c>
      <c r="J69" t="n">
        <v>211.85</v>
      </c>
      <c r="K69" t="n">
        <v>53.44</v>
      </c>
      <c r="L69" t="n">
        <v>17.75</v>
      </c>
      <c r="M69" t="n">
        <v>11</v>
      </c>
      <c r="N69" t="n">
        <v>45.67</v>
      </c>
      <c r="O69" t="n">
        <v>26362.28</v>
      </c>
      <c r="P69" t="n">
        <v>296.39</v>
      </c>
      <c r="Q69" t="n">
        <v>608.8</v>
      </c>
      <c r="R69" t="n">
        <v>54.75</v>
      </c>
      <c r="S69" t="n">
        <v>46.36</v>
      </c>
      <c r="T69" t="n">
        <v>3856.36</v>
      </c>
      <c r="U69" t="n">
        <v>0.85</v>
      </c>
      <c r="V69" t="n">
        <v>0.9</v>
      </c>
      <c r="W69" t="n">
        <v>9.199999999999999</v>
      </c>
      <c r="X69" t="n">
        <v>0.24</v>
      </c>
      <c r="Y69" t="n">
        <v>1</v>
      </c>
      <c r="Z69" t="n">
        <v>10</v>
      </c>
      <c r="AA69" t="n">
        <v>1071.24621578173</v>
      </c>
      <c r="AB69" t="n">
        <v>1465.726332480156</v>
      </c>
      <c r="AC69" t="n">
        <v>1325.839468468077</v>
      </c>
      <c r="AD69" t="n">
        <v>1071246.21578173</v>
      </c>
      <c r="AE69" t="n">
        <v>1465726.332480156</v>
      </c>
      <c r="AF69" t="n">
        <v>1.281428648641569e-06</v>
      </c>
      <c r="AG69" t="n">
        <v>34.58333333333334</v>
      </c>
      <c r="AH69" t="n">
        <v>1325839.468468077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3.7648</v>
      </c>
      <c r="E70" t="n">
        <v>26.56</v>
      </c>
      <c r="F70" t="n">
        <v>23.61</v>
      </c>
      <c r="G70" t="n">
        <v>108.97</v>
      </c>
      <c r="H70" t="n">
        <v>1.51</v>
      </c>
      <c r="I70" t="n">
        <v>13</v>
      </c>
      <c r="J70" t="n">
        <v>212.25</v>
      </c>
      <c r="K70" t="n">
        <v>53.44</v>
      </c>
      <c r="L70" t="n">
        <v>18</v>
      </c>
      <c r="M70" t="n">
        <v>11</v>
      </c>
      <c r="N70" t="n">
        <v>45.82</v>
      </c>
      <c r="O70" t="n">
        <v>26412.11</v>
      </c>
      <c r="P70" t="n">
        <v>296.6</v>
      </c>
      <c r="Q70" t="n">
        <v>608.76</v>
      </c>
      <c r="R70" t="n">
        <v>54.9</v>
      </c>
      <c r="S70" t="n">
        <v>46.36</v>
      </c>
      <c r="T70" t="n">
        <v>3931.17</v>
      </c>
      <c r="U70" t="n">
        <v>0.84</v>
      </c>
      <c r="V70" t="n">
        <v>0.9</v>
      </c>
      <c r="W70" t="n">
        <v>9.199999999999999</v>
      </c>
      <c r="X70" t="n">
        <v>0.24</v>
      </c>
      <c r="Y70" t="n">
        <v>1</v>
      </c>
      <c r="Z70" t="n">
        <v>10</v>
      </c>
      <c r="AA70" t="n">
        <v>1071.500996492746</v>
      </c>
      <c r="AB70" t="n">
        <v>1466.074934689101</v>
      </c>
      <c r="AC70" t="n">
        <v>1326.154800571466</v>
      </c>
      <c r="AD70" t="n">
        <v>1071500.996492746</v>
      </c>
      <c r="AE70" t="n">
        <v>1466074.934689101</v>
      </c>
      <c r="AF70" t="n">
        <v>1.281530768071664e-06</v>
      </c>
      <c r="AG70" t="n">
        <v>34.58333333333334</v>
      </c>
      <c r="AH70" t="n">
        <v>1326154.800571467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3.7639</v>
      </c>
      <c r="E71" t="n">
        <v>26.57</v>
      </c>
      <c r="F71" t="n">
        <v>23.62</v>
      </c>
      <c r="G71" t="n">
        <v>108.99</v>
      </c>
      <c r="H71" t="n">
        <v>1.52</v>
      </c>
      <c r="I71" t="n">
        <v>13</v>
      </c>
      <c r="J71" t="n">
        <v>212.66</v>
      </c>
      <c r="K71" t="n">
        <v>53.44</v>
      </c>
      <c r="L71" t="n">
        <v>18.25</v>
      </c>
      <c r="M71" t="n">
        <v>11</v>
      </c>
      <c r="N71" t="n">
        <v>45.97</v>
      </c>
      <c r="O71" t="n">
        <v>26462</v>
      </c>
      <c r="P71" t="n">
        <v>296.13</v>
      </c>
      <c r="Q71" t="n">
        <v>608.79</v>
      </c>
      <c r="R71" t="n">
        <v>55.02</v>
      </c>
      <c r="S71" t="n">
        <v>46.36</v>
      </c>
      <c r="T71" t="n">
        <v>3990.45</v>
      </c>
      <c r="U71" t="n">
        <v>0.84</v>
      </c>
      <c r="V71" t="n">
        <v>0.9</v>
      </c>
      <c r="W71" t="n">
        <v>9.199999999999999</v>
      </c>
      <c r="X71" t="n">
        <v>0.24</v>
      </c>
      <c r="Y71" t="n">
        <v>1</v>
      </c>
      <c r="Z71" t="n">
        <v>10</v>
      </c>
      <c r="AA71" t="n">
        <v>1071.045633600356</v>
      </c>
      <c r="AB71" t="n">
        <v>1465.451887090539</v>
      </c>
      <c r="AC71" t="n">
        <v>1325.591215761259</v>
      </c>
      <c r="AD71" t="n">
        <v>1071045.633600356</v>
      </c>
      <c r="AE71" t="n">
        <v>1465451.887090539</v>
      </c>
      <c r="AF71" t="n">
        <v>1.281224409781379e-06</v>
      </c>
      <c r="AG71" t="n">
        <v>34.59635416666666</v>
      </c>
      <c r="AH71" t="n">
        <v>1325591.215761259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3.7656</v>
      </c>
      <c r="E72" t="n">
        <v>26.56</v>
      </c>
      <c r="F72" t="n">
        <v>23.6</v>
      </c>
      <c r="G72" t="n">
        <v>108.94</v>
      </c>
      <c r="H72" t="n">
        <v>1.54</v>
      </c>
      <c r="I72" t="n">
        <v>13</v>
      </c>
      <c r="J72" t="n">
        <v>213.06</v>
      </c>
      <c r="K72" t="n">
        <v>53.44</v>
      </c>
      <c r="L72" t="n">
        <v>18.5</v>
      </c>
      <c r="M72" t="n">
        <v>11</v>
      </c>
      <c r="N72" t="n">
        <v>46.13</v>
      </c>
      <c r="O72" t="n">
        <v>26511.94</v>
      </c>
      <c r="P72" t="n">
        <v>295.67</v>
      </c>
      <c r="Q72" t="n">
        <v>608.77</v>
      </c>
      <c r="R72" t="n">
        <v>54.6</v>
      </c>
      <c r="S72" t="n">
        <v>46.36</v>
      </c>
      <c r="T72" t="n">
        <v>3780.73</v>
      </c>
      <c r="U72" t="n">
        <v>0.85</v>
      </c>
      <c r="V72" t="n">
        <v>0.9</v>
      </c>
      <c r="W72" t="n">
        <v>9.199999999999999</v>
      </c>
      <c r="X72" t="n">
        <v>0.23</v>
      </c>
      <c r="Y72" t="n">
        <v>1</v>
      </c>
      <c r="Z72" t="n">
        <v>10</v>
      </c>
      <c r="AA72" t="n">
        <v>1069.949166284477</v>
      </c>
      <c r="AB72" t="n">
        <v>1463.95165213623</v>
      </c>
      <c r="AC72" t="n">
        <v>1324.234161125396</v>
      </c>
      <c r="AD72" t="n">
        <v>1069949.166284477</v>
      </c>
      <c r="AE72" t="n">
        <v>1463951.652136229</v>
      </c>
      <c r="AF72" t="n">
        <v>1.281803086551917e-06</v>
      </c>
      <c r="AG72" t="n">
        <v>34.58333333333334</v>
      </c>
      <c r="AH72" t="n">
        <v>1324234.161125395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3.7642</v>
      </c>
      <c r="E73" t="n">
        <v>26.57</v>
      </c>
      <c r="F73" t="n">
        <v>23.61</v>
      </c>
      <c r="G73" t="n">
        <v>108.99</v>
      </c>
      <c r="H73" t="n">
        <v>1.56</v>
      </c>
      <c r="I73" t="n">
        <v>13</v>
      </c>
      <c r="J73" t="n">
        <v>213.47</v>
      </c>
      <c r="K73" t="n">
        <v>53.44</v>
      </c>
      <c r="L73" t="n">
        <v>18.75</v>
      </c>
      <c r="M73" t="n">
        <v>11</v>
      </c>
      <c r="N73" t="n">
        <v>46.28</v>
      </c>
      <c r="O73" t="n">
        <v>26561.93</v>
      </c>
      <c r="P73" t="n">
        <v>294.61</v>
      </c>
      <c r="Q73" t="n">
        <v>608.78</v>
      </c>
      <c r="R73" t="n">
        <v>54.99</v>
      </c>
      <c r="S73" t="n">
        <v>46.36</v>
      </c>
      <c r="T73" t="n">
        <v>3978.73</v>
      </c>
      <c r="U73" t="n">
        <v>0.84</v>
      </c>
      <c r="V73" t="n">
        <v>0.9</v>
      </c>
      <c r="W73" t="n">
        <v>9.199999999999999</v>
      </c>
      <c r="X73" t="n">
        <v>0.24</v>
      </c>
      <c r="Y73" t="n">
        <v>1</v>
      </c>
      <c r="Z73" t="n">
        <v>10</v>
      </c>
      <c r="AA73" t="n">
        <v>1068.72162267537</v>
      </c>
      <c r="AB73" t="n">
        <v>1462.272072814847</v>
      </c>
      <c r="AC73" t="n">
        <v>1322.714878497141</v>
      </c>
      <c r="AD73" t="n">
        <v>1068721.62267537</v>
      </c>
      <c r="AE73" t="n">
        <v>1462272.072814847</v>
      </c>
      <c r="AF73" t="n">
        <v>1.281326529211474e-06</v>
      </c>
      <c r="AG73" t="n">
        <v>34.59635416666666</v>
      </c>
      <c r="AH73" t="n">
        <v>1322714.878497141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3.7644</v>
      </c>
      <c r="E74" t="n">
        <v>26.56</v>
      </c>
      <c r="F74" t="n">
        <v>23.61</v>
      </c>
      <c r="G74" t="n">
        <v>108.98</v>
      </c>
      <c r="H74" t="n">
        <v>1.58</v>
      </c>
      <c r="I74" t="n">
        <v>13</v>
      </c>
      <c r="J74" t="n">
        <v>213.87</v>
      </c>
      <c r="K74" t="n">
        <v>53.44</v>
      </c>
      <c r="L74" t="n">
        <v>19</v>
      </c>
      <c r="M74" t="n">
        <v>11</v>
      </c>
      <c r="N74" t="n">
        <v>46.44</v>
      </c>
      <c r="O74" t="n">
        <v>26611.98</v>
      </c>
      <c r="P74" t="n">
        <v>293.85</v>
      </c>
      <c r="Q74" t="n">
        <v>608.79</v>
      </c>
      <c r="R74" t="n">
        <v>54.66</v>
      </c>
      <c r="S74" t="n">
        <v>46.36</v>
      </c>
      <c r="T74" t="n">
        <v>3814.37</v>
      </c>
      <c r="U74" t="n">
        <v>0.85</v>
      </c>
      <c r="V74" t="n">
        <v>0.9</v>
      </c>
      <c r="W74" t="n">
        <v>9.199999999999999</v>
      </c>
      <c r="X74" t="n">
        <v>0.24</v>
      </c>
      <c r="Y74" t="n">
        <v>1</v>
      </c>
      <c r="Z74" t="n">
        <v>10</v>
      </c>
      <c r="AA74" t="n">
        <v>1067.590554728884</v>
      </c>
      <c r="AB74" t="n">
        <v>1460.724495751269</v>
      </c>
      <c r="AC74" t="n">
        <v>1321.315000016474</v>
      </c>
      <c r="AD74" t="n">
        <v>1067590.554728884</v>
      </c>
      <c r="AE74" t="n">
        <v>1460724.495751269</v>
      </c>
      <c r="AF74" t="n">
        <v>1.281394608831538e-06</v>
      </c>
      <c r="AG74" t="n">
        <v>34.58333333333334</v>
      </c>
      <c r="AH74" t="n">
        <v>1321315.000016473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3.7729</v>
      </c>
      <c r="E75" t="n">
        <v>26.5</v>
      </c>
      <c r="F75" t="n">
        <v>23.59</v>
      </c>
      <c r="G75" t="n">
        <v>117.95</v>
      </c>
      <c r="H75" t="n">
        <v>1.6</v>
      </c>
      <c r="I75" t="n">
        <v>12</v>
      </c>
      <c r="J75" t="n">
        <v>214.28</v>
      </c>
      <c r="K75" t="n">
        <v>53.44</v>
      </c>
      <c r="L75" t="n">
        <v>19.25</v>
      </c>
      <c r="M75" t="n">
        <v>10</v>
      </c>
      <c r="N75" t="n">
        <v>46.6</v>
      </c>
      <c r="O75" t="n">
        <v>26662.08</v>
      </c>
      <c r="P75" t="n">
        <v>293.06</v>
      </c>
      <c r="Q75" t="n">
        <v>608.8200000000001</v>
      </c>
      <c r="R75" t="n">
        <v>54.06</v>
      </c>
      <c r="S75" t="n">
        <v>46.36</v>
      </c>
      <c r="T75" t="n">
        <v>3517.98</v>
      </c>
      <c r="U75" t="n">
        <v>0.86</v>
      </c>
      <c r="V75" t="n">
        <v>0.9</v>
      </c>
      <c r="W75" t="n">
        <v>9.199999999999999</v>
      </c>
      <c r="X75" t="n">
        <v>0.22</v>
      </c>
      <c r="Y75" t="n">
        <v>1</v>
      </c>
      <c r="Z75" t="n">
        <v>10</v>
      </c>
      <c r="AA75" t="n">
        <v>1064.925267170509</v>
      </c>
      <c r="AB75" t="n">
        <v>1457.077731729712</v>
      </c>
      <c r="AC75" t="n">
        <v>1318.016278034869</v>
      </c>
      <c r="AD75" t="n">
        <v>1064925.267170509</v>
      </c>
      <c r="AE75" t="n">
        <v>1457077.731729712</v>
      </c>
      <c r="AF75" t="n">
        <v>1.284287992684228e-06</v>
      </c>
      <c r="AG75" t="n">
        <v>34.50520833333334</v>
      </c>
      <c r="AH75" t="n">
        <v>1318016.278034869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3.7717</v>
      </c>
      <c r="E76" t="n">
        <v>26.51</v>
      </c>
      <c r="F76" t="n">
        <v>23.6</v>
      </c>
      <c r="G76" t="n">
        <v>117.99</v>
      </c>
      <c r="H76" t="n">
        <v>1.61</v>
      </c>
      <c r="I76" t="n">
        <v>12</v>
      </c>
      <c r="J76" t="n">
        <v>214.69</v>
      </c>
      <c r="K76" t="n">
        <v>53.44</v>
      </c>
      <c r="L76" t="n">
        <v>19.5</v>
      </c>
      <c r="M76" t="n">
        <v>10</v>
      </c>
      <c r="N76" t="n">
        <v>46.75</v>
      </c>
      <c r="O76" t="n">
        <v>26712.23</v>
      </c>
      <c r="P76" t="n">
        <v>293.13</v>
      </c>
      <c r="Q76" t="n">
        <v>608.8200000000001</v>
      </c>
      <c r="R76" t="n">
        <v>54.47</v>
      </c>
      <c r="S76" t="n">
        <v>46.36</v>
      </c>
      <c r="T76" t="n">
        <v>3723.6</v>
      </c>
      <c r="U76" t="n">
        <v>0.85</v>
      </c>
      <c r="V76" t="n">
        <v>0.9</v>
      </c>
      <c r="W76" t="n">
        <v>9.199999999999999</v>
      </c>
      <c r="X76" t="n">
        <v>0.23</v>
      </c>
      <c r="Y76" t="n">
        <v>1</v>
      </c>
      <c r="Z76" t="n">
        <v>10</v>
      </c>
      <c r="AA76" t="n">
        <v>1065.296589299189</v>
      </c>
      <c r="AB76" t="n">
        <v>1457.585791047748</v>
      </c>
      <c r="AC76" t="n">
        <v>1318.475848884657</v>
      </c>
      <c r="AD76" t="n">
        <v>1065296.589299188</v>
      </c>
      <c r="AE76" t="n">
        <v>1457585.791047748</v>
      </c>
      <c r="AF76" t="n">
        <v>1.283879514963848e-06</v>
      </c>
      <c r="AG76" t="n">
        <v>34.51822916666666</v>
      </c>
      <c r="AH76" t="n">
        <v>1318475.848884657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3.7729</v>
      </c>
      <c r="E77" t="n">
        <v>26.5</v>
      </c>
      <c r="F77" t="n">
        <v>23.59</v>
      </c>
      <c r="G77" t="n">
        <v>117.95</v>
      </c>
      <c r="H77" t="n">
        <v>1.63</v>
      </c>
      <c r="I77" t="n">
        <v>12</v>
      </c>
      <c r="J77" t="n">
        <v>215.09</v>
      </c>
      <c r="K77" t="n">
        <v>53.44</v>
      </c>
      <c r="L77" t="n">
        <v>19.75</v>
      </c>
      <c r="M77" t="n">
        <v>10</v>
      </c>
      <c r="N77" t="n">
        <v>46.91</v>
      </c>
      <c r="O77" t="n">
        <v>26762.44</v>
      </c>
      <c r="P77" t="n">
        <v>292.86</v>
      </c>
      <c r="Q77" t="n">
        <v>608.85</v>
      </c>
      <c r="R77" t="n">
        <v>54.16</v>
      </c>
      <c r="S77" t="n">
        <v>46.36</v>
      </c>
      <c r="T77" t="n">
        <v>3568.19</v>
      </c>
      <c r="U77" t="n">
        <v>0.86</v>
      </c>
      <c r="V77" t="n">
        <v>0.9</v>
      </c>
      <c r="W77" t="n">
        <v>9.199999999999999</v>
      </c>
      <c r="X77" t="n">
        <v>0.22</v>
      </c>
      <c r="Y77" t="n">
        <v>1</v>
      </c>
      <c r="Z77" t="n">
        <v>10</v>
      </c>
      <c r="AA77" t="n">
        <v>1064.636791008037</v>
      </c>
      <c r="AB77" t="n">
        <v>1456.683025917548</v>
      </c>
      <c r="AC77" t="n">
        <v>1317.659242391444</v>
      </c>
      <c r="AD77" t="n">
        <v>1064636.791008037</v>
      </c>
      <c r="AE77" t="n">
        <v>1456683.025917548</v>
      </c>
      <c r="AF77" t="n">
        <v>1.284287992684228e-06</v>
      </c>
      <c r="AG77" t="n">
        <v>34.50520833333334</v>
      </c>
      <c r="AH77" t="n">
        <v>1317659.242391444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3.7717</v>
      </c>
      <c r="E78" t="n">
        <v>26.51</v>
      </c>
      <c r="F78" t="n">
        <v>23.6</v>
      </c>
      <c r="G78" t="n">
        <v>117.99</v>
      </c>
      <c r="H78" t="n">
        <v>1.65</v>
      </c>
      <c r="I78" t="n">
        <v>12</v>
      </c>
      <c r="J78" t="n">
        <v>215.5</v>
      </c>
      <c r="K78" t="n">
        <v>53.44</v>
      </c>
      <c r="L78" t="n">
        <v>20</v>
      </c>
      <c r="M78" t="n">
        <v>10</v>
      </c>
      <c r="N78" t="n">
        <v>47.07</v>
      </c>
      <c r="O78" t="n">
        <v>26812.71</v>
      </c>
      <c r="P78" t="n">
        <v>292.87</v>
      </c>
      <c r="Q78" t="n">
        <v>608.78</v>
      </c>
      <c r="R78" t="n">
        <v>54.37</v>
      </c>
      <c r="S78" t="n">
        <v>46.36</v>
      </c>
      <c r="T78" t="n">
        <v>3671.81</v>
      </c>
      <c r="U78" t="n">
        <v>0.85</v>
      </c>
      <c r="V78" t="n">
        <v>0.9</v>
      </c>
      <c r="W78" t="n">
        <v>9.199999999999999</v>
      </c>
      <c r="X78" t="n">
        <v>0.23</v>
      </c>
      <c r="Y78" t="n">
        <v>1</v>
      </c>
      <c r="Z78" t="n">
        <v>10</v>
      </c>
      <c r="AA78" t="n">
        <v>1064.921450972331</v>
      </c>
      <c r="AB78" t="n">
        <v>1457.072510239007</v>
      </c>
      <c r="AC78" t="n">
        <v>1318.011554875907</v>
      </c>
      <c r="AD78" t="n">
        <v>1064921.450972331</v>
      </c>
      <c r="AE78" t="n">
        <v>1457072.510239006</v>
      </c>
      <c r="AF78" t="n">
        <v>1.283879514963848e-06</v>
      </c>
      <c r="AG78" t="n">
        <v>34.51822916666666</v>
      </c>
      <c r="AH78" t="n">
        <v>1318011.554875907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3.7718</v>
      </c>
      <c r="E79" t="n">
        <v>26.51</v>
      </c>
      <c r="F79" t="n">
        <v>23.6</v>
      </c>
      <c r="G79" t="n">
        <v>117.99</v>
      </c>
      <c r="H79" t="n">
        <v>1.67</v>
      </c>
      <c r="I79" t="n">
        <v>12</v>
      </c>
      <c r="J79" t="n">
        <v>215.91</v>
      </c>
      <c r="K79" t="n">
        <v>53.44</v>
      </c>
      <c r="L79" t="n">
        <v>20.25</v>
      </c>
      <c r="M79" t="n">
        <v>10</v>
      </c>
      <c r="N79" t="n">
        <v>47.23</v>
      </c>
      <c r="O79" t="n">
        <v>26863.02</v>
      </c>
      <c r="P79" t="n">
        <v>292.18</v>
      </c>
      <c r="Q79" t="n">
        <v>608.85</v>
      </c>
      <c r="R79" t="n">
        <v>54.45</v>
      </c>
      <c r="S79" t="n">
        <v>46.36</v>
      </c>
      <c r="T79" t="n">
        <v>3711.41</v>
      </c>
      <c r="U79" t="n">
        <v>0.85</v>
      </c>
      <c r="V79" t="n">
        <v>0.9</v>
      </c>
      <c r="W79" t="n">
        <v>9.199999999999999</v>
      </c>
      <c r="X79" t="n">
        <v>0.23</v>
      </c>
      <c r="Y79" t="n">
        <v>1</v>
      </c>
      <c r="Z79" t="n">
        <v>10</v>
      </c>
      <c r="AA79" t="n">
        <v>1063.909858833972</v>
      </c>
      <c r="AB79" t="n">
        <v>1455.688405247008</v>
      </c>
      <c r="AC79" t="n">
        <v>1316.759546921742</v>
      </c>
      <c r="AD79" t="n">
        <v>1063909.858833972</v>
      </c>
      <c r="AE79" t="n">
        <v>1455688.405247008</v>
      </c>
      <c r="AF79" t="n">
        <v>1.28391355477388e-06</v>
      </c>
      <c r="AG79" t="n">
        <v>34.51822916666666</v>
      </c>
      <c r="AH79" t="n">
        <v>1316759.546921742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3.771</v>
      </c>
      <c r="E80" t="n">
        <v>26.52</v>
      </c>
      <c r="F80" t="n">
        <v>23.6</v>
      </c>
      <c r="G80" t="n">
        <v>118.02</v>
      </c>
      <c r="H80" t="n">
        <v>1.68</v>
      </c>
      <c r="I80" t="n">
        <v>12</v>
      </c>
      <c r="J80" t="n">
        <v>216.32</v>
      </c>
      <c r="K80" t="n">
        <v>53.44</v>
      </c>
      <c r="L80" t="n">
        <v>20.5</v>
      </c>
      <c r="M80" t="n">
        <v>10</v>
      </c>
      <c r="N80" t="n">
        <v>47.38</v>
      </c>
      <c r="O80" t="n">
        <v>26913.4</v>
      </c>
      <c r="P80" t="n">
        <v>291.43</v>
      </c>
      <c r="Q80" t="n">
        <v>608.79</v>
      </c>
      <c r="R80" t="n">
        <v>54.66</v>
      </c>
      <c r="S80" t="n">
        <v>46.36</v>
      </c>
      <c r="T80" t="n">
        <v>3818.62</v>
      </c>
      <c r="U80" t="n">
        <v>0.85</v>
      </c>
      <c r="V80" t="n">
        <v>0.9</v>
      </c>
      <c r="W80" t="n">
        <v>9.199999999999999</v>
      </c>
      <c r="X80" t="n">
        <v>0.23</v>
      </c>
      <c r="Y80" t="n">
        <v>1</v>
      </c>
      <c r="Z80" t="n">
        <v>10</v>
      </c>
      <c r="AA80" t="n">
        <v>1062.955813840909</v>
      </c>
      <c r="AB80" t="n">
        <v>1454.383038798005</v>
      </c>
      <c r="AC80" t="n">
        <v>1315.578762814538</v>
      </c>
      <c r="AD80" t="n">
        <v>1062955.813840909</v>
      </c>
      <c r="AE80" t="n">
        <v>1454383.038798005</v>
      </c>
      <c r="AF80" t="n">
        <v>1.283641236293627e-06</v>
      </c>
      <c r="AG80" t="n">
        <v>34.53125</v>
      </c>
      <c r="AH80" t="n">
        <v>1315578.762814538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3.7798</v>
      </c>
      <c r="E81" t="n">
        <v>26.46</v>
      </c>
      <c r="F81" t="n">
        <v>23.58</v>
      </c>
      <c r="G81" t="n">
        <v>128.61</v>
      </c>
      <c r="H81" t="n">
        <v>1.7</v>
      </c>
      <c r="I81" t="n">
        <v>11</v>
      </c>
      <c r="J81" t="n">
        <v>216.73</v>
      </c>
      <c r="K81" t="n">
        <v>53.44</v>
      </c>
      <c r="L81" t="n">
        <v>20.75</v>
      </c>
      <c r="M81" t="n">
        <v>9</v>
      </c>
      <c r="N81" t="n">
        <v>47.54</v>
      </c>
      <c r="O81" t="n">
        <v>26963.82</v>
      </c>
      <c r="P81" t="n">
        <v>289.91</v>
      </c>
      <c r="Q81" t="n">
        <v>608.76</v>
      </c>
      <c r="R81" t="n">
        <v>53.79</v>
      </c>
      <c r="S81" t="n">
        <v>46.36</v>
      </c>
      <c r="T81" t="n">
        <v>3387.06</v>
      </c>
      <c r="U81" t="n">
        <v>0.86</v>
      </c>
      <c r="V81" t="n">
        <v>0.9</v>
      </c>
      <c r="W81" t="n">
        <v>9.199999999999999</v>
      </c>
      <c r="X81" t="n">
        <v>0.21</v>
      </c>
      <c r="Y81" t="n">
        <v>1</v>
      </c>
      <c r="Z81" t="n">
        <v>10</v>
      </c>
      <c r="AA81" t="n">
        <v>1059.036286870496</v>
      </c>
      <c r="AB81" t="n">
        <v>1449.02016907976</v>
      </c>
      <c r="AC81" t="n">
        <v>1310.727717855367</v>
      </c>
      <c r="AD81" t="n">
        <v>1059036.286870496</v>
      </c>
      <c r="AE81" t="n">
        <v>1449020.16907976</v>
      </c>
      <c r="AF81" t="n">
        <v>1.286636739576412e-06</v>
      </c>
      <c r="AG81" t="n">
        <v>34.453125</v>
      </c>
      <c r="AH81" t="n">
        <v>1310727.717855367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3.7801</v>
      </c>
      <c r="E82" t="n">
        <v>26.45</v>
      </c>
      <c r="F82" t="n">
        <v>23.58</v>
      </c>
      <c r="G82" t="n">
        <v>128.6</v>
      </c>
      <c r="H82" t="n">
        <v>1.72</v>
      </c>
      <c r="I82" t="n">
        <v>11</v>
      </c>
      <c r="J82" t="n">
        <v>217.14</v>
      </c>
      <c r="K82" t="n">
        <v>53.44</v>
      </c>
      <c r="L82" t="n">
        <v>21</v>
      </c>
      <c r="M82" t="n">
        <v>9</v>
      </c>
      <c r="N82" t="n">
        <v>47.7</v>
      </c>
      <c r="O82" t="n">
        <v>27014.3</v>
      </c>
      <c r="P82" t="n">
        <v>290.13</v>
      </c>
      <c r="Q82" t="n">
        <v>608.78</v>
      </c>
      <c r="R82" t="n">
        <v>53.59</v>
      </c>
      <c r="S82" t="n">
        <v>46.36</v>
      </c>
      <c r="T82" t="n">
        <v>3287.63</v>
      </c>
      <c r="U82" t="n">
        <v>0.87</v>
      </c>
      <c r="V82" t="n">
        <v>0.9</v>
      </c>
      <c r="W82" t="n">
        <v>9.199999999999999</v>
      </c>
      <c r="X82" t="n">
        <v>0.2</v>
      </c>
      <c r="Y82" t="n">
        <v>1</v>
      </c>
      <c r="Z82" t="n">
        <v>10</v>
      </c>
      <c r="AA82" t="n">
        <v>1059.305388166101</v>
      </c>
      <c r="AB82" t="n">
        <v>1449.388365344318</v>
      </c>
      <c r="AC82" t="n">
        <v>1311.060773985203</v>
      </c>
      <c r="AD82" t="n">
        <v>1059305.388166101</v>
      </c>
      <c r="AE82" t="n">
        <v>1449388.365344318</v>
      </c>
      <c r="AF82" t="n">
        <v>1.286738859006507e-06</v>
      </c>
      <c r="AG82" t="n">
        <v>34.44010416666666</v>
      </c>
      <c r="AH82" t="n">
        <v>1311060.773985203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3.7808</v>
      </c>
      <c r="E83" t="n">
        <v>26.45</v>
      </c>
      <c r="F83" t="n">
        <v>23.57</v>
      </c>
      <c r="G83" t="n">
        <v>128.57</v>
      </c>
      <c r="H83" t="n">
        <v>1.74</v>
      </c>
      <c r="I83" t="n">
        <v>11</v>
      </c>
      <c r="J83" t="n">
        <v>217.55</v>
      </c>
      <c r="K83" t="n">
        <v>53.44</v>
      </c>
      <c r="L83" t="n">
        <v>21.25</v>
      </c>
      <c r="M83" t="n">
        <v>9</v>
      </c>
      <c r="N83" t="n">
        <v>47.86</v>
      </c>
      <c r="O83" t="n">
        <v>27064.84</v>
      </c>
      <c r="P83" t="n">
        <v>290.21</v>
      </c>
      <c r="Q83" t="n">
        <v>608.8</v>
      </c>
      <c r="R83" t="n">
        <v>53.65</v>
      </c>
      <c r="S83" t="n">
        <v>46.36</v>
      </c>
      <c r="T83" t="n">
        <v>3319.52</v>
      </c>
      <c r="U83" t="n">
        <v>0.86</v>
      </c>
      <c r="V83" t="n">
        <v>0.9</v>
      </c>
      <c r="W83" t="n">
        <v>9.19</v>
      </c>
      <c r="X83" t="n">
        <v>0.2</v>
      </c>
      <c r="Y83" t="n">
        <v>1</v>
      </c>
      <c r="Z83" t="n">
        <v>10</v>
      </c>
      <c r="AA83" t="n">
        <v>1059.231978729598</v>
      </c>
      <c r="AB83" t="n">
        <v>1449.287923314699</v>
      </c>
      <c r="AC83" t="n">
        <v>1310.969918001919</v>
      </c>
      <c r="AD83" t="n">
        <v>1059231.978729598</v>
      </c>
      <c r="AE83" t="n">
        <v>1449287.923314699</v>
      </c>
      <c r="AF83" t="n">
        <v>1.286977137676729e-06</v>
      </c>
      <c r="AG83" t="n">
        <v>34.44010416666666</v>
      </c>
      <c r="AH83" t="n">
        <v>1310969.91800192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3.7818</v>
      </c>
      <c r="E84" t="n">
        <v>26.44</v>
      </c>
      <c r="F84" t="n">
        <v>23.56</v>
      </c>
      <c r="G84" t="n">
        <v>128.53</v>
      </c>
      <c r="H84" t="n">
        <v>1.75</v>
      </c>
      <c r="I84" t="n">
        <v>11</v>
      </c>
      <c r="J84" t="n">
        <v>217.96</v>
      </c>
      <c r="K84" t="n">
        <v>53.44</v>
      </c>
      <c r="L84" t="n">
        <v>21.5</v>
      </c>
      <c r="M84" t="n">
        <v>9</v>
      </c>
      <c r="N84" t="n">
        <v>48.02</v>
      </c>
      <c r="O84" t="n">
        <v>27115.43</v>
      </c>
      <c r="P84" t="n">
        <v>289.89</v>
      </c>
      <c r="Q84" t="n">
        <v>608.77</v>
      </c>
      <c r="R84" t="n">
        <v>53.41</v>
      </c>
      <c r="S84" t="n">
        <v>46.36</v>
      </c>
      <c r="T84" t="n">
        <v>3196.75</v>
      </c>
      <c r="U84" t="n">
        <v>0.87</v>
      </c>
      <c r="V84" t="n">
        <v>0.9</v>
      </c>
      <c r="W84" t="n">
        <v>9.19</v>
      </c>
      <c r="X84" t="n">
        <v>0.19</v>
      </c>
      <c r="Y84" t="n">
        <v>1</v>
      </c>
      <c r="Z84" t="n">
        <v>10</v>
      </c>
      <c r="AA84" t="n">
        <v>1058.535395562197</v>
      </c>
      <c r="AB84" t="n">
        <v>1448.33482749398</v>
      </c>
      <c r="AC84" t="n">
        <v>1310.107784308651</v>
      </c>
      <c r="AD84" t="n">
        <v>1058535.395562197</v>
      </c>
      <c r="AE84" t="n">
        <v>1448334.82749398</v>
      </c>
      <c r="AF84" t="n">
        <v>1.287317535777045e-06</v>
      </c>
      <c r="AG84" t="n">
        <v>34.42708333333334</v>
      </c>
      <c r="AH84" t="n">
        <v>1310107.784308651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3.7814</v>
      </c>
      <c r="E85" t="n">
        <v>26.44</v>
      </c>
      <c r="F85" t="n">
        <v>23.57</v>
      </c>
      <c r="G85" t="n">
        <v>128.55</v>
      </c>
      <c r="H85" t="n">
        <v>1.77</v>
      </c>
      <c r="I85" t="n">
        <v>11</v>
      </c>
      <c r="J85" t="n">
        <v>218.37</v>
      </c>
      <c r="K85" t="n">
        <v>53.44</v>
      </c>
      <c r="L85" t="n">
        <v>21.75</v>
      </c>
      <c r="M85" t="n">
        <v>9</v>
      </c>
      <c r="N85" t="n">
        <v>48.18</v>
      </c>
      <c r="O85" t="n">
        <v>27166.08</v>
      </c>
      <c r="P85" t="n">
        <v>289.36</v>
      </c>
      <c r="Q85" t="n">
        <v>608.75</v>
      </c>
      <c r="R85" t="n">
        <v>53.45</v>
      </c>
      <c r="S85" t="n">
        <v>46.36</v>
      </c>
      <c r="T85" t="n">
        <v>3219.1</v>
      </c>
      <c r="U85" t="n">
        <v>0.87</v>
      </c>
      <c r="V85" t="n">
        <v>0.9</v>
      </c>
      <c r="W85" t="n">
        <v>9.199999999999999</v>
      </c>
      <c r="X85" t="n">
        <v>0.2</v>
      </c>
      <c r="Y85" t="n">
        <v>1</v>
      </c>
      <c r="Z85" t="n">
        <v>10</v>
      </c>
      <c r="AA85" t="n">
        <v>1057.913476494591</v>
      </c>
      <c r="AB85" t="n">
        <v>1447.483890388549</v>
      </c>
      <c r="AC85" t="n">
        <v>1309.338059446265</v>
      </c>
      <c r="AD85" t="n">
        <v>1057913.476494591</v>
      </c>
      <c r="AE85" t="n">
        <v>1447483.890388549</v>
      </c>
      <c r="AF85" t="n">
        <v>1.287181376536918e-06</v>
      </c>
      <c r="AG85" t="n">
        <v>34.42708333333334</v>
      </c>
      <c r="AH85" t="n">
        <v>1309338.059446265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3.781</v>
      </c>
      <c r="E86" t="n">
        <v>26.45</v>
      </c>
      <c r="F86" t="n">
        <v>23.57</v>
      </c>
      <c r="G86" t="n">
        <v>128.56</v>
      </c>
      <c r="H86" t="n">
        <v>1.79</v>
      </c>
      <c r="I86" t="n">
        <v>11</v>
      </c>
      <c r="J86" t="n">
        <v>218.78</v>
      </c>
      <c r="K86" t="n">
        <v>53.44</v>
      </c>
      <c r="L86" t="n">
        <v>22</v>
      </c>
      <c r="M86" t="n">
        <v>9</v>
      </c>
      <c r="N86" t="n">
        <v>48.34</v>
      </c>
      <c r="O86" t="n">
        <v>27216.79</v>
      </c>
      <c r="P86" t="n">
        <v>288.3</v>
      </c>
      <c r="Q86" t="n">
        <v>608.84</v>
      </c>
      <c r="R86" t="n">
        <v>53.5</v>
      </c>
      <c r="S86" t="n">
        <v>46.36</v>
      </c>
      <c r="T86" t="n">
        <v>3241.74</v>
      </c>
      <c r="U86" t="n">
        <v>0.87</v>
      </c>
      <c r="V86" t="n">
        <v>0.9</v>
      </c>
      <c r="W86" t="n">
        <v>9.199999999999999</v>
      </c>
      <c r="X86" t="n">
        <v>0.2</v>
      </c>
      <c r="Y86" t="n">
        <v>1</v>
      </c>
      <c r="Z86" t="n">
        <v>10</v>
      </c>
      <c r="AA86" t="n">
        <v>1056.451185098441</v>
      </c>
      <c r="AB86" t="n">
        <v>1445.483118788594</v>
      </c>
      <c r="AC86" t="n">
        <v>1307.528238679709</v>
      </c>
      <c r="AD86" t="n">
        <v>1056451.185098441</v>
      </c>
      <c r="AE86" t="n">
        <v>1445483.118788594</v>
      </c>
      <c r="AF86" t="n">
        <v>1.287045217296792e-06</v>
      </c>
      <c r="AG86" t="n">
        <v>34.44010416666666</v>
      </c>
      <c r="AH86" t="n">
        <v>1307528.238679709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3.7819</v>
      </c>
      <c r="E87" t="n">
        <v>26.44</v>
      </c>
      <c r="F87" t="n">
        <v>23.56</v>
      </c>
      <c r="G87" t="n">
        <v>128.53</v>
      </c>
      <c r="H87" t="n">
        <v>1.8</v>
      </c>
      <c r="I87" t="n">
        <v>11</v>
      </c>
      <c r="J87" t="n">
        <v>219.19</v>
      </c>
      <c r="K87" t="n">
        <v>53.44</v>
      </c>
      <c r="L87" t="n">
        <v>22.25</v>
      </c>
      <c r="M87" t="n">
        <v>9</v>
      </c>
      <c r="N87" t="n">
        <v>48.51</v>
      </c>
      <c r="O87" t="n">
        <v>27267.55</v>
      </c>
      <c r="P87" t="n">
        <v>287.38</v>
      </c>
      <c r="Q87" t="n">
        <v>608.78</v>
      </c>
      <c r="R87" t="n">
        <v>53.33</v>
      </c>
      <c r="S87" t="n">
        <v>46.36</v>
      </c>
      <c r="T87" t="n">
        <v>3155.55</v>
      </c>
      <c r="U87" t="n">
        <v>0.87</v>
      </c>
      <c r="V87" t="n">
        <v>0.9</v>
      </c>
      <c r="W87" t="n">
        <v>9.199999999999999</v>
      </c>
      <c r="X87" t="n">
        <v>0.19</v>
      </c>
      <c r="Y87" t="n">
        <v>1</v>
      </c>
      <c r="Z87" t="n">
        <v>10</v>
      </c>
      <c r="AA87" t="n">
        <v>1054.907783443155</v>
      </c>
      <c r="AB87" t="n">
        <v>1443.371368553755</v>
      </c>
      <c r="AC87" t="n">
        <v>1305.618030923423</v>
      </c>
      <c r="AD87" t="n">
        <v>1054907.783443155</v>
      </c>
      <c r="AE87" t="n">
        <v>1443371.368553755</v>
      </c>
      <c r="AF87" t="n">
        <v>1.287351575587077e-06</v>
      </c>
      <c r="AG87" t="n">
        <v>34.42708333333334</v>
      </c>
      <c r="AH87" t="n">
        <v>1305618.030923423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3.782</v>
      </c>
      <c r="E88" t="n">
        <v>26.44</v>
      </c>
      <c r="F88" t="n">
        <v>23.56</v>
      </c>
      <c r="G88" t="n">
        <v>128.53</v>
      </c>
      <c r="H88" t="n">
        <v>1.82</v>
      </c>
      <c r="I88" t="n">
        <v>11</v>
      </c>
      <c r="J88" t="n">
        <v>219.6</v>
      </c>
      <c r="K88" t="n">
        <v>53.44</v>
      </c>
      <c r="L88" t="n">
        <v>22.5</v>
      </c>
      <c r="M88" t="n">
        <v>9</v>
      </c>
      <c r="N88" t="n">
        <v>48.67</v>
      </c>
      <c r="O88" t="n">
        <v>27318.36</v>
      </c>
      <c r="P88" t="n">
        <v>286.48</v>
      </c>
      <c r="Q88" t="n">
        <v>608.77</v>
      </c>
      <c r="R88" t="n">
        <v>53.3</v>
      </c>
      <c r="S88" t="n">
        <v>46.36</v>
      </c>
      <c r="T88" t="n">
        <v>3142.87</v>
      </c>
      <c r="U88" t="n">
        <v>0.87</v>
      </c>
      <c r="V88" t="n">
        <v>0.9</v>
      </c>
      <c r="W88" t="n">
        <v>9.199999999999999</v>
      </c>
      <c r="X88" t="n">
        <v>0.19</v>
      </c>
      <c r="Y88" t="n">
        <v>1</v>
      </c>
      <c r="Z88" t="n">
        <v>10</v>
      </c>
      <c r="AA88" t="n">
        <v>1053.597008662882</v>
      </c>
      <c r="AB88" t="n">
        <v>1441.577908672084</v>
      </c>
      <c r="AC88" t="n">
        <v>1303.995736335722</v>
      </c>
      <c r="AD88" t="n">
        <v>1053597.008662882</v>
      </c>
      <c r="AE88" t="n">
        <v>1441577.908672084</v>
      </c>
      <c r="AF88" t="n">
        <v>1.287385615397108e-06</v>
      </c>
      <c r="AG88" t="n">
        <v>34.42708333333334</v>
      </c>
      <c r="AH88" t="n">
        <v>1303995.736335722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3.789</v>
      </c>
      <c r="E89" t="n">
        <v>26.39</v>
      </c>
      <c r="F89" t="n">
        <v>23.55</v>
      </c>
      <c r="G89" t="n">
        <v>141.31</v>
      </c>
      <c r="H89" t="n">
        <v>1.84</v>
      </c>
      <c r="I89" t="n">
        <v>10</v>
      </c>
      <c r="J89" t="n">
        <v>220.01</v>
      </c>
      <c r="K89" t="n">
        <v>53.44</v>
      </c>
      <c r="L89" t="n">
        <v>22.75</v>
      </c>
      <c r="M89" t="n">
        <v>8</v>
      </c>
      <c r="N89" t="n">
        <v>48.83</v>
      </c>
      <c r="O89" t="n">
        <v>27369.23</v>
      </c>
      <c r="P89" t="n">
        <v>285.74</v>
      </c>
      <c r="Q89" t="n">
        <v>608.79</v>
      </c>
      <c r="R89" t="n">
        <v>52.98</v>
      </c>
      <c r="S89" t="n">
        <v>46.36</v>
      </c>
      <c r="T89" t="n">
        <v>2986.43</v>
      </c>
      <c r="U89" t="n">
        <v>0.88</v>
      </c>
      <c r="V89" t="n">
        <v>0.9</v>
      </c>
      <c r="W89" t="n">
        <v>9.19</v>
      </c>
      <c r="X89" t="n">
        <v>0.18</v>
      </c>
      <c r="Y89" t="n">
        <v>1</v>
      </c>
      <c r="Z89" t="n">
        <v>10</v>
      </c>
      <c r="AA89" t="n">
        <v>1051.358499366088</v>
      </c>
      <c r="AB89" t="n">
        <v>1438.51508149615</v>
      </c>
      <c r="AC89" t="n">
        <v>1301.225221086755</v>
      </c>
      <c r="AD89" t="n">
        <v>1051358.499366088</v>
      </c>
      <c r="AE89" t="n">
        <v>1438515.08149615</v>
      </c>
      <c r="AF89" t="n">
        <v>1.289768402099324e-06</v>
      </c>
      <c r="AG89" t="n">
        <v>34.36197916666666</v>
      </c>
      <c r="AH89" t="n">
        <v>1301225.221086754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3.7892</v>
      </c>
      <c r="E90" t="n">
        <v>26.39</v>
      </c>
      <c r="F90" t="n">
        <v>23.55</v>
      </c>
      <c r="G90" t="n">
        <v>141.3</v>
      </c>
      <c r="H90" t="n">
        <v>1.85</v>
      </c>
      <c r="I90" t="n">
        <v>10</v>
      </c>
      <c r="J90" t="n">
        <v>220.43</v>
      </c>
      <c r="K90" t="n">
        <v>53.44</v>
      </c>
      <c r="L90" t="n">
        <v>23</v>
      </c>
      <c r="M90" t="n">
        <v>8</v>
      </c>
      <c r="N90" t="n">
        <v>48.99</v>
      </c>
      <c r="O90" t="n">
        <v>27420.16</v>
      </c>
      <c r="P90" t="n">
        <v>286.29</v>
      </c>
      <c r="Q90" t="n">
        <v>608.8099999999999</v>
      </c>
      <c r="R90" t="n">
        <v>52.97</v>
      </c>
      <c r="S90" t="n">
        <v>46.36</v>
      </c>
      <c r="T90" t="n">
        <v>2983.88</v>
      </c>
      <c r="U90" t="n">
        <v>0.88</v>
      </c>
      <c r="V90" t="n">
        <v>0.9</v>
      </c>
      <c r="W90" t="n">
        <v>9.19</v>
      </c>
      <c r="X90" t="n">
        <v>0.18</v>
      </c>
      <c r="Y90" t="n">
        <v>1</v>
      </c>
      <c r="Z90" t="n">
        <v>10</v>
      </c>
      <c r="AA90" t="n">
        <v>1052.117132336421</v>
      </c>
      <c r="AB90" t="n">
        <v>1439.553076594684</v>
      </c>
      <c r="AC90" t="n">
        <v>1302.16415138992</v>
      </c>
      <c r="AD90" t="n">
        <v>1052117.132336421</v>
      </c>
      <c r="AE90" t="n">
        <v>1439553.076594684</v>
      </c>
      <c r="AF90" t="n">
        <v>1.289836481719387e-06</v>
      </c>
      <c r="AG90" t="n">
        <v>34.36197916666666</v>
      </c>
      <c r="AH90" t="n">
        <v>1302164.15138992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3.7891</v>
      </c>
      <c r="E91" t="n">
        <v>26.39</v>
      </c>
      <c r="F91" t="n">
        <v>23.55</v>
      </c>
      <c r="G91" t="n">
        <v>141.3</v>
      </c>
      <c r="H91" t="n">
        <v>1.87</v>
      </c>
      <c r="I91" t="n">
        <v>10</v>
      </c>
      <c r="J91" t="n">
        <v>220.84</v>
      </c>
      <c r="K91" t="n">
        <v>53.44</v>
      </c>
      <c r="L91" t="n">
        <v>23.25</v>
      </c>
      <c r="M91" t="n">
        <v>8</v>
      </c>
      <c r="N91" t="n">
        <v>49.16</v>
      </c>
      <c r="O91" t="n">
        <v>27471.15</v>
      </c>
      <c r="P91" t="n">
        <v>286.4</v>
      </c>
      <c r="Q91" t="n">
        <v>608.75</v>
      </c>
      <c r="R91" t="n">
        <v>52.85</v>
      </c>
      <c r="S91" t="n">
        <v>46.36</v>
      </c>
      <c r="T91" t="n">
        <v>2920.36</v>
      </c>
      <c r="U91" t="n">
        <v>0.88</v>
      </c>
      <c r="V91" t="n">
        <v>0.9</v>
      </c>
      <c r="W91" t="n">
        <v>9.199999999999999</v>
      </c>
      <c r="X91" t="n">
        <v>0.18</v>
      </c>
      <c r="Y91" t="n">
        <v>1</v>
      </c>
      <c r="Z91" t="n">
        <v>10</v>
      </c>
      <c r="AA91" t="n">
        <v>1052.290768262098</v>
      </c>
      <c r="AB91" t="n">
        <v>1439.790652928472</v>
      </c>
      <c r="AC91" t="n">
        <v>1302.379053771851</v>
      </c>
      <c r="AD91" t="n">
        <v>1052290.768262098</v>
      </c>
      <c r="AE91" t="n">
        <v>1439790.652928472</v>
      </c>
      <c r="AF91" t="n">
        <v>1.289802441909356e-06</v>
      </c>
      <c r="AG91" t="n">
        <v>34.36197916666666</v>
      </c>
      <c r="AH91" t="n">
        <v>1302379.053771851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3.7895</v>
      </c>
      <c r="E92" t="n">
        <v>26.39</v>
      </c>
      <c r="F92" t="n">
        <v>23.55</v>
      </c>
      <c r="G92" t="n">
        <v>141.29</v>
      </c>
      <c r="H92" t="n">
        <v>1.89</v>
      </c>
      <c r="I92" t="n">
        <v>10</v>
      </c>
      <c r="J92" t="n">
        <v>221.25</v>
      </c>
      <c r="K92" t="n">
        <v>53.44</v>
      </c>
      <c r="L92" t="n">
        <v>23.5</v>
      </c>
      <c r="M92" t="n">
        <v>8</v>
      </c>
      <c r="N92" t="n">
        <v>49.32</v>
      </c>
      <c r="O92" t="n">
        <v>27522.19</v>
      </c>
      <c r="P92" t="n">
        <v>286.26</v>
      </c>
      <c r="Q92" t="n">
        <v>608.83</v>
      </c>
      <c r="R92" t="n">
        <v>52.94</v>
      </c>
      <c r="S92" t="n">
        <v>46.36</v>
      </c>
      <c r="T92" t="n">
        <v>2969.47</v>
      </c>
      <c r="U92" t="n">
        <v>0.88</v>
      </c>
      <c r="V92" t="n">
        <v>0.9</v>
      </c>
      <c r="W92" t="n">
        <v>9.19</v>
      </c>
      <c r="X92" t="n">
        <v>0.18</v>
      </c>
      <c r="Y92" t="n">
        <v>1</v>
      </c>
      <c r="Z92" t="n">
        <v>10</v>
      </c>
      <c r="AA92" t="n">
        <v>1052.027098271805</v>
      </c>
      <c r="AB92" t="n">
        <v>1439.429888015455</v>
      </c>
      <c r="AC92" t="n">
        <v>1302.052719755795</v>
      </c>
      <c r="AD92" t="n">
        <v>1052027.098271806</v>
      </c>
      <c r="AE92" t="n">
        <v>1439429.888015455</v>
      </c>
      <c r="AF92" t="n">
        <v>1.289938601149482e-06</v>
      </c>
      <c r="AG92" t="n">
        <v>34.36197916666666</v>
      </c>
      <c r="AH92" t="n">
        <v>1302052.719755795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3.7902</v>
      </c>
      <c r="E93" t="n">
        <v>26.38</v>
      </c>
      <c r="F93" t="n">
        <v>23.54</v>
      </c>
      <c r="G93" t="n">
        <v>141.26</v>
      </c>
      <c r="H93" t="n">
        <v>1.9</v>
      </c>
      <c r="I93" t="n">
        <v>10</v>
      </c>
      <c r="J93" t="n">
        <v>221.67</v>
      </c>
      <c r="K93" t="n">
        <v>53.44</v>
      </c>
      <c r="L93" t="n">
        <v>23.75</v>
      </c>
      <c r="M93" t="n">
        <v>8</v>
      </c>
      <c r="N93" t="n">
        <v>49.48</v>
      </c>
      <c r="O93" t="n">
        <v>27573.29</v>
      </c>
      <c r="P93" t="n">
        <v>286.29</v>
      </c>
      <c r="Q93" t="n">
        <v>608.77</v>
      </c>
      <c r="R93" t="n">
        <v>52.73</v>
      </c>
      <c r="S93" t="n">
        <v>46.36</v>
      </c>
      <c r="T93" t="n">
        <v>2860.72</v>
      </c>
      <c r="U93" t="n">
        <v>0.88</v>
      </c>
      <c r="V93" t="n">
        <v>0.91</v>
      </c>
      <c r="W93" t="n">
        <v>9.19</v>
      </c>
      <c r="X93" t="n">
        <v>0.17</v>
      </c>
      <c r="Y93" t="n">
        <v>1</v>
      </c>
      <c r="Z93" t="n">
        <v>10</v>
      </c>
      <c r="AA93" t="n">
        <v>1051.88342524058</v>
      </c>
      <c r="AB93" t="n">
        <v>1439.233308235725</v>
      </c>
      <c r="AC93" t="n">
        <v>1301.874901274341</v>
      </c>
      <c r="AD93" t="n">
        <v>1051883.42524058</v>
      </c>
      <c r="AE93" t="n">
        <v>1439233.308235724</v>
      </c>
      <c r="AF93" t="n">
        <v>1.290176879819704e-06</v>
      </c>
      <c r="AG93" t="n">
        <v>34.34895833333334</v>
      </c>
      <c r="AH93" t="n">
        <v>1301874.901274341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3.7899</v>
      </c>
      <c r="E94" t="n">
        <v>26.39</v>
      </c>
      <c r="F94" t="n">
        <v>23.55</v>
      </c>
      <c r="G94" t="n">
        <v>141.27</v>
      </c>
      <c r="H94" t="n">
        <v>1.92</v>
      </c>
      <c r="I94" t="n">
        <v>10</v>
      </c>
      <c r="J94" t="n">
        <v>222.08</v>
      </c>
      <c r="K94" t="n">
        <v>53.44</v>
      </c>
      <c r="L94" t="n">
        <v>24</v>
      </c>
      <c r="M94" t="n">
        <v>8</v>
      </c>
      <c r="N94" t="n">
        <v>49.65</v>
      </c>
      <c r="O94" t="n">
        <v>27624.44</v>
      </c>
      <c r="P94" t="n">
        <v>286.31</v>
      </c>
      <c r="Q94" t="n">
        <v>608.78</v>
      </c>
      <c r="R94" t="n">
        <v>52.77</v>
      </c>
      <c r="S94" t="n">
        <v>46.36</v>
      </c>
      <c r="T94" t="n">
        <v>2884.27</v>
      </c>
      <c r="U94" t="n">
        <v>0.88</v>
      </c>
      <c r="V94" t="n">
        <v>0.9</v>
      </c>
      <c r="W94" t="n">
        <v>9.19</v>
      </c>
      <c r="X94" t="n">
        <v>0.17</v>
      </c>
      <c r="Y94" t="n">
        <v>1</v>
      </c>
      <c r="Z94" t="n">
        <v>10</v>
      </c>
      <c r="AA94" t="n">
        <v>1052.036307002248</v>
      </c>
      <c r="AB94" t="n">
        <v>1439.442487806706</v>
      </c>
      <c r="AC94" t="n">
        <v>1302.064117040654</v>
      </c>
      <c r="AD94" t="n">
        <v>1052036.307002248</v>
      </c>
      <c r="AE94" t="n">
        <v>1439442.487806706</v>
      </c>
      <c r="AF94" t="n">
        <v>1.290074760389609e-06</v>
      </c>
      <c r="AG94" t="n">
        <v>34.36197916666666</v>
      </c>
      <c r="AH94" t="n">
        <v>1302064.117040654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3.7898</v>
      </c>
      <c r="E95" t="n">
        <v>26.39</v>
      </c>
      <c r="F95" t="n">
        <v>23.55</v>
      </c>
      <c r="G95" t="n">
        <v>141.28</v>
      </c>
      <c r="H95" t="n">
        <v>1.94</v>
      </c>
      <c r="I95" t="n">
        <v>10</v>
      </c>
      <c r="J95" t="n">
        <v>222.5</v>
      </c>
      <c r="K95" t="n">
        <v>53.44</v>
      </c>
      <c r="L95" t="n">
        <v>24.25</v>
      </c>
      <c r="M95" t="n">
        <v>8</v>
      </c>
      <c r="N95" t="n">
        <v>49.81</v>
      </c>
      <c r="O95" t="n">
        <v>27675.78</v>
      </c>
      <c r="P95" t="n">
        <v>286.32</v>
      </c>
      <c r="Q95" t="n">
        <v>608.77</v>
      </c>
      <c r="R95" t="n">
        <v>52.7</v>
      </c>
      <c r="S95" t="n">
        <v>46.36</v>
      </c>
      <c r="T95" t="n">
        <v>2845.74</v>
      </c>
      <c r="U95" t="n">
        <v>0.88</v>
      </c>
      <c r="V95" t="n">
        <v>0.9</v>
      </c>
      <c r="W95" t="n">
        <v>9.199999999999999</v>
      </c>
      <c r="X95" t="n">
        <v>0.17</v>
      </c>
      <c r="Y95" t="n">
        <v>1</v>
      </c>
      <c r="Z95" t="n">
        <v>10</v>
      </c>
      <c r="AA95" t="n">
        <v>1052.066313848718</v>
      </c>
      <c r="AB95" t="n">
        <v>1439.483544497856</v>
      </c>
      <c r="AC95" t="n">
        <v>1302.101255338823</v>
      </c>
      <c r="AD95" t="n">
        <v>1052066.313848718</v>
      </c>
      <c r="AE95" t="n">
        <v>1439483.544497856</v>
      </c>
      <c r="AF95" t="n">
        <v>1.290040720579577e-06</v>
      </c>
      <c r="AG95" t="n">
        <v>34.36197916666666</v>
      </c>
      <c r="AH95" t="n">
        <v>1302101.255338823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3.7906</v>
      </c>
      <c r="E96" t="n">
        <v>26.38</v>
      </c>
      <c r="F96" t="n">
        <v>23.54</v>
      </c>
      <c r="G96" t="n">
        <v>141.24</v>
      </c>
      <c r="H96" t="n">
        <v>1.95</v>
      </c>
      <c r="I96" t="n">
        <v>10</v>
      </c>
      <c r="J96" t="n">
        <v>222.92</v>
      </c>
      <c r="K96" t="n">
        <v>53.44</v>
      </c>
      <c r="L96" t="n">
        <v>24.5</v>
      </c>
      <c r="M96" t="n">
        <v>8</v>
      </c>
      <c r="N96" t="n">
        <v>49.98</v>
      </c>
      <c r="O96" t="n">
        <v>27727.05</v>
      </c>
      <c r="P96" t="n">
        <v>285.13</v>
      </c>
      <c r="Q96" t="n">
        <v>608.75</v>
      </c>
      <c r="R96" t="n">
        <v>52.61</v>
      </c>
      <c r="S96" t="n">
        <v>46.36</v>
      </c>
      <c r="T96" t="n">
        <v>2804.15</v>
      </c>
      <c r="U96" t="n">
        <v>0.88</v>
      </c>
      <c r="V96" t="n">
        <v>0.91</v>
      </c>
      <c r="W96" t="n">
        <v>9.19</v>
      </c>
      <c r="X96" t="n">
        <v>0.17</v>
      </c>
      <c r="Y96" t="n">
        <v>1</v>
      </c>
      <c r="Z96" t="n">
        <v>10</v>
      </c>
      <c r="AA96" t="n">
        <v>1050.15551614194</v>
      </c>
      <c r="AB96" t="n">
        <v>1436.869106776996</v>
      </c>
      <c r="AC96" t="n">
        <v>1299.736335884656</v>
      </c>
      <c r="AD96" t="n">
        <v>1050155.51614194</v>
      </c>
      <c r="AE96" t="n">
        <v>1436869.106776996</v>
      </c>
      <c r="AF96" t="n">
        <v>1.290313039059831e-06</v>
      </c>
      <c r="AG96" t="n">
        <v>34.34895833333334</v>
      </c>
      <c r="AH96" t="n">
        <v>1299736.335884656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3.7898</v>
      </c>
      <c r="E97" t="n">
        <v>26.39</v>
      </c>
      <c r="F97" t="n">
        <v>23.55</v>
      </c>
      <c r="G97" t="n">
        <v>141.28</v>
      </c>
      <c r="H97" t="n">
        <v>1.97</v>
      </c>
      <c r="I97" t="n">
        <v>10</v>
      </c>
      <c r="J97" t="n">
        <v>223.33</v>
      </c>
      <c r="K97" t="n">
        <v>53.44</v>
      </c>
      <c r="L97" t="n">
        <v>24.75</v>
      </c>
      <c r="M97" t="n">
        <v>8</v>
      </c>
      <c r="N97" t="n">
        <v>50.15</v>
      </c>
      <c r="O97" t="n">
        <v>27778.39</v>
      </c>
      <c r="P97" t="n">
        <v>283.46</v>
      </c>
      <c r="Q97" t="n">
        <v>608.79</v>
      </c>
      <c r="R97" t="n">
        <v>52.85</v>
      </c>
      <c r="S97" t="n">
        <v>46.36</v>
      </c>
      <c r="T97" t="n">
        <v>2922.07</v>
      </c>
      <c r="U97" t="n">
        <v>0.88</v>
      </c>
      <c r="V97" t="n">
        <v>0.9</v>
      </c>
      <c r="W97" t="n">
        <v>9.19</v>
      </c>
      <c r="X97" t="n">
        <v>0.17</v>
      </c>
      <c r="Y97" t="n">
        <v>1</v>
      </c>
      <c r="Z97" t="n">
        <v>10</v>
      </c>
      <c r="AA97" t="n">
        <v>1047.959500428089</v>
      </c>
      <c r="AB97" t="n">
        <v>1433.864421195929</v>
      </c>
      <c r="AC97" t="n">
        <v>1297.018413278344</v>
      </c>
      <c r="AD97" t="n">
        <v>1047959.500428089</v>
      </c>
      <c r="AE97" t="n">
        <v>1433864.421195929</v>
      </c>
      <c r="AF97" t="n">
        <v>1.290040720579577e-06</v>
      </c>
      <c r="AG97" t="n">
        <v>34.36197916666666</v>
      </c>
      <c r="AH97" t="n">
        <v>1297018.413278344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3.7885</v>
      </c>
      <c r="E98" t="n">
        <v>26.4</v>
      </c>
      <c r="F98" t="n">
        <v>23.55</v>
      </c>
      <c r="G98" t="n">
        <v>141.33</v>
      </c>
      <c r="H98" t="n">
        <v>1.99</v>
      </c>
      <c r="I98" t="n">
        <v>10</v>
      </c>
      <c r="J98" t="n">
        <v>223.75</v>
      </c>
      <c r="K98" t="n">
        <v>53.44</v>
      </c>
      <c r="L98" t="n">
        <v>25</v>
      </c>
      <c r="M98" t="n">
        <v>8</v>
      </c>
      <c r="N98" t="n">
        <v>50.31</v>
      </c>
      <c r="O98" t="n">
        <v>27829.77</v>
      </c>
      <c r="P98" t="n">
        <v>281.61</v>
      </c>
      <c r="Q98" t="n">
        <v>608.77</v>
      </c>
      <c r="R98" t="n">
        <v>53.03</v>
      </c>
      <c r="S98" t="n">
        <v>46.36</v>
      </c>
      <c r="T98" t="n">
        <v>3014.55</v>
      </c>
      <c r="U98" t="n">
        <v>0.87</v>
      </c>
      <c r="V98" t="n">
        <v>0.9</v>
      </c>
      <c r="W98" t="n">
        <v>9.199999999999999</v>
      </c>
      <c r="X98" t="n">
        <v>0.18</v>
      </c>
      <c r="Y98" t="n">
        <v>1</v>
      </c>
      <c r="Z98" t="n">
        <v>10</v>
      </c>
      <c r="AA98" t="n">
        <v>1045.504170217366</v>
      </c>
      <c r="AB98" t="n">
        <v>1430.504930080094</v>
      </c>
      <c r="AC98" t="n">
        <v>1293.979547279528</v>
      </c>
      <c r="AD98" t="n">
        <v>1045504.170217366</v>
      </c>
      <c r="AE98" t="n">
        <v>1430504.930080094</v>
      </c>
      <c r="AF98" t="n">
        <v>1.289598203049166e-06</v>
      </c>
      <c r="AG98" t="n">
        <v>34.375</v>
      </c>
      <c r="AH98" t="n">
        <v>1293979.547279528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3.7965</v>
      </c>
      <c r="E99" t="n">
        <v>26.34</v>
      </c>
      <c r="F99" t="n">
        <v>23.54</v>
      </c>
      <c r="G99" t="n">
        <v>156.91</v>
      </c>
      <c r="H99" t="n">
        <v>2</v>
      </c>
      <c r="I99" t="n">
        <v>9</v>
      </c>
      <c r="J99" t="n">
        <v>224.17</v>
      </c>
      <c r="K99" t="n">
        <v>53.44</v>
      </c>
      <c r="L99" t="n">
        <v>25.25</v>
      </c>
      <c r="M99" t="n">
        <v>7</v>
      </c>
      <c r="N99" t="n">
        <v>50.48</v>
      </c>
      <c r="O99" t="n">
        <v>27881.22</v>
      </c>
      <c r="P99" t="n">
        <v>280.86</v>
      </c>
      <c r="Q99" t="n">
        <v>608.79</v>
      </c>
      <c r="R99" t="n">
        <v>52.48</v>
      </c>
      <c r="S99" t="n">
        <v>46.36</v>
      </c>
      <c r="T99" t="n">
        <v>2740.94</v>
      </c>
      <c r="U99" t="n">
        <v>0.88</v>
      </c>
      <c r="V99" t="n">
        <v>0.91</v>
      </c>
      <c r="W99" t="n">
        <v>9.199999999999999</v>
      </c>
      <c r="X99" t="n">
        <v>0.17</v>
      </c>
      <c r="Y99" t="n">
        <v>1</v>
      </c>
      <c r="Z99" t="n">
        <v>10</v>
      </c>
      <c r="AA99" t="n">
        <v>1034.704880182908</v>
      </c>
      <c r="AB99" t="n">
        <v>1415.728865023897</v>
      </c>
      <c r="AC99" t="n">
        <v>1280.613689133957</v>
      </c>
      <c r="AD99" t="n">
        <v>1034704.880182908</v>
      </c>
      <c r="AE99" t="n">
        <v>1415728.865023897</v>
      </c>
      <c r="AF99" t="n">
        <v>1.292321387851698e-06</v>
      </c>
      <c r="AG99" t="n">
        <v>34.296875</v>
      </c>
      <c r="AH99" t="n">
        <v>1280613.689133957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3.7976</v>
      </c>
      <c r="E100" t="n">
        <v>26.33</v>
      </c>
      <c r="F100" t="n">
        <v>23.53</v>
      </c>
      <c r="G100" t="n">
        <v>156.86</v>
      </c>
      <c r="H100" t="n">
        <v>2.02</v>
      </c>
      <c r="I100" t="n">
        <v>9</v>
      </c>
      <c r="J100" t="n">
        <v>224.58</v>
      </c>
      <c r="K100" t="n">
        <v>53.44</v>
      </c>
      <c r="L100" t="n">
        <v>25.5</v>
      </c>
      <c r="M100" t="n">
        <v>7</v>
      </c>
      <c r="N100" t="n">
        <v>50.65</v>
      </c>
      <c r="O100" t="n">
        <v>27932.73</v>
      </c>
      <c r="P100" t="n">
        <v>281.01</v>
      </c>
      <c r="Q100" t="n">
        <v>608.75</v>
      </c>
      <c r="R100" t="n">
        <v>52.31</v>
      </c>
      <c r="S100" t="n">
        <v>46.36</v>
      </c>
      <c r="T100" t="n">
        <v>2655.22</v>
      </c>
      <c r="U100" t="n">
        <v>0.89</v>
      </c>
      <c r="V100" t="n">
        <v>0.91</v>
      </c>
      <c r="W100" t="n">
        <v>9.19</v>
      </c>
      <c r="X100" t="n">
        <v>0.16</v>
      </c>
      <c r="Y100" t="n">
        <v>1</v>
      </c>
      <c r="Z100" t="n">
        <v>10</v>
      </c>
      <c r="AA100" t="n">
        <v>1034.673568233067</v>
      </c>
      <c r="AB100" t="n">
        <v>1415.68602263274</v>
      </c>
      <c r="AC100" t="n">
        <v>1280.574935560483</v>
      </c>
      <c r="AD100" t="n">
        <v>1034673.568233067</v>
      </c>
      <c r="AE100" t="n">
        <v>1415686.02263274</v>
      </c>
      <c r="AF100" t="n">
        <v>1.292695825762046e-06</v>
      </c>
      <c r="AG100" t="n">
        <v>34.28385416666666</v>
      </c>
      <c r="AH100" t="n">
        <v>1280574.935560483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3.7963</v>
      </c>
      <c r="E101" t="n">
        <v>26.34</v>
      </c>
      <c r="F101" t="n">
        <v>23.54</v>
      </c>
      <c r="G101" t="n">
        <v>156.92</v>
      </c>
      <c r="H101" t="n">
        <v>2.03</v>
      </c>
      <c r="I101" t="n">
        <v>9</v>
      </c>
      <c r="J101" t="n">
        <v>225</v>
      </c>
      <c r="K101" t="n">
        <v>53.44</v>
      </c>
      <c r="L101" t="n">
        <v>25.75</v>
      </c>
      <c r="M101" t="n">
        <v>7</v>
      </c>
      <c r="N101" t="n">
        <v>50.82</v>
      </c>
      <c r="O101" t="n">
        <v>27984.29</v>
      </c>
      <c r="P101" t="n">
        <v>281.23</v>
      </c>
      <c r="Q101" t="n">
        <v>608.79</v>
      </c>
      <c r="R101" t="n">
        <v>52.54</v>
      </c>
      <c r="S101" t="n">
        <v>46.36</v>
      </c>
      <c r="T101" t="n">
        <v>2774.62</v>
      </c>
      <c r="U101" t="n">
        <v>0.88</v>
      </c>
      <c r="V101" t="n">
        <v>0.91</v>
      </c>
      <c r="W101" t="n">
        <v>9.19</v>
      </c>
      <c r="X101" t="n">
        <v>0.17</v>
      </c>
      <c r="Y101" t="n">
        <v>1</v>
      </c>
      <c r="Z101" t="n">
        <v>10</v>
      </c>
      <c r="AA101" t="n">
        <v>1035.266042727827</v>
      </c>
      <c r="AB101" t="n">
        <v>1416.496672374601</v>
      </c>
      <c r="AC101" t="n">
        <v>1281.308218028734</v>
      </c>
      <c r="AD101" t="n">
        <v>1035266.042727827</v>
      </c>
      <c r="AE101" t="n">
        <v>1416496.672374601</v>
      </c>
      <c r="AF101" t="n">
        <v>1.292253308231635e-06</v>
      </c>
      <c r="AG101" t="n">
        <v>34.296875</v>
      </c>
      <c r="AH101" t="n">
        <v>1281308.218028734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3.7966</v>
      </c>
      <c r="E102" t="n">
        <v>26.34</v>
      </c>
      <c r="F102" t="n">
        <v>23.54</v>
      </c>
      <c r="G102" t="n">
        <v>156.9</v>
      </c>
      <c r="H102" t="n">
        <v>2.05</v>
      </c>
      <c r="I102" t="n">
        <v>9</v>
      </c>
      <c r="J102" t="n">
        <v>225.42</v>
      </c>
      <c r="K102" t="n">
        <v>53.44</v>
      </c>
      <c r="L102" t="n">
        <v>26</v>
      </c>
      <c r="M102" t="n">
        <v>7</v>
      </c>
      <c r="N102" t="n">
        <v>50.98</v>
      </c>
      <c r="O102" t="n">
        <v>28035.92</v>
      </c>
      <c r="P102" t="n">
        <v>281.13</v>
      </c>
      <c r="Q102" t="n">
        <v>608.79</v>
      </c>
      <c r="R102" t="n">
        <v>52.57</v>
      </c>
      <c r="S102" t="n">
        <v>46.36</v>
      </c>
      <c r="T102" t="n">
        <v>2785.05</v>
      </c>
      <c r="U102" t="n">
        <v>0.88</v>
      </c>
      <c r="V102" t="n">
        <v>0.91</v>
      </c>
      <c r="W102" t="n">
        <v>9.19</v>
      </c>
      <c r="X102" t="n">
        <v>0.16</v>
      </c>
      <c r="Y102" t="n">
        <v>1</v>
      </c>
      <c r="Z102" t="n">
        <v>10</v>
      </c>
      <c r="AA102" t="n">
        <v>1035.076507550375</v>
      </c>
      <c r="AB102" t="n">
        <v>1416.237341983108</v>
      </c>
      <c r="AC102" t="n">
        <v>1281.073637765833</v>
      </c>
      <c r="AD102" t="n">
        <v>1035076.507550375</v>
      </c>
      <c r="AE102" t="n">
        <v>1416237.341983108</v>
      </c>
      <c r="AF102" t="n">
        <v>1.29235542766173e-06</v>
      </c>
      <c r="AG102" t="n">
        <v>34.296875</v>
      </c>
      <c r="AH102" t="n">
        <v>1281073.637765833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3.7969</v>
      </c>
      <c r="E103" t="n">
        <v>26.34</v>
      </c>
      <c r="F103" t="n">
        <v>23.53</v>
      </c>
      <c r="G103" t="n">
        <v>156.89</v>
      </c>
      <c r="H103" t="n">
        <v>2.07</v>
      </c>
      <c r="I103" t="n">
        <v>9</v>
      </c>
      <c r="J103" t="n">
        <v>225.84</v>
      </c>
      <c r="K103" t="n">
        <v>53.44</v>
      </c>
      <c r="L103" t="n">
        <v>26.25</v>
      </c>
      <c r="M103" t="n">
        <v>7</v>
      </c>
      <c r="N103" t="n">
        <v>51.15</v>
      </c>
      <c r="O103" t="n">
        <v>28087.6</v>
      </c>
      <c r="P103" t="n">
        <v>281.04</v>
      </c>
      <c r="Q103" t="n">
        <v>608.75</v>
      </c>
      <c r="R103" t="n">
        <v>52.47</v>
      </c>
      <c r="S103" t="n">
        <v>46.36</v>
      </c>
      <c r="T103" t="n">
        <v>2736.98</v>
      </c>
      <c r="U103" t="n">
        <v>0.88</v>
      </c>
      <c r="V103" t="n">
        <v>0.91</v>
      </c>
      <c r="W103" t="n">
        <v>9.19</v>
      </c>
      <c r="X103" t="n">
        <v>0.16</v>
      </c>
      <c r="Y103" t="n">
        <v>1</v>
      </c>
      <c r="Z103" t="n">
        <v>10</v>
      </c>
      <c r="AA103" t="n">
        <v>1034.824242542875</v>
      </c>
      <c r="AB103" t="n">
        <v>1415.8921818707</v>
      </c>
      <c r="AC103" t="n">
        <v>1280.761419250118</v>
      </c>
      <c r="AD103" t="n">
        <v>1034824.242542875</v>
      </c>
      <c r="AE103" t="n">
        <v>1415892.1818707</v>
      </c>
      <c r="AF103" t="n">
        <v>1.292457547091825e-06</v>
      </c>
      <c r="AG103" t="n">
        <v>34.296875</v>
      </c>
      <c r="AH103" t="n">
        <v>1280761.419250119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3.7972</v>
      </c>
      <c r="E104" t="n">
        <v>26.34</v>
      </c>
      <c r="F104" t="n">
        <v>23.53</v>
      </c>
      <c r="G104" t="n">
        <v>156.88</v>
      </c>
      <c r="H104" t="n">
        <v>2.08</v>
      </c>
      <c r="I104" t="n">
        <v>9</v>
      </c>
      <c r="J104" t="n">
        <v>226.26</v>
      </c>
      <c r="K104" t="n">
        <v>53.44</v>
      </c>
      <c r="L104" t="n">
        <v>26.5</v>
      </c>
      <c r="M104" t="n">
        <v>7</v>
      </c>
      <c r="N104" t="n">
        <v>51.32</v>
      </c>
      <c r="O104" t="n">
        <v>28139.34</v>
      </c>
      <c r="P104" t="n">
        <v>280.51</v>
      </c>
      <c r="Q104" t="n">
        <v>608.8</v>
      </c>
      <c r="R104" t="n">
        <v>52.46</v>
      </c>
      <c r="S104" t="n">
        <v>46.36</v>
      </c>
      <c r="T104" t="n">
        <v>2731.86</v>
      </c>
      <c r="U104" t="n">
        <v>0.88</v>
      </c>
      <c r="V104" t="n">
        <v>0.91</v>
      </c>
      <c r="W104" t="n">
        <v>9.19</v>
      </c>
      <c r="X104" t="n">
        <v>0.16</v>
      </c>
      <c r="Y104" t="n">
        <v>1</v>
      </c>
      <c r="Z104" t="n">
        <v>10</v>
      </c>
      <c r="AA104" t="n">
        <v>1034.018517561718</v>
      </c>
      <c r="AB104" t="n">
        <v>1414.789753405403</v>
      </c>
      <c r="AC104" t="n">
        <v>1279.764205010281</v>
      </c>
      <c r="AD104" t="n">
        <v>1034018.517561718</v>
      </c>
      <c r="AE104" t="n">
        <v>1414789.753405403</v>
      </c>
      <c r="AF104" t="n">
        <v>1.29255966652192e-06</v>
      </c>
      <c r="AG104" t="n">
        <v>34.296875</v>
      </c>
      <c r="AH104" t="n">
        <v>1279764.205010281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3.7973</v>
      </c>
      <c r="E105" t="n">
        <v>26.33</v>
      </c>
      <c r="F105" t="n">
        <v>23.53</v>
      </c>
      <c r="G105" t="n">
        <v>156.87</v>
      </c>
      <c r="H105" t="n">
        <v>2.1</v>
      </c>
      <c r="I105" t="n">
        <v>9</v>
      </c>
      <c r="J105" t="n">
        <v>226.68</v>
      </c>
      <c r="K105" t="n">
        <v>53.44</v>
      </c>
      <c r="L105" t="n">
        <v>26.75</v>
      </c>
      <c r="M105" t="n">
        <v>7</v>
      </c>
      <c r="N105" t="n">
        <v>51.49</v>
      </c>
      <c r="O105" t="n">
        <v>28191.14</v>
      </c>
      <c r="P105" t="n">
        <v>280.27</v>
      </c>
      <c r="Q105" t="n">
        <v>608.78</v>
      </c>
      <c r="R105" t="n">
        <v>52.3</v>
      </c>
      <c r="S105" t="n">
        <v>46.36</v>
      </c>
      <c r="T105" t="n">
        <v>2651.87</v>
      </c>
      <c r="U105" t="n">
        <v>0.89</v>
      </c>
      <c r="V105" t="n">
        <v>0.91</v>
      </c>
      <c r="W105" t="n">
        <v>9.19</v>
      </c>
      <c r="X105" t="n">
        <v>0.16</v>
      </c>
      <c r="Y105" t="n">
        <v>1</v>
      </c>
      <c r="Z105" t="n">
        <v>10</v>
      </c>
      <c r="AA105" t="n">
        <v>1033.659207059634</v>
      </c>
      <c r="AB105" t="n">
        <v>1414.298128924792</v>
      </c>
      <c r="AC105" t="n">
        <v>1279.3195004801</v>
      </c>
      <c r="AD105" t="n">
        <v>1033659.207059634</v>
      </c>
      <c r="AE105" t="n">
        <v>1414298.128924792</v>
      </c>
      <c r="AF105" t="n">
        <v>1.292593706331951e-06</v>
      </c>
      <c r="AG105" t="n">
        <v>34.28385416666666</v>
      </c>
      <c r="AH105" t="n">
        <v>1279319.500480101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3.7978</v>
      </c>
      <c r="E106" t="n">
        <v>26.33</v>
      </c>
      <c r="F106" t="n">
        <v>23.53</v>
      </c>
      <c r="G106" t="n">
        <v>156.85</v>
      </c>
      <c r="H106" t="n">
        <v>2.11</v>
      </c>
      <c r="I106" t="n">
        <v>9</v>
      </c>
      <c r="J106" t="n">
        <v>227.1</v>
      </c>
      <c r="K106" t="n">
        <v>53.44</v>
      </c>
      <c r="L106" t="n">
        <v>27</v>
      </c>
      <c r="M106" t="n">
        <v>7</v>
      </c>
      <c r="N106" t="n">
        <v>51.66</v>
      </c>
      <c r="O106" t="n">
        <v>28243</v>
      </c>
      <c r="P106" t="n">
        <v>280.07</v>
      </c>
      <c r="Q106" t="n">
        <v>608.8200000000001</v>
      </c>
      <c r="R106" t="n">
        <v>52.26</v>
      </c>
      <c r="S106" t="n">
        <v>46.36</v>
      </c>
      <c r="T106" t="n">
        <v>2633.46</v>
      </c>
      <c r="U106" t="n">
        <v>0.89</v>
      </c>
      <c r="V106" t="n">
        <v>0.91</v>
      </c>
      <c r="W106" t="n">
        <v>9.19</v>
      </c>
      <c r="X106" t="n">
        <v>0.16</v>
      </c>
      <c r="Y106" t="n">
        <v>1</v>
      </c>
      <c r="Z106" t="n">
        <v>10</v>
      </c>
      <c r="AA106" t="n">
        <v>1033.295862327002</v>
      </c>
      <c r="AB106" t="n">
        <v>1413.800984631966</v>
      </c>
      <c r="AC106" t="n">
        <v>1278.869802940835</v>
      </c>
      <c r="AD106" t="n">
        <v>1033295.862327002</v>
      </c>
      <c r="AE106" t="n">
        <v>1413800.984631966</v>
      </c>
      <c r="AF106" t="n">
        <v>1.29276390538211e-06</v>
      </c>
      <c r="AG106" t="n">
        <v>34.28385416666666</v>
      </c>
      <c r="AH106" t="n">
        <v>1278869.802940835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3.797</v>
      </c>
      <c r="E107" t="n">
        <v>26.34</v>
      </c>
      <c r="F107" t="n">
        <v>23.53</v>
      </c>
      <c r="G107" t="n">
        <v>156.89</v>
      </c>
      <c r="H107" t="n">
        <v>2.13</v>
      </c>
      <c r="I107" t="n">
        <v>9</v>
      </c>
      <c r="J107" t="n">
        <v>227.52</v>
      </c>
      <c r="K107" t="n">
        <v>53.44</v>
      </c>
      <c r="L107" t="n">
        <v>27.25</v>
      </c>
      <c r="M107" t="n">
        <v>7</v>
      </c>
      <c r="N107" t="n">
        <v>51.83</v>
      </c>
      <c r="O107" t="n">
        <v>28294.92</v>
      </c>
      <c r="P107" t="n">
        <v>279.27</v>
      </c>
      <c r="Q107" t="n">
        <v>608.76</v>
      </c>
      <c r="R107" t="n">
        <v>52.53</v>
      </c>
      <c r="S107" t="n">
        <v>46.36</v>
      </c>
      <c r="T107" t="n">
        <v>2765.9</v>
      </c>
      <c r="U107" t="n">
        <v>0.88</v>
      </c>
      <c r="V107" t="n">
        <v>0.91</v>
      </c>
      <c r="W107" t="n">
        <v>9.19</v>
      </c>
      <c r="X107" t="n">
        <v>0.16</v>
      </c>
      <c r="Y107" t="n">
        <v>1</v>
      </c>
      <c r="Z107" t="n">
        <v>10</v>
      </c>
      <c r="AA107" t="n">
        <v>1032.272046875373</v>
      </c>
      <c r="AB107" t="n">
        <v>1412.400155163498</v>
      </c>
      <c r="AC107" t="n">
        <v>1277.602666670761</v>
      </c>
      <c r="AD107" t="n">
        <v>1032272.046875373</v>
      </c>
      <c r="AE107" t="n">
        <v>1412400.155163498</v>
      </c>
      <c r="AF107" t="n">
        <v>1.292491586901856e-06</v>
      </c>
      <c r="AG107" t="n">
        <v>34.296875</v>
      </c>
      <c r="AH107" t="n">
        <v>1277602.666670761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3.7963</v>
      </c>
      <c r="E108" t="n">
        <v>26.34</v>
      </c>
      <c r="F108" t="n">
        <v>23.54</v>
      </c>
      <c r="G108" t="n">
        <v>156.92</v>
      </c>
      <c r="H108" t="n">
        <v>2.14</v>
      </c>
      <c r="I108" t="n">
        <v>9</v>
      </c>
      <c r="J108" t="n">
        <v>227.94</v>
      </c>
      <c r="K108" t="n">
        <v>53.44</v>
      </c>
      <c r="L108" t="n">
        <v>27.5</v>
      </c>
      <c r="M108" t="n">
        <v>7</v>
      </c>
      <c r="N108" t="n">
        <v>52.01</v>
      </c>
      <c r="O108" t="n">
        <v>28346.9</v>
      </c>
      <c r="P108" t="n">
        <v>278.44</v>
      </c>
      <c r="Q108" t="n">
        <v>608.77</v>
      </c>
      <c r="R108" t="n">
        <v>52.61</v>
      </c>
      <c r="S108" t="n">
        <v>46.36</v>
      </c>
      <c r="T108" t="n">
        <v>2809.17</v>
      </c>
      <c r="U108" t="n">
        <v>0.88</v>
      </c>
      <c r="V108" t="n">
        <v>0.91</v>
      </c>
      <c r="W108" t="n">
        <v>9.19</v>
      </c>
      <c r="X108" t="n">
        <v>0.17</v>
      </c>
      <c r="Y108" t="n">
        <v>1</v>
      </c>
      <c r="Z108" t="n">
        <v>10</v>
      </c>
      <c r="AA108" t="n">
        <v>1031.266605275093</v>
      </c>
      <c r="AB108" t="n">
        <v>1411.024465609042</v>
      </c>
      <c r="AC108" t="n">
        <v>1276.35827099659</v>
      </c>
      <c r="AD108" t="n">
        <v>1031266.605275093</v>
      </c>
      <c r="AE108" t="n">
        <v>1411024.465609042</v>
      </c>
      <c r="AF108" t="n">
        <v>1.292253308231635e-06</v>
      </c>
      <c r="AG108" t="n">
        <v>34.296875</v>
      </c>
      <c r="AH108" t="n">
        <v>1276358.27099659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3.7965</v>
      </c>
      <c r="E109" t="n">
        <v>26.34</v>
      </c>
      <c r="F109" t="n">
        <v>23.54</v>
      </c>
      <c r="G109" t="n">
        <v>156.91</v>
      </c>
      <c r="H109" t="n">
        <v>2.16</v>
      </c>
      <c r="I109" t="n">
        <v>9</v>
      </c>
      <c r="J109" t="n">
        <v>228.36</v>
      </c>
      <c r="K109" t="n">
        <v>53.44</v>
      </c>
      <c r="L109" t="n">
        <v>27.75</v>
      </c>
      <c r="M109" t="n">
        <v>7</v>
      </c>
      <c r="N109" t="n">
        <v>52.18</v>
      </c>
      <c r="O109" t="n">
        <v>28398.94</v>
      </c>
      <c r="P109" t="n">
        <v>277.53</v>
      </c>
      <c r="Q109" t="n">
        <v>608.75</v>
      </c>
      <c r="R109" t="n">
        <v>52.58</v>
      </c>
      <c r="S109" t="n">
        <v>46.36</v>
      </c>
      <c r="T109" t="n">
        <v>2791.47</v>
      </c>
      <c r="U109" t="n">
        <v>0.88</v>
      </c>
      <c r="V109" t="n">
        <v>0.91</v>
      </c>
      <c r="W109" t="n">
        <v>9.19</v>
      </c>
      <c r="X109" t="n">
        <v>0.17</v>
      </c>
      <c r="Y109" t="n">
        <v>1</v>
      </c>
      <c r="Z109" t="n">
        <v>10</v>
      </c>
      <c r="AA109" t="n">
        <v>1029.931609531525</v>
      </c>
      <c r="AB109" t="n">
        <v>1409.197865536837</v>
      </c>
      <c r="AC109" t="n">
        <v>1274.705999071627</v>
      </c>
      <c r="AD109" t="n">
        <v>1029931.609531525</v>
      </c>
      <c r="AE109" t="n">
        <v>1409197.865536837</v>
      </c>
      <c r="AF109" t="n">
        <v>1.292321387851698e-06</v>
      </c>
      <c r="AG109" t="n">
        <v>34.296875</v>
      </c>
      <c r="AH109" t="n">
        <v>1274705.999071627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3.7959</v>
      </c>
      <c r="E110" t="n">
        <v>26.34</v>
      </c>
      <c r="F110" t="n">
        <v>23.54</v>
      </c>
      <c r="G110" t="n">
        <v>156.94</v>
      </c>
      <c r="H110" t="n">
        <v>2.18</v>
      </c>
      <c r="I110" t="n">
        <v>9</v>
      </c>
      <c r="J110" t="n">
        <v>228.79</v>
      </c>
      <c r="K110" t="n">
        <v>53.44</v>
      </c>
      <c r="L110" t="n">
        <v>28</v>
      </c>
      <c r="M110" t="n">
        <v>7</v>
      </c>
      <c r="N110" t="n">
        <v>52.35</v>
      </c>
      <c r="O110" t="n">
        <v>28451.04</v>
      </c>
      <c r="P110" t="n">
        <v>276.26</v>
      </c>
      <c r="Q110" t="n">
        <v>608.8</v>
      </c>
      <c r="R110" t="n">
        <v>52.75</v>
      </c>
      <c r="S110" t="n">
        <v>46.36</v>
      </c>
      <c r="T110" t="n">
        <v>2879.96</v>
      </c>
      <c r="U110" t="n">
        <v>0.88</v>
      </c>
      <c r="V110" t="n">
        <v>0.91</v>
      </c>
      <c r="W110" t="n">
        <v>9.19</v>
      </c>
      <c r="X110" t="n">
        <v>0.17</v>
      </c>
      <c r="Y110" t="n">
        <v>1</v>
      </c>
      <c r="Z110" t="n">
        <v>10</v>
      </c>
      <c r="AA110" t="n">
        <v>1028.202454062753</v>
      </c>
      <c r="AB110" t="n">
        <v>1406.831958739506</v>
      </c>
      <c r="AC110" t="n">
        <v>1272.565891098463</v>
      </c>
      <c r="AD110" t="n">
        <v>1028202.454062753</v>
      </c>
      <c r="AE110" t="n">
        <v>1406831.958739507</v>
      </c>
      <c r="AF110" t="n">
        <v>1.292117148991508e-06</v>
      </c>
      <c r="AG110" t="n">
        <v>34.296875</v>
      </c>
      <c r="AH110" t="n">
        <v>1272565.891098463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3.806</v>
      </c>
      <c r="E111" t="n">
        <v>26.27</v>
      </c>
      <c r="F111" t="n">
        <v>23.51</v>
      </c>
      <c r="G111" t="n">
        <v>176.31</v>
      </c>
      <c r="H111" t="n">
        <v>2.19</v>
      </c>
      <c r="I111" t="n">
        <v>8</v>
      </c>
      <c r="J111" t="n">
        <v>229.21</v>
      </c>
      <c r="K111" t="n">
        <v>53.44</v>
      </c>
      <c r="L111" t="n">
        <v>28.25</v>
      </c>
      <c r="M111" t="n">
        <v>6</v>
      </c>
      <c r="N111" t="n">
        <v>52.52</v>
      </c>
      <c r="O111" t="n">
        <v>28503.21</v>
      </c>
      <c r="P111" t="n">
        <v>275.42</v>
      </c>
      <c r="Q111" t="n">
        <v>608.8</v>
      </c>
      <c r="R111" t="n">
        <v>51.74</v>
      </c>
      <c r="S111" t="n">
        <v>46.36</v>
      </c>
      <c r="T111" t="n">
        <v>2376.83</v>
      </c>
      <c r="U111" t="n">
        <v>0.9</v>
      </c>
      <c r="V111" t="n">
        <v>0.91</v>
      </c>
      <c r="W111" t="n">
        <v>9.19</v>
      </c>
      <c r="X111" t="n">
        <v>0.14</v>
      </c>
      <c r="Y111" t="n">
        <v>1</v>
      </c>
      <c r="Z111" t="n">
        <v>10</v>
      </c>
      <c r="AA111" t="n">
        <v>1025.237937348919</v>
      </c>
      <c r="AB111" t="n">
        <v>1402.775776186392</v>
      </c>
      <c r="AC111" t="n">
        <v>1268.896824915329</v>
      </c>
      <c r="AD111" t="n">
        <v>1025237.937348919</v>
      </c>
      <c r="AE111" t="n">
        <v>1402775.776186392</v>
      </c>
      <c r="AF111" t="n">
        <v>1.295555169804705e-06</v>
      </c>
      <c r="AG111" t="n">
        <v>34.20572916666666</v>
      </c>
      <c r="AH111" t="n">
        <v>1268896.824915329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3.8069</v>
      </c>
      <c r="E112" t="n">
        <v>26.27</v>
      </c>
      <c r="F112" t="n">
        <v>23.5</v>
      </c>
      <c r="G112" t="n">
        <v>176.26</v>
      </c>
      <c r="H112" t="n">
        <v>2.21</v>
      </c>
      <c r="I112" t="n">
        <v>8</v>
      </c>
      <c r="J112" t="n">
        <v>229.63</v>
      </c>
      <c r="K112" t="n">
        <v>53.44</v>
      </c>
      <c r="L112" t="n">
        <v>28.5</v>
      </c>
      <c r="M112" t="n">
        <v>6</v>
      </c>
      <c r="N112" t="n">
        <v>52.7</v>
      </c>
      <c r="O112" t="n">
        <v>28555.43</v>
      </c>
      <c r="P112" t="n">
        <v>275.89</v>
      </c>
      <c r="Q112" t="n">
        <v>608.77</v>
      </c>
      <c r="R112" t="n">
        <v>51.49</v>
      </c>
      <c r="S112" t="n">
        <v>46.36</v>
      </c>
      <c r="T112" t="n">
        <v>2250.52</v>
      </c>
      <c r="U112" t="n">
        <v>0.9</v>
      </c>
      <c r="V112" t="n">
        <v>0.91</v>
      </c>
      <c r="W112" t="n">
        <v>9.19</v>
      </c>
      <c r="X112" t="n">
        <v>0.13</v>
      </c>
      <c r="Y112" t="n">
        <v>1</v>
      </c>
      <c r="Z112" t="n">
        <v>10</v>
      </c>
      <c r="AA112" t="n">
        <v>1025.697065098208</v>
      </c>
      <c r="AB112" t="n">
        <v>1403.403975028256</v>
      </c>
      <c r="AC112" t="n">
        <v>1269.465069341408</v>
      </c>
      <c r="AD112" t="n">
        <v>1025697.065098208</v>
      </c>
      <c r="AE112" t="n">
        <v>1403403.975028256</v>
      </c>
      <c r="AF112" t="n">
        <v>1.29586152809499e-06</v>
      </c>
      <c r="AG112" t="n">
        <v>34.20572916666666</v>
      </c>
      <c r="AH112" t="n">
        <v>1269465.069341409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3.8066</v>
      </c>
      <c r="E113" t="n">
        <v>26.27</v>
      </c>
      <c r="F113" t="n">
        <v>23.5</v>
      </c>
      <c r="G113" t="n">
        <v>176.28</v>
      </c>
      <c r="H113" t="n">
        <v>2.22</v>
      </c>
      <c r="I113" t="n">
        <v>8</v>
      </c>
      <c r="J113" t="n">
        <v>230.06</v>
      </c>
      <c r="K113" t="n">
        <v>53.44</v>
      </c>
      <c r="L113" t="n">
        <v>28.75</v>
      </c>
      <c r="M113" t="n">
        <v>6</v>
      </c>
      <c r="N113" t="n">
        <v>52.87</v>
      </c>
      <c r="O113" t="n">
        <v>28607.71</v>
      </c>
      <c r="P113" t="n">
        <v>276.05</v>
      </c>
      <c r="Q113" t="n">
        <v>608.79</v>
      </c>
      <c r="R113" t="n">
        <v>51.51</v>
      </c>
      <c r="S113" t="n">
        <v>46.36</v>
      </c>
      <c r="T113" t="n">
        <v>2262.71</v>
      </c>
      <c r="U113" t="n">
        <v>0.9</v>
      </c>
      <c r="V113" t="n">
        <v>0.91</v>
      </c>
      <c r="W113" t="n">
        <v>9.19</v>
      </c>
      <c r="X113" t="n">
        <v>0.13</v>
      </c>
      <c r="Y113" t="n">
        <v>1</v>
      </c>
      <c r="Z113" t="n">
        <v>10</v>
      </c>
      <c r="AA113" t="n">
        <v>1025.971124908917</v>
      </c>
      <c r="AB113" t="n">
        <v>1403.778955751934</v>
      </c>
      <c r="AC113" t="n">
        <v>1269.804262431107</v>
      </c>
      <c r="AD113" t="n">
        <v>1025971.124908917</v>
      </c>
      <c r="AE113" t="n">
        <v>1403778.955751934</v>
      </c>
      <c r="AF113" t="n">
        <v>1.295759408664895e-06</v>
      </c>
      <c r="AG113" t="n">
        <v>34.20572916666666</v>
      </c>
      <c r="AH113" t="n">
        <v>1269804.262431107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3.8052</v>
      </c>
      <c r="E114" t="n">
        <v>26.28</v>
      </c>
      <c r="F114" t="n">
        <v>23.51</v>
      </c>
      <c r="G114" t="n">
        <v>176.35</v>
      </c>
      <c r="H114" t="n">
        <v>2.24</v>
      </c>
      <c r="I114" t="n">
        <v>8</v>
      </c>
      <c r="J114" t="n">
        <v>230.48</v>
      </c>
      <c r="K114" t="n">
        <v>53.44</v>
      </c>
      <c r="L114" t="n">
        <v>29</v>
      </c>
      <c r="M114" t="n">
        <v>6</v>
      </c>
      <c r="N114" t="n">
        <v>53.05</v>
      </c>
      <c r="O114" t="n">
        <v>28660.06</v>
      </c>
      <c r="P114" t="n">
        <v>276.23</v>
      </c>
      <c r="Q114" t="n">
        <v>608.8</v>
      </c>
      <c r="R114" t="n">
        <v>51.81</v>
      </c>
      <c r="S114" t="n">
        <v>46.36</v>
      </c>
      <c r="T114" t="n">
        <v>2412.61</v>
      </c>
      <c r="U114" t="n">
        <v>0.89</v>
      </c>
      <c r="V114" t="n">
        <v>0.91</v>
      </c>
      <c r="W114" t="n">
        <v>9.19</v>
      </c>
      <c r="X114" t="n">
        <v>0.14</v>
      </c>
      <c r="Y114" t="n">
        <v>1</v>
      </c>
      <c r="Z114" t="n">
        <v>10</v>
      </c>
      <c r="AA114" t="n">
        <v>1026.517155177939</v>
      </c>
      <c r="AB114" t="n">
        <v>1404.526058455165</v>
      </c>
      <c r="AC114" t="n">
        <v>1270.480062700907</v>
      </c>
      <c r="AD114" t="n">
        <v>1026517.155177939</v>
      </c>
      <c r="AE114" t="n">
        <v>1404526.058455165</v>
      </c>
      <c r="AF114" t="n">
        <v>1.295282851324452e-06</v>
      </c>
      <c r="AG114" t="n">
        <v>34.21875</v>
      </c>
      <c r="AH114" t="n">
        <v>1270480.062700907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3.8054</v>
      </c>
      <c r="E115" t="n">
        <v>26.28</v>
      </c>
      <c r="F115" t="n">
        <v>23.51</v>
      </c>
      <c r="G115" t="n">
        <v>176.34</v>
      </c>
      <c r="H115" t="n">
        <v>2.25</v>
      </c>
      <c r="I115" t="n">
        <v>8</v>
      </c>
      <c r="J115" t="n">
        <v>230.91</v>
      </c>
      <c r="K115" t="n">
        <v>53.44</v>
      </c>
      <c r="L115" t="n">
        <v>29.25</v>
      </c>
      <c r="M115" t="n">
        <v>6</v>
      </c>
      <c r="N115" t="n">
        <v>53.22</v>
      </c>
      <c r="O115" t="n">
        <v>28712.46</v>
      </c>
      <c r="P115" t="n">
        <v>275.53</v>
      </c>
      <c r="Q115" t="n">
        <v>608.79</v>
      </c>
      <c r="R115" t="n">
        <v>51.93</v>
      </c>
      <c r="S115" t="n">
        <v>46.36</v>
      </c>
      <c r="T115" t="n">
        <v>2470.58</v>
      </c>
      <c r="U115" t="n">
        <v>0.89</v>
      </c>
      <c r="V115" t="n">
        <v>0.91</v>
      </c>
      <c r="W115" t="n">
        <v>9.19</v>
      </c>
      <c r="X115" t="n">
        <v>0.14</v>
      </c>
      <c r="Y115" t="n">
        <v>1</v>
      </c>
      <c r="Z115" t="n">
        <v>10</v>
      </c>
      <c r="AA115" t="n">
        <v>1025.485844369253</v>
      </c>
      <c r="AB115" t="n">
        <v>1403.114973508499</v>
      </c>
      <c r="AC115" t="n">
        <v>1269.20364972108</v>
      </c>
      <c r="AD115" t="n">
        <v>1025485.844369253</v>
      </c>
      <c r="AE115" t="n">
        <v>1403114.973508499</v>
      </c>
      <c r="AF115" t="n">
        <v>1.295350930944515e-06</v>
      </c>
      <c r="AG115" t="n">
        <v>34.21875</v>
      </c>
      <c r="AH115" t="n">
        <v>1269203.64972108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3.8063</v>
      </c>
      <c r="E116" t="n">
        <v>26.27</v>
      </c>
      <c r="F116" t="n">
        <v>23.51</v>
      </c>
      <c r="G116" t="n">
        <v>176.29</v>
      </c>
      <c r="H116" t="n">
        <v>2.27</v>
      </c>
      <c r="I116" t="n">
        <v>8</v>
      </c>
      <c r="J116" t="n">
        <v>231.33</v>
      </c>
      <c r="K116" t="n">
        <v>53.44</v>
      </c>
      <c r="L116" t="n">
        <v>29.5</v>
      </c>
      <c r="M116" t="n">
        <v>5</v>
      </c>
      <c r="N116" t="n">
        <v>53.4</v>
      </c>
      <c r="O116" t="n">
        <v>28764.93</v>
      </c>
      <c r="P116" t="n">
        <v>275.08</v>
      </c>
      <c r="Q116" t="n">
        <v>608.77</v>
      </c>
      <c r="R116" t="n">
        <v>51.49</v>
      </c>
      <c r="S116" t="n">
        <v>46.36</v>
      </c>
      <c r="T116" t="n">
        <v>2254.12</v>
      </c>
      <c r="U116" t="n">
        <v>0.9</v>
      </c>
      <c r="V116" t="n">
        <v>0.91</v>
      </c>
      <c r="W116" t="n">
        <v>9.19</v>
      </c>
      <c r="X116" t="n">
        <v>0.13</v>
      </c>
      <c r="Y116" t="n">
        <v>1</v>
      </c>
      <c r="Z116" t="n">
        <v>10</v>
      </c>
      <c r="AA116" t="n">
        <v>1024.706541799653</v>
      </c>
      <c r="AB116" t="n">
        <v>1402.048697352369</v>
      </c>
      <c r="AC116" t="n">
        <v>1268.239137464764</v>
      </c>
      <c r="AD116" t="n">
        <v>1024706.541799653</v>
      </c>
      <c r="AE116" t="n">
        <v>1402048.697352369</v>
      </c>
      <c r="AF116" t="n">
        <v>1.2956572892348e-06</v>
      </c>
      <c r="AG116" t="n">
        <v>34.20572916666666</v>
      </c>
      <c r="AH116" t="n">
        <v>1268239.137464764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3.806</v>
      </c>
      <c r="E117" t="n">
        <v>26.27</v>
      </c>
      <c r="F117" t="n">
        <v>23.51</v>
      </c>
      <c r="G117" t="n">
        <v>176.31</v>
      </c>
      <c r="H117" t="n">
        <v>2.28</v>
      </c>
      <c r="I117" t="n">
        <v>8</v>
      </c>
      <c r="J117" t="n">
        <v>231.76</v>
      </c>
      <c r="K117" t="n">
        <v>53.44</v>
      </c>
      <c r="L117" t="n">
        <v>29.75</v>
      </c>
      <c r="M117" t="n">
        <v>4</v>
      </c>
      <c r="N117" t="n">
        <v>53.57</v>
      </c>
      <c r="O117" t="n">
        <v>28817.46</v>
      </c>
      <c r="P117" t="n">
        <v>274.81</v>
      </c>
      <c r="Q117" t="n">
        <v>608.79</v>
      </c>
      <c r="R117" t="n">
        <v>51.56</v>
      </c>
      <c r="S117" t="n">
        <v>46.36</v>
      </c>
      <c r="T117" t="n">
        <v>2285.17</v>
      </c>
      <c r="U117" t="n">
        <v>0.9</v>
      </c>
      <c r="V117" t="n">
        <v>0.91</v>
      </c>
      <c r="W117" t="n">
        <v>9.19</v>
      </c>
      <c r="X117" t="n">
        <v>0.14</v>
      </c>
      <c r="Y117" t="n">
        <v>1</v>
      </c>
      <c r="Z117" t="n">
        <v>10</v>
      </c>
      <c r="AA117" t="n">
        <v>1024.365736948014</v>
      </c>
      <c r="AB117" t="n">
        <v>1401.582393119108</v>
      </c>
      <c r="AC117" t="n">
        <v>1267.817336653063</v>
      </c>
      <c r="AD117" t="n">
        <v>1024365.736948014</v>
      </c>
      <c r="AE117" t="n">
        <v>1401582.393119108</v>
      </c>
      <c r="AF117" t="n">
        <v>1.295555169804705e-06</v>
      </c>
      <c r="AG117" t="n">
        <v>34.20572916666666</v>
      </c>
      <c r="AH117" t="n">
        <v>1267817.336653063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3.8055</v>
      </c>
      <c r="E118" t="n">
        <v>26.28</v>
      </c>
      <c r="F118" t="n">
        <v>23.51</v>
      </c>
      <c r="G118" t="n">
        <v>176.34</v>
      </c>
      <c r="H118" t="n">
        <v>2.3</v>
      </c>
      <c r="I118" t="n">
        <v>8</v>
      </c>
      <c r="J118" t="n">
        <v>232.18</v>
      </c>
      <c r="K118" t="n">
        <v>53.44</v>
      </c>
      <c r="L118" t="n">
        <v>30</v>
      </c>
      <c r="M118" t="n">
        <v>3</v>
      </c>
      <c r="N118" t="n">
        <v>53.75</v>
      </c>
      <c r="O118" t="n">
        <v>28870.05</v>
      </c>
      <c r="P118" t="n">
        <v>274.65</v>
      </c>
      <c r="Q118" t="n">
        <v>608.76</v>
      </c>
      <c r="R118" t="n">
        <v>51.64</v>
      </c>
      <c r="S118" t="n">
        <v>46.36</v>
      </c>
      <c r="T118" t="n">
        <v>2326.6</v>
      </c>
      <c r="U118" t="n">
        <v>0.9</v>
      </c>
      <c r="V118" t="n">
        <v>0.91</v>
      </c>
      <c r="W118" t="n">
        <v>9.19</v>
      </c>
      <c r="X118" t="n">
        <v>0.14</v>
      </c>
      <c r="Y118" t="n">
        <v>1</v>
      </c>
      <c r="Z118" t="n">
        <v>10</v>
      </c>
      <c r="AA118" t="n">
        <v>1024.212316584443</v>
      </c>
      <c r="AB118" t="n">
        <v>1401.372476609241</v>
      </c>
      <c r="AC118" t="n">
        <v>1267.627454280279</v>
      </c>
      <c r="AD118" t="n">
        <v>1024212.316584443</v>
      </c>
      <c r="AE118" t="n">
        <v>1401372.476609241</v>
      </c>
      <c r="AF118" t="n">
        <v>1.295384970754547e-06</v>
      </c>
      <c r="AG118" t="n">
        <v>34.21875</v>
      </c>
      <c r="AH118" t="n">
        <v>1267627.454280279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3.8052</v>
      </c>
      <c r="E119" t="n">
        <v>26.28</v>
      </c>
      <c r="F119" t="n">
        <v>23.51</v>
      </c>
      <c r="G119" t="n">
        <v>176.35</v>
      </c>
      <c r="H119" t="n">
        <v>2.31</v>
      </c>
      <c r="I119" t="n">
        <v>8</v>
      </c>
      <c r="J119" t="n">
        <v>232.61</v>
      </c>
      <c r="K119" t="n">
        <v>53.44</v>
      </c>
      <c r="L119" t="n">
        <v>30.25</v>
      </c>
      <c r="M119" t="n">
        <v>2</v>
      </c>
      <c r="N119" t="n">
        <v>53.93</v>
      </c>
      <c r="O119" t="n">
        <v>28922.71</v>
      </c>
      <c r="P119" t="n">
        <v>274.77</v>
      </c>
      <c r="Q119" t="n">
        <v>608.79</v>
      </c>
      <c r="R119" t="n">
        <v>51.62</v>
      </c>
      <c r="S119" t="n">
        <v>46.36</v>
      </c>
      <c r="T119" t="n">
        <v>2316.96</v>
      </c>
      <c r="U119" t="n">
        <v>0.9</v>
      </c>
      <c r="V119" t="n">
        <v>0.91</v>
      </c>
      <c r="W119" t="n">
        <v>9.199999999999999</v>
      </c>
      <c r="X119" t="n">
        <v>0.14</v>
      </c>
      <c r="Y119" t="n">
        <v>1</v>
      </c>
      <c r="Z119" t="n">
        <v>10</v>
      </c>
      <c r="AA119" t="n">
        <v>1024.429154676583</v>
      </c>
      <c r="AB119" t="n">
        <v>1401.669164053128</v>
      </c>
      <c r="AC119" t="n">
        <v>1267.895826290925</v>
      </c>
      <c r="AD119" t="n">
        <v>1024429.154676583</v>
      </c>
      <c r="AE119" t="n">
        <v>1401669.164053129</v>
      </c>
      <c r="AF119" t="n">
        <v>1.295282851324452e-06</v>
      </c>
      <c r="AG119" t="n">
        <v>34.21875</v>
      </c>
      <c r="AH119" t="n">
        <v>1267895.826290925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3.8055</v>
      </c>
      <c r="E120" t="n">
        <v>26.28</v>
      </c>
      <c r="F120" t="n">
        <v>23.51</v>
      </c>
      <c r="G120" t="n">
        <v>176.33</v>
      </c>
      <c r="H120" t="n">
        <v>2.33</v>
      </c>
      <c r="I120" t="n">
        <v>8</v>
      </c>
      <c r="J120" t="n">
        <v>233.04</v>
      </c>
      <c r="K120" t="n">
        <v>53.44</v>
      </c>
      <c r="L120" t="n">
        <v>30.5</v>
      </c>
      <c r="M120" t="n">
        <v>1</v>
      </c>
      <c r="N120" t="n">
        <v>54.1</v>
      </c>
      <c r="O120" t="n">
        <v>28975.43</v>
      </c>
      <c r="P120" t="n">
        <v>274.95</v>
      </c>
      <c r="Q120" t="n">
        <v>608.79</v>
      </c>
      <c r="R120" t="n">
        <v>51.58</v>
      </c>
      <c r="S120" t="n">
        <v>46.36</v>
      </c>
      <c r="T120" t="n">
        <v>2296.01</v>
      </c>
      <c r="U120" t="n">
        <v>0.9</v>
      </c>
      <c r="V120" t="n">
        <v>0.91</v>
      </c>
      <c r="W120" t="n">
        <v>9.199999999999999</v>
      </c>
      <c r="X120" t="n">
        <v>0.14</v>
      </c>
      <c r="Y120" t="n">
        <v>1</v>
      </c>
      <c r="Z120" t="n">
        <v>10</v>
      </c>
      <c r="AA120" t="n">
        <v>1024.641323960632</v>
      </c>
      <c r="AB120" t="n">
        <v>1401.959463427813</v>
      </c>
      <c r="AC120" t="n">
        <v>1268.158419900727</v>
      </c>
      <c r="AD120" t="n">
        <v>1024641.323960632</v>
      </c>
      <c r="AE120" t="n">
        <v>1401959.463427813</v>
      </c>
      <c r="AF120" t="n">
        <v>1.295384970754547e-06</v>
      </c>
      <c r="AG120" t="n">
        <v>34.21875</v>
      </c>
      <c r="AH120" t="n">
        <v>1268158.419900727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3.8055</v>
      </c>
      <c r="E121" t="n">
        <v>26.28</v>
      </c>
      <c r="F121" t="n">
        <v>23.51</v>
      </c>
      <c r="G121" t="n">
        <v>176.34</v>
      </c>
      <c r="H121" t="n">
        <v>2.34</v>
      </c>
      <c r="I121" t="n">
        <v>8</v>
      </c>
      <c r="J121" t="n">
        <v>233.47</v>
      </c>
      <c r="K121" t="n">
        <v>53.44</v>
      </c>
      <c r="L121" t="n">
        <v>30.75</v>
      </c>
      <c r="M121" t="n">
        <v>1</v>
      </c>
      <c r="N121" t="n">
        <v>54.28</v>
      </c>
      <c r="O121" t="n">
        <v>29028.21</v>
      </c>
      <c r="P121" t="n">
        <v>275.27</v>
      </c>
      <c r="Q121" t="n">
        <v>608.79</v>
      </c>
      <c r="R121" t="n">
        <v>51.57</v>
      </c>
      <c r="S121" t="n">
        <v>46.36</v>
      </c>
      <c r="T121" t="n">
        <v>2292.04</v>
      </c>
      <c r="U121" t="n">
        <v>0.9</v>
      </c>
      <c r="V121" t="n">
        <v>0.91</v>
      </c>
      <c r="W121" t="n">
        <v>9.199999999999999</v>
      </c>
      <c r="X121" t="n">
        <v>0.14</v>
      </c>
      <c r="Y121" t="n">
        <v>1</v>
      </c>
      <c r="Z121" t="n">
        <v>10</v>
      </c>
      <c r="AA121" t="n">
        <v>1025.098931828567</v>
      </c>
      <c r="AB121" t="n">
        <v>1402.585582700956</v>
      </c>
      <c r="AC121" t="n">
        <v>1268.724783229205</v>
      </c>
      <c r="AD121" t="n">
        <v>1025098.931828567</v>
      </c>
      <c r="AE121" t="n">
        <v>1402585.582700956</v>
      </c>
      <c r="AF121" t="n">
        <v>1.295384970754547e-06</v>
      </c>
      <c r="AG121" t="n">
        <v>34.21875</v>
      </c>
      <c r="AH121" t="n">
        <v>1268724.783229205</v>
      </c>
    </row>
    <row r="122">
      <c r="A122" t="n">
        <v>120</v>
      </c>
      <c r="B122" t="n">
        <v>95</v>
      </c>
      <c r="C122" t="inlineStr">
        <is>
          <t xml:space="preserve">CONCLUIDO	</t>
        </is>
      </c>
      <c r="D122" t="n">
        <v>3.8054</v>
      </c>
      <c r="E122" t="n">
        <v>26.28</v>
      </c>
      <c r="F122" t="n">
        <v>23.51</v>
      </c>
      <c r="G122" t="n">
        <v>176.34</v>
      </c>
      <c r="H122" t="n">
        <v>2.36</v>
      </c>
      <c r="I122" t="n">
        <v>8</v>
      </c>
      <c r="J122" t="n">
        <v>233.89</v>
      </c>
      <c r="K122" t="n">
        <v>53.44</v>
      </c>
      <c r="L122" t="n">
        <v>31</v>
      </c>
      <c r="M122" t="n">
        <v>1</v>
      </c>
      <c r="N122" t="n">
        <v>54.46</v>
      </c>
      <c r="O122" t="n">
        <v>29081.05</v>
      </c>
      <c r="P122" t="n">
        <v>275.53</v>
      </c>
      <c r="Q122" t="n">
        <v>608.79</v>
      </c>
      <c r="R122" t="n">
        <v>51.61</v>
      </c>
      <c r="S122" t="n">
        <v>46.36</v>
      </c>
      <c r="T122" t="n">
        <v>2312.76</v>
      </c>
      <c r="U122" t="n">
        <v>0.9</v>
      </c>
      <c r="V122" t="n">
        <v>0.91</v>
      </c>
      <c r="W122" t="n">
        <v>9.199999999999999</v>
      </c>
      <c r="X122" t="n">
        <v>0.14</v>
      </c>
      <c r="Y122" t="n">
        <v>1</v>
      </c>
      <c r="Z122" t="n">
        <v>10</v>
      </c>
      <c r="AA122" t="n">
        <v>1025.485844369253</v>
      </c>
      <c r="AB122" t="n">
        <v>1403.114973508499</v>
      </c>
      <c r="AC122" t="n">
        <v>1269.20364972108</v>
      </c>
      <c r="AD122" t="n">
        <v>1025485.844369253</v>
      </c>
      <c r="AE122" t="n">
        <v>1403114.973508499</v>
      </c>
      <c r="AF122" t="n">
        <v>1.295350930944515e-06</v>
      </c>
      <c r="AG122" t="n">
        <v>34.21875</v>
      </c>
      <c r="AH122" t="n">
        <v>1269203.64972108</v>
      </c>
    </row>
    <row r="123">
      <c r="A123" t="n">
        <v>121</v>
      </c>
      <c r="B123" t="n">
        <v>95</v>
      </c>
      <c r="C123" t="inlineStr">
        <is>
          <t xml:space="preserve">CONCLUIDO	</t>
        </is>
      </c>
      <c r="D123" t="n">
        <v>3.8054</v>
      </c>
      <c r="E123" t="n">
        <v>26.28</v>
      </c>
      <c r="F123" t="n">
        <v>23.51</v>
      </c>
      <c r="G123" t="n">
        <v>176.34</v>
      </c>
      <c r="H123" t="n">
        <v>2.37</v>
      </c>
      <c r="I123" t="n">
        <v>8</v>
      </c>
      <c r="J123" t="n">
        <v>234.32</v>
      </c>
      <c r="K123" t="n">
        <v>53.44</v>
      </c>
      <c r="L123" t="n">
        <v>31.25</v>
      </c>
      <c r="M123" t="n">
        <v>0</v>
      </c>
      <c r="N123" t="n">
        <v>54.64</v>
      </c>
      <c r="O123" t="n">
        <v>29133.96</v>
      </c>
      <c r="P123" t="n">
        <v>275.8</v>
      </c>
      <c r="Q123" t="n">
        <v>608.79</v>
      </c>
      <c r="R123" t="n">
        <v>51.54</v>
      </c>
      <c r="S123" t="n">
        <v>46.36</v>
      </c>
      <c r="T123" t="n">
        <v>2279.88</v>
      </c>
      <c r="U123" t="n">
        <v>0.9</v>
      </c>
      <c r="V123" t="n">
        <v>0.91</v>
      </c>
      <c r="W123" t="n">
        <v>9.199999999999999</v>
      </c>
      <c r="X123" t="n">
        <v>0.14</v>
      </c>
      <c r="Y123" t="n">
        <v>1</v>
      </c>
      <c r="Z123" t="n">
        <v>10</v>
      </c>
      <c r="AA123" t="n">
        <v>1025.871961154105</v>
      </c>
      <c r="AB123" t="n">
        <v>1403.643275527804</v>
      </c>
      <c r="AC123" t="n">
        <v>1269.681531337141</v>
      </c>
      <c r="AD123" t="n">
        <v>1025871.961154105</v>
      </c>
      <c r="AE123" t="n">
        <v>1403643.275527804</v>
      </c>
      <c r="AF123" t="n">
        <v>1.295350930944515e-06</v>
      </c>
      <c r="AG123" t="n">
        <v>34.21875</v>
      </c>
      <c r="AH123" t="n">
        <v>1269681.531337141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2.9145</v>
      </c>
      <c r="E2" t="n">
        <v>34.31</v>
      </c>
      <c r="F2" t="n">
        <v>27.45</v>
      </c>
      <c r="G2" t="n">
        <v>8.23</v>
      </c>
      <c r="H2" t="n">
        <v>0.15</v>
      </c>
      <c r="I2" t="n">
        <v>200</v>
      </c>
      <c r="J2" t="n">
        <v>116.05</v>
      </c>
      <c r="K2" t="n">
        <v>43.4</v>
      </c>
      <c r="L2" t="n">
        <v>1</v>
      </c>
      <c r="M2" t="n">
        <v>198</v>
      </c>
      <c r="N2" t="n">
        <v>16.65</v>
      </c>
      <c r="O2" t="n">
        <v>14546.17</v>
      </c>
      <c r="P2" t="n">
        <v>277.29</v>
      </c>
      <c r="Q2" t="n">
        <v>609.6799999999999</v>
      </c>
      <c r="R2" t="n">
        <v>173.26</v>
      </c>
      <c r="S2" t="n">
        <v>46.36</v>
      </c>
      <c r="T2" t="n">
        <v>62179.32</v>
      </c>
      <c r="U2" t="n">
        <v>0.27</v>
      </c>
      <c r="V2" t="n">
        <v>0.78</v>
      </c>
      <c r="W2" t="n">
        <v>9.51</v>
      </c>
      <c r="X2" t="n">
        <v>4.06</v>
      </c>
      <c r="Y2" t="n">
        <v>1</v>
      </c>
      <c r="Z2" t="n">
        <v>10</v>
      </c>
      <c r="AA2" t="n">
        <v>1294.624549180713</v>
      </c>
      <c r="AB2" t="n">
        <v>1771.362422993201</v>
      </c>
      <c r="AC2" t="n">
        <v>1602.306079465504</v>
      </c>
      <c r="AD2" t="n">
        <v>1294624.549180713</v>
      </c>
      <c r="AE2" t="n">
        <v>1771362.422993201</v>
      </c>
      <c r="AF2" t="n">
        <v>1.114026520079588e-06</v>
      </c>
      <c r="AG2" t="n">
        <v>44.67447916666666</v>
      </c>
      <c r="AH2" t="n">
        <v>1602306.079465504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3.1004</v>
      </c>
      <c r="E3" t="n">
        <v>32.25</v>
      </c>
      <c r="F3" t="n">
        <v>26.49</v>
      </c>
      <c r="G3" t="n">
        <v>10.32</v>
      </c>
      <c r="H3" t="n">
        <v>0.19</v>
      </c>
      <c r="I3" t="n">
        <v>154</v>
      </c>
      <c r="J3" t="n">
        <v>116.37</v>
      </c>
      <c r="K3" t="n">
        <v>43.4</v>
      </c>
      <c r="L3" t="n">
        <v>1.25</v>
      </c>
      <c r="M3" t="n">
        <v>152</v>
      </c>
      <c r="N3" t="n">
        <v>16.72</v>
      </c>
      <c r="O3" t="n">
        <v>14585.96</v>
      </c>
      <c r="P3" t="n">
        <v>266.82</v>
      </c>
      <c r="Q3" t="n">
        <v>609.38</v>
      </c>
      <c r="R3" t="n">
        <v>143.86</v>
      </c>
      <c r="S3" t="n">
        <v>46.36</v>
      </c>
      <c r="T3" t="n">
        <v>47709.05</v>
      </c>
      <c r="U3" t="n">
        <v>0.32</v>
      </c>
      <c r="V3" t="n">
        <v>0.8</v>
      </c>
      <c r="W3" t="n">
        <v>9.43</v>
      </c>
      <c r="X3" t="n">
        <v>3.1</v>
      </c>
      <c r="Y3" t="n">
        <v>1</v>
      </c>
      <c r="Z3" t="n">
        <v>10</v>
      </c>
      <c r="AA3" t="n">
        <v>1191.948341760406</v>
      </c>
      <c r="AB3" t="n">
        <v>1630.87630624616</v>
      </c>
      <c r="AC3" t="n">
        <v>1475.227760527298</v>
      </c>
      <c r="AD3" t="n">
        <v>1191948.341760406</v>
      </c>
      <c r="AE3" t="n">
        <v>1630876.30624616</v>
      </c>
      <c r="AF3" t="n">
        <v>1.185084173221738e-06</v>
      </c>
      <c r="AG3" t="n">
        <v>41.9921875</v>
      </c>
      <c r="AH3" t="n">
        <v>1475227.760527298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3.23</v>
      </c>
      <c r="E4" t="n">
        <v>30.96</v>
      </c>
      <c r="F4" t="n">
        <v>25.89</v>
      </c>
      <c r="G4" t="n">
        <v>12.43</v>
      </c>
      <c r="H4" t="n">
        <v>0.23</v>
      </c>
      <c r="I4" t="n">
        <v>125</v>
      </c>
      <c r="J4" t="n">
        <v>116.69</v>
      </c>
      <c r="K4" t="n">
        <v>43.4</v>
      </c>
      <c r="L4" t="n">
        <v>1.5</v>
      </c>
      <c r="M4" t="n">
        <v>123</v>
      </c>
      <c r="N4" t="n">
        <v>16.79</v>
      </c>
      <c r="O4" t="n">
        <v>14625.77</v>
      </c>
      <c r="P4" t="n">
        <v>260.03</v>
      </c>
      <c r="Q4" t="n">
        <v>609.53</v>
      </c>
      <c r="R4" t="n">
        <v>125.1</v>
      </c>
      <c r="S4" t="n">
        <v>46.36</v>
      </c>
      <c r="T4" t="n">
        <v>38472.5</v>
      </c>
      <c r="U4" t="n">
        <v>0.37</v>
      </c>
      <c r="V4" t="n">
        <v>0.82</v>
      </c>
      <c r="W4" t="n">
        <v>9.390000000000001</v>
      </c>
      <c r="X4" t="n">
        <v>2.5</v>
      </c>
      <c r="Y4" t="n">
        <v>1</v>
      </c>
      <c r="Z4" t="n">
        <v>10</v>
      </c>
      <c r="AA4" t="n">
        <v>1132.944033709406</v>
      </c>
      <c r="AB4" t="n">
        <v>1550.144008884427</v>
      </c>
      <c r="AC4" t="n">
        <v>1402.200440317278</v>
      </c>
      <c r="AD4" t="n">
        <v>1132944.033709406</v>
      </c>
      <c r="AE4" t="n">
        <v>1550144.008884427</v>
      </c>
      <c r="AF4" t="n">
        <v>1.234621945396146e-06</v>
      </c>
      <c r="AG4" t="n">
        <v>40.3125</v>
      </c>
      <c r="AH4" t="n">
        <v>1402200.440317278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3.322</v>
      </c>
      <c r="E5" t="n">
        <v>30.1</v>
      </c>
      <c r="F5" t="n">
        <v>25.49</v>
      </c>
      <c r="G5" t="n">
        <v>14.43</v>
      </c>
      <c r="H5" t="n">
        <v>0.26</v>
      </c>
      <c r="I5" t="n">
        <v>106</v>
      </c>
      <c r="J5" t="n">
        <v>117.01</v>
      </c>
      <c r="K5" t="n">
        <v>43.4</v>
      </c>
      <c r="L5" t="n">
        <v>1.75</v>
      </c>
      <c r="M5" t="n">
        <v>104</v>
      </c>
      <c r="N5" t="n">
        <v>16.86</v>
      </c>
      <c r="O5" t="n">
        <v>14665.62</v>
      </c>
      <c r="P5" t="n">
        <v>255.14</v>
      </c>
      <c r="Q5" t="n">
        <v>609.2</v>
      </c>
      <c r="R5" t="n">
        <v>113.03</v>
      </c>
      <c r="S5" t="n">
        <v>46.36</v>
      </c>
      <c r="T5" t="n">
        <v>32534.05</v>
      </c>
      <c r="U5" t="n">
        <v>0.41</v>
      </c>
      <c r="V5" t="n">
        <v>0.84</v>
      </c>
      <c r="W5" t="n">
        <v>9.35</v>
      </c>
      <c r="X5" t="n">
        <v>2.11</v>
      </c>
      <c r="Y5" t="n">
        <v>1</v>
      </c>
      <c r="Z5" t="n">
        <v>10</v>
      </c>
      <c r="AA5" t="n">
        <v>1088.569782486098</v>
      </c>
      <c r="AB5" t="n">
        <v>1489.429200706897</v>
      </c>
      <c r="AC5" t="n">
        <v>1347.280168218442</v>
      </c>
      <c r="AD5" t="n">
        <v>1088569.782486098</v>
      </c>
      <c r="AE5" t="n">
        <v>1489429.200706897</v>
      </c>
      <c r="AF5" t="n">
        <v>1.269787647865634e-06</v>
      </c>
      <c r="AG5" t="n">
        <v>39.19270833333334</v>
      </c>
      <c r="AH5" t="n">
        <v>1347280.168218442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3.3954</v>
      </c>
      <c r="E6" t="n">
        <v>29.45</v>
      </c>
      <c r="F6" t="n">
        <v>25.19</v>
      </c>
      <c r="G6" t="n">
        <v>16.61</v>
      </c>
      <c r="H6" t="n">
        <v>0.3</v>
      </c>
      <c r="I6" t="n">
        <v>91</v>
      </c>
      <c r="J6" t="n">
        <v>117.34</v>
      </c>
      <c r="K6" t="n">
        <v>43.4</v>
      </c>
      <c r="L6" t="n">
        <v>2</v>
      </c>
      <c r="M6" t="n">
        <v>89</v>
      </c>
      <c r="N6" t="n">
        <v>16.94</v>
      </c>
      <c r="O6" t="n">
        <v>14705.49</v>
      </c>
      <c r="P6" t="n">
        <v>251.47</v>
      </c>
      <c r="Q6" t="n">
        <v>609.03</v>
      </c>
      <c r="R6" t="n">
        <v>104.07</v>
      </c>
      <c r="S6" t="n">
        <v>46.36</v>
      </c>
      <c r="T6" t="n">
        <v>28128.23</v>
      </c>
      <c r="U6" t="n">
        <v>0.45</v>
      </c>
      <c r="V6" t="n">
        <v>0.85</v>
      </c>
      <c r="W6" t="n">
        <v>9.32</v>
      </c>
      <c r="X6" t="n">
        <v>1.82</v>
      </c>
      <c r="Y6" t="n">
        <v>1</v>
      </c>
      <c r="Z6" t="n">
        <v>10</v>
      </c>
      <c r="AA6" t="n">
        <v>1059.41691575623</v>
      </c>
      <c r="AB6" t="n">
        <v>1449.540962313383</v>
      </c>
      <c r="AC6" t="n">
        <v>1311.198807313711</v>
      </c>
      <c r="AD6" t="n">
        <v>1059416.91575623</v>
      </c>
      <c r="AE6" t="n">
        <v>1449540.962313383</v>
      </c>
      <c r="AF6" t="n">
        <v>1.297843762661943e-06</v>
      </c>
      <c r="AG6" t="n">
        <v>38.34635416666666</v>
      </c>
      <c r="AH6" t="n">
        <v>1311198.807313711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3.4522</v>
      </c>
      <c r="E7" t="n">
        <v>28.97</v>
      </c>
      <c r="F7" t="n">
        <v>24.97</v>
      </c>
      <c r="G7" t="n">
        <v>18.73</v>
      </c>
      <c r="H7" t="n">
        <v>0.34</v>
      </c>
      <c r="I7" t="n">
        <v>80</v>
      </c>
      <c r="J7" t="n">
        <v>117.66</v>
      </c>
      <c r="K7" t="n">
        <v>43.4</v>
      </c>
      <c r="L7" t="n">
        <v>2.25</v>
      </c>
      <c r="M7" t="n">
        <v>78</v>
      </c>
      <c r="N7" t="n">
        <v>17.01</v>
      </c>
      <c r="O7" t="n">
        <v>14745.39</v>
      </c>
      <c r="P7" t="n">
        <v>248.26</v>
      </c>
      <c r="Q7" t="n">
        <v>609.1799999999999</v>
      </c>
      <c r="R7" t="n">
        <v>96.91</v>
      </c>
      <c r="S7" t="n">
        <v>46.36</v>
      </c>
      <c r="T7" t="n">
        <v>24603.41</v>
      </c>
      <c r="U7" t="n">
        <v>0.48</v>
      </c>
      <c r="V7" t="n">
        <v>0.85</v>
      </c>
      <c r="W7" t="n">
        <v>9.31</v>
      </c>
      <c r="X7" t="n">
        <v>1.59</v>
      </c>
      <c r="Y7" t="n">
        <v>1</v>
      </c>
      <c r="Z7" t="n">
        <v>10</v>
      </c>
      <c r="AA7" t="n">
        <v>1035.26728500864</v>
      </c>
      <c r="AB7" t="n">
        <v>1416.498372118014</v>
      </c>
      <c r="AC7" t="n">
        <v>1281.309755551021</v>
      </c>
      <c r="AD7" t="n">
        <v>1035267.28500864</v>
      </c>
      <c r="AE7" t="n">
        <v>1416498.372118014</v>
      </c>
      <c r="AF7" t="n">
        <v>1.319554761577887e-06</v>
      </c>
      <c r="AG7" t="n">
        <v>37.72135416666666</v>
      </c>
      <c r="AH7" t="n">
        <v>1281309.755551021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3.4942</v>
      </c>
      <c r="E8" t="n">
        <v>28.62</v>
      </c>
      <c r="F8" t="n">
        <v>24.82</v>
      </c>
      <c r="G8" t="n">
        <v>20.68</v>
      </c>
      <c r="H8" t="n">
        <v>0.37</v>
      </c>
      <c r="I8" t="n">
        <v>72</v>
      </c>
      <c r="J8" t="n">
        <v>117.98</v>
      </c>
      <c r="K8" t="n">
        <v>43.4</v>
      </c>
      <c r="L8" t="n">
        <v>2.5</v>
      </c>
      <c r="M8" t="n">
        <v>70</v>
      </c>
      <c r="N8" t="n">
        <v>17.08</v>
      </c>
      <c r="O8" t="n">
        <v>14785.31</v>
      </c>
      <c r="P8" t="n">
        <v>245.98</v>
      </c>
      <c r="Q8" t="n">
        <v>609.08</v>
      </c>
      <c r="R8" t="n">
        <v>91.95999999999999</v>
      </c>
      <c r="S8" t="n">
        <v>46.36</v>
      </c>
      <c r="T8" t="n">
        <v>22166.61</v>
      </c>
      <c r="U8" t="n">
        <v>0.5</v>
      </c>
      <c r="V8" t="n">
        <v>0.86</v>
      </c>
      <c r="W8" t="n">
        <v>9.300000000000001</v>
      </c>
      <c r="X8" t="n">
        <v>1.44</v>
      </c>
      <c r="Y8" t="n">
        <v>1</v>
      </c>
      <c r="Z8" t="n">
        <v>10</v>
      </c>
      <c r="AA8" t="n">
        <v>1015.867310041154</v>
      </c>
      <c r="AB8" t="n">
        <v>1389.954470501009</v>
      </c>
      <c r="AC8" t="n">
        <v>1257.299166649743</v>
      </c>
      <c r="AD8" t="n">
        <v>1015867.310041154</v>
      </c>
      <c r="AE8" t="n">
        <v>1389954.470501009</v>
      </c>
      <c r="AF8" t="n">
        <v>1.335608669227001e-06</v>
      </c>
      <c r="AG8" t="n">
        <v>37.265625</v>
      </c>
      <c r="AH8" t="n">
        <v>1257299.166649743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3.5345</v>
      </c>
      <c r="E9" t="n">
        <v>28.29</v>
      </c>
      <c r="F9" t="n">
        <v>24.66</v>
      </c>
      <c r="G9" t="n">
        <v>22.76</v>
      </c>
      <c r="H9" t="n">
        <v>0.41</v>
      </c>
      <c r="I9" t="n">
        <v>65</v>
      </c>
      <c r="J9" t="n">
        <v>118.31</v>
      </c>
      <c r="K9" t="n">
        <v>43.4</v>
      </c>
      <c r="L9" t="n">
        <v>2.75</v>
      </c>
      <c r="M9" t="n">
        <v>63</v>
      </c>
      <c r="N9" t="n">
        <v>17.16</v>
      </c>
      <c r="O9" t="n">
        <v>14825.26</v>
      </c>
      <c r="P9" t="n">
        <v>243.51</v>
      </c>
      <c r="Q9" t="n">
        <v>609.0599999999999</v>
      </c>
      <c r="R9" t="n">
        <v>87.16</v>
      </c>
      <c r="S9" t="n">
        <v>46.36</v>
      </c>
      <c r="T9" t="n">
        <v>19801.44</v>
      </c>
      <c r="U9" t="n">
        <v>0.53</v>
      </c>
      <c r="V9" t="n">
        <v>0.86</v>
      </c>
      <c r="W9" t="n">
        <v>9.279999999999999</v>
      </c>
      <c r="X9" t="n">
        <v>1.28</v>
      </c>
      <c r="Y9" t="n">
        <v>1</v>
      </c>
      <c r="Z9" t="n">
        <v>10</v>
      </c>
      <c r="AA9" t="n">
        <v>996.6360610463205</v>
      </c>
      <c r="AB9" t="n">
        <v>1363.64142720345</v>
      </c>
      <c r="AC9" t="n">
        <v>1233.497403273915</v>
      </c>
      <c r="AD9" t="n">
        <v>996636.0610463205</v>
      </c>
      <c r="AE9" t="n">
        <v>1363641.42720345</v>
      </c>
      <c r="AF9" t="n">
        <v>1.351012775852223e-06</v>
      </c>
      <c r="AG9" t="n">
        <v>36.8359375</v>
      </c>
      <c r="AH9" t="n">
        <v>1233497.403273915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3.5686</v>
      </c>
      <c r="E10" t="n">
        <v>28.02</v>
      </c>
      <c r="F10" t="n">
        <v>24.53</v>
      </c>
      <c r="G10" t="n">
        <v>24.94</v>
      </c>
      <c r="H10" t="n">
        <v>0.45</v>
      </c>
      <c r="I10" t="n">
        <v>59</v>
      </c>
      <c r="J10" t="n">
        <v>118.63</v>
      </c>
      <c r="K10" t="n">
        <v>43.4</v>
      </c>
      <c r="L10" t="n">
        <v>3</v>
      </c>
      <c r="M10" t="n">
        <v>57</v>
      </c>
      <c r="N10" t="n">
        <v>17.23</v>
      </c>
      <c r="O10" t="n">
        <v>14865.24</v>
      </c>
      <c r="P10" t="n">
        <v>241.46</v>
      </c>
      <c r="Q10" t="n">
        <v>609.02</v>
      </c>
      <c r="R10" t="n">
        <v>83</v>
      </c>
      <c r="S10" t="n">
        <v>46.36</v>
      </c>
      <c r="T10" t="n">
        <v>17750.95</v>
      </c>
      <c r="U10" t="n">
        <v>0.5600000000000001</v>
      </c>
      <c r="V10" t="n">
        <v>0.87</v>
      </c>
      <c r="W10" t="n">
        <v>9.279999999999999</v>
      </c>
      <c r="X10" t="n">
        <v>1.15</v>
      </c>
      <c r="Y10" t="n">
        <v>1</v>
      </c>
      <c r="Z10" t="n">
        <v>10</v>
      </c>
      <c r="AA10" t="n">
        <v>987.3359671722756</v>
      </c>
      <c r="AB10" t="n">
        <v>1350.916628473797</v>
      </c>
      <c r="AC10" t="n">
        <v>1221.987041475653</v>
      </c>
      <c r="AD10" t="n">
        <v>987335.9671722755</v>
      </c>
      <c r="AE10" t="n">
        <v>1350916.628473797</v>
      </c>
      <c r="AF10" t="n">
        <v>1.364047019919718e-06</v>
      </c>
      <c r="AG10" t="n">
        <v>36.484375</v>
      </c>
      <c r="AH10" t="n">
        <v>1221987.041475653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3.5956</v>
      </c>
      <c r="E11" t="n">
        <v>27.81</v>
      </c>
      <c r="F11" t="n">
        <v>24.44</v>
      </c>
      <c r="G11" t="n">
        <v>27.15</v>
      </c>
      <c r="H11" t="n">
        <v>0.48</v>
      </c>
      <c r="I11" t="n">
        <v>54</v>
      </c>
      <c r="J11" t="n">
        <v>118.96</v>
      </c>
      <c r="K11" t="n">
        <v>43.4</v>
      </c>
      <c r="L11" t="n">
        <v>3.25</v>
      </c>
      <c r="M11" t="n">
        <v>52</v>
      </c>
      <c r="N11" t="n">
        <v>17.31</v>
      </c>
      <c r="O11" t="n">
        <v>14905.25</v>
      </c>
      <c r="P11" t="n">
        <v>239.74</v>
      </c>
      <c r="Q11" t="n">
        <v>608.92</v>
      </c>
      <c r="R11" t="n">
        <v>79.98</v>
      </c>
      <c r="S11" t="n">
        <v>46.36</v>
      </c>
      <c r="T11" t="n">
        <v>16265.63</v>
      </c>
      <c r="U11" t="n">
        <v>0.58</v>
      </c>
      <c r="V11" t="n">
        <v>0.87</v>
      </c>
      <c r="W11" t="n">
        <v>9.279999999999999</v>
      </c>
      <c r="X11" t="n">
        <v>1.06</v>
      </c>
      <c r="Y11" t="n">
        <v>1</v>
      </c>
      <c r="Z11" t="n">
        <v>10</v>
      </c>
      <c r="AA11" t="n">
        <v>972.2429331283732</v>
      </c>
      <c r="AB11" t="n">
        <v>1330.265673437262</v>
      </c>
      <c r="AC11" t="n">
        <v>1203.306984604008</v>
      </c>
      <c r="AD11" t="n">
        <v>972242.9331283732</v>
      </c>
      <c r="AE11" t="n">
        <v>1330265.673437261</v>
      </c>
      <c r="AF11" t="n">
        <v>1.37436738912272e-06</v>
      </c>
      <c r="AG11" t="n">
        <v>36.2109375</v>
      </c>
      <c r="AH11" t="n">
        <v>1203306.984604008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3.6167</v>
      </c>
      <c r="E12" t="n">
        <v>27.65</v>
      </c>
      <c r="F12" t="n">
        <v>24.37</v>
      </c>
      <c r="G12" t="n">
        <v>29.24</v>
      </c>
      <c r="H12" t="n">
        <v>0.52</v>
      </c>
      <c r="I12" t="n">
        <v>50</v>
      </c>
      <c r="J12" t="n">
        <v>119.28</v>
      </c>
      <c r="K12" t="n">
        <v>43.4</v>
      </c>
      <c r="L12" t="n">
        <v>3.5</v>
      </c>
      <c r="M12" t="n">
        <v>48</v>
      </c>
      <c r="N12" t="n">
        <v>17.38</v>
      </c>
      <c r="O12" t="n">
        <v>14945.29</v>
      </c>
      <c r="P12" t="n">
        <v>238.24</v>
      </c>
      <c r="Q12" t="n">
        <v>608.92</v>
      </c>
      <c r="R12" t="n">
        <v>78.38</v>
      </c>
      <c r="S12" t="n">
        <v>46.36</v>
      </c>
      <c r="T12" t="n">
        <v>15488.01</v>
      </c>
      <c r="U12" t="n">
        <v>0.59</v>
      </c>
      <c r="V12" t="n">
        <v>0.87</v>
      </c>
      <c r="W12" t="n">
        <v>9.26</v>
      </c>
      <c r="X12" t="n">
        <v>1</v>
      </c>
      <c r="Y12" t="n">
        <v>1</v>
      </c>
      <c r="Z12" t="n">
        <v>10</v>
      </c>
      <c r="AA12" t="n">
        <v>966.4835023741978</v>
      </c>
      <c r="AB12" t="n">
        <v>1322.385366191246</v>
      </c>
      <c r="AC12" t="n">
        <v>1196.178762821471</v>
      </c>
      <c r="AD12" t="n">
        <v>966483.5023741978</v>
      </c>
      <c r="AE12" t="n">
        <v>1322385.366191247</v>
      </c>
      <c r="AF12" t="n">
        <v>1.382432566536917e-06</v>
      </c>
      <c r="AG12" t="n">
        <v>36.00260416666666</v>
      </c>
      <c r="AH12" t="n">
        <v>1196178.762821471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3.6339</v>
      </c>
      <c r="E13" t="n">
        <v>27.52</v>
      </c>
      <c r="F13" t="n">
        <v>24.31</v>
      </c>
      <c r="G13" t="n">
        <v>31.04</v>
      </c>
      <c r="H13" t="n">
        <v>0.55</v>
      </c>
      <c r="I13" t="n">
        <v>47</v>
      </c>
      <c r="J13" t="n">
        <v>119.61</v>
      </c>
      <c r="K13" t="n">
        <v>43.4</v>
      </c>
      <c r="L13" t="n">
        <v>3.75</v>
      </c>
      <c r="M13" t="n">
        <v>45</v>
      </c>
      <c r="N13" t="n">
        <v>17.46</v>
      </c>
      <c r="O13" t="n">
        <v>14985.35</v>
      </c>
      <c r="P13" t="n">
        <v>236.69</v>
      </c>
      <c r="Q13" t="n">
        <v>608.9299999999999</v>
      </c>
      <c r="R13" t="n">
        <v>76.44</v>
      </c>
      <c r="S13" t="n">
        <v>46.36</v>
      </c>
      <c r="T13" t="n">
        <v>14531</v>
      </c>
      <c r="U13" t="n">
        <v>0.61</v>
      </c>
      <c r="V13" t="n">
        <v>0.88</v>
      </c>
      <c r="W13" t="n">
        <v>9.26</v>
      </c>
      <c r="X13" t="n">
        <v>0.9399999999999999</v>
      </c>
      <c r="Y13" t="n">
        <v>1</v>
      </c>
      <c r="Z13" t="n">
        <v>10</v>
      </c>
      <c r="AA13" t="n">
        <v>961.1584391713734</v>
      </c>
      <c r="AB13" t="n">
        <v>1315.099379791934</v>
      </c>
      <c r="AC13" t="n">
        <v>1189.588140738163</v>
      </c>
      <c r="AD13" t="n">
        <v>961158.4391713734</v>
      </c>
      <c r="AE13" t="n">
        <v>1315099.379791934</v>
      </c>
      <c r="AF13" t="n">
        <v>1.389007023955126e-06</v>
      </c>
      <c r="AG13" t="n">
        <v>35.83333333333334</v>
      </c>
      <c r="AH13" t="n">
        <v>1189588.140738163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3.6521</v>
      </c>
      <c r="E14" t="n">
        <v>27.38</v>
      </c>
      <c r="F14" t="n">
        <v>24.25</v>
      </c>
      <c r="G14" t="n">
        <v>33.06</v>
      </c>
      <c r="H14" t="n">
        <v>0.59</v>
      </c>
      <c r="I14" t="n">
        <v>44</v>
      </c>
      <c r="J14" t="n">
        <v>119.93</v>
      </c>
      <c r="K14" t="n">
        <v>43.4</v>
      </c>
      <c r="L14" t="n">
        <v>4</v>
      </c>
      <c r="M14" t="n">
        <v>42</v>
      </c>
      <c r="N14" t="n">
        <v>17.53</v>
      </c>
      <c r="O14" t="n">
        <v>15025.44</v>
      </c>
      <c r="P14" t="n">
        <v>235.23</v>
      </c>
      <c r="Q14" t="n">
        <v>608.91</v>
      </c>
      <c r="R14" t="n">
        <v>74.40000000000001</v>
      </c>
      <c r="S14" t="n">
        <v>46.36</v>
      </c>
      <c r="T14" t="n">
        <v>13528.03</v>
      </c>
      <c r="U14" t="n">
        <v>0.62</v>
      </c>
      <c r="V14" t="n">
        <v>0.88</v>
      </c>
      <c r="W14" t="n">
        <v>9.25</v>
      </c>
      <c r="X14" t="n">
        <v>0.87</v>
      </c>
      <c r="Y14" t="n">
        <v>1</v>
      </c>
      <c r="Z14" t="n">
        <v>10</v>
      </c>
      <c r="AA14" t="n">
        <v>956.0479738032867</v>
      </c>
      <c r="AB14" t="n">
        <v>1308.107015617498</v>
      </c>
      <c r="AC14" t="n">
        <v>1183.26311798669</v>
      </c>
      <c r="AD14" t="n">
        <v>956047.9738032867</v>
      </c>
      <c r="AE14" t="n">
        <v>1308107.015617498</v>
      </c>
      <c r="AF14" t="n">
        <v>1.395963717269742e-06</v>
      </c>
      <c r="AG14" t="n">
        <v>35.65104166666666</v>
      </c>
      <c r="AH14" t="n">
        <v>1183263.11798669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3.6699</v>
      </c>
      <c r="E15" t="n">
        <v>27.25</v>
      </c>
      <c r="F15" t="n">
        <v>24.18</v>
      </c>
      <c r="G15" t="n">
        <v>35.39</v>
      </c>
      <c r="H15" t="n">
        <v>0.62</v>
      </c>
      <c r="I15" t="n">
        <v>41</v>
      </c>
      <c r="J15" t="n">
        <v>120.26</v>
      </c>
      <c r="K15" t="n">
        <v>43.4</v>
      </c>
      <c r="L15" t="n">
        <v>4.25</v>
      </c>
      <c r="M15" t="n">
        <v>39</v>
      </c>
      <c r="N15" t="n">
        <v>17.61</v>
      </c>
      <c r="O15" t="n">
        <v>15065.56</v>
      </c>
      <c r="P15" t="n">
        <v>233.88</v>
      </c>
      <c r="Q15" t="n">
        <v>608.84</v>
      </c>
      <c r="R15" t="n">
        <v>72.56999999999999</v>
      </c>
      <c r="S15" t="n">
        <v>46.36</v>
      </c>
      <c r="T15" t="n">
        <v>12627.89</v>
      </c>
      <c r="U15" t="n">
        <v>0.64</v>
      </c>
      <c r="V15" t="n">
        <v>0.88</v>
      </c>
      <c r="W15" t="n">
        <v>9.25</v>
      </c>
      <c r="X15" t="n">
        <v>0.8100000000000001</v>
      </c>
      <c r="Y15" t="n">
        <v>1</v>
      </c>
      <c r="Z15" t="n">
        <v>10</v>
      </c>
      <c r="AA15" t="n">
        <v>943.0462523787485</v>
      </c>
      <c r="AB15" t="n">
        <v>1290.317486768977</v>
      </c>
      <c r="AC15" t="n">
        <v>1167.171396803712</v>
      </c>
      <c r="AD15" t="n">
        <v>943046.2523787485</v>
      </c>
      <c r="AE15" t="n">
        <v>1290317.486768977</v>
      </c>
      <c r="AF15" t="n">
        <v>1.402767516225795e-06</v>
      </c>
      <c r="AG15" t="n">
        <v>35.48177083333334</v>
      </c>
      <c r="AH15" t="n">
        <v>1167171.396803712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3.6895</v>
      </c>
      <c r="E16" t="n">
        <v>27.1</v>
      </c>
      <c r="F16" t="n">
        <v>24.11</v>
      </c>
      <c r="G16" t="n">
        <v>38.07</v>
      </c>
      <c r="H16" t="n">
        <v>0.66</v>
      </c>
      <c r="I16" t="n">
        <v>38</v>
      </c>
      <c r="J16" t="n">
        <v>120.58</v>
      </c>
      <c r="K16" t="n">
        <v>43.4</v>
      </c>
      <c r="L16" t="n">
        <v>4.5</v>
      </c>
      <c r="M16" t="n">
        <v>36</v>
      </c>
      <c r="N16" t="n">
        <v>17.68</v>
      </c>
      <c r="O16" t="n">
        <v>15105.7</v>
      </c>
      <c r="P16" t="n">
        <v>232.09</v>
      </c>
      <c r="Q16" t="n">
        <v>608.98</v>
      </c>
      <c r="R16" t="n">
        <v>70.31</v>
      </c>
      <c r="S16" t="n">
        <v>46.36</v>
      </c>
      <c r="T16" t="n">
        <v>11512.41</v>
      </c>
      <c r="U16" t="n">
        <v>0.66</v>
      </c>
      <c r="V16" t="n">
        <v>0.88</v>
      </c>
      <c r="W16" t="n">
        <v>9.24</v>
      </c>
      <c r="X16" t="n">
        <v>0.74</v>
      </c>
      <c r="Y16" t="n">
        <v>1</v>
      </c>
      <c r="Z16" t="n">
        <v>10</v>
      </c>
      <c r="AA16" t="n">
        <v>937.2963139699158</v>
      </c>
      <c r="AB16" t="n">
        <v>1282.450167368633</v>
      </c>
      <c r="AC16" t="n">
        <v>1160.054923325085</v>
      </c>
      <c r="AD16" t="n">
        <v>937296.3139699157</v>
      </c>
      <c r="AE16" t="n">
        <v>1282450.167368633</v>
      </c>
      <c r="AF16" t="n">
        <v>1.410259339795381e-06</v>
      </c>
      <c r="AG16" t="n">
        <v>35.28645833333334</v>
      </c>
      <c r="AH16" t="n">
        <v>1160054.923325085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3.7001</v>
      </c>
      <c r="E17" t="n">
        <v>27.03</v>
      </c>
      <c r="F17" t="n">
        <v>24.08</v>
      </c>
      <c r="G17" t="n">
        <v>40.14</v>
      </c>
      <c r="H17" t="n">
        <v>0.6899999999999999</v>
      </c>
      <c r="I17" t="n">
        <v>36</v>
      </c>
      <c r="J17" t="n">
        <v>120.91</v>
      </c>
      <c r="K17" t="n">
        <v>43.4</v>
      </c>
      <c r="L17" t="n">
        <v>4.75</v>
      </c>
      <c r="M17" t="n">
        <v>34</v>
      </c>
      <c r="N17" t="n">
        <v>17.76</v>
      </c>
      <c r="O17" t="n">
        <v>15145.88</v>
      </c>
      <c r="P17" t="n">
        <v>231.05</v>
      </c>
      <c r="Q17" t="n">
        <v>608.9299999999999</v>
      </c>
      <c r="R17" t="n">
        <v>69.36</v>
      </c>
      <c r="S17" t="n">
        <v>46.36</v>
      </c>
      <c r="T17" t="n">
        <v>11049.91</v>
      </c>
      <c r="U17" t="n">
        <v>0.67</v>
      </c>
      <c r="V17" t="n">
        <v>0.88</v>
      </c>
      <c r="W17" t="n">
        <v>9.24</v>
      </c>
      <c r="X17" t="n">
        <v>0.71</v>
      </c>
      <c r="Y17" t="n">
        <v>1</v>
      </c>
      <c r="Z17" t="n">
        <v>10</v>
      </c>
      <c r="AA17" t="n">
        <v>934.1560891394618</v>
      </c>
      <c r="AB17" t="n">
        <v>1278.153573218664</v>
      </c>
      <c r="AC17" t="n">
        <v>1156.168390090481</v>
      </c>
      <c r="AD17" t="n">
        <v>934156.0891394618</v>
      </c>
      <c r="AE17" t="n">
        <v>1278153.573218664</v>
      </c>
      <c r="AF17" t="n">
        <v>1.4143110402973e-06</v>
      </c>
      <c r="AG17" t="n">
        <v>35.1953125</v>
      </c>
      <c r="AH17" t="n">
        <v>1156168.390090481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3.7152</v>
      </c>
      <c r="E18" t="n">
        <v>26.92</v>
      </c>
      <c r="F18" t="n">
        <v>24.02</v>
      </c>
      <c r="G18" t="n">
        <v>42.39</v>
      </c>
      <c r="H18" t="n">
        <v>0.73</v>
      </c>
      <c r="I18" t="n">
        <v>34</v>
      </c>
      <c r="J18" t="n">
        <v>121.23</v>
      </c>
      <c r="K18" t="n">
        <v>43.4</v>
      </c>
      <c r="L18" t="n">
        <v>5</v>
      </c>
      <c r="M18" t="n">
        <v>32</v>
      </c>
      <c r="N18" t="n">
        <v>17.83</v>
      </c>
      <c r="O18" t="n">
        <v>15186.08</v>
      </c>
      <c r="P18" t="n">
        <v>229.54</v>
      </c>
      <c r="Q18" t="n">
        <v>608.98</v>
      </c>
      <c r="R18" t="n">
        <v>67.34999999999999</v>
      </c>
      <c r="S18" t="n">
        <v>46.36</v>
      </c>
      <c r="T18" t="n">
        <v>10051.33</v>
      </c>
      <c r="U18" t="n">
        <v>0.6899999999999999</v>
      </c>
      <c r="V18" t="n">
        <v>0.89</v>
      </c>
      <c r="W18" t="n">
        <v>9.23</v>
      </c>
      <c r="X18" t="n">
        <v>0.65</v>
      </c>
      <c r="Y18" t="n">
        <v>1</v>
      </c>
      <c r="Z18" t="n">
        <v>10</v>
      </c>
      <c r="AA18" t="n">
        <v>929.5628531035651</v>
      </c>
      <c r="AB18" t="n">
        <v>1271.868905035078</v>
      </c>
      <c r="AC18" t="n">
        <v>1150.483521817749</v>
      </c>
      <c r="AD18" t="n">
        <v>929562.8531035651</v>
      </c>
      <c r="AE18" t="n">
        <v>1271868.905035078</v>
      </c>
      <c r="AF18" t="n">
        <v>1.420082802333053e-06</v>
      </c>
      <c r="AG18" t="n">
        <v>35.05208333333334</v>
      </c>
      <c r="AH18" t="n">
        <v>1150483.521817749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3.7182</v>
      </c>
      <c r="E19" t="n">
        <v>26.9</v>
      </c>
      <c r="F19" t="n">
        <v>24.02</v>
      </c>
      <c r="G19" t="n">
        <v>43.68</v>
      </c>
      <c r="H19" t="n">
        <v>0.76</v>
      </c>
      <c r="I19" t="n">
        <v>33</v>
      </c>
      <c r="J19" t="n">
        <v>121.56</v>
      </c>
      <c r="K19" t="n">
        <v>43.4</v>
      </c>
      <c r="L19" t="n">
        <v>5.25</v>
      </c>
      <c r="M19" t="n">
        <v>31</v>
      </c>
      <c r="N19" t="n">
        <v>17.91</v>
      </c>
      <c r="O19" t="n">
        <v>15226.31</v>
      </c>
      <c r="P19" t="n">
        <v>228.84</v>
      </c>
      <c r="Q19" t="n">
        <v>609.04</v>
      </c>
      <c r="R19" t="n">
        <v>67.39</v>
      </c>
      <c r="S19" t="n">
        <v>46.36</v>
      </c>
      <c r="T19" t="n">
        <v>10079.52</v>
      </c>
      <c r="U19" t="n">
        <v>0.6899999999999999</v>
      </c>
      <c r="V19" t="n">
        <v>0.89</v>
      </c>
      <c r="W19" t="n">
        <v>9.24</v>
      </c>
      <c r="X19" t="n">
        <v>0.65</v>
      </c>
      <c r="Y19" t="n">
        <v>1</v>
      </c>
      <c r="Z19" t="n">
        <v>10</v>
      </c>
      <c r="AA19" t="n">
        <v>928.1445684222754</v>
      </c>
      <c r="AB19" t="n">
        <v>1269.928345363833</v>
      </c>
      <c r="AC19" t="n">
        <v>1148.728166437935</v>
      </c>
      <c r="AD19" t="n">
        <v>928144.5684222754</v>
      </c>
      <c r="AE19" t="n">
        <v>1269928.345363833</v>
      </c>
      <c r="AF19" t="n">
        <v>1.421229510022276e-06</v>
      </c>
      <c r="AG19" t="n">
        <v>35.02604166666666</v>
      </c>
      <c r="AH19" t="n">
        <v>1148728.166437935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3.7316</v>
      </c>
      <c r="E20" t="n">
        <v>26.8</v>
      </c>
      <c r="F20" t="n">
        <v>23.97</v>
      </c>
      <c r="G20" t="n">
        <v>46.4</v>
      </c>
      <c r="H20" t="n">
        <v>0.8</v>
      </c>
      <c r="I20" t="n">
        <v>31</v>
      </c>
      <c r="J20" t="n">
        <v>121.89</v>
      </c>
      <c r="K20" t="n">
        <v>43.4</v>
      </c>
      <c r="L20" t="n">
        <v>5.5</v>
      </c>
      <c r="M20" t="n">
        <v>29</v>
      </c>
      <c r="N20" t="n">
        <v>17.99</v>
      </c>
      <c r="O20" t="n">
        <v>15266.56</v>
      </c>
      <c r="P20" t="n">
        <v>227.61</v>
      </c>
      <c r="Q20" t="n">
        <v>608.9400000000001</v>
      </c>
      <c r="R20" t="n">
        <v>65.84</v>
      </c>
      <c r="S20" t="n">
        <v>46.36</v>
      </c>
      <c r="T20" t="n">
        <v>9310.99</v>
      </c>
      <c r="U20" t="n">
        <v>0.7</v>
      </c>
      <c r="V20" t="n">
        <v>0.89</v>
      </c>
      <c r="W20" t="n">
        <v>9.23</v>
      </c>
      <c r="X20" t="n">
        <v>0.6</v>
      </c>
      <c r="Y20" t="n">
        <v>1</v>
      </c>
      <c r="Z20" t="n">
        <v>10</v>
      </c>
      <c r="AA20" t="n">
        <v>916.1930694261944</v>
      </c>
      <c r="AB20" t="n">
        <v>1253.575777174472</v>
      </c>
      <c r="AC20" t="n">
        <v>1133.936264405593</v>
      </c>
      <c r="AD20" t="n">
        <v>916193.0694261944</v>
      </c>
      <c r="AE20" t="n">
        <v>1253575.777174472</v>
      </c>
      <c r="AF20" t="n">
        <v>1.426351471034136e-06</v>
      </c>
      <c r="AG20" t="n">
        <v>34.89583333333334</v>
      </c>
      <c r="AH20" t="n">
        <v>1133936.264405593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3.7373</v>
      </c>
      <c r="E21" t="n">
        <v>26.76</v>
      </c>
      <c r="F21" t="n">
        <v>23.96</v>
      </c>
      <c r="G21" t="n">
        <v>47.91</v>
      </c>
      <c r="H21" t="n">
        <v>0.83</v>
      </c>
      <c r="I21" t="n">
        <v>30</v>
      </c>
      <c r="J21" t="n">
        <v>122.21</v>
      </c>
      <c r="K21" t="n">
        <v>43.4</v>
      </c>
      <c r="L21" t="n">
        <v>5.75</v>
      </c>
      <c r="M21" t="n">
        <v>28</v>
      </c>
      <c r="N21" t="n">
        <v>18.06</v>
      </c>
      <c r="O21" t="n">
        <v>15306.85</v>
      </c>
      <c r="P21" t="n">
        <v>226.23</v>
      </c>
      <c r="Q21" t="n">
        <v>608.8099999999999</v>
      </c>
      <c r="R21" t="n">
        <v>65.47</v>
      </c>
      <c r="S21" t="n">
        <v>46.36</v>
      </c>
      <c r="T21" t="n">
        <v>9130.15</v>
      </c>
      <c r="U21" t="n">
        <v>0.71</v>
      </c>
      <c r="V21" t="n">
        <v>0.89</v>
      </c>
      <c r="W21" t="n">
        <v>9.23</v>
      </c>
      <c r="X21" t="n">
        <v>0.58</v>
      </c>
      <c r="Y21" t="n">
        <v>1</v>
      </c>
      <c r="Z21" t="n">
        <v>10</v>
      </c>
      <c r="AA21" t="n">
        <v>913.3845122382949</v>
      </c>
      <c r="AB21" t="n">
        <v>1249.732985325189</v>
      </c>
      <c r="AC21" t="n">
        <v>1130.460223217013</v>
      </c>
      <c r="AD21" t="n">
        <v>913384.5122382948</v>
      </c>
      <c r="AE21" t="n">
        <v>1249732.985325189</v>
      </c>
      <c r="AF21" t="n">
        <v>1.428530215643658e-06</v>
      </c>
      <c r="AG21" t="n">
        <v>34.84375</v>
      </c>
      <c r="AH21" t="n">
        <v>1130460.223217013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3.7486</v>
      </c>
      <c r="E22" t="n">
        <v>26.68</v>
      </c>
      <c r="F22" t="n">
        <v>23.92</v>
      </c>
      <c r="G22" t="n">
        <v>51.26</v>
      </c>
      <c r="H22" t="n">
        <v>0.86</v>
      </c>
      <c r="I22" t="n">
        <v>28</v>
      </c>
      <c r="J22" t="n">
        <v>122.54</v>
      </c>
      <c r="K22" t="n">
        <v>43.4</v>
      </c>
      <c r="L22" t="n">
        <v>6</v>
      </c>
      <c r="M22" t="n">
        <v>26</v>
      </c>
      <c r="N22" t="n">
        <v>18.14</v>
      </c>
      <c r="O22" t="n">
        <v>15347.16</v>
      </c>
      <c r="P22" t="n">
        <v>225.28</v>
      </c>
      <c r="Q22" t="n">
        <v>608.87</v>
      </c>
      <c r="R22" t="n">
        <v>64.63</v>
      </c>
      <c r="S22" t="n">
        <v>46.36</v>
      </c>
      <c r="T22" t="n">
        <v>8721.73</v>
      </c>
      <c r="U22" t="n">
        <v>0.72</v>
      </c>
      <c r="V22" t="n">
        <v>0.89</v>
      </c>
      <c r="W22" t="n">
        <v>9.220000000000001</v>
      </c>
      <c r="X22" t="n">
        <v>0.55</v>
      </c>
      <c r="Y22" t="n">
        <v>1</v>
      </c>
      <c r="Z22" t="n">
        <v>10</v>
      </c>
      <c r="AA22" t="n">
        <v>910.308034904883</v>
      </c>
      <c r="AB22" t="n">
        <v>1245.523613313014</v>
      </c>
      <c r="AC22" t="n">
        <v>1126.65258776179</v>
      </c>
      <c r="AD22" t="n">
        <v>910308.034904883</v>
      </c>
      <c r="AE22" t="n">
        <v>1245523.613313014</v>
      </c>
      <c r="AF22" t="n">
        <v>1.432849481273063e-06</v>
      </c>
      <c r="AG22" t="n">
        <v>34.73958333333334</v>
      </c>
      <c r="AH22" t="n">
        <v>1126652.58776179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3.758</v>
      </c>
      <c r="E23" t="n">
        <v>26.61</v>
      </c>
      <c r="F23" t="n">
        <v>23.88</v>
      </c>
      <c r="G23" t="n">
        <v>53.07</v>
      </c>
      <c r="H23" t="n">
        <v>0.9</v>
      </c>
      <c r="I23" t="n">
        <v>27</v>
      </c>
      <c r="J23" t="n">
        <v>122.87</v>
      </c>
      <c r="K23" t="n">
        <v>43.4</v>
      </c>
      <c r="L23" t="n">
        <v>6.25</v>
      </c>
      <c r="M23" t="n">
        <v>25</v>
      </c>
      <c r="N23" t="n">
        <v>18.22</v>
      </c>
      <c r="O23" t="n">
        <v>15387.5</v>
      </c>
      <c r="P23" t="n">
        <v>224.01</v>
      </c>
      <c r="Q23" t="n">
        <v>608.86</v>
      </c>
      <c r="R23" t="n">
        <v>63.13</v>
      </c>
      <c r="S23" t="n">
        <v>46.36</v>
      </c>
      <c r="T23" t="n">
        <v>7979.26</v>
      </c>
      <c r="U23" t="n">
        <v>0.73</v>
      </c>
      <c r="V23" t="n">
        <v>0.89</v>
      </c>
      <c r="W23" t="n">
        <v>9.220000000000001</v>
      </c>
      <c r="X23" t="n">
        <v>0.51</v>
      </c>
      <c r="Y23" t="n">
        <v>1</v>
      </c>
      <c r="Z23" t="n">
        <v>10</v>
      </c>
      <c r="AA23" t="n">
        <v>907.0262127831541</v>
      </c>
      <c r="AB23" t="n">
        <v>1241.033279502291</v>
      </c>
      <c r="AC23" t="n">
        <v>1122.590805107739</v>
      </c>
      <c r="AD23" t="n">
        <v>907026.2127831541</v>
      </c>
      <c r="AE23" t="n">
        <v>1241033.279502291</v>
      </c>
      <c r="AF23" t="n">
        <v>1.436442498699293e-06</v>
      </c>
      <c r="AG23" t="n">
        <v>34.6484375</v>
      </c>
      <c r="AH23" t="n">
        <v>1122590.805107739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3.762</v>
      </c>
      <c r="E24" t="n">
        <v>26.58</v>
      </c>
      <c r="F24" t="n">
        <v>23.88</v>
      </c>
      <c r="G24" t="n">
        <v>55.1</v>
      </c>
      <c r="H24" t="n">
        <v>0.93</v>
      </c>
      <c r="I24" t="n">
        <v>26</v>
      </c>
      <c r="J24" t="n">
        <v>123.19</v>
      </c>
      <c r="K24" t="n">
        <v>43.4</v>
      </c>
      <c r="L24" t="n">
        <v>6.5</v>
      </c>
      <c r="M24" t="n">
        <v>24</v>
      </c>
      <c r="N24" t="n">
        <v>18.29</v>
      </c>
      <c r="O24" t="n">
        <v>15427.87</v>
      </c>
      <c r="P24" t="n">
        <v>222.66</v>
      </c>
      <c r="Q24" t="n">
        <v>608.87</v>
      </c>
      <c r="R24" t="n">
        <v>63.02</v>
      </c>
      <c r="S24" t="n">
        <v>46.36</v>
      </c>
      <c r="T24" t="n">
        <v>7926.02</v>
      </c>
      <c r="U24" t="n">
        <v>0.74</v>
      </c>
      <c r="V24" t="n">
        <v>0.89</v>
      </c>
      <c r="W24" t="n">
        <v>9.220000000000001</v>
      </c>
      <c r="X24" t="n">
        <v>0.5</v>
      </c>
      <c r="Y24" t="n">
        <v>1</v>
      </c>
      <c r="Z24" t="n">
        <v>10</v>
      </c>
      <c r="AA24" t="n">
        <v>904.569804705054</v>
      </c>
      <c r="AB24" t="n">
        <v>1237.672313600758</v>
      </c>
      <c r="AC24" t="n">
        <v>1119.550605074703</v>
      </c>
      <c r="AD24" t="n">
        <v>904569.804705054</v>
      </c>
      <c r="AE24" t="n">
        <v>1237672.313600758</v>
      </c>
      <c r="AF24" t="n">
        <v>1.437971442284923e-06</v>
      </c>
      <c r="AG24" t="n">
        <v>34.609375</v>
      </c>
      <c r="AH24" t="n">
        <v>1119550.605074703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3.7701</v>
      </c>
      <c r="E25" t="n">
        <v>26.52</v>
      </c>
      <c r="F25" t="n">
        <v>23.84</v>
      </c>
      <c r="G25" t="n">
        <v>57.22</v>
      </c>
      <c r="H25" t="n">
        <v>0.96</v>
      </c>
      <c r="I25" t="n">
        <v>25</v>
      </c>
      <c r="J25" t="n">
        <v>123.52</v>
      </c>
      <c r="K25" t="n">
        <v>43.4</v>
      </c>
      <c r="L25" t="n">
        <v>6.75</v>
      </c>
      <c r="M25" t="n">
        <v>23</v>
      </c>
      <c r="N25" t="n">
        <v>18.37</v>
      </c>
      <c r="O25" t="n">
        <v>15468.27</v>
      </c>
      <c r="P25" t="n">
        <v>221.99</v>
      </c>
      <c r="Q25" t="n">
        <v>608.84</v>
      </c>
      <c r="R25" t="n">
        <v>62.13</v>
      </c>
      <c r="S25" t="n">
        <v>46.36</v>
      </c>
      <c r="T25" t="n">
        <v>7486</v>
      </c>
      <c r="U25" t="n">
        <v>0.75</v>
      </c>
      <c r="V25" t="n">
        <v>0.89</v>
      </c>
      <c r="W25" t="n">
        <v>9.210000000000001</v>
      </c>
      <c r="X25" t="n">
        <v>0.47</v>
      </c>
      <c r="Y25" t="n">
        <v>1</v>
      </c>
      <c r="Z25" t="n">
        <v>10</v>
      </c>
      <c r="AA25" t="n">
        <v>902.3413496655407</v>
      </c>
      <c r="AB25" t="n">
        <v>1234.623243103198</v>
      </c>
      <c r="AC25" t="n">
        <v>1116.792533586033</v>
      </c>
      <c r="AD25" t="n">
        <v>902341.3496655407</v>
      </c>
      <c r="AE25" t="n">
        <v>1234623.243103198</v>
      </c>
      <c r="AF25" t="n">
        <v>1.441067553045824e-06</v>
      </c>
      <c r="AG25" t="n">
        <v>34.53125</v>
      </c>
      <c r="AH25" t="n">
        <v>1116792.533586033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3.7755</v>
      </c>
      <c r="E26" t="n">
        <v>26.49</v>
      </c>
      <c r="F26" t="n">
        <v>23.83</v>
      </c>
      <c r="G26" t="n">
        <v>59.57</v>
      </c>
      <c r="H26" t="n">
        <v>1</v>
      </c>
      <c r="I26" t="n">
        <v>24</v>
      </c>
      <c r="J26" t="n">
        <v>123.85</v>
      </c>
      <c r="K26" t="n">
        <v>43.4</v>
      </c>
      <c r="L26" t="n">
        <v>7</v>
      </c>
      <c r="M26" t="n">
        <v>22</v>
      </c>
      <c r="N26" t="n">
        <v>18.45</v>
      </c>
      <c r="O26" t="n">
        <v>15508.69</v>
      </c>
      <c r="P26" t="n">
        <v>220.85</v>
      </c>
      <c r="Q26" t="n">
        <v>608.83</v>
      </c>
      <c r="R26" t="n">
        <v>61.68</v>
      </c>
      <c r="S26" t="n">
        <v>46.36</v>
      </c>
      <c r="T26" t="n">
        <v>7267.61</v>
      </c>
      <c r="U26" t="n">
        <v>0.75</v>
      </c>
      <c r="V26" t="n">
        <v>0.89</v>
      </c>
      <c r="W26" t="n">
        <v>9.210000000000001</v>
      </c>
      <c r="X26" t="n">
        <v>0.46</v>
      </c>
      <c r="Y26" t="n">
        <v>1</v>
      </c>
      <c r="Z26" t="n">
        <v>10</v>
      </c>
      <c r="AA26" t="n">
        <v>899.7947214050265</v>
      </c>
      <c r="AB26" t="n">
        <v>1231.138833967853</v>
      </c>
      <c r="AC26" t="n">
        <v>1113.640671568166</v>
      </c>
      <c r="AD26" t="n">
        <v>899794.7214050265</v>
      </c>
      <c r="AE26" t="n">
        <v>1231138.833967853</v>
      </c>
      <c r="AF26" t="n">
        <v>1.443131626886424e-06</v>
      </c>
      <c r="AG26" t="n">
        <v>34.4921875</v>
      </c>
      <c r="AH26" t="n">
        <v>1113640.671568166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3.7816</v>
      </c>
      <c r="E27" t="n">
        <v>26.44</v>
      </c>
      <c r="F27" t="n">
        <v>23.81</v>
      </c>
      <c r="G27" t="n">
        <v>62.11</v>
      </c>
      <c r="H27" t="n">
        <v>1.03</v>
      </c>
      <c r="I27" t="n">
        <v>23</v>
      </c>
      <c r="J27" t="n">
        <v>124.18</v>
      </c>
      <c r="K27" t="n">
        <v>43.4</v>
      </c>
      <c r="L27" t="n">
        <v>7.25</v>
      </c>
      <c r="M27" t="n">
        <v>21</v>
      </c>
      <c r="N27" t="n">
        <v>18.53</v>
      </c>
      <c r="O27" t="n">
        <v>15549.15</v>
      </c>
      <c r="P27" t="n">
        <v>219.59</v>
      </c>
      <c r="Q27" t="n">
        <v>608.9299999999999</v>
      </c>
      <c r="R27" t="n">
        <v>61.06</v>
      </c>
      <c r="S27" t="n">
        <v>46.36</v>
      </c>
      <c r="T27" t="n">
        <v>6962.34</v>
      </c>
      <c r="U27" t="n">
        <v>0.76</v>
      </c>
      <c r="V27" t="n">
        <v>0.89</v>
      </c>
      <c r="W27" t="n">
        <v>9.210000000000001</v>
      </c>
      <c r="X27" t="n">
        <v>0.44</v>
      </c>
      <c r="Y27" t="n">
        <v>1</v>
      </c>
      <c r="Z27" t="n">
        <v>10</v>
      </c>
      <c r="AA27" t="n">
        <v>897.1047756371852</v>
      </c>
      <c r="AB27" t="n">
        <v>1227.458331496261</v>
      </c>
      <c r="AC27" t="n">
        <v>1110.311431086845</v>
      </c>
      <c r="AD27" t="n">
        <v>897104.7756371852</v>
      </c>
      <c r="AE27" t="n">
        <v>1227458.331496261</v>
      </c>
      <c r="AF27" t="n">
        <v>1.44546326585451e-06</v>
      </c>
      <c r="AG27" t="n">
        <v>34.42708333333334</v>
      </c>
      <c r="AH27" t="n">
        <v>1110311.431086845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3.7866</v>
      </c>
      <c r="E28" t="n">
        <v>26.41</v>
      </c>
      <c r="F28" t="n">
        <v>23.8</v>
      </c>
      <c r="G28" t="n">
        <v>64.91</v>
      </c>
      <c r="H28" t="n">
        <v>1.06</v>
      </c>
      <c r="I28" t="n">
        <v>22</v>
      </c>
      <c r="J28" t="n">
        <v>124.51</v>
      </c>
      <c r="K28" t="n">
        <v>43.4</v>
      </c>
      <c r="L28" t="n">
        <v>7.5</v>
      </c>
      <c r="M28" t="n">
        <v>20</v>
      </c>
      <c r="N28" t="n">
        <v>18.61</v>
      </c>
      <c r="O28" t="n">
        <v>15589.63</v>
      </c>
      <c r="P28" t="n">
        <v>218.45</v>
      </c>
      <c r="Q28" t="n">
        <v>608.84</v>
      </c>
      <c r="R28" t="n">
        <v>60.55</v>
      </c>
      <c r="S28" t="n">
        <v>46.36</v>
      </c>
      <c r="T28" t="n">
        <v>6714.74</v>
      </c>
      <c r="U28" t="n">
        <v>0.77</v>
      </c>
      <c r="V28" t="n">
        <v>0.9</v>
      </c>
      <c r="W28" t="n">
        <v>9.220000000000001</v>
      </c>
      <c r="X28" t="n">
        <v>0.43</v>
      </c>
      <c r="Y28" t="n">
        <v>1</v>
      </c>
      <c r="Z28" t="n">
        <v>10</v>
      </c>
      <c r="AA28" t="n">
        <v>894.7919272064288</v>
      </c>
      <c r="AB28" t="n">
        <v>1224.293790237629</v>
      </c>
      <c r="AC28" t="n">
        <v>1107.448909204475</v>
      </c>
      <c r="AD28" t="n">
        <v>894791.9272064288</v>
      </c>
      <c r="AE28" t="n">
        <v>1224293.790237629</v>
      </c>
      <c r="AF28" t="n">
        <v>1.447374445336547e-06</v>
      </c>
      <c r="AG28" t="n">
        <v>34.38802083333334</v>
      </c>
      <c r="AH28" t="n">
        <v>1107448.909204475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3.7856</v>
      </c>
      <c r="E29" t="n">
        <v>26.42</v>
      </c>
      <c r="F29" t="n">
        <v>23.81</v>
      </c>
      <c r="G29" t="n">
        <v>64.93000000000001</v>
      </c>
      <c r="H29" t="n">
        <v>1.1</v>
      </c>
      <c r="I29" t="n">
        <v>22</v>
      </c>
      <c r="J29" t="n">
        <v>124.83</v>
      </c>
      <c r="K29" t="n">
        <v>43.4</v>
      </c>
      <c r="L29" t="n">
        <v>7.75</v>
      </c>
      <c r="M29" t="n">
        <v>20</v>
      </c>
      <c r="N29" t="n">
        <v>18.68</v>
      </c>
      <c r="O29" t="n">
        <v>15630.14</v>
      </c>
      <c r="P29" t="n">
        <v>217.3</v>
      </c>
      <c r="Q29" t="n">
        <v>608.83</v>
      </c>
      <c r="R29" t="n">
        <v>60.75</v>
      </c>
      <c r="S29" t="n">
        <v>46.36</v>
      </c>
      <c r="T29" t="n">
        <v>6814.94</v>
      </c>
      <c r="U29" t="n">
        <v>0.76</v>
      </c>
      <c r="V29" t="n">
        <v>0.9</v>
      </c>
      <c r="W29" t="n">
        <v>9.220000000000001</v>
      </c>
      <c r="X29" t="n">
        <v>0.43</v>
      </c>
      <c r="Y29" t="n">
        <v>1</v>
      </c>
      <c r="Z29" t="n">
        <v>10</v>
      </c>
      <c r="AA29" t="n">
        <v>893.3226948935853</v>
      </c>
      <c r="AB29" t="n">
        <v>1222.283521769241</v>
      </c>
      <c r="AC29" t="n">
        <v>1105.630497937281</v>
      </c>
      <c r="AD29" t="n">
        <v>893322.6948935853</v>
      </c>
      <c r="AE29" t="n">
        <v>1222283.521769241</v>
      </c>
      <c r="AF29" t="n">
        <v>1.44699220944014e-06</v>
      </c>
      <c r="AG29" t="n">
        <v>34.40104166666666</v>
      </c>
      <c r="AH29" t="n">
        <v>1105630.497937281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3.7943</v>
      </c>
      <c r="E30" t="n">
        <v>26.36</v>
      </c>
      <c r="F30" t="n">
        <v>23.77</v>
      </c>
      <c r="G30" t="n">
        <v>67.91</v>
      </c>
      <c r="H30" t="n">
        <v>1.13</v>
      </c>
      <c r="I30" t="n">
        <v>21</v>
      </c>
      <c r="J30" t="n">
        <v>125.16</v>
      </c>
      <c r="K30" t="n">
        <v>43.4</v>
      </c>
      <c r="L30" t="n">
        <v>8</v>
      </c>
      <c r="M30" t="n">
        <v>19</v>
      </c>
      <c r="N30" t="n">
        <v>18.76</v>
      </c>
      <c r="O30" t="n">
        <v>15670.68</v>
      </c>
      <c r="P30" t="n">
        <v>216.28</v>
      </c>
      <c r="Q30" t="n">
        <v>608.86</v>
      </c>
      <c r="R30" t="n">
        <v>59.77</v>
      </c>
      <c r="S30" t="n">
        <v>46.36</v>
      </c>
      <c r="T30" t="n">
        <v>6325.69</v>
      </c>
      <c r="U30" t="n">
        <v>0.78</v>
      </c>
      <c r="V30" t="n">
        <v>0.9</v>
      </c>
      <c r="W30" t="n">
        <v>9.210000000000001</v>
      </c>
      <c r="X30" t="n">
        <v>0.4</v>
      </c>
      <c r="Y30" t="n">
        <v>1</v>
      </c>
      <c r="Z30" t="n">
        <v>10</v>
      </c>
      <c r="AA30" t="n">
        <v>890.5573630106278</v>
      </c>
      <c r="AB30" t="n">
        <v>1218.499872689146</v>
      </c>
      <c r="AC30" t="n">
        <v>1102.207955015005</v>
      </c>
      <c r="AD30" t="n">
        <v>890557.3630106278</v>
      </c>
      <c r="AE30" t="n">
        <v>1218499.872689146</v>
      </c>
      <c r="AF30" t="n">
        <v>1.450317661738885e-06</v>
      </c>
      <c r="AG30" t="n">
        <v>34.32291666666666</v>
      </c>
      <c r="AH30" t="n">
        <v>1102207.955015005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3.8008</v>
      </c>
      <c r="E31" t="n">
        <v>26.31</v>
      </c>
      <c r="F31" t="n">
        <v>23.75</v>
      </c>
      <c r="G31" t="n">
        <v>71.23999999999999</v>
      </c>
      <c r="H31" t="n">
        <v>1.16</v>
      </c>
      <c r="I31" t="n">
        <v>20</v>
      </c>
      <c r="J31" t="n">
        <v>125.49</v>
      </c>
      <c r="K31" t="n">
        <v>43.4</v>
      </c>
      <c r="L31" t="n">
        <v>8.25</v>
      </c>
      <c r="M31" t="n">
        <v>18</v>
      </c>
      <c r="N31" t="n">
        <v>18.84</v>
      </c>
      <c r="O31" t="n">
        <v>15711.24</v>
      </c>
      <c r="P31" t="n">
        <v>215.2</v>
      </c>
      <c r="Q31" t="n">
        <v>608.8</v>
      </c>
      <c r="R31" t="n">
        <v>59.06</v>
      </c>
      <c r="S31" t="n">
        <v>46.36</v>
      </c>
      <c r="T31" t="n">
        <v>5977.31</v>
      </c>
      <c r="U31" t="n">
        <v>0.78</v>
      </c>
      <c r="V31" t="n">
        <v>0.9</v>
      </c>
      <c r="W31" t="n">
        <v>9.210000000000001</v>
      </c>
      <c r="X31" t="n">
        <v>0.38</v>
      </c>
      <c r="Y31" t="n">
        <v>1</v>
      </c>
      <c r="Z31" t="n">
        <v>10</v>
      </c>
      <c r="AA31" t="n">
        <v>880.1803002369342</v>
      </c>
      <c r="AB31" t="n">
        <v>1204.301517598479</v>
      </c>
      <c r="AC31" t="n">
        <v>1089.364671006675</v>
      </c>
      <c r="AD31" t="n">
        <v>880180.3002369342</v>
      </c>
      <c r="AE31" t="n">
        <v>1204301.517598479</v>
      </c>
      <c r="AF31" t="n">
        <v>1.452802195065533e-06</v>
      </c>
      <c r="AG31" t="n">
        <v>34.2578125</v>
      </c>
      <c r="AH31" t="n">
        <v>1089364.671006675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3.8074</v>
      </c>
      <c r="E32" t="n">
        <v>26.26</v>
      </c>
      <c r="F32" t="n">
        <v>23.73</v>
      </c>
      <c r="G32" t="n">
        <v>74.93000000000001</v>
      </c>
      <c r="H32" t="n">
        <v>1.19</v>
      </c>
      <c r="I32" t="n">
        <v>19</v>
      </c>
      <c r="J32" t="n">
        <v>125.82</v>
      </c>
      <c r="K32" t="n">
        <v>43.4</v>
      </c>
      <c r="L32" t="n">
        <v>8.5</v>
      </c>
      <c r="M32" t="n">
        <v>17</v>
      </c>
      <c r="N32" t="n">
        <v>18.92</v>
      </c>
      <c r="O32" t="n">
        <v>15751.84</v>
      </c>
      <c r="P32" t="n">
        <v>213.91</v>
      </c>
      <c r="Q32" t="n">
        <v>608.83</v>
      </c>
      <c r="R32" t="n">
        <v>58.49</v>
      </c>
      <c r="S32" t="n">
        <v>46.36</v>
      </c>
      <c r="T32" t="n">
        <v>5697.61</v>
      </c>
      <c r="U32" t="n">
        <v>0.79</v>
      </c>
      <c r="V32" t="n">
        <v>0.9</v>
      </c>
      <c r="W32" t="n">
        <v>9.210000000000001</v>
      </c>
      <c r="X32" t="n">
        <v>0.35</v>
      </c>
      <c r="Y32" t="n">
        <v>1</v>
      </c>
      <c r="Z32" t="n">
        <v>10</v>
      </c>
      <c r="AA32" t="n">
        <v>877.424699754823</v>
      </c>
      <c r="AB32" t="n">
        <v>1200.531183450341</v>
      </c>
      <c r="AC32" t="n">
        <v>1085.954172257938</v>
      </c>
      <c r="AD32" t="n">
        <v>877424.699754823</v>
      </c>
      <c r="AE32" t="n">
        <v>1200531.183450341</v>
      </c>
      <c r="AF32" t="n">
        <v>1.455324951981823e-06</v>
      </c>
      <c r="AG32" t="n">
        <v>34.19270833333334</v>
      </c>
      <c r="AH32" t="n">
        <v>1085954.172257938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3.8054</v>
      </c>
      <c r="E33" t="n">
        <v>26.28</v>
      </c>
      <c r="F33" t="n">
        <v>23.74</v>
      </c>
      <c r="G33" t="n">
        <v>74.97</v>
      </c>
      <c r="H33" t="n">
        <v>1.22</v>
      </c>
      <c r="I33" t="n">
        <v>19</v>
      </c>
      <c r="J33" t="n">
        <v>126.15</v>
      </c>
      <c r="K33" t="n">
        <v>43.4</v>
      </c>
      <c r="L33" t="n">
        <v>8.75</v>
      </c>
      <c r="M33" t="n">
        <v>17</v>
      </c>
      <c r="N33" t="n">
        <v>19</v>
      </c>
      <c r="O33" t="n">
        <v>15792.46</v>
      </c>
      <c r="P33" t="n">
        <v>213.48</v>
      </c>
      <c r="Q33" t="n">
        <v>608.8200000000001</v>
      </c>
      <c r="R33" t="n">
        <v>58.67</v>
      </c>
      <c r="S33" t="n">
        <v>46.36</v>
      </c>
      <c r="T33" t="n">
        <v>5787.19</v>
      </c>
      <c r="U33" t="n">
        <v>0.79</v>
      </c>
      <c r="V33" t="n">
        <v>0.9</v>
      </c>
      <c r="W33" t="n">
        <v>9.210000000000001</v>
      </c>
      <c r="X33" t="n">
        <v>0.37</v>
      </c>
      <c r="Y33" t="n">
        <v>1</v>
      </c>
      <c r="Z33" t="n">
        <v>10</v>
      </c>
      <c r="AA33" t="n">
        <v>877.1090764859372</v>
      </c>
      <c r="AB33" t="n">
        <v>1200.099333769536</v>
      </c>
      <c r="AC33" t="n">
        <v>1085.563537704564</v>
      </c>
      <c r="AD33" t="n">
        <v>877109.0764859372</v>
      </c>
      <c r="AE33" t="n">
        <v>1200099.333769536</v>
      </c>
      <c r="AF33" t="n">
        <v>1.454560480189008e-06</v>
      </c>
      <c r="AG33" t="n">
        <v>34.21875</v>
      </c>
      <c r="AH33" t="n">
        <v>1085563.537704564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3.8135</v>
      </c>
      <c r="E34" t="n">
        <v>26.22</v>
      </c>
      <c r="F34" t="n">
        <v>23.71</v>
      </c>
      <c r="G34" t="n">
        <v>79.03</v>
      </c>
      <c r="H34" t="n">
        <v>1.26</v>
      </c>
      <c r="I34" t="n">
        <v>18</v>
      </c>
      <c r="J34" t="n">
        <v>126.48</v>
      </c>
      <c r="K34" t="n">
        <v>43.4</v>
      </c>
      <c r="L34" t="n">
        <v>9</v>
      </c>
      <c r="M34" t="n">
        <v>16</v>
      </c>
      <c r="N34" t="n">
        <v>19.08</v>
      </c>
      <c r="O34" t="n">
        <v>15833.12</v>
      </c>
      <c r="P34" t="n">
        <v>212.07</v>
      </c>
      <c r="Q34" t="n">
        <v>608.83</v>
      </c>
      <c r="R34" t="n">
        <v>57.98</v>
      </c>
      <c r="S34" t="n">
        <v>46.36</v>
      </c>
      <c r="T34" t="n">
        <v>5447.33</v>
      </c>
      <c r="U34" t="n">
        <v>0.8</v>
      </c>
      <c r="V34" t="n">
        <v>0.9</v>
      </c>
      <c r="W34" t="n">
        <v>9.199999999999999</v>
      </c>
      <c r="X34" t="n">
        <v>0.34</v>
      </c>
      <c r="Y34" t="n">
        <v>1</v>
      </c>
      <c r="Z34" t="n">
        <v>10</v>
      </c>
      <c r="AA34" t="n">
        <v>873.9526868977795</v>
      </c>
      <c r="AB34" t="n">
        <v>1195.780622284937</v>
      </c>
      <c r="AC34" t="n">
        <v>1081.656997982706</v>
      </c>
      <c r="AD34" t="n">
        <v>873952.6868977795</v>
      </c>
      <c r="AE34" t="n">
        <v>1195780.622284937</v>
      </c>
      <c r="AF34" t="n">
        <v>1.457656590949908e-06</v>
      </c>
      <c r="AG34" t="n">
        <v>34.140625</v>
      </c>
      <c r="AH34" t="n">
        <v>1081656.997982706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3.8142</v>
      </c>
      <c r="E35" t="n">
        <v>26.22</v>
      </c>
      <c r="F35" t="n">
        <v>23.7</v>
      </c>
      <c r="G35" t="n">
        <v>79.01000000000001</v>
      </c>
      <c r="H35" t="n">
        <v>1.29</v>
      </c>
      <c r="I35" t="n">
        <v>18</v>
      </c>
      <c r="J35" t="n">
        <v>126.81</v>
      </c>
      <c r="K35" t="n">
        <v>43.4</v>
      </c>
      <c r="L35" t="n">
        <v>9.25</v>
      </c>
      <c r="M35" t="n">
        <v>16</v>
      </c>
      <c r="N35" t="n">
        <v>19.16</v>
      </c>
      <c r="O35" t="n">
        <v>15873.8</v>
      </c>
      <c r="P35" t="n">
        <v>211.03</v>
      </c>
      <c r="Q35" t="n">
        <v>608.86</v>
      </c>
      <c r="R35" t="n">
        <v>57.61</v>
      </c>
      <c r="S35" t="n">
        <v>46.36</v>
      </c>
      <c r="T35" t="n">
        <v>5262.13</v>
      </c>
      <c r="U35" t="n">
        <v>0.8</v>
      </c>
      <c r="V35" t="n">
        <v>0.9</v>
      </c>
      <c r="W35" t="n">
        <v>9.210000000000001</v>
      </c>
      <c r="X35" t="n">
        <v>0.33</v>
      </c>
      <c r="Y35" t="n">
        <v>1</v>
      </c>
      <c r="Z35" t="n">
        <v>10</v>
      </c>
      <c r="AA35" t="n">
        <v>872.3249627582823</v>
      </c>
      <c r="AB35" t="n">
        <v>1193.553498307156</v>
      </c>
      <c r="AC35" t="n">
        <v>1079.642427591577</v>
      </c>
      <c r="AD35" t="n">
        <v>872324.9627582822</v>
      </c>
      <c r="AE35" t="n">
        <v>1193553.498307156</v>
      </c>
      <c r="AF35" t="n">
        <v>1.457924156077394e-06</v>
      </c>
      <c r="AG35" t="n">
        <v>34.140625</v>
      </c>
      <c r="AH35" t="n">
        <v>1079642.427591576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3.8203</v>
      </c>
      <c r="E36" t="n">
        <v>26.18</v>
      </c>
      <c r="F36" t="n">
        <v>23.69</v>
      </c>
      <c r="G36" t="n">
        <v>83.59999999999999</v>
      </c>
      <c r="H36" t="n">
        <v>1.32</v>
      </c>
      <c r="I36" t="n">
        <v>17</v>
      </c>
      <c r="J36" t="n">
        <v>127.14</v>
      </c>
      <c r="K36" t="n">
        <v>43.4</v>
      </c>
      <c r="L36" t="n">
        <v>9.5</v>
      </c>
      <c r="M36" t="n">
        <v>15</v>
      </c>
      <c r="N36" t="n">
        <v>19.24</v>
      </c>
      <c r="O36" t="n">
        <v>15914.51</v>
      </c>
      <c r="P36" t="n">
        <v>209.49</v>
      </c>
      <c r="Q36" t="n">
        <v>608.85</v>
      </c>
      <c r="R36" t="n">
        <v>57.03</v>
      </c>
      <c r="S36" t="n">
        <v>46.36</v>
      </c>
      <c r="T36" t="n">
        <v>4977.75</v>
      </c>
      <c r="U36" t="n">
        <v>0.8100000000000001</v>
      </c>
      <c r="V36" t="n">
        <v>0.9</v>
      </c>
      <c r="W36" t="n">
        <v>9.210000000000001</v>
      </c>
      <c r="X36" t="n">
        <v>0.31</v>
      </c>
      <c r="Y36" t="n">
        <v>1</v>
      </c>
      <c r="Z36" t="n">
        <v>10</v>
      </c>
      <c r="AA36" t="n">
        <v>869.356079255993</v>
      </c>
      <c r="AB36" t="n">
        <v>1189.491340921428</v>
      </c>
      <c r="AC36" t="n">
        <v>1075.967956805468</v>
      </c>
      <c r="AD36" t="n">
        <v>869356.079255993</v>
      </c>
      <c r="AE36" t="n">
        <v>1189491.340921428</v>
      </c>
      <c r="AF36" t="n">
        <v>1.460255795045479e-06</v>
      </c>
      <c r="AG36" t="n">
        <v>34.08854166666666</v>
      </c>
      <c r="AH36" t="n">
        <v>1075967.956805468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3.819</v>
      </c>
      <c r="E37" t="n">
        <v>26.18</v>
      </c>
      <c r="F37" t="n">
        <v>23.69</v>
      </c>
      <c r="G37" t="n">
        <v>83.63</v>
      </c>
      <c r="H37" t="n">
        <v>1.35</v>
      </c>
      <c r="I37" t="n">
        <v>17</v>
      </c>
      <c r="J37" t="n">
        <v>127.47</v>
      </c>
      <c r="K37" t="n">
        <v>43.4</v>
      </c>
      <c r="L37" t="n">
        <v>9.75</v>
      </c>
      <c r="M37" t="n">
        <v>15</v>
      </c>
      <c r="N37" t="n">
        <v>19.32</v>
      </c>
      <c r="O37" t="n">
        <v>15955.25</v>
      </c>
      <c r="P37" t="n">
        <v>209</v>
      </c>
      <c r="Q37" t="n">
        <v>608.8200000000001</v>
      </c>
      <c r="R37" t="n">
        <v>57.4</v>
      </c>
      <c r="S37" t="n">
        <v>46.36</v>
      </c>
      <c r="T37" t="n">
        <v>5162.63</v>
      </c>
      <c r="U37" t="n">
        <v>0.8100000000000001</v>
      </c>
      <c r="V37" t="n">
        <v>0.9</v>
      </c>
      <c r="W37" t="n">
        <v>9.210000000000001</v>
      </c>
      <c r="X37" t="n">
        <v>0.32</v>
      </c>
      <c r="Y37" t="n">
        <v>1</v>
      </c>
      <c r="Z37" t="n">
        <v>10</v>
      </c>
      <c r="AA37" t="n">
        <v>868.8089888081486</v>
      </c>
      <c r="AB37" t="n">
        <v>1188.74278763476</v>
      </c>
      <c r="AC37" t="n">
        <v>1075.290844393879</v>
      </c>
      <c r="AD37" t="n">
        <v>868808.9888081485</v>
      </c>
      <c r="AE37" t="n">
        <v>1188742.78763476</v>
      </c>
      <c r="AF37" t="n">
        <v>1.459758888380149e-06</v>
      </c>
      <c r="AG37" t="n">
        <v>34.08854166666666</v>
      </c>
      <c r="AH37" t="n">
        <v>1075290.844393879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3.827</v>
      </c>
      <c r="E38" t="n">
        <v>26.13</v>
      </c>
      <c r="F38" t="n">
        <v>23.66</v>
      </c>
      <c r="G38" t="n">
        <v>88.73999999999999</v>
      </c>
      <c r="H38" t="n">
        <v>1.38</v>
      </c>
      <c r="I38" t="n">
        <v>16</v>
      </c>
      <c r="J38" t="n">
        <v>127.8</v>
      </c>
      <c r="K38" t="n">
        <v>43.4</v>
      </c>
      <c r="L38" t="n">
        <v>10</v>
      </c>
      <c r="M38" t="n">
        <v>14</v>
      </c>
      <c r="N38" t="n">
        <v>19.4</v>
      </c>
      <c r="O38" t="n">
        <v>15996.02</v>
      </c>
      <c r="P38" t="n">
        <v>207.57</v>
      </c>
      <c r="Q38" t="n">
        <v>608.83</v>
      </c>
      <c r="R38" t="n">
        <v>56.66</v>
      </c>
      <c r="S38" t="n">
        <v>46.36</v>
      </c>
      <c r="T38" t="n">
        <v>4796.87</v>
      </c>
      <c r="U38" t="n">
        <v>0.82</v>
      </c>
      <c r="V38" t="n">
        <v>0.9</v>
      </c>
      <c r="W38" t="n">
        <v>9.199999999999999</v>
      </c>
      <c r="X38" t="n">
        <v>0.29</v>
      </c>
      <c r="Y38" t="n">
        <v>1</v>
      </c>
      <c r="Z38" t="n">
        <v>10</v>
      </c>
      <c r="AA38" t="n">
        <v>865.6644491614531</v>
      </c>
      <c r="AB38" t="n">
        <v>1184.440289762853</v>
      </c>
      <c r="AC38" t="n">
        <v>1071.398970880273</v>
      </c>
      <c r="AD38" t="n">
        <v>865664.4491614532</v>
      </c>
      <c r="AE38" t="n">
        <v>1184440.289762853</v>
      </c>
      <c r="AF38" t="n">
        <v>1.462816775551409e-06</v>
      </c>
      <c r="AG38" t="n">
        <v>34.0234375</v>
      </c>
      <c r="AH38" t="n">
        <v>1071398.970880273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3.8236</v>
      </c>
      <c r="E39" t="n">
        <v>26.15</v>
      </c>
      <c r="F39" t="n">
        <v>23.69</v>
      </c>
      <c r="G39" t="n">
        <v>88.83</v>
      </c>
      <c r="H39" t="n">
        <v>1.41</v>
      </c>
      <c r="I39" t="n">
        <v>16</v>
      </c>
      <c r="J39" t="n">
        <v>128.13</v>
      </c>
      <c r="K39" t="n">
        <v>43.4</v>
      </c>
      <c r="L39" t="n">
        <v>10.25</v>
      </c>
      <c r="M39" t="n">
        <v>14</v>
      </c>
      <c r="N39" t="n">
        <v>19.48</v>
      </c>
      <c r="O39" t="n">
        <v>16036.82</v>
      </c>
      <c r="P39" t="n">
        <v>206.82</v>
      </c>
      <c r="Q39" t="n">
        <v>608.77</v>
      </c>
      <c r="R39" t="n">
        <v>57.24</v>
      </c>
      <c r="S39" t="n">
        <v>46.36</v>
      </c>
      <c r="T39" t="n">
        <v>5085.16</v>
      </c>
      <c r="U39" t="n">
        <v>0.8100000000000001</v>
      </c>
      <c r="V39" t="n">
        <v>0.9</v>
      </c>
      <c r="W39" t="n">
        <v>9.199999999999999</v>
      </c>
      <c r="X39" t="n">
        <v>0.32</v>
      </c>
      <c r="Y39" t="n">
        <v>1</v>
      </c>
      <c r="Z39" t="n">
        <v>10</v>
      </c>
      <c r="AA39" t="n">
        <v>865.1727746776174</v>
      </c>
      <c r="AB39" t="n">
        <v>1183.767559042922</v>
      </c>
      <c r="AC39" t="n">
        <v>1070.790444636069</v>
      </c>
      <c r="AD39" t="n">
        <v>865172.7746776175</v>
      </c>
      <c r="AE39" t="n">
        <v>1183767.559042922</v>
      </c>
      <c r="AF39" t="n">
        <v>1.461517173503624e-06</v>
      </c>
      <c r="AG39" t="n">
        <v>34.04947916666666</v>
      </c>
      <c r="AH39" t="n">
        <v>1070790.444636069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3.8308</v>
      </c>
      <c r="E40" t="n">
        <v>26.1</v>
      </c>
      <c r="F40" t="n">
        <v>23.66</v>
      </c>
      <c r="G40" t="n">
        <v>94.65000000000001</v>
      </c>
      <c r="H40" t="n">
        <v>1.44</v>
      </c>
      <c r="I40" t="n">
        <v>15</v>
      </c>
      <c r="J40" t="n">
        <v>128.46</v>
      </c>
      <c r="K40" t="n">
        <v>43.4</v>
      </c>
      <c r="L40" t="n">
        <v>10.5</v>
      </c>
      <c r="M40" t="n">
        <v>13</v>
      </c>
      <c r="N40" t="n">
        <v>19.56</v>
      </c>
      <c r="O40" t="n">
        <v>16077.65</v>
      </c>
      <c r="P40" t="n">
        <v>205.01</v>
      </c>
      <c r="Q40" t="n">
        <v>608.75</v>
      </c>
      <c r="R40" t="n">
        <v>56.35</v>
      </c>
      <c r="S40" t="n">
        <v>46.36</v>
      </c>
      <c r="T40" t="n">
        <v>4648.62</v>
      </c>
      <c r="U40" t="n">
        <v>0.82</v>
      </c>
      <c r="V40" t="n">
        <v>0.9</v>
      </c>
      <c r="W40" t="n">
        <v>9.199999999999999</v>
      </c>
      <c r="X40" t="n">
        <v>0.29</v>
      </c>
      <c r="Y40" t="n">
        <v>1</v>
      </c>
      <c r="Z40" t="n">
        <v>10</v>
      </c>
      <c r="AA40" t="n">
        <v>861.4203872070752</v>
      </c>
      <c r="AB40" t="n">
        <v>1178.633376962074</v>
      </c>
      <c r="AC40" t="n">
        <v>1066.146261687147</v>
      </c>
      <c r="AD40" t="n">
        <v>861420.3872070753</v>
      </c>
      <c r="AE40" t="n">
        <v>1178633.376962074</v>
      </c>
      <c r="AF40" t="n">
        <v>1.464269271957758e-06</v>
      </c>
      <c r="AG40" t="n">
        <v>33.984375</v>
      </c>
      <c r="AH40" t="n">
        <v>1066146.261687147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3.8327</v>
      </c>
      <c r="E41" t="n">
        <v>26.09</v>
      </c>
      <c r="F41" t="n">
        <v>23.65</v>
      </c>
      <c r="G41" t="n">
        <v>94.59999999999999</v>
      </c>
      <c r="H41" t="n">
        <v>1.47</v>
      </c>
      <c r="I41" t="n">
        <v>15</v>
      </c>
      <c r="J41" t="n">
        <v>128.79</v>
      </c>
      <c r="K41" t="n">
        <v>43.4</v>
      </c>
      <c r="L41" t="n">
        <v>10.75</v>
      </c>
      <c r="M41" t="n">
        <v>13</v>
      </c>
      <c r="N41" t="n">
        <v>19.64</v>
      </c>
      <c r="O41" t="n">
        <v>16118.5</v>
      </c>
      <c r="P41" t="n">
        <v>204.78</v>
      </c>
      <c r="Q41" t="n">
        <v>608.8</v>
      </c>
      <c r="R41" t="n">
        <v>55.88</v>
      </c>
      <c r="S41" t="n">
        <v>46.36</v>
      </c>
      <c r="T41" t="n">
        <v>4410.25</v>
      </c>
      <c r="U41" t="n">
        <v>0.83</v>
      </c>
      <c r="V41" t="n">
        <v>0.9</v>
      </c>
      <c r="W41" t="n">
        <v>9.210000000000001</v>
      </c>
      <c r="X41" t="n">
        <v>0.28</v>
      </c>
      <c r="Y41" t="n">
        <v>1</v>
      </c>
      <c r="Z41" t="n">
        <v>10</v>
      </c>
      <c r="AA41" t="n">
        <v>860.8162889736274</v>
      </c>
      <c r="AB41" t="n">
        <v>1177.806823108138</v>
      </c>
      <c r="AC41" t="n">
        <v>1065.398592972955</v>
      </c>
      <c r="AD41" t="n">
        <v>860816.2889736274</v>
      </c>
      <c r="AE41" t="n">
        <v>1177806.823108138</v>
      </c>
      <c r="AF41" t="n">
        <v>1.464995520160932e-06</v>
      </c>
      <c r="AG41" t="n">
        <v>33.97135416666666</v>
      </c>
      <c r="AH41" t="n">
        <v>1065398.592972955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3.8323</v>
      </c>
      <c r="E42" t="n">
        <v>26.09</v>
      </c>
      <c r="F42" t="n">
        <v>23.65</v>
      </c>
      <c r="G42" t="n">
        <v>94.61</v>
      </c>
      <c r="H42" t="n">
        <v>1.5</v>
      </c>
      <c r="I42" t="n">
        <v>15</v>
      </c>
      <c r="J42" t="n">
        <v>129.13</v>
      </c>
      <c r="K42" t="n">
        <v>43.4</v>
      </c>
      <c r="L42" t="n">
        <v>11</v>
      </c>
      <c r="M42" t="n">
        <v>13</v>
      </c>
      <c r="N42" t="n">
        <v>19.73</v>
      </c>
      <c r="O42" t="n">
        <v>16159.39</v>
      </c>
      <c r="P42" t="n">
        <v>203.04</v>
      </c>
      <c r="Q42" t="n">
        <v>608.84</v>
      </c>
      <c r="R42" t="n">
        <v>56.07</v>
      </c>
      <c r="S42" t="n">
        <v>46.36</v>
      </c>
      <c r="T42" t="n">
        <v>4506.8</v>
      </c>
      <c r="U42" t="n">
        <v>0.83</v>
      </c>
      <c r="V42" t="n">
        <v>0.9</v>
      </c>
      <c r="W42" t="n">
        <v>9.199999999999999</v>
      </c>
      <c r="X42" t="n">
        <v>0.28</v>
      </c>
      <c r="Y42" t="n">
        <v>1</v>
      </c>
      <c r="Z42" t="n">
        <v>10</v>
      </c>
      <c r="AA42" t="n">
        <v>858.3909180374219</v>
      </c>
      <c r="AB42" t="n">
        <v>1174.488323593407</v>
      </c>
      <c r="AC42" t="n">
        <v>1062.396806394367</v>
      </c>
      <c r="AD42" t="n">
        <v>858390.9180374219</v>
      </c>
      <c r="AE42" t="n">
        <v>1174488.323593407</v>
      </c>
      <c r="AF42" t="n">
        <v>1.464842625802369e-06</v>
      </c>
      <c r="AG42" t="n">
        <v>33.97135416666666</v>
      </c>
      <c r="AH42" t="n">
        <v>1062396.806394367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3.8402</v>
      </c>
      <c r="E43" t="n">
        <v>26.04</v>
      </c>
      <c r="F43" t="n">
        <v>23.62</v>
      </c>
      <c r="G43" t="n">
        <v>101.24</v>
      </c>
      <c r="H43" t="n">
        <v>1.54</v>
      </c>
      <c r="I43" t="n">
        <v>14</v>
      </c>
      <c r="J43" t="n">
        <v>129.46</v>
      </c>
      <c r="K43" t="n">
        <v>43.4</v>
      </c>
      <c r="L43" t="n">
        <v>11.25</v>
      </c>
      <c r="M43" t="n">
        <v>12</v>
      </c>
      <c r="N43" t="n">
        <v>19.81</v>
      </c>
      <c r="O43" t="n">
        <v>16200.3</v>
      </c>
      <c r="P43" t="n">
        <v>201.94</v>
      </c>
      <c r="Q43" t="n">
        <v>608.83</v>
      </c>
      <c r="R43" t="n">
        <v>55.13</v>
      </c>
      <c r="S43" t="n">
        <v>46.36</v>
      </c>
      <c r="T43" t="n">
        <v>4040.67</v>
      </c>
      <c r="U43" t="n">
        <v>0.84</v>
      </c>
      <c r="V43" t="n">
        <v>0.9</v>
      </c>
      <c r="W43" t="n">
        <v>9.199999999999999</v>
      </c>
      <c r="X43" t="n">
        <v>0.25</v>
      </c>
      <c r="Y43" t="n">
        <v>1</v>
      </c>
      <c r="Z43" t="n">
        <v>10</v>
      </c>
      <c r="AA43" t="n">
        <v>855.7574601726185</v>
      </c>
      <c r="AB43" t="n">
        <v>1170.885110362822</v>
      </c>
      <c r="AC43" t="n">
        <v>1059.137478777367</v>
      </c>
      <c r="AD43" t="n">
        <v>855757.4601726185</v>
      </c>
      <c r="AE43" t="n">
        <v>1170885.110362822</v>
      </c>
      <c r="AF43" t="n">
        <v>1.467862289383988e-06</v>
      </c>
      <c r="AG43" t="n">
        <v>33.90625</v>
      </c>
      <c r="AH43" t="n">
        <v>1059137.478777367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3.8417</v>
      </c>
      <c r="E44" t="n">
        <v>26.03</v>
      </c>
      <c r="F44" t="n">
        <v>23.61</v>
      </c>
      <c r="G44" t="n">
        <v>101.19</v>
      </c>
      <c r="H44" t="n">
        <v>1.57</v>
      </c>
      <c r="I44" t="n">
        <v>14</v>
      </c>
      <c r="J44" t="n">
        <v>129.79</v>
      </c>
      <c r="K44" t="n">
        <v>43.4</v>
      </c>
      <c r="L44" t="n">
        <v>11.5</v>
      </c>
      <c r="M44" t="n">
        <v>12</v>
      </c>
      <c r="N44" t="n">
        <v>19.89</v>
      </c>
      <c r="O44" t="n">
        <v>16241.25</v>
      </c>
      <c r="P44" t="n">
        <v>201.42</v>
      </c>
      <c r="Q44" t="n">
        <v>608.84</v>
      </c>
      <c r="R44" t="n">
        <v>54.95</v>
      </c>
      <c r="S44" t="n">
        <v>46.36</v>
      </c>
      <c r="T44" t="n">
        <v>3951.17</v>
      </c>
      <c r="U44" t="n">
        <v>0.84</v>
      </c>
      <c r="V44" t="n">
        <v>0.9</v>
      </c>
      <c r="W44" t="n">
        <v>9.19</v>
      </c>
      <c r="X44" t="n">
        <v>0.24</v>
      </c>
      <c r="Y44" t="n">
        <v>1</v>
      </c>
      <c r="Z44" t="n">
        <v>10</v>
      </c>
      <c r="AA44" t="n">
        <v>854.7916116195768</v>
      </c>
      <c r="AB44" t="n">
        <v>1169.563593762319</v>
      </c>
      <c r="AC44" t="n">
        <v>1057.942085866456</v>
      </c>
      <c r="AD44" t="n">
        <v>854791.6116195768</v>
      </c>
      <c r="AE44" t="n">
        <v>1169563.59376232</v>
      </c>
      <c r="AF44" t="n">
        <v>1.468435643228599e-06</v>
      </c>
      <c r="AG44" t="n">
        <v>33.89322916666666</v>
      </c>
      <c r="AH44" t="n">
        <v>1057942.085866456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3.8379</v>
      </c>
      <c r="E45" t="n">
        <v>26.06</v>
      </c>
      <c r="F45" t="n">
        <v>23.64</v>
      </c>
      <c r="G45" t="n">
        <v>101.3</v>
      </c>
      <c r="H45" t="n">
        <v>1.6</v>
      </c>
      <c r="I45" t="n">
        <v>14</v>
      </c>
      <c r="J45" t="n">
        <v>130.12</v>
      </c>
      <c r="K45" t="n">
        <v>43.4</v>
      </c>
      <c r="L45" t="n">
        <v>11.75</v>
      </c>
      <c r="M45" t="n">
        <v>11</v>
      </c>
      <c r="N45" t="n">
        <v>19.97</v>
      </c>
      <c r="O45" t="n">
        <v>16282.22</v>
      </c>
      <c r="P45" t="n">
        <v>199.84</v>
      </c>
      <c r="Q45" t="n">
        <v>608.84</v>
      </c>
      <c r="R45" t="n">
        <v>55.63</v>
      </c>
      <c r="S45" t="n">
        <v>46.36</v>
      </c>
      <c r="T45" t="n">
        <v>4291.5</v>
      </c>
      <c r="U45" t="n">
        <v>0.83</v>
      </c>
      <c r="V45" t="n">
        <v>0.9</v>
      </c>
      <c r="W45" t="n">
        <v>9.199999999999999</v>
      </c>
      <c r="X45" t="n">
        <v>0.27</v>
      </c>
      <c r="Y45" t="n">
        <v>1</v>
      </c>
      <c r="Z45" t="n">
        <v>10</v>
      </c>
      <c r="AA45" t="n">
        <v>853.1601645249722</v>
      </c>
      <c r="AB45" t="n">
        <v>1167.331375873115</v>
      </c>
      <c r="AC45" t="n">
        <v>1055.92290771966</v>
      </c>
      <c r="AD45" t="n">
        <v>853160.1645249722</v>
      </c>
      <c r="AE45" t="n">
        <v>1167331.375873115</v>
      </c>
      <c r="AF45" t="n">
        <v>1.466983146822251e-06</v>
      </c>
      <c r="AG45" t="n">
        <v>33.93229166666666</v>
      </c>
      <c r="AH45" t="n">
        <v>1055922.90771966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3.8455</v>
      </c>
      <c r="E46" t="n">
        <v>26</v>
      </c>
      <c r="F46" t="n">
        <v>23.61</v>
      </c>
      <c r="G46" t="n">
        <v>108.97</v>
      </c>
      <c r="H46" t="n">
        <v>1.63</v>
      </c>
      <c r="I46" t="n">
        <v>13</v>
      </c>
      <c r="J46" t="n">
        <v>130.45</v>
      </c>
      <c r="K46" t="n">
        <v>43.4</v>
      </c>
      <c r="L46" t="n">
        <v>12</v>
      </c>
      <c r="M46" t="n">
        <v>11</v>
      </c>
      <c r="N46" t="n">
        <v>20.05</v>
      </c>
      <c r="O46" t="n">
        <v>16323.22</v>
      </c>
      <c r="P46" t="n">
        <v>199.09</v>
      </c>
      <c r="Q46" t="n">
        <v>608.77</v>
      </c>
      <c r="R46" t="n">
        <v>54.79</v>
      </c>
      <c r="S46" t="n">
        <v>46.36</v>
      </c>
      <c r="T46" t="n">
        <v>3877.06</v>
      </c>
      <c r="U46" t="n">
        <v>0.85</v>
      </c>
      <c r="V46" t="n">
        <v>0.9</v>
      </c>
      <c r="W46" t="n">
        <v>9.199999999999999</v>
      </c>
      <c r="X46" t="n">
        <v>0.24</v>
      </c>
      <c r="Y46" t="n">
        <v>1</v>
      </c>
      <c r="Z46" t="n">
        <v>10</v>
      </c>
      <c r="AA46" t="n">
        <v>851.0697733852496</v>
      </c>
      <c r="AB46" t="n">
        <v>1164.471210494198</v>
      </c>
      <c r="AC46" t="n">
        <v>1053.33571251024</v>
      </c>
      <c r="AD46" t="n">
        <v>851069.7733852497</v>
      </c>
      <c r="AE46" t="n">
        <v>1164471.210494198</v>
      </c>
      <c r="AF46" t="n">
        <v>1.469888139634948e-06</v>
      </c>
      <c r="AG46" t="n">
        <v>33.85416666666666</v>
      </c>
      <c r="AH46" t="n">
        <v>1053335.71251024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3.8456</v>
      </c>
      <c r="E47" t="n">
        <v>26</v>
      </c>
      <c r="F47" t="n">
        <v>23.61</v>
      </c>
      <c r="G47" t="n">
        <v>108.97</v>
      </c>
      <c r="H47" t="n">
        <v>1.65</v>
      </c>
      <c r="I47" t="n">
        <v>13</v>
      </c>
      <c r="J47" t="n">
        <v>130.79</v>
      </c>
      <c r="K47" t="n">
        <v>43.4</v>
      </c>
      <c r="L47" t="n">
        <v>12.25</v>
      </c>
      <c r="M47" t="n">
        <v>10</v>
      </c>
      <c r="N47" t="n">
        <v>20.14</v>
      </c>
      <c r="O47" t="n">
        <v>16364.25</v>
      </c>
      <c r="P47" t="n">
        <v>197.91</v>
      </c>
      <c r="Q47" t="n">
        <v>608.8099999999999</v>
      </c>
      <c r="R47" t="n">
        <v>54.65</v>
      </c>
      <c r="S47" t="n">
        <v>46.36</v>
      </c>
      <c r="T47" t="n">
        <v>3809.21</v>
      </c>
      <c r="U47" t="n">
        <v>0.85</v>
      </c>
      <c r="V47" t="n">
        <v>0.9</v>
      </c>
      <c r="W47" t="n">
        <v>9.199999999999999</v>
      </c>
      <c r="X47" t="n">
        <v>0.24</v>
      </c>
      <c r="Y47" t="n">
        <v>1</v>
      </c>
      <c r="Z47" t="n">
        <v>10</v>
      </c>
      <c r="AA47" t="n">
        <v>849.3888650291091</v>
      </c>
      <c r="AB47" t="n">
        <v>1162.171317524884</v>
      </c>
      <c r="AC47" t="n">
        <v>1051.255318097997</v>
      </c>
      <c r="AD47" t="n">
        <v>849388.8650291091</v>
      </c>
      <c r="AE47" t="n">
        <v>1162171.317524884</v>
      </c>
      <c r="AF47" t="n">
        <v>1.469926363224588e-06</v>
      </c>
      <c r="AG47" t="n">
        <v>33.85416666666666</v>
      </c>
      <c r="AH47" t="n">
        <v>1051255.318097997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3.8445</v>
      </c>
      <c r="E48" t="n">
        <v>26.01</v>
      </c>
      <c r="F48" t="n">
        <v>23.62</v>
      </c>
      <c r="G48" t="n">
        <v>109</v>
      </c>
      <c r="H48" t="n">
        <v>1.68</v>
      </c>
      <c r="I48" t="n">
        <v>13</v>
      </c>
      <c r="J48" t="n">
        <v>131.12</v>
      </c>
      <c r="K48" t="n">
        <v>43.4</v>
      </c>
      <c r="L48" t="n">
        <v>12.5</v>
      </c>
      <c r="M48" t="n">
        <v>7</v>
      </c>
      <c r="N48" t="n">
        <v>20.22</v>
      </c>
      <c r="O48" t="n">
        <v>16405.32</v>
      </c>
      <c r="P48" t="n">
        <v>197.48</v>
      </c>
      <c r="Q48" t="n">
        <v>608.76</v>
      </c>
      <c r="R48" t="n">
        <v>54.79</v>
      </c>
      <c r="S48" t="n">
        <v>46.36</v>
      </c>
      <c r="T48" t="n">
        <v>3875.19</v>
      </c>
      <c r="U48" t="n">
        <v>0.85</v>
      </c>
      <c r="V48" t="n">
        <v>0.9</v>
      </c>
      <c r="W48" t="n">
        <v>9.210000000000001</v>
      </c>
      <c r="X48" t="n">
        <v>0.25</v>
      </c>
      <c r="Y48" t="n">
        <v>1</v>
      </c>
      <c r="Z48" t="n">
        <v>10</v>
      </c>
      <c r="AA48" t="n">
        <v>848.9626454834683</v>
      </c>
      <c r="AB48" t="n">
        <v>1161.588145139059</v>
      </c>
      <c r="AC48" t="n">
        <v>1050.727802866187</v>
      </c>
      <c r="AD48" t="n">
        <v>848962.6454834683</v>
      </c>
      <c r="AE48" t="n">
        <v>1161588.145139059</v>
      </c>
      <c r="AF48" t="n">
        <v>1.46950590373854e-06</v>
      </c>
      <c r="AG48" t="n">
        <v>33.8671875</v>
      </c>
      <c r="AH48" t="n">
        <v>1050727.802866187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3.8436</v>
      </c>
      <c r="E49" t="n">
        <v>26.02</v>
      </c>
      <c r="F49" t="n">
        <v>23.62</v>
      </c>
      <c r="G49" t="n">
        <v>109.03</v>
      </c>
      <c r="H49" t="n">
        <v>1.71</v>
      </c>
      <c r="I49" t="n">
        <v>13</v>
      </c>
      <c r="J49" t="n">
        <v>131.45</v>
      </c>
      <c r="K49" t="n">
        <v>43.4</v>
      </c>
      <c r="L49" t="n">
        <v>12.75</v>
      </c>
      <c r="M49" t="n">
        <v>4</v>
      </c>
      <c r="N49" t="n">
        <v>20.3</v>
      </c>
      <c r="O49" t="n">
        <v>16446.41</v>
      </c>
      <c r="P49" t="n">
        <v>196.71</v>
      </c>
      <c r="Q49" t="n">
        <v>608.8099999999999</v>
      </c>
      <c r="R49" t="n">
        <v>54.91</v>
      </c>
      <c r="S49" t="n">
        <v>46.36</v>
      </c>
      <c r="T49" t="n">
        <v>3935.76</v>
      </c>
      <c r="U49" t="n">
        <v>0.84</v>
      </c>
      <c r="V49" t="n">
        <v>0.9</v>
      </c>
      <c r="W49" t="n">
        <v>9.210000000000001</v>
      </c>
      <c r="X49" t="n">
        <v>0.25</v>
      </c>
      <c r="Y49" t="n">
        <v>1</v>
      </c>
      <c r="Z49" t="n">
        <v>10</v>
      </c>
      <c r="AA49" t="n">
        <v>847.9716750590223</v>
      </c>
      <c r="AB49" t="n">
        <v>1160.232255685803</v>
      </c>
      <c r="AC49" t="n">
        <v>1049.501317599347</v>
      </c>
      <c r="AD49" t="n">
        <v>847971.6750590224</v>
      </c>
      <c r="AE49" t="n">
        <v>1160232.255685803</v>
      </c>
      <c r="AF49" t="n">
        <v>1.469161891431773e-06</v>
      </c>
      <c r="AG49" t="n">
        <v>33.88020833333334</v>
      </c>
      <c r="AH49" t="n">
        <v>1049501.317599347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3.8428</v>
      </c>
      <c r="E50" t="n">
        <v>26.02</v>
      </c>
      <c r="F50" t="n">
        <v>23.63</v>
      </c>
      <c r="G50" t="n">
        <v>109.05</v>
      </c>
      <c r="H50" t="n">
        <v>1.74</v>
      </c>
      <c r="I50" t="n">
        <v>13</v>
      </c>
      <c r="J50" t="n">
        <v>131.79</v>
      </c>
      <c r="K50" t="n">
        <v>43.4</v>
      </c>
      <c r="L50" t="n">
        <v>13</v>
      </c>
      <c r="M50" t="n">
        <v>2</v>
      </c>
      <c r="N50" t="n">
        <v>20.39</v>
      </c>
      <c r="O50" t="n">
        <v>16487.53</v>
      </c>
      <c r="P50" t="n">
        <v>196.64</v>
      </c>
      <c r="Q50" t="n">
        <v>608.79</v>
      </c>
      <c r="R50" t="n">
        <v>54.9</v>
      </c>
      <c r="S50" t="n">
        <v>46.36</v>
      </c>
      <c r="T50" t="n">
        <v>3932.45</v>
      </c>
      <c r="U50" t="n">
        <v>0.84</v>
      </c>
      <c r="V50" t="n">
        <v>0.9</v>
      </c>
      <c r="W50" t="n">
        <v>9.210000000000001</v>
      </c>
      <c r="X50" t="n">
        <v>0.26</v>
      </c>
      <c r="Y50" t="n">
        <v>1</v>
      </c>
      <c r="Z50" t="n">
        <v>10</v>
      </c>
      <c r="AA50" t="n">
        <v>848.021665785922</v>
      </c>
      <c r="AB50" t="n">
        <v>1160.300655203782</v>
      </c>
      <c r="AC50" t="n">
        <v>1049.56318916333</v>
      </c>
      <c r="AD50" t="n">
        <v>848021.665785922</v>
      </c>
      <c r="AE50" t="n">
        <v>1160300.655203782</v>
      </c>
      <c r="AF50" t="n">
        <v>1.468856102714647e-06</v>
      </c>
      <c r="AG50" t="n">
        <v>33.88020833333334</v>
      </c>
      <c r="AH50" t="n">
        <v>1049563.18916333</v>
      </c>
    </row>
    <row r="51">
      <c r="A51" t="n">
        <v>49</v>
      </c>
      <c r="B51" t="n">
        <v>55</v>
      </c>
      <c r="C51" t="inlineStr">
        <is>
          <t xml:space="preserve">CONCLUIDO	</t>
        </is>
      </c>
      <c r="D51" t="n">
        <v>3.8423</v>
      </c>
      <c r="E51" t="n">
        <v>26.03</v>
      </c>
      <c r="F51" t="n">
        <v>23.63</v>
      </c>
      <c r="G51" t="n">
        <v>109.07</v>
      </c>
      <c r="H51" t="n">
        <v>1.77</v>
      </c>
      <c r="I51" t="n">
        <v>13</v>
      </c>
      <c r="J51" t="n">
        <v>132.12</v>
      </c>
      <c r="K51" t="n">
        <v>43.4</v>
      </c>
      <c r="L51" t="n">
        <v>13.25</v>
      </c>
      <c r="M51" t="n">
        <v>0</v>
      </c>
      <c r="N51" t="n">
        <v>20.47</v>
      </c>
      <c r="O51" t="n">
        <v>16528.68</v>
      </c>
      <c r="P51" t="n">
        <v>196.97</v>
      </c>
      <c r="Q51" t="n">
        <v>608.84</v>
      </c>
      <c r="R51" t="n">
        <v>54.97</v>
      </c>
      <c r="S51" t="n">
        <v>46.36</v>
      </c>
      <c r="T51" t="n">
        <v>3966.85</v>
      </c>
      <c r="U51" t="n">
        <v>0.84</v>
      </c>
      <c r="V51" t="n">
        <v>0.9</v>
      </c>
      <c r="W51" t="n">
        <v>9.220000000000001</v>
      </c>
      <c r="X51" t="n">
        <v>0.26</v>
      </c>
      <c r="Y51" t="n">
        <v>1</v>
      </c>
      <c r="Z51" t="n">
        <v>10</v>
      </c>
      <c r="AA51" t="n">
        <v>848.5440801211151</v>
      </c>
      <c r="AB51" t="n">
        <v>1161.015445544487</v>
      </c>
      <c r="AC51" t="n">
        <v>1050.209760917133</v>
      </c>
      <c r="AD51" t="n">
        <v>848544.0801211152</v>
      </c>
      <c r="AE51" t="n">
        <v>1161015.445544487</v>
      </c>
      <c r="AF51" t="n">
        <v>1.468664984766444e-06</v>
      </c>
      <c r="AG51" t="n">
        <v>33.89322916666666</v>
      </c>
      <c r="AH51" t="n">
        <v>1050209.760917132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3.156</v>
      </c>
      <c r="E2" t="n">
        <v>31.69</v>
      </c>
      <c r="F2" t="n">
        <v>26.67</v>
      </c>
      <c r="G2" t="n">
        <v>9.82</v>
      </c>
      <c r="H2" t="n">
        <v>0.2</v>
      </c>
      <c r="I2" t="n">
        <v>163</v>
      </c>
      <c r="J2" t="n">
        <v>89.87</v>
      </c>
      <c r="K2" t="n">
        <v>37.55</v>
      </c>
      <c r="L2" t="n">
        <v>1</v>
      </c>
      <c r="M2" t="n">
        <v>161</v>
      </c>
      <c r="N2" t="n">
        <v>11.32</v>
      </c>
      <c r="O2" t="n">
        <v>11317.98</v>
      </c>
      <c r="P2" t="n">
        <v>225.9</v>
      </c>
      <c r="Q2" t="n">
        <v>609.36</v>
      </c>
      <c r="R2" t="n">
        <v>149.58</v>
      </c>
      <c r="S2" t="n">
        <v>46.36</v>
      </c>
      <c r="T2" t="n">
        <v>50520.68</v>
      </c>
      <c r="U2" t="n">
        <v>0.31</v>
      </c>
      <c r="V2" t="n">
        <v>0.8</v>
      </c>
      <c r="W2" t="n">
        <v>9.44</v>
      </c>
      <c r="X2" t="n">
        <v>3.28</v>
      </c>
      <c r="Y2" t="n">
        <v>1</v>
      </c>
      <c r="Z2" t="n">
        <v>10</v>
      </c>
      <c r="AA2" t="n">
        <v>1063.959032012308</v>
      </c>
      <c r="AB2" t="n">
        <v>1455.755686158976</v>
      </c>
      <c r="AC2" t="n">
        <v>1316.820406637901</v>
      </c>
      <c r="AD2" t="n">
        <v>1063959.032012308</v>
      </c>
      <c r="AE2" t="n">
        <v>1455755.686158976</v>
      </c>
      <c r="AF2" t="n">
        <v>1.28343218245389e-06</v>
      </c>
      <c r="AG2" t="n">
        <v>41.26302083333334</v>
      </c>
      <c r="AH2" t="n">
        <v>1316820.406637901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3.3094</v>
      </c>
      <c r="E3" t="n">
        <v>30.22</v>
      </c>
      <c r="F3" t="n">
        <v>25.9</v>
      </c>
      <c r="G3" t="n">
        <v>12.33</v>
      </c>
      <c r="H3" t="n">
        <v>0.24</v>
      </c>
      <c r="I3" t="n">
        <v>126</v>
      </c>
      <c r="J3" t="n">
        <v>90.18000000000001</v>
      </c>
      <c r="K3" t="n">
        <v>37.55</v>
      </c>
      <c r="L3" t="n">
        <v>1.25</v>
      </c>
      <c r="M3" t="n">
        <v>124</v>
      </c>
      <c r="N3" t="n">
        <v>11.37</v>
      </c>
      <c r="O3" t="n">
        <v>11355.7</v>
      </c>
      <c r="P3" t="n">
        <v>218.31</v>
      </c>
      <c r="Q3" t="n">
        <v>609.28</v>
      </c>
      <c r="R3" t="n">
        <v>126.16</v>
      </c>
      <c r="S3" t="n">
        <v>46.36</v>
      </c>
      <c r="T3" t="n">
        <v>38996.45</v>
      </c>
      <c r="U3" t="n">
        <v>0.37</v>
      </c>
      <c r="V3" t="n">
        <v>0.82</v>
      </c>
      <c r="W3" t="n">
        <v>9.369999999999999</v>
      </c>
      <c r="X3" t="n">
        <v>2.52</v>
      </c>
      <c r="Y3" t="n">
        <v>1</v>
      </c>
      <c r="Z3" t="n">
        <v>10</v>
      </c>
      <c r="AA3" t="n">
        <v>996.7845189521955</v>
      </c>
      <c r="AB3" t="n">
        <v>1363.844553859769</v>
      </c>
      <c r="AC3" t="n">
        <v>1233.681143807245</v>
      </c>
      <c r="AD3" t="n">
        <v>996784.5189521955</v>
      </c>
      <c r="AE3" t="n">
        <v>1363844.553859769</v>
      </c>
      <c r="AF3" t="n">
        <v>1.345814469142238e-06</v>
      </c>
      <c r="AG3" t="n">
        <v>39.34895833333334</v>
      </c>
      <c r="AH3" t="n">
        <v>1233681.143807245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3.4104</v>
      </c>
      <c r="E4" t="n">
        <v>29.32</v>
      </c>
      <c r="F4" t="n">
        <v>25.44</v>
      </c>
      <c r="G4" t="n">
        <v>14.82</v>
      </c>
      <c r="H4" t="n">
        <v>0.29</v>
      </c>
      <c r="I4" t="n">
        <v>103</v>
      </c>
      <c r="J4" t="n">
        <v>90.48</v>
      </c>
      <c r="K4" t="n">
        <v>37.55</v>
      </c>
      <c r="L4" t="n">
        <v>1.5</v>
      </c>
      <c r="M4" t="n">
        <v>101</v>
      </c>
      <c r="N4" t="n">
        <v>11.43</v>
      </c>
      <c r="O4" t="n">
        <v>11393.43</v>
      </c>
      <c r="P4" t="n">
        <v>213.35</v>
      </c>
      <c r="Q4" t="n">
        <v>609.28</v>
      </c>
      <c r="R4" t="n">
        <v>111.37</v>
      </c>
      <c r="S4" t="n">
        <v>46.36</v>
      </c>
      <c r="T4" t="n">
        <v>31716.05</v>
      </c>
      <c r="U4" t="n">
        <v>0.42</v>
      </c>
      <c r="V4" t="n">
        <v>0.84</v>
      </c>
      <c r="W4" t="n">
        <v>9.34</v>
      </c>
      <c r="X4" t="n">
        <v>2.06</v>
      </c>
      <c r="Y4" t="n">
        <v>1</v>
      </c>
      <c r="Z4" t="n">
        <v>10</v>
      </c>
      <c r="AA4" t="n">
        <v>954.9508549275409</v>
      </c>
      <c r="AB4" t="n">
        <v>1306.605889170234</v>
      </c>
      <c r="AC4" t="n">
        <v>1181.905256940709</v>
      </c>
      <c r="AD4" t="n">
        <v>954950.854927541</v>
      </c>
      <c r="AE4" t="n">
        <v>1306605.889170234</v>
      </c>
      <c r="AF4" t="n">
        <v>1.386887552294279e-06</v>
      </c>
      <c r="AG4" t="n">
        <v>38.17708333333334</v>
      </c>
      <c r="AH4" t="n">
        <v>1181905.256940709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3.4851</v>
      </c>
      <c r="E5" t="n">
        <v>28.69</v>
      </c>
      <c r="F5" t="n">
        <v>25.11</v>
      </c>
      <c r="G5" t="n">
        <v>17.32</v>
      </c>
      <c r="H5" t="n">
        <v>0.34</v>
      </c>
      <c r="I5" t="n">
        <v>87</v>
      </c>
      <c r="J5" t="n">
        <v>90.79000000000001</v>
      </c>
      <c r="K5" t="n">
        <v>37.55</v>
      </c>
      <c r="L5" t="n">
        <v>1.75</v>
      </c>
      <c r="M5" t="n">
        <v>85</v>
      </c>
      <c r="N5" t="n">
        <v>11.49</v>
      </c>
      <c r="O5" t="n">
        <v>11431.19</v>
      </c>
      <c r="P5" t="n">
        <v>209.42</v>
      </c>
      <c r="Q5" t="n">
        <v>609.16</v>
      </c>
      <c r="R5" t="n">
        <v>101.36</v>
      </c>
      <c r="S5" t="n">
        <v>46.36</v>
      </c>
      <c r="T5" t="n">
        <v>26794.2</v>
      </c>
      <c r="U5" t="n">
        <v>0.46</v>
      </c>
      <c r="V5" t="n">
        <v>0.85</v>
      </c>
      <c r="W5" t="n">
        <v>9.31</v>
      </c>
      <c r="X5" t="n">
        <v>1.73</v>
      </c>
      <c r="Y5" t="n">
        <v>1</v>
      </c>
      <c r="Z5" t="n">
        <v>10</v>
      </c>
      <c r="AA5" t="n">
        <v>928.2315326243726</v>
      </c>
      <c r="AB5" t="n">
        <v>1270.047333621732</v>
      </c>
      <c r="AC5" t="n">
        <v>1148.835798623502</v>
      </c>
      <c r="AD5" t="n">
        <v>928231.5326243725</v>
      </c>
      <c r="AE5" t="n">
        <v>1270047.333621732</v>
      </c>
      <c r="AF5" t="n">
        <v>1.417265367259205e-06</v>
      </c>
      <c r="AG5" t="n">
        <v>37.35677083333334</v>
      </c>
      <c r="AH5" t="n">
        <v>1148835.798623502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3.5444</v>
      </c>
      <c r="E6" t="n">
        <v>28.21</v>
      </c>
      <c r="F6" t="n">
        <v>24.86</v>
      </c>
      <c r="G6" t="n">
        <v>19.89</v>
      </c>
      <c r="H6" t="n">
        <v>0.39</v>
      </c>
      <c r="I6" t="n">
        <v>75</v>
      </c>
      <c r="J6" t="n">
        <v>91.09999999999999</v>
      </c>
      <c r="K6" t="n">
        <v>37.55</v>
      </c>
      <c r="L6" t="n">
        <v>2</v>
      </c>
      <c r="M6" t="n">
        <v>73</v>
      </c>
      <c r="N6" t="n">
        <v>11.54</v>
      </c>
      <c r="O6" t="n">
        <v>11468.97</v>
      </c>
      <c r="P6" t="n">
        <v>206.21</v>
      </c>
      <c r="Q6" t="n">
        <v>608.96</v>
      </c>
      <c r="R6" t="n">
        <v>93.59</v>
      </c>
      <c r="S6" t="n">
        <v>46.36</v>
      </c>
      <c r="T6" t="n">
        <v>22967.99</v>
      </c>
      <c r="U6" t="n">
        <v>0.5</v>
      </c>
      <c r="V6" t="n">
        <v>0.86</v>
      </c>
      <c r="W6" t="n">
        <v>9.289999999999999</v>
      </c>
      <c r="X6" t="n">
        <v>1.48</v>
      </c>
      <c r="Y6" t="n">
        <v>1</v>
      </c>
      <c r="Z6" t="n">
        <v>10</v>
      </c>
      <c r="AA6" t="n">
        <v>906.0282018708983</v>
      </c>
      <c r="AB6" t="n">
        <v>1239.667756943008</v>
      </c>
      <c r="AC6" t="n">
        <v>1121.355606104991</v>
      </c>
      <c r="AD6" t="n">
        <v>906028.2018708984</v>
      </c>
      <c r="AE6" t="n">
        <v>1239667.756943008</v>
      </c>
      <c r="AF6" t="n">
        <v>1.441380553703918e-06</v>
      </c>
      <c r="AG6" t="n">
        <v>36.73177083333334</v>
      </c>
      <c r="AH6" t="n">
        <v>1121355.606104991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3.5879</v>
      </c>
      <c r="E7" t="n">
        <v>27.87</v>
      </c>
      <c r="F7" t="n">
        <v>24.68</v>
      </c>
      <c r="G7" t="n">
        <v>22.44</v>
      </c>
      <c r="H7" t="n">
        <v>0.43</v>
      </c>
      <c r="I7" t="n">
        <v>66</v>
      </c>
      <c r="J7" t="n">
        <v>91.40000000000001</v>
      </c>
      <c r="K7" t="n">
        <v>37.55</v>
      </c>
      <c r="L7" t="n">
        <v>2.25</v>
      </c>
      <c r="M7" t="n">
        <v>64</v>
      </c>
      <c r="N7" t="n">
        <v>11.6</v>
      </c>
      <c r="O7" t="n">
        <v>11506.78</v>
      </c>
      <c r="P7" t="n">
        <v>203.68</v>
      </c>
      <c r="Q7" t="n">
        <v>609.21</v>
      </c>
      <c r="R7" t="n">
        <v>88.08</v>
      </c>
      <c r="S7" t="n">
        <v>46.36</v>
      </c>
      <c r="T7" t="n">
        <v>20256.27</v>
      </c>
      <c r="U7" t="n">
        <v>0.53</v>
      </c>
      <c r="V7" t="n">
        <v>0.86</v>
      </c>
      <c r="W7" t="n">
        <v>9.289999999999999</v>
      </c>
      <c r="X7" t="n">
        <v>1.31</v>
      </c>
      <c r="Y7" t="n">
        <v>1</v>
      </c>
      <c r="Z7" t="n">
        <v>10</v>
      </c>
      <c r="AA7" t="n">
        <v>887.7021991672891</v>
      </c>
      <c r="AB7" t="n">
        <v>1214.593311557751</v>
      </c>
      <c r="AC7" t="n">
        <v>1098.674230595098</v>
      </c>
      <c r="AD7" t="n">
        <v>887702.1991672891</v>
      </c>
      <c r="AE7" t="n">
        <v>1214593.311557751</v>
      </c>
      <c r="AF7" t="n">
        <v>1.45907044595257e-06</v>
      </c>
      <c r="AG7" t="n">
        <v>36.2890625</v>
      </c>
      <c r="AH7" t="n">
        <v>1098674.230595098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3.6256</v>
      </c>
      <c r="E8" t="n">
        <v>27.58</v>
      </c>
      <c r="F8" t="n">
        <v>24.53</v>
      </c>
      <c r="G8" t="n">
        <v>24.94</v>
      </c>
      <c r="H8" t="n">
        <v>0.48</v>
      </c>
      <c r="I8" t="n">
        <v>59</v>
      </c>
      <c r="J8" t="n">
        <v>91.70999999999999</v>
      </c>
      <c r="K8" t="n">
        <v>37.55</v>
      </c>
      <c r="L8" t="n">
        <v>2.5</v>
      </c>
      <c r="M8" t="n">
        <v>57</v>
      </c>
      <c r="N8" t="n">
        <v>11.66</v>
      </c>
      <c r="O8" t="n">
        <v>11544.61</v>
      </c>
      <c r="P8" t="n">
        <v>201.16</v>
      </c>
      <c r="Q8" t="n">
        <v>609.04</v>
      </c>
      <c r="R8" t="n">
        <v>82.98999999999999</v>
      </c>
      <c r="S8" t="n">
        <v>46.36</v>
      </c>
      <c r="T8" t="n">
        <v>17747.02</v>
      </c>
      <c r="U8" t="n">
        <v>0.5600000000000001</v>
      </c>
      <c r="V8" t="n">
        <v>0.87</v>
      </c>
      <c r="W8" t="n">
        <v>9.279999999999999</v>
      </c>
      <c r="X8" t="n">
        <v>1.15</v>
      </c>
      <c r="Y8" t="n">
        <v>1</v>
      </c>
      <c r="Z8" t="n">
        <v>10</v>
      </c>
      <c r="AA8" t="n">
        <v>878.2054615741034</v>
      </c>
      <c r="AB8" t="n">
        <v>1201.599456216261</v>
      </c>
      <c r="AC8" t="n">
        <v>1086.920490570409</v>
      </c>
      <c r="AD8" t="n">
        <v>878205.4615741035</v>
      </c>
      <c r="AE8" t="n">
        <v>1201599.456216261</v>
      </c>
      <c r="AF8" t="n">
        <v>1.474401685901401e-06</v>
      </c>
      <c r="AG8" t="n">
        <v>35.91145833333334</v>
      </c>
      <c r="AH8" t="n">
        <v>1086920.490570409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3.6582</v>
      </c>
      <c r="E9" t="n">
        <v>27.34</v>
      </c>
      <c r="F9" t="n">
        <v>24.39</v>
      </c>
      <c r="G9" t="n">
        <v>27.62</v>
      </c>
      <c r="H9" t="n">
        <v>0.52</v>
      </c>
      <c r="I9" t="n">
        <v>53</v>
      </c>
      <c r="J9" t="n">
        <v>92.02</v>
      </c>
      <c r="K9" t="n">
        <v>37.55</v>
      </c>
      <c r="L9" t="n">
        <v>2.75</v>
      </c>
      <c r="M9" t="n">
        <v>51</v>
      </c>
      <c r="N9" t="n">
        <v>11.71</v>
      </c>
      <c r="O9" t="n">
        <v>11582.46</v>
      </c>
      <c r="P9" t="n">
        <v>198.93</v>
      </c>
      <c r="Q9" t="n">
        <v>608.98</v>
      </c>
      <c r="R9" t="n">
        <v>79.09999999999999</v>
      </c>
      <c r="S9" t="n">
        <v>46.36</v>
      </c>
      <c r="T9" t="n">
        <v>15833.39</v>
      </c>
      <c r="U9" t="n">
        <v>0.59</v>
      </c>
      <c r="V9" t="n">
        <v>0.87</v>
      </c>
      <c r="W9" t="n">
        <v>9.26</v>
      </c>
      <c r="X9" t="n">
        <v>1.02</v>
      </c>
      <c r="Y9" t="n">
        <v>1</v>
      </c>
      <c r="Z9" t="n">
        <v>10</v>
      </c>
      <c r="AA9" t="n">
        <v>862.4745935363908</v>
      </c>
      <c r="AB9" t="n">
        <v>1180.075788570145</v>
      </c>
      <c r="AC9" t="n">
        <v>1067.451011555781</v>
      </c>
      <c r="AD9" t="n">
        <v>862474.5935363908</v>
      </c>
      <c r="AE9" t="n">
        <v>1180075.788570145</v>
      </c>
      <c r="AF9" t="n">
        <v>1.487658938483149e-06</v>
      </c>
      <c r="AG9" t="n">
        <v>35.59895833333334</v>
      </c>
      <c r="AH9" t="n">
        <v>1067451.011555781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3.6817</v>
      </c>
      <c r="E10" t="n">
        <v>27.16</v>
      </c>
      <c r="F10" t="n">
        <v>24.31</v>
      </c>
      <c r="G10" t="n">
        <v>30.39</v>
      </c>
      <c r="H10" t="n">
        <v>0.57</v>
      </c>
      <c r="I10" t="n">
        <v>48</v>
      </c>
      <c r="J10" t="n">
        <v>92.31999999999999</v>
      </c>
      <c r="K10" t="n">
        <v>37.55</v>
      </c>
      <c r="L10" t="n">
        <v>3</v>
      </c>
      <c r="M10" t="n">
        <v>46</v>
      </c>
      <c r="N10" t="n">
        <v>11.77</v>
      </c>
      <c r="O10" t="n">
        <v>11620.34</v>
      </c>
      <c r="P10" t="n">
        <v>196.95</v>
      </c>
      <c r="Q10" t="n">
        <v>608.96</v>
      </c>
      <c r="R10" t="n">
        <v>76.27</v>
      </c>
      <c r="S10" t="n">
        <v>46.36</v>
      </c>
      <c r="T10" t="n">
        <v>14442.88</v>
      </c>
      <c r="U10" t="n">
        <v>0.61</v>
      </c>
      <c r="V10" t="n">
        <v>0.88</v>
      </c>
      <c r="W10" t="n">
        <v>9.27</v>
      </c>
      <c r="X10" t="n">
        <v>0.9399999999999999</v>
      </c>
      <c r="Y10" t="n">
        <v>1</v>
      </c>
      <c r="Z10" t="n">
        <v>10</v>
      </c>
      <c r="AA10" t="n">
        <v>856.1609862925098</v>
      </c>
      <c r="AB10" t="n">
        <v>1171.437232602373</v>
      </c>
      <c r="AC10" t="n">
        <v>1059.636907245284</v>
      </c>
      <c r="AD10" t="n">
        <v>856160.9862925098</v>
      </c>
      <c r="AE10" t="n">
        <v>1171437.232602373</v>
      </c>
      <c r="AF10" t="n">
        <v>1.497215546939317e-06</v>
      </c>
      <c r="AG10" t="n">
        <v>35.36458333333334</v>
      </c>
      <c r="AH10" t="n">
        <v>1059636.907245284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3.7023</v>
      </c>
      <c r="E11" t="n">
        <v>27.01</v>
      </c>
      <c r="F11" t="n">
        <v>24.24</v>
      </c>
      <c r="G11" t="n">
        <v>33.05</v>
      </c>
      <c r="H11" t="n">
        <v>0.62</v>
      </c>
      <c r="I11" t="n">
        <v>44</v>
      </c>
      <c r="J11" t="n">
        <v>92.63</v>
      </c>
      <c r="K11" t="n">
        <v>37.55</v>
      </c>
      <c r="L11" t="n">
        <v>3.25</v>
      </c>
      <c r="M11" t="n">
        <v>42</v>
      </c>
      <c r="N11" t="n">
        <v>11.83</v>
      </c>
      <c r="O11" t="n">
        <v>11658.24</v>
      </c>
      <c r="P11" t="n">
        <v>195.32</v>
      </c>
      <c r="Q11" t="n">
        <v>609</v>
      </c>
      <c r="R11" t="n">
        <v>74.08</v>
      </c>
      <c r="S11" t="n">
        <v>46.36</v>
      </c>
      <c r="T11" t="n">
        <v>13367.2</v>
      </c>
      <c r="U11" t="n">
        <v>0.63</v>
      </c>
      <c r="V11" t="n">
        <v>0.88</v>
      </c>
      <c r="W11" t="n">
        <v>9.26</v>
      </c>
      <c r="X11" t="n">
        <v>0.86</v>
      </c>
      <c r="Y11" t="n">
        <v>1</v>
      </c>
      <c r="Z11" t="n">
        <v>10</v>
      </c>
      <c r="AA11" t="n">
        <v>850.996207785083</v>
      </c>
      <c r="AB11" t="n">
        <v>1164.370554794565</v>
      </c>
      <c r="AC11" t="n">
        <v>1053.244663249309</v>
      </c>
      <c r="AD11" t="n">
        <v>850996.207785083</v>
      </c>
      <c r="AE11" t="n">
        <v>1164370.554794565</v>
      </c>
      <c r="AF11" t="n">
        <v>1.505592829245575e-06</v>
      </c>
      <c r="AG11" t="n">
        <v>35.16927083333334</v>
      </c>
      <c r="AH11" t="n">
        <v>1053244.663249309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3.7167</v>
      </c>
      <c r="E12" t="n">
        <v>26.91</v>
      </c>
      <c r="F12" t="n">
        <v>24.19</v>
      </c>
      <c r="G12" t="n">
        <v>35.4</v>
      </c>
      <c r="H12" t="n">
        <v>0.66</v>
      </c>
      <c r="I12" t="n">
        <v>41</v>
      </c>
      <c r="J12" t="n">
        <v>92.94</v>
      </c>
      <c r="K12" t="n">
        <v>37.55</v>
      </c>
      <c r="L12" t="n">
        <v>3.5</v>
      </c>
      <c r="M12" t="n">
        <v>39</v>
      </c>
      <c r="N12" t="n">
        <v>11.88</v>
      </c>
      <c r="O12" t="n">
        <v>11696.16</v>
      </c>
      <c r="P12" t="n">
        <v>193.59</v>
      </c>
      <c r="Q12" t="n">
        <v>608.91</v>
      </c>
      <c r="R12" t="n">
        <v>72.45</v>
      </c>
      <c r="S12" t="n">
        <v>46.36</v>
      </c>
      <c r="T12" t="n">
        <v>12569.09</v>
      </c>
      <c r="U12" t="n">
        <v>0.64</v>
      </c>
      <c r="V12" t="n">
        <v>0.88</v>
      </c>
      <c r="W12" t="n">
        <v>9.26</v>
      </c>
      <c r="X12" t="n">
        <v>0.82</v>
      </c>
      <c r="Y12" t="n">
        <v>1</v>
      </c>
      <c r="Z12" t="n">
        <v>10</v>
      </c>
      <c r="AA12" t="n">
        <v>846.5492164438072</v>
      </c>
      <c r="AB12" t="n">
        <v>1158.28598505402</v>
      </c>
      <c r="AC12" t="n">
        <v>1047.740796305054</v>
      </c>
      <c r="AD12" t="n">
        <v>846549.2164438071</v>
      </c>
      <c r="AE12" t="n">
        <v>1158285.98505402</v>
      </c>
      <c r="AF12" t="n">
        <v>1.511448793576163e-06</v>
      </c>
      <c r="AG12" t="n">
        <v>35.0390625</v>
      </c>
      <c r="AH12" t="n">
        <v>1047740.796305054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3.7351</v>
      </c>
      <c r="E13" t="n">
        <v>26.77</v>
      </c>
      <c r="F13" t="n">
        <v>24.12</v>
      </c>
      <c r="G13" t="n">
        <v>38.08</v>
      </c>
      <c r="H13" t="n">
        <v>0.71</v>
      </c>
      <c r="I13" t="n">
        <v>38</v>
      </c>
      <c r="J13" t="n">
        <v>93.23999999999999</v>
      </c>
      <c r="K13" t="n">
        <v>37.55</v>
      </c>
      <c r="L13" t="n">
        <v>3.75</v>
      </c>
      <c r="M13" t="n">
        <v>36</v>
      </c>
      <c r="N13" t="n">
        <v>11.94</v>
      </c>
      <c r="O13" t="n">
        <v>11734.1</v>
      </c>
      <c r="P13" t="n">
        <v>191.79</v>
      </c>
      <c r="Q13" t="n">
        <v>608.84</v>
      </c>
      <c r="R13" t="n">
        <v>70.2</v>
      </c>
      <c r="S13" t="n">
        <v>46.36</v>
      </c>
      <c r="T13" t="n">
        <v>11457.29</v>
      </c>
      <c r="U13" t="n">
        <v>0.66</v>
      </c>
      <c r="V13" t="n">
        <v>0.88</v>
      </c>
      <c r="W13" t="n">
        <v>9.25</v>
      </c>
      <c r="X13" t="n">
        <v>0.74</v>
      </c>
      <c r="Y13" t="n">
        <v>1</v>
      </c>
      <c r="Z13" t="n">
        <v>10</v>
      </c>
      <c r="AA13" t="n">
        <v>833.6231314981715</v>
      </c>
      <c r="AB13" t="n">
        <v>1140.59994537278</v>
      </c>
      <c r="AC13" t="n">
        <v>1031.742687428479</v>
      </c>
      <c r="AD13" t="n">
        <v>833623.1314981715</v>
      </c>
      <c r="AE13" t="n">
        <v>1140599.945372781</v>
      </c>
      <c r="AF13" t="n">
        <v>1.518931414665248e-06</v>
      </c>
      <c r="AG13" t="n">
        <v>34.85677083333334</v>
      </c>
      <c r="AH13" t="n">
        <v>1031742.687428479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3.7525</v>
      </c>
      <c r="E14" t="n">
        <v>26.65</v>
      </c>
      <c r="F14" t="n">
        <v>24.05</v>
      </c>
      <c r="G14" t="n">
        <v>41.23</v>
      </c>
      <c r="H14" t="n">
        <v>0.75</v>
      </c>
      <c r="I14" t="n">
        <v>35</v>
      </c>
      <c r="J14" t="n">
        <v>93.55</v>
      </c>
      <c r="K14" t="n">
        <v>37.55</v>
      </c>
      <c r="L14" t="n">
        <v>4</v>
      </c>
      <c r="M14" t="n">
        <v>33</v>
      </c>
      <c r="N14" t="n">
        <v>12</v>
      </c>
      <c r="O14" t="n">
        <v>11772.07</v>
      </c>
      <c r="P14" t="n">
        <v>190</v>
      </c>
      <c r="Q14" t="n">
        <v>608.85</v>
      </c>
      <c r="R14" t="n">
        <v>68.55</v>
      </c>
      <c r="S14" t="n">
        <v>46.36</v>
      </c>
      <c r="T14" t="n">
        <v>10646.18</v>
      </c>
      <c r="U14" t="n">
        <v>0.68</v>
      </c>
      <c r="V14" t="n">
        <v>0.89</v>
      </c>
      <c r="W14" t="n">
        <v>9.23</v>
      </c>
      <c r="X14" t="n">
        <v>0.67</v>
      </c>
      <c r="Y14" t="n">
        <v>1</v>
      </c>
      <c r="Z14" t="n">
        <v>10</v>
      </c>
      <c r="AA14" t="n">
        <v>828.7280030724176</v>
      </c>
      <c r="AB14" t="n">
        <v>1133.90221470284</v>
      </c>
      <c r="AC14" t="n">
        <v>1025.684178773353</v>
      </c>
      <c r="AD14" t="n">
        <v>828728.0030724176</v>
      </c>
      <c r="AE14" t="n">
        <v>1133902.214702839</v>
      </c>
      <c r="AF14" t="n">
        <v>1.526007371564709e-06</v>
      </c>
      <c r="AG14" t="n">
        <v>34.70052083333334</v>
      </c>
      <c r="AH14" t="n">
        <v>1025684.178773353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3.764</v>
      </c>
      <c r="E15" t="n">
        <v>26.57</v>
      </c>
      <c r="F15" t="n">
        <v>24</v>
      </c>
      <c r="G15" t="n">
        <v>43.64</v>
      </c>
      <c r="H15" t="n">
        <v>0.8</v>
      </c>
      <c r="I15" t="n">
        <v>33</v>
      </c>
      <c r="J15" t="n">
        <v>93.86</v>
      </c>
      <c r="K15" t="n">
        <v>37.55</v>
      </c>
      <c r="L15" t="n">
        <v>4.25</v>
      </c>
      <c r="M15" t="n">
        <v>31</v>
      </c>
      <c r="N15" t="n">
        <v>12.06</v>
      </c>
      <c r="O15" t="n">
        <v>11810.06</v>
      </c>
      <c r="P15" t="n">
        <v>188.36</v>
      </c>
      <c r="Q15" t="n">
        <v>608.84</v>
      </c>
      <c r="R15" t="n">
        <v>66.98999999999999</v>
      </c>
      <c r="S15" t="n">
        <v>46.36</v>
      </c>
      <c r="T15" t="n">
        <v>9878.690000000001</v>
      </c>
      <c r="U15" t="n">
        <v>0.6899999999999999</v>
      </c>
      <c r="V15" t="n">
        <v>0.89</v>
      </c>
      <c r="W15" t="n">
        <v>9.23</v>
      </c>
      <c r="X15" t="n">
        <v>0.63</v>
      </c>
      <c r="Y15" t="n">
        <v>1</v>
      </c>
      <c r="Z15" t="n">
        <v>10</v>
      </c>
      <c r="AA15" t="n">
        <v>824.8364035113146</v>
      </c>
      <c r="AB15" t="n">
        <v>1128.577556498082</v>
      </c>
      <c r="AC15" t="n">
        <v>1020.867698474454</v>
      </c>
      <c r="AD15" t="n">
        <v>824836.4035113147</v>
      </c>
      <c r="AE15" t="n">
        <v>1128577.556498082</v>
      </c>
      <c r="AF15" t="n">
        <v>1.530684009745387e-06</v>
      </c>
      <c r="AG15" t="n">
        <v>34.59635416666666</v>
      </c>
      <c r="AH15" t="n">
        <v>1020867.698474454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3.7751</v>
      </c>
      <c r="E16" t="n">
        <v>26.49</v>
      </c>
      <c r="F16" t="n">
        <v>23.96</v>
      </c>
      <c r="G16" t="n">
        <v>46.38</v>
      </c>
      <c r="H16" t="n">
        <v>0.84</v>
      </c>
      <c r="I16" t="n">
        <v>31</v>
      </c>
      <c r="J16" t="n">
        <v>94.17</v>
      </c>
      <c r="K16" t="n">
        <v>37.55</v>
      </c>
      <c r="L16" t="n">
        <v>4.5</v>
      </c>
      <c r="M16" t="n">
        <v>29</v>
      </c>
      <c r="N16" t="n">
        <v>12.12</v>
      </c>
      <c r="O16" t="n">
        <v>11848.08</v>
      </c>
      <c r="P16" t="n">
        <v>186.93</v>
      </c>
      <c r="Q16" t="n">
        <v>608.88</v>
      </c>
      <c r="R16" t="n">
        <v>65.66</v>
      </c>
      <c r="S16" t="n">
        <v>46.36</v>
      </c>
      <c r="T16" t="n">
        <v>9220.33</v>
      </c>
      <c r="U16" t="n">
        <v>0.71</v>
      </c>
      <c r="V16" t="n">
        <v>0.89</v>
      </c>
      <c r="W16" t="n">
        <v>9.23</v>
      </c>
      <c r="X16" t="n">
        <v>0.59</v>
      </c>
      <c r="Y16" t="n">
        <v>1</v>
      </c>
      <c r="Z16" t="n">
        <v>10</v>
      </c>
      <c r="AA16" t="n">
        <v>821.1977381746478</v>
      </c>
      <c r="AB16" t="n">
        <v>1123.59897405787</v>
      </c>
      <c r="AC16" t="n">
        <v>1016.36426495485</v>
      </c>
      <c r="AD16" t="n">
        <v>821197.7381746478</v>
      </c>
      <c r="AE16" t="n">
        <v>1123598.97405787</v>
      </c>
      <c r="AF16" t="n">
        <v>1.535197982250215e-06</v>
      </c>
      <c r="AG16" t="n">
        <v>34.4921875</v>
      </c>
      <c r="AH16" t="n">
        <v>1016364.26495485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3.7852</v>
      </c>
      <c r="E17" t="n">
        <v>26.42</v>
      </c>
      <c r="F17" t="n">
        <v>23.93</v>
      </c>
      <c r="G17" t="n">
        <v>49.51</v>
      </c>
      <c r="H17" t="n">
        <v>0.88</v>
      </c>
      <c r="I17" t="n">
        <v>29</v>
      </c>
      <c r="J17" t="n">
        <v>94.48</v>
      </c>
      <c r="K17" t="n">
        <v>37.55</v>
      </c>
      <c r="L17" t="n">
        <v>4.75</v>
      </c>
      <c r="M17" t="n">
        <v>27</v>
      </c>
      <c r="N17" t="n">
        <v>12.17</v>
      </c>
      <c r="O17" t="n">
        <v>11886.12</v>
      </c>
      <c r="P17" t="n">
        <v>185.49</v>
      </c>
      <c r="Q17" t="n">
        <v>608.97</v>
      </c>
      <c r="R17" t="n">
        <v>64.59999999999999</v>
      </c>
      <c r="S17" t="n">
        <v>46.36</v>
      </c>
      <c r="T17" t="n">
        <v>8704.26</v>
      </c>
      <c r="U17" t="n">
        <v>0.72</v>
      </c>
      <c r="V17" t="n">
        <v>0.89</v>
      </c>
      <c r="W17" t="n">
        <v>9.23</v>
      </c>
      <c r="X17" t="n">
        <v>0.5600000000000001</v>
      </c>
      <c r="Y17" t="n">
        <v>1</v>
      </c>
      <c r="Z17" t="n">
        <v>10</v>
      </c>
      <c r="AA17" t="n">
        <v>817.895079141138</v>
      </c>
      <c r="AB17" t="n">
        <v>1119.080130265188</v>
      </c>
      <c r="AC17" t="n">
        <v>1012.276693271505</v>
      </c>
      <c r="AD17" t="n">
        <v>817895.079141138</v>
      </c>
      <c r="AE17" t="n">
        <v>1119080.130265188</v>
      </c>
      <c r="AF17" t="n">
        <v>1.539305290565419e-06</v>
      </c>
      <c r="AG17" t="n">
        <v>34.40104166666666</v>
      </c>
      <c r="AH17" t="n">
        <v>1012276.693271505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3.79</v>
      </c>
      <c r="E18" t="n">
        <v>26.39</v>
      </c>
      <c r="F18" t="n">
        <v>23.92</v>
      </c>
      <c r="G18" t="n">
        <v>51.25</v>
      </c>
      <c r="H18" t="n">
        <v>0.93</v>
      </c>
      <c r="I18" t="n">
        <v>28</v>
      </c>
      <c r="J18" t="n">
        <v>94.79000000000001</v>
      </c>
      <c r="K18" t="n">
        <v>37.55</v>
      </c>
      <c r="L18" t="n">
        <v>5</v>
      </c>
      <c r="M18" t="n">
        <v>26</v>
      </c>
      <c r="N18" t="n">
        <v>12.23</v>
      </c>
      <c r="O18" t="n">
        <v>11924.18</v>
      </c>
      <c r="P18" t="n">
        <v>183.82</v>
      </c>
      <c r="Q18" t="n">
        <v>608.9400000000001</v>
      </c>
      <c r="R18" t="n">
        <v>64.06</v>
      </c>
      <c r="S18" t="n">
        <v>46.36</v>
      </c>
      <c r="T18" t="n">
        <v>8439.120000000001</v>
      </c>
      <c r="U18" t="n">
        <v>0.72</v>
      </c>
      <c r="V18" t="n">
        <v>0.89</v>
      </c>
      <c r="W18" t="n">
        <v>9.23</v>
      </c>
      <c r="X18" t="n">
        <v>0.54</v>
      </c>
      <c r="Y18" t="n">
        <v>1</v>
      </c>
      <c r="Z18" t="n">
        <v>10</v>
      </c>
      <c r="AA18" t="n">
        <v>814.9396065640715</v>
      </c>
      <c r="AB18" t="n">
        <v>1115.036322298998</v>
      </c>
      <c r="AC18" t="n">
        <v>1008.618820662088</v>
      </c>
      <c r="AD18" t="n">
        <v>814939.6065640715</v>
      </c>
      <c r="AE18" t="n">
        <v>1115036.322298998</v>
      </c>
      <c r="AF18" t="n">
        <v>1.541257278675615e-06</v>
      </c>
      <c r="AG18" t="n">
        <v>34.36197916666666</v>
      </c>
      <c r="AH18" t="n">
        <v>1008618.820662088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3.8039</v>
      </c>
      <c r="E19" t="n">
        <v>26.29</v>
      </c>
      <c r="F19" t="n">
        <v>23.86</v>
      </c>
      <c r="G19" t="n">
        <v>55.06</v>
      </c>
      <c r="H19" t="n">
        <v>0.97</v>
      </c>
      <c r="I19" t="n">
        <v>26</v>
      </c>
      <c r="J19" t="n">
        <v>95.09</v>
      </c>
      <c r="K19" t="n">
        <v>37.55</v>
      </c>
      <c r="L19" t="n">
        <v>5.25</v>
      </c>
      <c r="M19" t="n">
        <v>24</v>
      </c>
      <c r="N19" t="n">
        <v>12.29</v>
      </c>
      <c r="O19" t="n">
        <v>11962.27</v>
      </c>
      <c r="P19" t="n">
        <v>182.47</v>
      </c>
      <c r="Q19" t="n">
        <v>608.8099999999999</v>
      </c>
      <c r="R19" t="n">
        <v>62.4</v>
      </c>
      <c r="S19" t="n">
        <v>46.36</v>
      </c>
      <c r="T19" t="n">
        <v>7618.83</v>
      </c>
      <c r="U19" t="n">
        <v>0.74</v>
      </c>
      <c r="V19" t="n">
        <v>0.89</v>
      </c>
      <c r="W19" t="n">
        <v>9.220000000000001</v>
      </c>
      <c r="X19" t="n">
        <v>0.49</v>
      </c>
      <c r="Y19" t="n">
        <v>1</v>
      </c>
      <c r="Z19" t="n">
        <v>10</v>
      </c>
      <c r="AA19" t="n">
        <v>803.5543261894258</v>
      </c>
      <c r="AB19" t="n">
        <v>1099.458479407287</v>
      </c>
      <c r="AC19" t="n">
        <v>994.5277052323222</v>
      </c>
      <c r="AD19" t="n">
        <v>803554.3261894258</v>
      </c>
      <c r="AE19" t="n">
        <v>1099458.479407287</v>
      </c>
      <c r="AF19" t="n">
        <v>1.546909910911391e-06</v>
      </c>
      <c r="AG19" t="n">
        <v>34.23177083333334</v>
      </c>
      <c r="AH19" t="n">
        <v>994527.7052323222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3.8089</v>
      </c>
      <c r="E20" t="n">
        <v>26.25</v>
      </c>
      <c r="F20" t="n">
        <v>23.84</v>
      </c>
      <c r="G20" t="n">
        <v>57.22</v>
      </c>
      <c r="H20" t="n">
        <v>1.01</v>
      </c>
      <c r="I20" t="n">
        <v>25</v>
      </c>
      <c r="J20" t="n">
        <v>95.40000000000001</v>
      </c>
      <c r="K20" t="n">
        <v>37.55</v>
      </c>
      <c r="L20" t="n">
        <v>5.5</v>
      </c>
      <c r="M20" t="n">
        <v>23</v>
      </c>
      <c r="N20" t="n">
        <v>12.35</v>
      </c>
      <c r="O20" t="n">
        <v>12000.38</v>
      </c>
      <c r="P20" t="n">
        <v>181.13</v>
      </c>
      <c r="Q20" t="n">
        <v>608.83</v>
      </c>
      <c r="R20" t="n">
        <v>62.11</v>
      </c>
      <c r="S20" t="n">
        <v>46.36</v>
      </c>
      <c r="T20" t="n">
        <v>7476.12</v>
      </c>
      <c r="U20" t="n">
        <v>0.75</v>
      </c>
      <c r="V20" t="n">
        <v>0.89</v>
      </c>
      <c r="W20" t="n">
        <v>9.210000000000001</v>
      </c>
      <c r="X20" t="n">
        <v>0.47</v>
      </c>
      <c r="Y20" t="n">
        <v>1</v>
      </c>
      <c r="Z20" t="n">
        <v>10</v>
      </c>
      <c r="AA20" t="n">
        <v>801.0186679676116</v>
      </c>
      <c r="AB20" t="n">
        <v>1095.989079962855</v>
      </c>
      <c r="AC20" t="n">
        <v>991.389420401534</v>
      </c>
      <c r="AD20" t="n">
        <v>801018.6679676116</v>
      </c>
      <c r="AE20" t="n">
        <v>1095989.079962855</v>
      </c>
      <c r="AF20" t="n">
        <v>1.548943231859512e-06</v>
      </c>
      <c r="AG20" t="n">
        <v>34.1796875</v>
      </c>
      <c r="AH20" t="n">
        <v>991389.4204015341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3.8121</v>
      </c>
      <c r="E21" t="n">
        <v>26.23</v>
      </c>
      <c r="F21" t="n">
        <v>23.84</v>
      </c>
      <c r="G21" t="n">
        <v>59.6</v>
      </c>
      <c r="H21" t="n">
        <v>1.06</v>
      </c>
      <c r="I21" t="n">
        <v>24</v>
      </c>
      <c r="J21" t="n">
        <v>95.70999999999999</v>
      </c>
      <c r="K21" t="n">
        <v>37.55</v>
      </c>
      <c r="L21" t="n">
        <v>5.75</v>
      </c>
      <c r="M21" t="n">
        <v>22</v>
      </c>
      <c r="N21" t="n">
        <v>12.41</v>
      </c>
      <c r="O21" t="n">
        <v>12038.51</v>
      </c>
      <c r="P21" t="n">
        <v>179.55</v>
      </c>
      <c r="Q21" t="n">
        <v>608.86</v>
      </c>
      <c r="R21" t="n">
        <v>61.92</v>
      </c>
      <c r="S21" t="n">
        <v>46.36</v>
      </c>
      <c r="T21" t="n">
        <v>7387.67</v>
      </c>
      <c r="U21" t="n">
        <v>0.75</v>
      </c>
      <c r="V21" t="n">
        <v>0.89</v>
      </c>
      <c r="W21" t="n">
        <v>9.220000000000001</v>
      </c>
      <c r="X21" t="n">
        <v>0.47</v>
      </c>
      <c r="Y21" t="n">
        <v>1</v>
      </c>
      <c r="Z21" t="n">
        <v>10</v>
      </c>
      <c r="AA21" t="n">
        <v>798.4374117823173</v>
      </c>
      <c r="AB21" t="n">
        <v>1092.457291373149</v>
      </c>
      <c r="AC21" t="n">
        <v>988.1947007579336</v>
      </c>
      <c r="AD21" t="n">
        <v>798437.4117823173</v>
      </c>
      <c r="AE21" t="n">
        <v>1092457.291373149</v>
      </c>
      <c r="AF21" t="n">
        <v>1.550244557266309e-06</v>
      </c>
      <c r="AG21" t="n">
        <v>34.15364583333334</v>
      </c>
      <c r="AH21" t="n">
        <v>988194.7007579335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3.8168</v>
      </c>
      <c r="E22" t="n">
        <v>26.2</v>
      </c>
      <c r="F22" t="n">
        <v>23.83</v>
      </c>
      <c r="G22" t="n">
        <v>62.15</v>
      </c>
      <c r="H22" t="n">
        <v>1.1</v>
      </c>
      <c r="I22" t="n">
        <v>23</v>
      </c>
      <c r="J22" t="n">
        <v>96.02</v>
      </c>
      <c r="K22" t="n">
        <v>37.55</v>
      </c>
      <c r="L22" t="n">
        <v>6</v>
      </c>
      <c r="M22" t="n">
        <v>21</v>
      </c>
      <c r="N22" t="n">
        <v>12.47</v>
      </c>
      <c r="O22" t="n">
        <v>12076.67</v>
      </c>
      <c r="P22" t="n">
        <v>177.97</v>
      </c>
      <c r="Q22" t="n">
        <v>608.85</v>
      </c>
      <c r="R22" t="n">
        <v>61.37</v>
      </c>
      <c r="S22" t="n">
        <v>46.36</v>
      </c>
      <c r="T22" t="n">
        <v>7117.01</v>
      </c>
      <c r="U22" t="n">
        <v>0.76</v>
      </c>
      <c r="V22" t="n">
        <v>0.89</v>
      </c>
      <c r="W22" t="n">
        <v>9.220000000000001</v>
      </c>
      <c r="X22" t="n">
        <v>0.45</v>
      </c>
      <c r="Y22" t="n">
        <v>1</v>
      </c>
      <c r="Z22" t="n">
        <v>10</v>
      </c>
      <c r="AA22" t="n">
        <v>795.6559134951514</v>
      </c>
      <c r="AB22" t="n">
        <v>1088.651522705605</v>
      </c>
      <c r="AC22" t="n">
        <v>984.7521493105897</v>
      </c>
      <c r="AD22" t="n">
        <v>795655.9134951513</v>
      </c>
      <c r="AE22" t="n">
        <v>1088651.522705605</v>
      </c>
      <c r="AF22" t="n">
        <v>1.552155878957543e-06</v>
      </c>
      <c r="AG22" t="n">
        <v>34.11458333333334</v>
      </c>
      <c r="AH22" t="n">
        <v>984752.1493105898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3.8226</v>
      </c>
      <c r="E23" t="n">
        <v>26.16</v>
      </c>
      <c r="F23" t="n">
        <v>23.8</v>
      </c>
      <c r="G23" t="n">
        <v>64.92</v>
      </c>
      <c r="H23" t="n">
        <v>1.14</v>
      </c>
      <c r="I23" t="n">
        <v>22</v>
      </c>
      <c r="J23" t="n">
        <v>96.33</v>
      </c>
      <c r="K23" t="n">
        <v>37.55</v>
      </c>
      <c r="L23" t="n">
        <v>6.25</v>
      </c>
      <c r="M23" t="n">
        <v>20</v>
      </c>
      <c r="N23" t="n">
        <v>12.53</v>
      </c>
      <c r="O23" t="n">
        <v>12114.85</v>
      </c>
      <c r="P23" t="n">
        <v>176.35</v>
      </c>
      <c r="Q23" t="n">
        <v>608.8</v>
      </c>
      <c r="R23" t="n">
        <v>60.82</v>
      </c>
      <c r="S23" t="n">
        <v>46.36</v>
      </c>
      <c r="T23" t="n">
        <v>6849.34</v>
      </c>
      <c r="U23" t="n">
        <v>0.76</v>
      </c>
      <c r="V23" t="n">
        <v>0.9</v>
      </c>
      <c r="W23" t="n">
        <v>9.220000000000001</v>
      </c>
      <c r="X23" t="n">
        <v>0.43</v>
      </c>
      <c r="Y23" t="n">
        <v>1</v>
      </c>
      <c r="Z23" t="n">
        <v>10</v>
      </c>
      <c r="AA23" t="n">
        <v>792.6069525631817</v>
      </c>
      <c r="AB23" t="n">
        <v>1084.479799847821</v>
      </c>
      <c r="AC23" t="n">
        <v>980.9785698273031</v>
      </c>
      <c r="AD23" t="n">
        <v>792606.9525631818</v>
      </c>
      <c r="AE23" t="n">
        <v>1084479.799847821</v>
      </c>
      <c r="AF23" t="n">
        <v>1.554514531257363e-06</v>
      </c>
      <c r="AG23" t="n">
        <v>34.0625</v>
      </c>
      <c r="AH23" t="n">
        <v>980978.5698273031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3.8308</v>
      </c>
      <c r="E24" t="n">
        <v>26.1</v>
      </c>
      <c r="F24" t="n">
        <v>23.77</v>
      </c>
      <c r="G24" t="n">
        <v>67.91</v>
      </c>
      <c r="H24" t="n">
        <v>1.18</v>
      </c>
      <c r="I24" t="n">
        <v>21</v>
      </c>
      <c r="J24" t="n">
        <v>96.64</v>
      </c>
      <c r="K24" t="n">
        <v>37.55</v>
      </c>
      <c r="L24" t="n">
        <v>6.5</v>
      </c>
      <c r="M24" t="n">
        <v>19</v>
      </c>
      <c r="N24" t="n">
        <v>12.59</v>
      </c>
      <c r="O24" t="n">
        <v>12153.06</v>
      </c>
      <c r="P24" t="n">
        <v>174.81</v>
      </c>
      <c r="Q24" t="n">
        <v>608.83</v>
      </c>
      <c r="R24" t="n">
        <v>59.36</v>
      </c>
      <c r="S24" t="n">
        <v>46.36</v>
      </c>
      <c r="T24" t="n">
        <v>6122.48</v>
      </c>
      <c r="U24" t="n">
        <v>0.78</v>
      </c>
      <c r="V24" t="n">
        <v>0.9</v>
      </c>
      <c r="W24" t="n">
        <v>9.220000000000001</v>
      </c>
      <c r="X24" t="n">
        <v>0.4</v>
      </c>
      <c r="Y24" t="n">
        <v>1</v>
      </c>
      <c r="Z24" t="n">
        <v>10</v>
      </c>
      <c r="AA24" t="n">
        <v>789.2743541474547</v>
      </c>
      <c r="AB24" t="n">
        <v>1079.919991671558</v>
      </c>
      <c r="AC24" t="n">
        <v>976.8539433436514</v>
      </c>
      <c r="AD24" t="n">
        <v>789274.3541474547</v>
      </c>
      <c r="AE24" t="n">
        <v>1079919.991671558</v>
      </c>
      <c r="AF24" t="n">
        <v>1.557849177612281e-06</v>
      </c>
      <c r="AG24" t="n">
        <v>33.984375</v>
      </c>
      <c r="AH24" t="n">
        <v>976853.9433436514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3.8363</v>
      </c>
      <c r="E25" t="n">
        <v>26.07</v>
      </c>
      <c r="F25" t="n">
        <v>23.75</v>
      </c>
      <c r="G25" t="n">
        <v>71.25</v>
      </c>
      <c r="H25" t="n">
        <v>1.22</v>
      </c>
      <c r="I25" t="n">
        <v>20</v>
      </c>
      <c r="J25" t="n">
        <v>96.95</v>
      </c>
      <c r="K25" t="n">
        <v>37.55</v>
      </c>
      <c r="L25" t="n">
        <v>6.75</v>
      </c>
      <c r="M25" t="n">
        <v>18</v>
      </c>
      <c r="N25" t="n">
        <v>12.65</v>
      </c>
      <c r="O25" t="n">
        <v>12191.28</v>
      </c>
      <c r="P25" t="n">
        <v>173.04</v>
      </c>
      <c r="Q25" t="n">
        <v>608.8</v>
      </c>
      <c r="R25" t="n">
        <v>59.01</v>
      </c>
      <c r="S25" t="n">
        <v>46.36</v>
      </c>
      <c r="T25" t="n">
        <v>5950.79</v>
      </c>
      <c r="U25" t="n">
        <v>0.79</v>
      </c>
      <c r="V25" t="n">
        <v>0.9</v>
      </c>
      <c r="W25" t="n">
        <v>9.210000000000001</v>
      </c>
      <c r="X25" t="n">
        <v>0.38</v>
      </c>
      <c r="Y25" t="n">
        <v>1</v>
      </c>
      <c r="Z25" t="n">
        <v>10</v>
      </c>
      <c r="AA25" t="n">
        <v>786.1161562611788</v>
      </c>
      <c r="AB25" t="n">
        <v>1075.598805993698</v>
      </c>
      <c r="AC25" t="n">
        <v>972.9451655620642</v>
      </c>
      <c r="AD25" t="n">
        <v>786116.1562611789</v>
      </c>
      <c r="AE25" t="n">
        <v>1075598.805993698</v>
      </c>
      <c r="AF25" t="n">
        <v>1.560085830655214e-06</v>
      </c>
      <c r="AG25" t="n">
        <v>33.9453125</v>
      </c>
      <c r="AH25" t="n">
        <v>972945.1655620642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3.8411</v>
      </c>
      <c r="E26" t="n">
        <v>26.03</v>
      </c>
      <c r="F26" t="n">
        <v>23.73</v>
      </c>
      <c r="G26" t="n">
        <v>74.95</v>
      </c>
      <c r="H26" t="n">
        <v>1.27</v>
      </c>
      <c r="I26" t="n">
        <v>19</v>
      </c>
      <c r="J26" t="n">
        <v>97.26000000000001</v>
      </c>
      <c r="K26" t="n">
        <v>37.55</v>
      </c>
      <c r="L26" t="n">
        <v>7</v>
      </c>
      <c r="M26" t="n">
        <v>17</v>
      </c>
      <c r="N26" t="n">
        <v>12.71</v>
      </c>
      <c r="O26" t="n">
        <v>12229.54</v>
      </c>
      <c r="P26" t="n">
        <v>172.21</v>
      </c>
      <c r="Q26" t="n">
        <v>608.78</v>
      </c>
      <c r="R26" t="n">
        <v>58.69</v>
      </c>
      <c r="S26" t="n">
        <v>46.36</v>
      </c>
      <c r="T26" t="n">
        <v>5796.12</v>
      </c>
      <c r="U26" t="n">
        <v>0.79</v>
      </c>
      <c r="V26" t="n">
        <v>0.9</v>
      </c>
      <c r="W26" t="n">
        <v>9.210000000000001</v>
      </c>
      <c r="X26" t="n">
        <v>0.36</v>
      </c>
      <c r="Y26" t="n">
        <v>1</v>
      </c>
      <c r="Z26" t="n">
        <v>10</v>
      </c>
      <c r="AA26" t="n">
        <v>784.3662223316608</v>
      </c>
      <c r="AB26" t="n">
        <v>1073.204469189695</v>
      </c>
      <c r="AC26" t="n">
        <v>970.7793409021624</v>
      </c>
      <c r="AD26" t="n">
        <v>784366.2223316608</v>
      </c>
      <c r="AE26" t="n">
        <v>1073204.469189695</v>
      </c>
      <c r="AF26" t="n">
        <v>1.56203781876541e-06</v>
      </c>
      <c r="AG26" t="n">
        <v>33.89322916666666</v>
      </c>
      <c r="AH26" t="n">
        <v>970779.3409021624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3.8475</v>
      </c>
      <c r="E27" t="n">
        <v>25.99</v>
      </c>
      <c r="F27" t="n">
        <v>23.71</v>
      </c>
      <c r="G27" t="n">
        <v>79.04000000000001</v>
      </c>
      <c r="H27" t="n">
        <v>1.31</v>
      </c>
      <c r="I27" t="n">
        <v>18</v>
      </c>
      <c r="J27" t="n">
        <v>97.56999999999999</v>
      </c>
      <c r="K27" t="n">
        <v>37.55</v>
      </c>
      <c r="L27" t="n">
        <v>7.25</v>
      </c>
      <c r="M27" t="n">
        <v>15</v>
      </c>
      <c r="N27" t="n">
        <v>12.77</v>
      </c>
      <c r="O27" t="n">
        <v>12267.81</v>
      </c>
      <c r="P27" t="n">
        <v>170.47</v>
      </c>
      <c r="Q27" t="n">
        <v>608.83</v>
      </c>
      <c r="R27" t="n">
        <v>57.98</v>
      </c>
      <c r="S27" t="n">
        <v>46.36</v>
      </c>
      <c r="T27" t="n">
        <v>5446.11</v>
      </c>
      <c r="U27" t="n">
        <v>0.8</v>
      </c>
      <c r="V27" t="n">
        <v>0.9</v>
      </c>
      <c r="W27" t="n">
        <v>9.210000000000001</v>
      </c>
      <c r="X27" t="n">
        <v>0.34</v>
      </c>
      <c r="Y27" t="n">
        <v>1</v>
      </c>
      <c r="Z27" t="n">
        <v>10</v>
      </c>
      <c r="AA27" t="n">
        <v>781.1797534691971</v>
      </c>
      <c r="AB27" t="n">
        <v>1068.844601914987</v>
      </c>
      <c r="AC27" t="n">
        <v>966.8355732410408</v>
      </c>
      <c r="AD27" t="n">
        <v>781179.7534691971</v>
      </c>
      <c r="AE27" t="n">
        <v>1068844.601914987</v>
      </c>
      <c r="AF27" t="n">
        <v>1.564640469579005e-06</v>
      </c>
      <c r="AG27" t="n">
        <v>33.84114583333334</v>
      </c>
      <c r="AH27" t="n">
        <v>966835.5732410408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3.8542</v>
      </c>
      <c r="E28" t="n">
        <v>25.95</v>
      </c>
      <c r="F28" t="n">
        <v>23.68</v>
      </c>
      <c r="G28" t="n">
        <v>83.59</v>
      </c>
      <c r="H28" t="n">
        <v>1.35</v>
      </c>
      <c r="I28" t="n">
        <v>17</v>
      </c>
      <c r="J28" t="n">
        <v>97.88</v>
      </c>
      <c r="K28" t="n">
        <v>37.55</v>
      </c>
      <c r="L28" t="n">
        <v>7.5</v>
      </c>
      <c r="M28" t="n">
        <v>13</v>
      </c>
      <c r="N28" t="n">
        <v>12.83</v>
      </c>
      <c r="O28" t="n">
        <v>12306.12</v>
      </c>
      <c r="P28" t="n">
        <v>167.43</v>
      </c>
      <c r="Q28" t="n">
        <v>608.78</v>
      </c>
      <c r="R28" t="n">
        <v>57</v>
      </c>
      <c r="S28" t="n">
        <v>46.36</v>
      </c>
      <c r="T28" t="n">
        <v>4964.81</v>
      </c>
      <c r="U28" t="n">
        <v>0.8100000000000001</v>
      </c>
      <c r="V28" t="n">
        <v>0.9</v>
      </c>
      <c r="W28" t="n">
        <v>9.210000000000001</v>
      </c>
      <c r="X28" t="n">
        <v>0.31</v>
      </c>
      <c r="Y28" t="n">
        <v>1</v>
      </c>
      <c r="Z28" t="n">
        <v>10</v>
      </c>
      <c r="AA28" t="n">
        <v>776.0863237075164</v>
      </c>
      <c r="AB28" t="n">
        <v>1061.875546608794</v>
      </c>
      <c r="AC28" t="n">
        <v>960.5316347921397</v>
      </c>
      <c r="AD28" t="n">
        <v>776086.3237075164</v>
      </c>
      <c r="AE28" t="n">
        <v>1061875.546608794</v>
      </c>
      <c r="AF28" t="n">
        <v>1.567365119649487e-06</v>
      </c>
      <c r="AG28" t="n">
        <v>33.7890625</v>
      </c>
      <c r="AH28" t="n">
        <v>960531.6347921398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3.8528</v>
      </c>
      <c r="E29" t="n">
        <v>25.96</v>
      </c>
      <c r="F29" t="n">
        <v>23.69</v>
      </c>
      <c r="G29" t="n">
        <v>83.63</v>
      </c>
      <c r="H29" t="n">
        <v>1.39</v>
      </c>
      <c r="I29" t="n">
        <v>17</v>
      </c>
      <c r="J29" t="n">
        <v>98.19</v>
      </c>
      <c r="K29" t="n">
        <v>37.55</v>
      </c>
      <c r="L29" t="n">
        <v>7.75</v>
      </c>
      <c r="M29" t="n">
        <v>6</v>
      </c>
      <c r="N29" t="n">
        <v>12.89</v>
      </c>
      <c r="O29" t="n">
        <v>12344.44</v>
      </c>
      <c r="P29" t="n">
        <v>168.03</v>
      </c>
      <c r="Q29" t="n">
        <v>608.76</v>
      </c>
      <c r="R29" t="n">
        <v>57.1</v>
      </c>
      <c r="S29" t="n">
        <v>46.36</v>
      </c>
      <c r="T29" t="n">
        <v>5010.13</v>
      </c>
      <c r="U29" t="n">
        <v>0.8100000000000001</v>
      </c>
      <c r="V29" t="n">
        <v>0.9</v>
      </c>
      <c r="W29" t="n">
        <v>9.220000000000001</v>
      </c>
      <c r="X29" t="n">
        <v>0.32</v>
      </c>
      <c r="Y29" t="n">
        <v>1</v>
      </c>
      <c r="Z29" t="n">
        <v>10</v>
      </c>
      <c r="AA29" t="n">
        <v>777.1194043357875</v>
      </c>
      <c r="AB29" t="n">
        <v>1063.289053100695</v>
      </c>
      <c r="AC29" t="n">
        <v>961.8102382083225</v>
      </c>
      <c r="AD29" t="n">
        <v>777119.4043357875</v>
      </c>
      <c r="AE29" t="n">
        <v>1063289.053100695</v>
      </c>
      <c r="AF29" t="n">
        <v>1.566795789784013e-06</v>
      </c>
      <c r="AG29" t="n">
        <v>33.80208333333334</v>
      </c>
      <c r="AH29" t="n">
        <v>961810.2382083226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3.8508</v>
      </c>
      <c r="E30" t="n">
        <v>25.97</v>
      </c>
      <c r="F30" t="n">
        <v>23.71</v>
      </c>
      <c r="G30" t="n">
        <v>83.67</v>
      </c>
      <c r="H30" t="n">
        <v>1.43</v>
      </c>
      <c r="I30" t="n">
        <v>17</v>
      </c>
      <c r="J30" t="n">
        <v>98.5</v>
      </c>
      <c r="K30" t="n">
        <v>37.55</v>
      </c>
      <c r="L30" t="n">
        <v>8</v>
      </c>
      <c r="M30" t="n">
        <v>4</v>
      </c>
      <c r="N30" t="n">
        <v>12.95</v>
      </c>
      <c r="O30" t="n">
        <v>12382.79</v>
      </c>
      <c r="P30" t="n">
        <v>167.92</v>
      </c>
      <c r="Q30" t="n">
        <v>608.8099999999999</v>
      </c>
      <c r="R30" t="n">
        <v>57.45</v>
      </c>
      <c r="S30" t="n">
        <v>46.36</v>
      </c>
      <c r="T30" t="n">
        <v>5186.37</v>
      </c>
      <c r="U30" t="n">
        <v>0.8100000000000001</v>
      </c>
      <c r="V30" t="n">
        <v>0.9</v>
      </c>
      <c r="W30" t="n">
        <v>9.220000000000001</v>
      </c>
      <c r="X30" t="n">
        <v>0.34</v>
      </c>
      <c r="Y30" t="n">
        <v>1</v>
      </c>
      <c r="Z30" t="n">
        <v>10</v>
      </c>
      <c r="AA30" t="n">
        <v>777.2604108506288</v>
      </c>
      <c r="AB30" t="n">
        <v>1063.481984435069</v>
      </c>
      <c r="AC30" t="n">
        <v>961.984756446925</v>
      </c>
      <c r="AD30" t="n">
        <v>777260.4108506287</v>
      </c>
      <c r="AE30" t="n">
        <v>1063481.984435069</v>
      </c>
      <c r="AF30" t="n">
        <v>1.565982461404765e-06</v>
      </c>
      <c r="AG30" t="n">
        <v>33.81510416666666</v>
      </c>
      <c r="AH30" t="n">
        <v>961984.756446925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3.8508</v>
      </c>
      <c r="E31" t="n">
        <v>25.97</v>
      </c>
      <c r="F31" t="n">
        <v>23.71</v>
      </c>
      <c r="G31" t="n">
        <v>83.67</v>
      </c>
      <c r="H31" t="n">
        <v>1.47</v>
      </c>
      <c r="I31" t="n">
        <v>17</v>
      </c>
      <c r="J31" t="n">
        <v>98.81999999999999</v>
      </c>
      <c r="K31" t="n">
        <v>37.55</v>
      </c>
      <c r="L31" t="n">
        <v>8.25</v>
      </c>
      <c r="M31" t="n">
        <v>3</v>
      </c>
      <c r="N31" t="n">
        <v>13.01</v>
      </c>
      <c r="O31" t="n">
        <v>12421.16</v>
      </c>
      <c r="P31" t="n">
        <v>167.96</v>
      </c>
      <c r="Q31" t="n">
        <v>608.8099999999999</v>
      </c>
      <c r="R31" t="n">
        <v>57.49</v>
      </c>
      <c r="S31" t="n">
        <v>46.36</v>
      </c>
      <c r="T31" t="n">
        <v>5205.51</v>
      </c>
      <c r="U31" t="n">
        <v>0.8100000000000001</v>
      </c>
      <c r="V31" t="n">
        <v>0.9</v>
      </c>
      <c r="W31" t="n">
        <v>9.220000000000001</v>
      </c>
      <c r="X31" t="n">
        <v>0.34</v>
      </c>
      <c r="Y31" t="n">
        <v>1</v>
      </c>
      <c r="Z31" t="n">
        <v>10</v>
      </c>
      <c r="AA31" t="n">
        <v>777.3169389338007</v>
      </c>
      <c r="AB31" t="n">
        <v>1063.559328652308</v>
      </c>
      <c r="AC31" t="n">
        <v>962.054719040624</v>
      </c>
      <c r="AD31" t="n">
        <v>777316.9389338007</v>
      </c>
      <c r="AE31" t="n">
        <v>1063559.328652308</v>
      </c>
      <c r="AF31" t="n">
        <v>1.565982461404765e-06</v>
      </c>
      <c r="AG31" t="n">
        <v>33.81510416666666</v>
      </c>
      <c r="AH31" t="n">
        <v>962054.719040624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3.8503</v>
      </c>
      <c r="E32" t="n">
        <v>25.97</v>
      </c>
      <c r="F32" t="n">
        <v>23.71</v>
      </c>
      <c r="G32" t="n">
        <v>83.69</v>
      </c>
      <c r="H32" t="n">
        <v>1.51</v>
      </c>
      <c r="I32" t="n">
        <v>17</v>
      </c>
      <c r="J32" t="n">
        <v>99.13</v>
      </c>
      <c r="K32" t="n">
        <v>37.55</v>
      </c>
      <c r="L32" t="n">
        <v>8.5</v>
      </c>
      <c r="M32" t="n">
        <v>0</v>
      </c>
      <c r="N32" t="n">
        <v>13.07</v>
      </c>
      <c r="O32" t="n">
        <v>12459.56</v>
      </c>
      <c r="P32" t="n">
        <v>168.1</v>
      </c>
      <c r="Q32" t="n">
        <v>608.85</v>
      </c>
      <c r="R32" t="n">
        <v>57.33</v>
      </c>
      <c r="S32" t="n">
        <v>46.36</v>
      </c>
      <c r="T32" t="n">
        <v>5126.07</v>
      </c>
      <c r="U32" t="n">
        <v>0.8100000000000001</v>
      </c>
      <c r="V32" t="n">
        <v>0.9</v>
      </c>
      <c r="W32" t="n">
        <v>9.220000000000001</v>
      </c>
      <c r="X32" t="n">
        <v>0.34</v>
      </c>
      <c r="Y32" t="n">
        <v>1</v>
      </c>
      <c r="Z32" t="n">
        <v>10</v>
      </c>
      <c r="AA32" t="n">
        <v>777.5621473999548</v>
      </c>
      <c r="AB32" t="n">
        <v>1063.894833693534</v>
      </c>
      <c r="AC32" t="n">
        <v>962.3582039515998</v>
      </c>
      <c r="AD32" t="n">
        <v>777562.1473999548</v>
      </c>
      <c r="AE32" t="n">
        <v>1063894.833693534</v>
      </c>
      <c r="AF32" t="n">
        <v>1.565779129309953e-06</v>
      </c>
      <c r="AG32" t="n">
        <v>33.81510416666666</v>
      </c>
      <c r="AH32" t="n">
        <v>962358.2039515998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6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2.2839</v>
      </c>
      <c r="E2" t="n">
        <v>43.79</v>
      </c>
      <c r="F2" t="n">
        <v>29.56</v>
      </c>
      <c r="G2" t="n">
        <v>5.89</v>
      </c>
      <c r="H2" t="n">
        <v>0.09</v>
      </c>
      <c r="I2" t="n">
        <v>301</v>
      </c>
      <c r="J2" t="n">
        <v>194.77</v>
      </c>
      <c r="K2" t="n">
        <v>54.38</v>
      </c>
      <c r="L2" t="n">
        <v>1</v>
      </c>
      <c r="M2" t="n">
        <v>299</v>
      </c>
      <c r="N2" t="n">
        <v>39.4</v>
      </c>
      <c r="O2" t="n">
        <v>24256.19</v>
      </c>
      <c r="P2" t="n">
        <v>418.34</v>
      </c>
      <c r="Q2" t="n">
        <v>610.08</v>
      </c>
      <c r="R2" t="n">
        <v>239.55</v>
      </c>
      <c r="S2" t="n">
        <v>46.36</v>
      </c>
      <c r="T2" t="n">
        <v>94816.2</v>
      </c>
      <c r="U2" t="n">
        <v>0.19</v>
      </c>
      <c r="V2" t="n">
        <v>0.72</v>
      </c>
      <c r="W2" t="n">
        <v>9.66</v>
      </c>
      <c r="X2" t="n">
        <v>6.16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2.5389</v>
      </c>
      <c r="E3" t="n">
        <v>39.39</v>
      </c>
      <c r="F3" t="n">
        <v>28</v>
      </c>
      <c r="G3" t="n">
        <v>7.37</v>
      </c>
      <c r="H3" t="n">
        <v>0.11</v>
      </c>
      <c r="I3" t="n">
        <v>228</v>
      </c>
      <c r="J3" t="n">
        <v>195.16</v>
      </c>
      <c r="K3" t="n">
        <v>54.38</v>
      </c>
      <c r="L3" t="n">
        <v>1.25</v>
      </c>
      <c r="M3" t="n">
        <v>226</v>
      </c>
      <c r="N3" t="n">
        <v>39.53</v>
      </c>
      <c r="O3" t="n">
        <v>24303.87</v>
      </c>
      <c r="P3" t="n">
        <v>396.05</v>
      </c>
      <c r="Q3" t="n">
        <v>609.58</v>
      </c>
      <c r="R3" t="n">
        <v>191.71</v>
      </c>
      <c r="S3" t="n">
        <v>46.36</v>
      </c>
      <c r="T3" t="n">
        <v>71262.32000000001</v>
      </c>
      <c r="U3" t="n">
        <v>0.24</v>
      </c>
      <c r="V3" t="n">
        <v>0.76</v>
      </c>
      <c r="W3" t="n">
        <v>9.529999999999999</v>
      </c>
      <c r="X3" t="n">
        <v>4.61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2.7177</v>
      </c>
      <c r="E4" t="n">
        <v>36.8</v>
      </c>
      <c r="F4" t="n">
        <v>27.12</v>
      </c>
      <c r="G4" t="n">
        <v>8.84</v>
      </c>
      <c r="H4" t="n">
        <v>0.14</v>
      </c>
      <c r="I4" t="n">
        <v>184</v>
      </c>
      <c r="J4" t="n">
        <v>195.55</v>
      </c>
      <c r="K4" t="n">
        <v>54.38</v>
      </c>
      <c r="L4" t="n">
        <v>1.5</v>
      </c>
      <c r="M4" t="n">
        <v>182</v>
      </c>
      <c r="N4" t="n">
        <v>39.67</v>
      </c>
      <c r="O4" t="n">
        <v>24351.61</v>
      </c>
      <c r="P4" t="n">
        <v>383.34</v>
      </c>
      <c r="Q4" t="n">
        <v>609.66</v>
      </c>
      <c r="R4" t="n">
        <v>163.19</v>
      </c>
      <c r="S4" t="n">
        <v>46.36</v>
      </c>
      <c r="T4" t="n">
        <v>57224.38</v>
      </c>
      <c r="U4" t="n">
        <v>0.28</v>
      </c>
      <c r="V4" t="n">
        <v>0.79</v>
      </c>
      <c r="W4" t="n">
        <v>9.49</v>
      </c>
      <c r="X4" t="n">
        <v>3.73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2.8602</v>
      </c>
      <c r="E5" t="n">
        <v>34.96</v>
      </c>
      <c r="F5" t="n">
        <v>26.46</v>
      </c>
      <c r="G5" t="n">
        <v>10.31</v>
      </c>
      <c r="H5" t="n">
        <v>0.16</v>
      </c>
      <c r="I5" t="n">
        <v>154</v>
      </c>
      <c r="J5" t="n">
        <v>195.93</v>
      </c>
      <c r="K5" t="n">
        <v>54.38</v>
      </c>
      <c r="L5" t="n">
        <v>1.75</v>
      </c>
      <c r="M5" t="n">
        <v>152</v>
      </c>
      <c r="N5" t="n">
        <v>39.81</v>
      </c>
      <c r="O5" t="n">
        <v>24399.39</v>
      </c>
      <c r="P5" t="n">
        <v>373.56</v>
      </c>
      <c r="Q5" t="n">
        <v>609.5700000000001</v>
      </c>
      <c r="R5" t="n">
        <v>143.64</v>
      </c>
      <c r="S5" t="n">
        <v>46.36</v>
      </c>
      <c r="T5" t="n">
        <v>47598.38</v>
      </c>
      <c r="U5" t="n">
        <v>0.32</v>
      </c>
      <c r="V5" t="n">
        <v>0.8100000000000001</v>
      </c>
      <c r="W5" t="n">
        <v>9.41</v>
      </c>
      <c r="X5" t="n">
        <v>3.07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2.9632</v>
      </c>
      <c r="E6" t="n">
        <v>33.75</v>
      </c>
      <c r="F6" t="n">
        <v>26.06</v>
      </c>
      <c r="G6" t="n">
        <v>11.76</v>
      </c>
      <c r="H6" t="n">
        <v>0.18</v>
      </c>
      <c r="I6" t="n">
        <v>133</v>
      </c>
      <c r="J6" t="n">
        <v>196.32</v>
      </c>
      <c r="K6" t="n">
        <v>54.38</v>
      </c>
      <c r="L6" t="n">
        <v>2</v>
      </c>
      <c r="M6" t="n">
        <v>131</v>
      </c>
      <c r="N6" t="n">
        <v>39.95</v>
      </c>
      <c r="O6" t="n">
        <v>24447.22</v>
      </c>
      <c r="P6" t="n">
        <v>367.61</v>
      </c>
      <c r="Q6" t="n">
        <v>609.47</v>
      </c>
      <c r="R6" t="n">
        <v>130.41</v>
      </c>
      <c r="S6" t="n">
        <v>46.36</v>
      </c>
      <c r="T6" t="n">
        <v>41087.93</v>
      </c>
      <c r="U6" t="n">
        <v>0.36</v>
      </c>
      <c r="V6" t="n">
        <v>0.82</v>
      </c>
      <c r="W6" t="n">
        <v>9.4</v>
      </c>
      <c r="X6" t="n">
        <v>2.68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3.051</v>
      </c>
      <c r="E7" t="n">
        <v>32.78</v>
      </c>
      <c r="F7" t="n">
        <v>25.71</v>
      </c>
      <c r="G7" t="n">
        <v>13.18</v>
      </c>
      <c r="H7" t="n">
        <v>0.2</v>
      </c>
      <c r="I7" t="n">
        <v>117</v>
      </c>
      <c r="J7" t="n">
        <v>196.71</v>
      </c>
      <c r="K7" t="n">
        <v>54.38</v>
      </c>
      <c r="L7" t="n">
        <v>2.25</v>
      </c>
      <c r="M7" t="n">
        <v>115</v>
      </c>
      <c r="N7" t="n">
        <v>40.08</v>
      </c>
      <c r="O7" t="n">
        <v>24495.09</v>
      </c>
      <c r="P7" t="n">
        <v>362.31</v>
      </c>
      <c r="Q7" t="n">
        <v>609.23</v>
      </c>
      <c r="R7" t="n">
        <v>120.22</v>
      </c>
      <c r="S7" t="n">
        <v>46.36</v>
      </c>
      <c r="T7" t="n">
        <v>36074.64</v>
      </c>
      <c r="U7" t="n">
        <v>0.39</v>
      </c>
      <c r="V7" t="n">
        <v>0.83</v>
      </c>
      <c r="W7" t="n">
        <v>9.359999999999999</v>
      </c>
      <c r="X7" t="n">
        <v>2.33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3.124</v>
      </c>
      <c r="E8" t="n">
        <v>32.01</v>
      </c>
      <c r="F8" t="n">
        <v>25.45</v>
      </c>
      <c r="G8" t="n">
        <v>14.68</v>
      </c>
      <c r="H8" t="n">
        <v>0.23</v>
      </c>
      <c r="I8" t="n">
        <v>104</v>
      </c>
      <c r="J8" t="n">
        <v>197.1</v>
      </c>
      <c r="K8" t="n">
        <v>54.38</v>
      </c>
      <c r="L8" t="n">
        <v>2.5</v>
      </c>
      <c r="M8" t="n">
        <v>102</v>
      </c>
      <c r="N8" t="n">
        <v>40.22</v>
      </c>
      <c r="O8" t="n">
        <v>24543.01</v>
      </c>
      <c r="P8" t="n">
        <v>358.27</v>
      </c>
      <c r="Q8" t="n">
        <v>609.1799999999999</v>
      </c>
      <c r="R8" t="n">
        <v>111.94</v>
      </c>
      <c r="S8" t="n">
        <v>46.36</v>
      </c>
      <c r="T8" t="n">
        <v>31999.67</v>
      </c>
      <c r="U8" t="n">
        <v>0.41</v>
      </c>
      <c r="V8" t="n">
        <v>0.84</v>
      </c>
      <c r="W8" t="n">
        <v>9.34</v>
      </c>
      <c r="X8" t="n">
        <v>2.07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3.1822</v>
      </c>
      <c r="E9" t="n">
        <v>31.42</v>
      </c>
      <c r="F9" t="n">
        <v>25.25</v>
      </c>
      <c r="G9" t="n">
        <v>16.12</v>
      </c>
      <c r="H9" t="n">
        <v>0.25</v>
      </c>
      <c r="I9" t="n">
        <v>94</v>
      </c>
      <c r="J9" t="n">
        <v>197.49</v>
      </c>
      <c r="K9" t="n">
        <v>54.38</v>
      </c>
      <c r="L9" t="n">
        <v>2.75</v>
      </c>
      <c r="M9" t="n">
        <v>92</v>
      </c>
      <c r="N9" t="n">
        <v>40.36</v>
      </c>
      <c r="O9" t="n">
        <v>24590.98</v>
      </c>
      <c r="P9" t="n">
        <v>355.19</v>
      </c>
      <c r="Q9" t="n">
        <v>609.16</v>
      </c>
      <c r="R9" t="n">
        <v>105.24</v>
      </c>
      <c r="S9" t="n">
        <v>46.36</v>
      </c>
      <c r="T9" t="n">
        <v>28697.07</v>
      </c>
      <c r="U9" t="n">
        <v>0.44</v>
      </c>
      <c r="V9" t="n">
        <v>0.84</v>
      </c>
      <c r="W9" t="n">
        <v>9.34</v>
      </c>
      <c r="X9" t="n">
        <v>1.87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3.2373</v>
      </c>
      <c r="E10" t="n">
        <v>30.89</v>
      </c>
      <c r="F10" t="n">
        <v>25.07</v>
      </c>
      <c r="G10" t="n">
        <v>17.69</v>
      </c>
      <c r="H10" t="n">
        <v>0.27</v>
      </c>
      <c r="I10" t="n">
        <v>85</v>
      </c>
      <c r="J10" t="n">
        <v>197.88</v>
      </c>
      <c r="K10" t="n">
        <v>54.38</v>
      </c>
      <c r="L10" t="n">
        <v>3</v>
      </c>
      <c r="M10" t="n">
        <v>83</v>
      </c>
      <c r="N10" t="n">
        <v>40.5</v>
      </c>
      <c r="O10" t="n">
        <v>24639</v>
      </c>
      <c r="P10" t="n">
        <v>352.2</v>
      </c>
      <c r="Q10" t="n">
        <v>609.15</v>
      </c>
      <c r="R10" t="n">
        <v>99.62</v>
      </c>
      <c r="S10" t="n">
        <v>46.36</v>
      </c>
      <c r="T10" t="n">
        <v>25933.75</v>
      </c>
      <c r="U10" t="n">
        <v>0.47</v>
      </c>
      <c r="V10" t="n">
        <v>0.85</v>
      </c>
      <c r="W10" t="n">
        <v>9.32</v>
      </c>
      <c r="X10" t="n">
        <v>1.69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3.2843</v>
      </c>
      <c r="E11" t="n">
        <v>30.45</v>
      </c>
      <c r="F11" t="n">
        <v>24.9</v>
      </c>
      <c r="G11" t="n">
        <v>19.15</v>
      </c>
      <c r="H11" t="n">
        <v>0.29</v>
      </c>
      <c r="I11" t="n">
        <v>78</v>
      </c>
      <c r="J11" t="n">
        <v>198.27</v>
      </c>
      <c r="K11" t="n">
        <v>54.38</v>
      </c>
      <c r="L11" t="n">
        <v>3.25</v>
      </c>
      <c r="M11" t="n">
        <v>76</v>
      </c>
      <c r="N11" t="n">
        <v>40.64</v>
      </c>
      <c r="O11" t="n">
        <v>24687.06</v>
      </c>
      <c r="P11" t="n">
        <v>349.39</v>
      </c>
      <c r="Q11" t="n">
        <v>609.11</v>
      </c>
      <c r="R11" t="n">
        <v>94.81999999999999</v>
      </c>
      <c r="S11" t="n">
        <v>46.36</v>
      </c>
      <c r="T11" t="n">
        <v>23568.74</v>
      </c>
      <c r="U11" t="n">
        <v>0.49</v>
      </c>
      <c r="V11" t="n">
        <v>0.86</v>
      </c>
      <c r="W11" t="n">
        <v>9.300000000000001</v>
      </c>
      <c r="X11" t="n">
        <v>1.52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3.3113</v>
      </c>
      <c r="E12" t="n">
        <v>30.2</v>
      </c>
      <c r="F12" t="n">
        <v>24.84</v>
      </c>
      <c r="G12" t="n">
        <v>20.42</v>
      </c>
      <c r="H12" t="n">
        <v>0.31</v>
      </c>
      <c r="I12" t="n">
        <v>73</v>
      </c>
      <c r="J12" t="n">
        <v>198.66</v>
      </c>
      <c r="K12" t="n">
        <v>54.38</v>
      </c>
      <c r="L12" t="n">
        <v>3.5</v>
      </c>
      <c r="M12" t="n">
        <v>71</v>
      </c>
      <c r="N12" t="n">
        <v>40.78</v>
      </c>
      <c r="O12" t="n">
        <v>24735.17</v>
      </c>
      <c r="P12" t="n">
        <v>348.26</v>
      </c>
      <c r="Q12" t="n">
        <v>609.1</v>
      </c>
      <c r="R12" t="n">
        <v>93.05</v>
      </c>
      <c r="S12" t="n">
        <v>46.36</v>
      </c>
      <c r="T12" t="n">
        <v>22708.97</v>
      </c>
      <c r="U12" t="n">
        <v>0.5</v>
      </c>
      <c r="V12" t="n">
        <v>0.86</v>
      </c>
      <c r="W12" t="n">
        <v>9.300000000000001</v>
      </c>
      <c r="X12" t="n">
        <v>1.47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3.3532</v>
      </c>
      <c r="E13" t="n">
        <v>29.82</v>
      </c>
      <c r="F13" t="n">
        <v>24.7</v>
      </c>
      <c r="G13" t="n">
        <v>22.12</v>
      </c>
      <c r="H13" t="n">
        <v>0.33</v>
      </c>
      <c r="I13" t="n">
        <v>67</v>
      </c>
      <c r="J13" t="n">
        <v>199.05</v>
      </c>
      <c r="K13" t="n">
        <v>54.38</v>
      </c>
      <c r="L13" t="n">
        <v>3.75</v>
      </c>
      <c r="M13" t="n">
        <v>65</v>
      </c>
      <c r="N13" t="n">
        <v>40.92</v>
      </c>
      <c r="O13" t="n">
        <v>24783.33</v>
      </c>
      <c r="P13" t="n">
        <v>345.85</v>
      </c>
      <c r="Q13" t="n">
        <v>609</v>
      </c>
      <c r="R13" t="n">
        <v>88.43000000000001</v>
      </c>
      <c r="S13" t="n">
        <v>46.36</v>
      </c>
      <c r="T13" t="n">
        <v>20426.43</v>
      </c>
      <c r="U13" t="n">
        <v>0.52</v>
      </c>
      <c r="V13" t="n">
        <v>0.86</v>
      </c>
      <c r="W13" t="n">
        <v>9.289999999999999</v>
      </c>
      <c r="X13" t="n">
        <v>1.32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3.3791</v>
      </c>
      <c r="E14" t="n">
        <v>29.59</v>
      </c>
      <c r="F14" t="n">
        <v>24.63</v>
      </c>
      <c r="G14" t="n">
        <v>23.45</v>
      </c>
      <c r="H14" t="n">
        <v>0.36</v>
      </c>
      <c r="I14" t="n">
        <v>63</v>
      </c>
      <c r="J14" t="n">
        <v>199.44</v>
      </c>
      <c r="K14" t="n">
        <v>54.38</v>
      </c>
      <c r="L14" t="n">
        <v>4</v>
      </c>
      <c r="M14" t="n">
        <v>61</v>
      </c>
      <c r="N14" t="n">
        <v>41.06</v>
      </c>
      <c r="O14" t="n">
        <v>24831.54</v>
      </c>
      <c r="P14" t="n">
        <v>344.41</v>
      </c>
      <c r="Q14" t="n">
        <v>609</v>
      </c>
      <c r="R14" t="n">
        <v>86.2</v>
      </c>
      <c r="S14" t="n">
        <v>46.36</v>
      </c>
      <c r="T14" t="n">
        <v>19333.69</v>
      </c>
      <c r="U14" t="n">
        <v>0.54</v>
      </c>
      <c r="V14" t="n">
        <v>0.87</v>
      </c>
      <c r="W14" t="n">
        <v>9.289999999999999</v>
      </c>
      <c r="X14" t="n">
        <v>1.25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3.4086</v>
      </c>
      <c r="E15" t="n">
        <v>29.34</v>
      </c>
      <c r="F15" t="n">
        <v>24.53</v>
      </c>
      <c r="G15" t="n">
        <v>24.94</v>
      </c>
      <c r="H15" t="n">
        <v>0.38</v>
      </c>
      <c r="I15" t="n">
        <v>59</v>
      </c>
      <c r="J15" t="n">
        <v>199.83</v>
      </c>
      <c r="K15" t="n">
        <v>54.38</v>
      </c>
      <c r="L15" t="n">
        <v>4.25</v>
      </c>
      <c r="M15" t="n">
        <v>57</v>
      </c>
      <c r="N15" t="n">
        <v>41.2</v>
      </c>
      <c r="O15" t="n">
        <v>24879.79</v>
      </c>
      <c r="P15" t="n">
        <v>342.73</v>
      </c>
      <c r="Q15" t="n">
        <v>609.03</v>
      </c>
      <c r="R15" t="n">
        <v>83.17</v>
      </c>
      <c r="S15" t="n">
        <v>46.36</v>
      </c>
      <c r="T15" t="n">
        <v>17836.21</v>
      </c>
      <c r="U15" t="n">
        <v>0.5600000000000001</v>
      </c>
      <c r="V15" t="n">
        <v>0.87</v>
      </c>
      <c r="W15" t="n">
        <v>9.27</v>
      </c>
      <c r="X15" t="n">
        <v>1.15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3.4275</v>
      </c>
      <c r="E16" t="n">
        <v>29.18</v>
      </c>
      <c r="F16" t="n">
        <v>24.48</v>
      </c>
      <c r="G16" t="n">
        <v>26.23</v>
      </c>
      <c r="H16" t="n">
        <v>0.4</v>
      </c>
      <c r="I16" t="n">
        <v>56</v>
      </c>
      <c r="J16" t="n">
        <v>200.22</v>
      </c>
      <c r="K16" t="n">
        <v>54.38</v>
      </c>
      <c r="L16" t="n">
        <v>4.5</v>
      </c>
      <c r="M16" t="n">
        <v>54</v>
      </c>
      <c r="N16" t="n">
        <v>41.35</v>
      </c>
      <c r="O16" t="n">
        <v>24928.09</v>
      </c>
      <c r="P16" t="n">
        <v>341.84</v>
      </c>
      <c r="Q16" t="n">
        <v>608.95</v>
      </c>
      <c r="R16" t="n">
        <v>81.91</v>
      </c>
      <c r="S16" t="n">
        <v>46.36</v>
      </c>
      <c r="T16" t="n">
        <v>17224.8</v>
      </c>
      <c r="U16" t="n">
        <v>0.57</v>
      </c>
      <c r="V16" t="n">
        <v>0.87</v>
      </c>
      <c r="W16" t="n">
        <v>9.27</v>
      </c>
      <c r="X16" t="n">
        <v>1.11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3.4488</v>
      </c>
      <c r="E17" t="n">
        <v>29</v>
      </c>
      <c r="F17" t="n">
        <v>24.42</v>
      </c>
      <c r="G17" t="n">
        <v>27.64</v>
      </c>
      <c r="H17" t="n">
        <v>0.42</v>
      </c>
      <c r="I17" t="n">
        <v>53</v>
      </c>
      <c r="J17" t="n">
        <v>200.61</v>
      </c>
      <c r="K17" t="n">
        <v>54.38</v>
      </c>
      <c r="L17" t="n">
        <v>4.75</v>
      </c>
      <c r="M17" t="n">
        <v>51</v>
      </c>
      <c r="N17" t="n">
        <v>41.49</v>
      </c>
      <c r="O17" t="n">
        <v>24976.45</v>
      </c>
      <c r="P17" t="n">
        <v>340.31</v>
      </c>
      <c r="Q17" t="n">
        <v>608.91</v>
      </c>
      <c r="R17" t="n">
        <v>79.84</v>
      </c>
      <c r="S17" t="n">
        <v>46.36</v>
      </c>
      <c r="T17" t="n">
        <v>16201.35</v>
      </c>
      <c r="U17" t="n">
        <v>0.58</v>
      </c>
      <c r="V17" t="n">
        <v>0.87</v>
      </c>
      <c r="W17" t="n">
        <v>9.26</v>
      </c>
      <c r="X17" t="n">
        <v>1.04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3.4696</v>
      </c>
      <c r="E18" t="n">
        <v>28.82</v>
      </c>
      <c r="F18" t="n">
        <v>24.36</v>
      </c>
      <c r="G18" t="n">
        <v>29.23</v>
      </c>
      <c r="H18" t="n">
        <v>0.44</v>
      </c>
      <c r="I18" t="n">
        <v>50</v>
      </c>
      <c r="J18" t="n">
        <v>201.01</v>
      </c>
      <c r="K18" t="n">
        <v>54.38</v>
      </c>
      <c r="L18" t="n">
        <v>5</v>
      </c>
      <c r="M18" t="n">
        <v>48</v>
      </c>
      <c r="N18" t="n">
        <v>41.63</v>
      </c>
      <c r="O18" t="n">
        <v>25024.84</v>
      </c>
      <c r="P18" t="n">
        <v>339.23</v>
      </c>
      <c r="Q18" t="n">
        <v>608.85</v>
      </c>
      <c r="R18" t="n">
        <v>78.34999999999999</v>
      </c>
      <c r="S18" t="n">
        <v>46.36</v>
      </c>
      <c r="T18" t="n">
        <v>15474.63</v>
      </c>
      <c r="U18" t="n">
        <v>0.59</v>
      </c>
      <c r="V18" t="n">
        <v>0.87</v>
      </c>
      <c r="W18" t="n">
        <v>9.25</v>
      </c>
      <c r="X18" t="n">
        <v>0.99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3.4935</v>
      </c>
      <c r="E19" t="n">
        <v>28.62</v>
      </c>
      <c r="F19" t="n">
        <v>24.28</v>
      </c>
      <c r="G19" t="n">
        <v>31</v>
      </c>
      <c r="H19" t="n">
        <v>0.46</v>
      </c>
      <c r="I19" t="n">
        <v>47</v>
      </c>
      <c r="J19" t="n">
        <v>201.4</v>
      </c>
      <c r="K19" t="n">
        <v>54.38</v>
      </c>
      <c r="L19" t="n">
        <v>5.25</v>
      </c>
      <c r="M19" t="n">
        <v>45</v>
      </c>
      <c r="N19" t="n">
        <v>41.77</v>
      </c>
      <c r="O19" t="n">
        <v>25073.29</v>
      </c>
      <c r="P19" t="n">
        <v>337.69</v>
      </c>
      <c r="Q19" t="n">
        <v>608.9400000000001</v>
      </c>
      <c r="R19" t="n">
        <v>75.28</v>
      </c>
      <c r="S19" t="n">
        <v>46.36</v>
      </c>
      <c r="T19" t="n">
        <v>13950.79</v>
      </c>
      <c r="U19" t="n">
        <v>0.62</v>
      </c>
      <c r="V19" t="n">
        <v>0.88</v>
      </c>
      <c r="W19" t="n">
        <v>9.26</v>
      </c>
      <c r="X19" t="n">
        <v>0.91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3.5055</v>
      </c>
      <c r="E20" t="n">
        <v>28.53</v>
      </c>
      <c r="F20" t="n">
        <v>24.26</v>
      </c>
      <c r="G20" t="n">
        <v>32.35</v>
      </c>
      <c r="H20" t="n">
        <v>0.48</v>
      </c>
      <c r="I20" t="n">
        <v>45</v>
      </c>
      <c r="J20" t="n">
        <v>201.79</v>
      </c>
      <c r="K20" t="n">
        <v>54.38</v>
      </c>
      <c r="L20" t="n">
        <v>5.5</v>
      </c>
      <c r="M20" t="n">
        <v>43</v>
      </c>
      <c r="N20" t="n">
        <v>41.92</v>
      </c>
      <c r="O20" t="n">
        <v>25121.79</v>
      </c>
      <c r="P20" t="n">
        <v>336.91</v>
      </c>
      <c r="Q20" t="n">
        <v>608.9</v>
      </c>
      <c r="R20" t="n">
        <v>74.98999999999999</v>
      </c>
      <c r="S20" t="n">
        <v>46.36</v>
      </c>
      <c r="T20" t="n">
        <v>13816.66</v>
      </c>
      <c r="U20" t="n">
        <v>0.62</v>
      </c>
      <c r="V20" t="n">
        <v>0.88</v>
      </c>
      <c r="W20" t="n">
        <v>9.25</v>
      </c>
      <c r="X20" t="n">
        <v>0.89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3.5211</v>
      </c>
      <c r="E21" t="n">
        <v>28.4</v>
      </c>
      <c r="F21" t="n">
        <v>24.21</v>
      </c>
      <c r="G21" t="n">
        <v>33.78</v>
      </c>
      <c r="H21" t="n">
        <v>0.51</v>
      </c>
      <c r="I21" t="n">
        <v>43</v>
      </c>
      <c r="J21" t="n">
        <v>202.19</v>
      </c>
      <c r="K21" t="n">
        <v>54.38</v>
      </c>
      <c r="L21" t="n">
        <v>5.75</v>
      </c>
      <c r="M21" t="n">
        <v>41</v>
      </c>
      <c r="N21" t="n">
        <v>42.06</v>
      </c>
      <c r="O21" t="n">
        <v>25170.34</v>
      </c>
      <c r="P21" t="n">
        <v>336.08</v>
      </c>
      <c r="Q21" t="n">
        <v>608.96</v>
      </c>
      <c r="R21" t="n">
        <v>73.43000000000001</v>
      </c>
      <c r="S21" t="n">
        <v>46.36</v>
      </c>
      <c r="T21" t="n">
        <v>13047.49</v>
      </c>
      <c r="U21" t="n">
        <v>0.63</v>
      </c>
      <c r="V21" t="n">
        <v>0.88</v>
      </c>
      <c r="W21" t="n">
        <v>9.25</v>
      </c>
      <c r="X21" t="n">
        <v>0.84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3.5349</v>
      </c>
      <c r="E22" t="n">
        <v>28.29</v>
      </c>
      <c r="F22" t="n">
        <v>24.18</v>
      </c>
      <c r="G22" t="n">
        <v>35.38</v>
      </c>
      <c r="H22" t="n">
        <v>0.53</v>
      </c>
      <c r="I22" t="n">
        <v>41</v>
      </c>
      <c r="J22" t="n">
        <v>202.58</v>
      </c>
      <c r="K22" t="n">
        <v>54.38</v>
      </c>
      <c r="L22" t="n">
        <v>6</v>
      </c>
      <c r="M22" t="n">
        <v>39</v>
      </c>
      <c r="N22" t="n">
        <v>42.2</v>
      </c>
      <c r="O22" t="n">
        <v>25218.93</v>
      </c>
      <c r="P22" t="n">
        <v>334.97</v>
      </c>
      <c r="Q22" t="n">
        <v>608.86</v>
      </c>
      <c r="R22" t="n">
        <v>72.45</v>
      </c>
      <c r="S22" t="n">
        <v>46.36</v>
      </c>
      <c r="T22" t="n">
        <v>12565.94</v>
      </c>
      <c r="U22" t="n">
        <v>0.64</v>
      </c>
      <c r="V22" t="n">
        <v>0.88</v>
      </c>
      <c r="W22" t="n">
        <v>9.24</v>
      </c>
      <c r="X22" t="n">
        <v>0.8100000000000001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3.5427</v>
      </c>
      <c r="E23" t="n">
        <v>28.23</v>
      </c>
      <c r="F23" t="n">
        <v>24.16</v>
      </c>
      <c r="G23" t="n">
        <v>36.23</v>
      </c>
      <c r="H23" t="n">
        <v>0.55</v>
      </c>
      <c r="I23" t="n">
        <v>40</v>
      </c>
      <c r="J23" t="n">
        <v>202.98</v>
      </c>
      <c r="K23" t="n">
        <v>54.38</v>
      </c>
      <c r="L23" t="n">
        <v>6.25</v>
      </c>
      <c r="M23" t="n">
        <v>38</v>
      </c>
      <c r="N23" t="n">
        <v>42.35</v>
      </c>
      <c r="O23" t="n">
        <v>25267.7</v>
      </c>
      <c r="P23" t="n">
        <v>334.41</v>
      </c>
      <c r="Q23" t="n">
        <v>608.87</v>
      </c>
      <c r="R23" t="n">
        <v>71.51000000000001</v>
      </c>
      <c r="S23" t="n">
        <v>46.36</v>
      </c>
      <c r="T23" t="n">
        <v>12103.39</v>
      </c>
      <c r="U23" t="n">
        <v>0.65</v>
      </c>
      <c r="V23" t="n">
        <v>0.88</v>
      </c>
      <c r="W23" t="n">
        <v>9.25</v>
      </c>
      <c r="X23" t="n">
        <v>0.78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3.5568</v>
      </c>
      <c r="E24" t="n">
        <v>28.12</v>
      </c>
      <c r="F24" t="n">
        <v>24.12</v>
      </c>
      <c r="G24" t="n">
        <v>38.09</v>
      </c>
      <c r="H24" t="n">
        <v>0.57</v>
      </c>
      <c r="I24" t="n">
        <v>38</v>
      </c>
      <c r="J24" t="n">
        <v>203.37</v>
      </c>
      <c r="K24" t="n">
        <v>54.38</v>
      </c>
      <c r="L24" t="n">
        <v>6.5</v>
      </c>
      <c r="M24" t="n">
        <v>36</v>
      </c>
      <c r="N24" t="n">
        <v>42.49</v>
      </c>
      <c r="O24" t="n">
        <v>25316.39</v>
      </c>
      <c r="P24" t="n">
        <v>333.58</v>
      </c>
      <c r="Q24" t="n">
        <v>608.88</v>
      </c>
      <c r="R24" t="n">
        <v>70.39</v>
      </c>
      <c r="S24" t="n">
        <v>46.36</v>
      </c>
      <c r="T24" t="n">
        <v>11551.09</v>
      </c>
      <c r="U24" t="n">
        <v>0.66</v>
      </c>
      <c r="V24" t="n">
        <v>0.88</v>
      </c>
      <c r="W24" t="n">
        <v>9.25</v>
      </c>
      <c r="X24" t="n">
        <v>0.75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3.5642</v>
      </c>
      <c r="E25" t="n">
        <v>28.06</v>
      </c>
      <c r="F25" t="n">
        <v>24.1</v>
      </c>
      <c r="G25" t="n">
        <v>39.08</v>
      </c>
      <c r="H25" t="n">
        <v>0.59</v>
      </c>
      <c r="I25" t="n">
        <v>37</v>
      </c>
      <c r="J25" t="n">
        <v>203.77</v>
      </c>
      <c r="K25" t="n">
        <v>54.38</v>
      </c>
      <c r="L25" t="n">
        <v>6.75</v>
      </c>
      <c r="M25" t="n">
        <v>35</v>
      </c>
      <c r="N25" t="n">
        <v>42.64</v>
      </c>
      <c r="O25" t="n">
        <v>25365.14</v>
      </c>
      <c r="P25" t="n">
        <v>332.85</v>
      </c>
      <c r="Q25" t="n">
        <v>608.85</v>
      </c>
      <c r="R25" t="n">
        <v>70.06</v>
      </c>
      <c r="S25" t="n">
        <v>46.36</v>
      </c>
      <c r="T25" t="n">
        <v>11393.77</v>
      </c>
      <c r="U25" t="n">
        <v>0.66</v>
      </c>
      <c r="V25" t="n">
        <v>0.88</v>
      </c>
      <c r="W25" t="n">
        <v>9.24</v>
      </c>
      <c r="X25" t="n">
        <v>0.73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3.5792</v>
      </c>
      <c r="E26" t="n">
        <v>27.94</v>
      </c>
      <c r="F26" t="n">
        <v>24.06</v>
      </c>
      <c r="G26" t="n">
        <v>41.25</v>
      </c>
      <c r="H26" t="n">
        <v>0.61</v>
      </c>
      <c r="I26" t="n">
        <v>35</v>
      </c>
      <c r="J26" t="n">
        <v>204.16</v>
      </c>
      <c r="K26" t="n">
        <v>54.38</v>
      </c>
      <c r="L26" t="n">
        <v>7</v>
      </c>
      <c r="M26" t="n">
        <v>33</v>
      </c>
      <c r="N26" t="n">
        <v>42.78</v>
      </c>
      <c r="O26" t="n">
        <v>25413.94</v>
      </c>
      <c r="P26" t="n">
        <v>331.9</v>
      </c>
      <c r="Q26" t="n">
        <v>608.89</v>
      </c>
      <c r="R26" t="n">
        <v>68.75</v>
      </c>
      <c r="S26" t="n">
        <v>46.36</v>
      </c>
      <c r="T26" t="n">
        <v>10747.24</v>
      </c>
      <c r="U26" t="n">
        <v>0.67</v>
      </c>
      <c r="V26" t="n">
        <v>0.89</v>
      </c>
      <c r="W26" t="n">
        <v>9.24</v>
      </c>
      <c r="X26" t="n">
        <v>0.6899999999999999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3.5887</v>
      </c>
      <c r="E27" t="n">
        <v>27.86</v>
      </c>
      <c r="F27" t="n">
        <v>24.03</v>
      </c>
      <c r="G27" t="n">
        <v>42.4</v>
      </c>
      <c r="H27" t="n">
        <v>0.63</v>
      </c>
      <c r="I27" t="n">
        <v>34</v>
      </c>
      <c r="J27" t="n">
        <v>204.56</v>
      </c>
      <c r="K27" t="n">
        <v>54.38</v>
      </c>
      <c r="L27" t="n">
        <v>7.25</v>
      </c>
      <c r="M27" t="n">
        <v>32</v>
      </c>
      <c r="N27" t="n">
        <v>42.93</v>
      </c>
      <c r="O27" t="n">
        <v>25462.78</v>
      </c>
      <c r="P27" t="n">
        <v>331.02</v>
      </c>
      <c r="Q27" t="n">
        <v>609.01</v>
      </c>
      <c r="R27" t="n">
        <v>67.61</v>
      </c>
      <c r="S27" t="n">
        <v>46.36</v>
      </c>
      <c r="T27" t="n">
        <v>10180.21</v>
      </c>
      <c r="U27" t="n">
        <v>0.6899999999999999</v>
      </c>
      <c r="V27" t="n">
        <v>0.89</v>
      </c>
      <c r="W27" t="n">
        <v>9.23</v>
      </c>
      <c r="X27" t="n">
        <v>0.65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3.5969</v>
      </c>
      <c r="E28" t="n">
        <v>27.8</v>
      </c>
      <c r="F28" t="n">
        <v>24</v>
      </c>
      <c r="G28" t="n">
        <v>43.64</v>
      </c>
      <c r="H28" t="n">
        <v>0.65</v>
      </c>
      <c r="I28" t="n">
        <v>33</v>
      </c>
      <c r="J28" t="n">
        <v>204.95</v>
      </c>
      <c r="K28" t="n">
        <v>54.38</v>
      </c>
      <c r="L28" t="n">
        <v>7.5</v>
      </c>
      <c r="M28" t="n">
        <v>31</v>
      </c>
      <c r="N28" t="n">
        <v>43.08</v>
      </c>
      <c r="O28" t="n">
        <v>25511.67</v>
      </c>
      <c r="P28" t="n">
        <v>330.32</v>
      </c>
      <c r="Q28" t="n">
        <v>608.85</v>
      </c>
      <c r="R28" t="n">
        <v>67.08</v>
      </c>
      <c r="S28" t="n">
        <v>46.36</v>
      </c>
      <c r="T28" t="n">
        <v>9921.120000000001</v>
      </c>
      <c r="U28" t="n">
        <v>0.6899999999999999</v>
      </c>
      <c r="V28" t="n">
        <v>0.89</v>
      </c>
      <c r="W28" t="n">
        <v>9.23</v>
      </c>
      <c r="X28" t="n">
        <v>0.63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3.6015</v>
      </c>
      <c r="E29" t="n">
        <v>27.77</v>
      </c>
      <c r="F29" t="n">
        <v>24</v>
      </c>
      <c r="G29" t="n">
        <v>45.01</v>
      </c>
      <c r="H29" t="n">
        <v>0.67</v>
      </c>
      <c r="I29" t="n">
        <v>32</v>
      </c>
      <c r="J29" t="n">
        <v>205.35</v>
      </c>
      <c r="K29" t="n">
        <v>54.38</v>
      </c>
      <c r="L29" t="n">
        <v>7.75</v>
      </c>
      <c r="M29" t="n">
        <v>30</v>
      </c>
      <c r="N29" t="n">
        <v>43.22</v>
      </c>
      <c r="O29" t="n">
        <v>25560.62</v>
      </c>
      <c r="P29" t="n">
        <v>329.99</v>
      </c>
      <c r="Q29" t="n">
        <v>608.88</v>
      </c>
      <c r="R29" t="n">
        <v>66.95</v>
      </c>
      <c r="S29" t="n">
        <v>46.36</v>
      </c>
      <c r="T29" t="n">
        <v>9860.68</v>
      </c>
      <c r="U29" t="n">
        <v>0.6899999999999999</v>
      </c>
      <c r="V29" t="n">
        <v>0.89</v>
      </c>
      <c r="W29" t="n">
        <v>9.23</v>
      </c>
      <c r="X29" t="n">
        <v>0.63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3.612</v>
      </c>
      <c r="E30" t="n">
        <v>27.69</v>
      </c>
      <c r="F30" t="n">
        <v>23.96</v>
      </c>
      <c r="G30" t="n">
        <v>46.38</v>
      </c>
      <c r="H30" t="n">
        <v>0.6899999999999999</v>
      </c>
      <c r="I30" t="n">
        <v>31</v>
      </c>
      <c r="J30" t="n">
        <v>205.75</v>
      </c>
      <c r="K30" t="n">
        <v>54.38</v>
      </c>
      <c r="L30" t="n">
        <v>8</v>
      </c>
      <c r="M30" t="n">
        <v>29</v>
      </c>
      <c r="N30" t="n">
        <v>43.37</v>
      </c>
      <c r="O30" t="n">
        <v>25609.61</v>
      </c>
      <c r="P30" t="n">
        <v>329.27</v>
      </c>
      <c r="Q30" t="n">
        <v>608.8099999999999</v>
      </c>
      <c r="R30" t="n">
        <v>65.88</v>
      </c>
      <c r="S30" t="n">
        <v>46.36</v>
      </c>
      <c r="T30" t="n">
        <v>9334.67</v>
      </c>
      <c r="U30" t="n">
        <v>0.7</v>
      </c>
      <c r="V30" t="n">
        <v>0.89</v>
      </c>
      <c r="W30" t="n">
        <v>9.220000000000001</v>
      </c>
      <c r="X30" t="n">
        <v>0.59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3.6176</v>
      </c>
      <c r="E31" t="n">
        <v>27.64</v>
      </c>
      <c r="F31" t="n">
        <v>23.96</v>
      </c>
      <c r="G31" t="n">
        <v>47.92</v>
      </c>
      <c r="H31" t="n">
        <v>0.71</v>
      </c>
      <c r="I31" t="n">
        <v>30</v>
      </c>
      <c r="J31" t="n">
        <v>206.15</v>
      </c>
      <c r="K31" t="n">
        <v>54.38</v>
      </c>
      <c r="L31" t="n">
        <v>8.25</v>
      </c>
      <c r="M31" t="n">
        <v>28</v>
      </c>
      <c r="N31" t="n">
        <v>43.52</v>
      </c>
      <c r="O31" t="n">
        <v>25658.66</v>
      </c>
      <c r="P31" t="n">
        <v>328.51</v>
      </c>
      <c r="Q31" t="n">
        <v>608.88</v>
      </c>
      <c r="R31" t="n">
        <v>65.55</v>
      </c>
      <c r="S31" t="n">
        <v>46.36</v>
      </c>
      <c r="T31" t="n">
        <v>9172.4</v>
      </c>
      <c r="U31" t="n">
        <v>0.71</v>
      </c>
      <c r="V31" t="n">
        <v>0.89</v>
      </c>
      <c r="W31" t="n">
        <v>9.23</v>
      </c>
      <c r="X31" t="n">
        <v>0.59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3.6285</v>
      </c>
      <c r="E32" t="n">
        <v>27.56</v>
      </c>
      <c r="F32" t="n">
        <v>23.91</v>
      </c>
      <c r="G32" t="n">
        <v>49.48</v>
      </c>
      <c r="H32" t="n">
        <v>0.73</v>
      </c>
      <c r="I32" t="n">
        <v>29</v>
      </c>
      <c r="J32" t="n">
        <v>206.54</v>
      </c>
      <c r="K32" t="n">
        <v>54.38</v>
      </c>
      <c r="L32" t="n">
        <v>8.5</v>
      </c>
      <c r="M32" t="n">
        <v>27</v>
      </c>
      <c r="N32" t="n">
        <v>43.67</v>
      </c>
      <c r="O32" t="n">
        <v>25707.76</v>
      </c>
      <c r="P32" t="n">
        <v>327.83</v>
      </c>
      <c r="Q32" t="n">
        <v>608.85</v>
      </c>
      <c r="R32" t="n">
        <v>63.9</v>
      </c>
      <c r="S32" t="n">
        <v>46.36</v>
      </c>
      <c r="T32" t="n">
        <v>8352.299999999999</v>
      </c>
      <c r="U32" t="n">
        <v>0.73</v>
      </c>
      <c r="V32" t="n">
        <v>0.89</v>
      </c>
      <c r="W32" t="n">
        <v>9.23</v>
      </c>
      <c r="X32" t="n">
        <v>0.54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3.6337</v>
      </c>
      <c r="E33" t="n">
        <v>27.52</v>
      </c>
      <c r="F33" t="n">
        <v>23.91</v>
      </c>
      <c r="G33" t="n">
        <v>51.25</v>
      </c>
      <c r="H33" t="n">
        <v>0.75</v>
      </c>
      <c r="I33" t="n">
        <v>28</v>
      </c>
      <c r="J33" t="n">
        <v>206.94</v>
      </c>
      <c r="K33" t="n">
        <v>54.38</v>
      </c>
      <c r="L33" t="n">
        <v>8.75</v>
      </c>
      <c r="M33" t="n">
        <v>26</v>
      </c>
      <c r="N33" t="n">
        <v>43.81</v>
      </c>
      <c r="O33" t="n">
        <v>25756.9</v>
      </c>
      <c r="P33" t="n">
        <v>327.29</v>
      </c>
      <c r="Q33" t="n">
        <v>608.91</v>
      </c>
      <c r="R33" t="n">
        <v>64.53</v>
      </c>
      <c r="S33" t="n">
        <v>46.36</v>
      </c>
      <c r="T33" t="n">
        <v>8672.77</v>
      </c>
      <c r="U33" t="n">
        <v>0.72</v>
      </c>
      <c r="V33" t="n">
        <v>0.89</v>
      </c>
      <c r="W33" t="n">
        <v>9.210000000000001</v>
      </c>
      <c r="X33" t="n">
        <v>0.54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3.6427</v>
      </c>
      <c r="E34" t="n">
        <v>27.45</v>
      </c>
      <c r="F34" t="n">
        <v>23.89</v>
      </c>
      <c r="G34" t="n">
        <v>53.08</v>
      </c>
      <c r="H34" t="n">
        <v>0.77</v>
      </c>
      <c r="I34" t="n">
        <v>27</v>
      </c>
      <c r="J34" t="n">
        <v>207.34</v>
      </c>
      <c r="K34" t="n">
        <v>54.38</v>
      </c>
      <c r="L34" t="n">
        <v>9</v>
      </c>
      <c r="M34" t="n">
        <v>25</v>
      </c>
      <c r="N34" t="n">
        <v>43.96</v>
      </c>
      <c r="O34" t="n">
        <v>25806.1</v>
      </c>
      <c r="P34" t="n">
        <v>326.32</v>
      </c>
      <c r="Q34" t="n">
        <v>608.87</v>
      </c>
      <c r="R34" t="n">
        <v>63.43</v>
      </c>
      <c r="S34" t="n">
        <v>46.36</v>
      </c>
      <c r="T34" t="n">
        <v>8125.33</v>
      </c>
      <c r="U34" t="n">
        <v>0.73</v>
      </c>
      <c r="V34" t="n">
        <v>0.89</v>
      </c>
      <c r="W34" t="n">
        <v>9.220000000000001</v>
      </c>
      <c r="X34" t="n">
        <v>0.51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3.644</v>
      </c>
      <c r="E35" t="n">
        <v>27.44</v>
      </c>
      <c r="F35" t="n">
        <v>23.88</v>
      </c>
      <c r="G35" t="n">
        <v>53.06</v>
      </c>
      <c r="H35" t="n">
        <v>0.79</v>
      </c>
      <c r="I35" t="n">
        <v>27</v>
      </c>
      <c r="J35" t="n">
        <v>207.74</v>
      </c>
      <c r="K35" t="n">
        <v>54.38</v>
      </c>
      <c r="L35" t="n">
        <v>9.25</v>
      </c>
      <c r="M35" t="n">
        <v>25</v>
      </c>
      <c r="N35" t="n">
        <v>44.11</v>
      </c>
      <c r="O35" t="n">
        <v>25855.35</v>
      </c>
      <c r="P35" t="n">
        <v>326.18</v>
      </c>
      <c r="Q35" t="n">
        <v>608.88</v>
      </c>
      <c r="R35" t="n">
        <v>63.01</v>
      </c>
      <c r="S35" t="n">
        <v>46.36</v>
      </c>
      <c r="T35" t="n">
        <v>7915.32</v>
      </c>
      <c r="U35" t="n">
        <v>0.74</v>
      </c>
      <c r="V35" t="n">
        <v>0.89</v>
      </c>
      <c r="W35" t="n">
        <v>9.220000000000001</v>
      </c>
      <c r="X35" t="n">
        <v>0.5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3.6495</v>
      </c>
      <c r="E36" t="n">
        <v>27.4</v>
      </c>
      <c r="F36" t="n">
        <v>23.87</v>
      </c>
      <c r="G36" t="n">
        <v>55.09</v>
      </c>
      <c r="H36" t="n">
        <v>0.8100000000000001</v>
      </c>
      <c r="I36" t="n">
        <v>26</v>
      </c>
      <c r="J36" t="n">
        <v>208.14</v>
      </c>
      <c r="K36" t="n">
        <v>54.38</v>
      </c>
      <c r="L36" t="n">
        <v>9.5</v>
      </c>
      <c r="M36" t="n">
        <v>24</v>
      </c>
      <c r="N36" t="n">
        <v>44.26</v>
      </c>
      <c r="O36" t="n">
        <v>25904.65</v>
      </c>
      <c r="P36" t="n">
        <v>325.3</v>
      </c>
      <c r="Q36" t="n">
        <v>608.85</v>
      </c>
      <c r="R36" t="n">
        <v>63.08</v>
      </c>
      <c r="S36" t="n">
        <v>46.36</v>
      </c>
      <c r="T36" t="n">
        <v>7958.14</v>
      </c>
      <c r="U36" t="n">
        <v>0.73</v>
      </c>
      <c r="V36" t="n">
        <v>0.89</v>
      </c>
      <c r="W36" t="n">
        <v>9.220000000000001</v>
      </c>
      <c r="X36" t="n">
        <v>0.5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3.656</v>
      </c>
      <c r="E37" t="n">
        <v>27.35</v>
      </c>
      <c r="F37" t="n">
        <v>23.86</v>
      </c>
      <c r="G37" t="n">
        <v>57.27</v>
      </c>
      <c r="H37" t="n">
        <v>0.83</v>
      </c>
      <c r="I37" t="n">
        <v>25</v>
      </c>
      <c r="J37" t="n">
        <v>208.54</v>
      </c>
      <c r="K37" t="n">
        <v>54.38</v>
      </c>
      <c r="L37" t="n">
        <v>9.75</v>
      </c>
      <c r="M37" t="n">
        <v>23</v>
      </c>
      <c r="N37" t="n">
        <v>44.41</v>
      </c>
      <c r="O37" t="n">
        <v>25954</v>
      </c>
      <c r="P37" t="n">
        <v>325.13</v>
      </c>
      <c r="Q37" t="n">
        <v>608.8</v>
      </c>
      <c r="R37" t="n">
        <v>62.58</v>
      </c>
      <c r="S37" t="n">
        <v>46.36</v>
      </c>
      <c r="T37" t="n">
        <v>7711.79</v>
      </c>
      <c r="U37" t="n">
        <v>0.74</v>
      </c>
      <c r="V37" t="n">
        <v>0.89</v>
      </c>
      <c r="W37" t="n">
        <v>9.220000000000001</v>
      </c>
      <c r="X37" t="n">
        <v>0.49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3.6565</v>
      </c>
      <c r="E38" t="n">
        <v>27.35</v>
      </c>
      <c r="F38" t="n">
        <v>23.86</v>
      </c>
      <c r="G38" t="n">
        <v>57.26</v>
      </c>
      <c r="H38" t="n">
        <v>0.85</v>
      </c>
      <c r="I38" t="n">
        <v>25</v>
      </c>
      <c r="J38" t="n">
        <v>208.94</v>
      </c>
      <c r="K38" t="n">
        <v>54.38</v>
      </c>
      <c r="L38" t="n">
        <v>10</v>
      </c>
      <c r="M38" t="n">
        <v>23</v>
      </c>
      <c r="N38" t="n">
        <v>44.56</v>
      </c>
      <c r="O38" t="n">
        <v>26003.41</v>
      </c>
      <c r="P38" t="n">
        <v>324.62</v>
      </c>
      <c r="Q38" t="n">
        <v>608.8099999999999</v>
      </c>
      <c r="R38" t="n">
        <v>62.44</v>
      </c>
      <c r="S38" t="n">
        <v>46.36</v>
      </c>
      <c r="T38" t="n">
        <v>7641.77</v>
      </c>
      <c r="U38" t="n">
        <v>0.74</v>
      </c>
      <c r="V38" t="n">
        <v>0.89</v>
      </c>
      <c r="W38" t="n">
        <v>9.220000000000001</v>
      </c>
      <c r="X38" t="n">
        <v>0.49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3.6657</v>
      </c>
      <c r="E39" t="n">
        <v>27.28</v>
      </c>
      <c r="F39" t="n">
        <v>23.83</v>
      </c>
      <c r="G39" t="n">
        <v>59.57</v>
      </c>
      <c r="H39" t="n">
        <v>0.87</v>
      </c>
      <c r="I39" t="n">
        <v>24</v>
      </c>
      <c r="J39" t="n">
        <v>209.34</v>
      </c>
      <c r="K39" t="n">
        <v>54.38</v>
      </c>
      <c r="L39" t="n">
        <v>10.25</v>
      </c>
      <c r="M39" t="n">
        <v>22</v>
      </c>
      <c r="N39" t="n">
        <v>44.71</v>
      </c>
      <c r="O39" t="n">
        <v>26052.86</v>
      </c>
      <c r="P39" t="n">
        <v>323.77</v>
      </c>
      <c r="Q39" t="n">
        <v>608.8200000000001</v>
      </c>
      <c r="R39" t="n">
        <v>61.64</v>
      </c>
      <c r="S39" t="n">
        <v>46.36</v>
      </c>
      <c r="T39" t="n">
        <v>7249.99</v>
      </c>
      <c r="U39" t="n">
        <v>0.75</v>
      </c>
      <c r="V39" t="n">
        <v>0.89</v>
      </c>
      <c r="W39" t="n">
        <v>9.220000000000001</v>
      </c>
      <c r="X39" t="n">
        <v>0.46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3.6729</v>
      </c>
      <c r="E40" t="n">
        <v>27.23</v>
      </c>
      <c r="F40" t="n">
        <v>23.82</v>
      </c>
      <c r="G40" t="n">
        <v>62.13</v>
      </c>
      <c r="H40" t="n">
        <v>0.89</v>
      </c>
      <c r="I40" t="n">
        <v>23</v>
      </c>
      <c r="J40" t="n">
        <v>209.74</v>
      </c>
      <c r="K40" t="n">
        <v>54.38</v>
      </c>
      <c r="L40" t="n">
        <v>10.5</v>
      </c>
      <c r="M40" t="n">
        <v>21</v>
      </c>
      <c r="N40" t="n">
        <v>44.87</v>
      </c>
      <c r="O40" t="n">
        <v>26102.37</v>
      </c>
      <c r="P40" t="n">
        <v>322.96</v>
      </c>
      <c r="Q40" t="n">
        <v>608.8099999999999</v>
      </c>
      <c r="R40" t="n">
        <v>61.14</v>
      </c>
      <c r="S40" t="n">
        <v>46.36</v>
      </c>
      <c r="T40" t="n">
        <v>7003.86</v>
      </c>
      <c r="U40" t="n">
        <v>0.76</v>
      </c>
      <c r="V40" t="n">
        <v>0.89</v>
      </c>
      <c r="W40" t="n">
        <v>9.220000000000001</v>
      </c>
      <c r="X40" t="n">
        <v>0.44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3.6718</v>
      </c>
      <c r="E41" t="n">
        <v>27.23</v>
      </c>
      <c r="F41" t="n">
        <v>23.82</v>
      </c>
      <c r="G41" t="n">
        <v>62.15</v>
      </c>
      <c r="H41" t="n">
        <v>0.91</v>
      </c>
      <c r="I41" t="n">
        <v>23</v>
      </c>
      <c r="J41" t="n">
        <v>210.14</v>
      </c>
      <c r="K41" t="n">
        <v>54.38</v>
      </c>
      <c r="L41" t="n">
        <v>10.75</v>
      </c>
      <c r="M41" t="n">
        <v>21</v>
      </c>
      <c r="N41" t="n">
        <v>45.02</v>
      </c>
      <c r="O41" t="n">
        <v>26151.93</v>
      </c>
      <c r="P41" t="n">
        <v>322.99</v>
      </c>
      <c r="Q41" t="n">
        <v>608.8200000000001</v>
      </c>
      <c r="R41" t="n">
        <v>61.39</v>
      </c>
      <c r="S41" t="n">
        <v>46.36</v>
      </c>
      <c r="T41" t="n">
        <v>7128.85</v>
      </c>
      <c r="U41" t="n">
        <v>0.76</v>
      </c>
      <c r="V41" t="n">
        <v>0.89</v>
      </c>
      <c r="W41" t="n">
        <v>9.220000000000001</v>
      </c>
      <c r="X41" t="n">
        <v>0.45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3.6812</v>
      </c>
      <c r="E42" t="n">
        <v>27.16</v>
      </c>
      <c r="F42" t="n">
        <v>23.79</v>
      </c>
      <c r="G42" t="n">
        <v>64.89</v>
      </c>
      <c r="H42" t="n">
        <v>0.93</v>
      </c>
      <c r="I42" t="n">
        <v>22</v>
      </c>
      <c r="J42" t="n">
        <v>210.55</v>
      </c>
      <c r="K42" t="n">
        <v>54.38</v>
      </c>
      <c r="L42" t="n">
        <v>11</v>
      </c>
      <c r="M42" t="n">
        <v>20</v>
      </c>
      <c r="N42" t="n">
        <v>45.17</v>
      </c>
      <c r="O42" t="n">
        <v>26201.54</v>
      </c>
      <c r="P42" t="n">
        <v>321.79</v>
      </c>
      <c r="Q42" t="n">
        <v>608.79</v>
      </c>
      <c r="R42" t="n">
        <v>60.45</v>
      </c>
      <c r="S42" t="n">
        <v>46.36</v>
      </c>
      <c r="T42" t="n">
        <v>6663.66</v>
      </c>
      <c r="U42" t="n">
        <v>0.77</v>
      </c>
      <c r="V42" t="n">
        <v>0.9</v>
      </c>
      <c r="W42" t="n">
        <v>9.210000000000001</v>
      </c>
      <c r="X42" t="n">
        <v>0.42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3.6811</v>
      </c>
      <c r="E43" t="n">
        <v>27.17</v>
      </c>
      <c r="F43" t="n">
        <v>23.79</v>
      </c>
      <c r="G43" t="n">
        <v>64.89</v>
      </c>
      <c r="H43" t="n">
        <v>0.95</v>
      </c>
      <c r="I43" t="n">
        <v>22</v>
      </c>
      <c r="J43" t="n">
        <v>210.95</v>
      </c>
      <c r="K43" t="n">
        <v>54.38</v>
      </c>
      <c r="L43" t="n">
        <v>11.25</v>
      </c>
      <c r="M43" t="n">
        <v>20</v>
      </c>
      <c r="N43" t="n">
        <v>45.32</v>
      </c>
      <c r="O43" t="n">
        <v>26251.2</v>
      </c>
      <c r="P43" t="n">
        <v>321.75</v>
      </c>
      <c r="Q43" t="n">
        <v>608.8200000000001</v>
      </c>
      <c r="R43" t="n">
        <v>60.6</v>
      </c>
      <c r="S43" t="n">
        <v>46.36</v>
      </c>
      <c r="T43" t="n">
        <v>6736.12</v>
      </c>
      <c r="U43" t="n">
        <v>0.76</v>
      </c>
      <c r="V43" t="n">
        <v>0.9</v>
      </c>
      <c r="W43" t="n">
        <v>9.210000000000001</v>
      </c>
      <c r="X43" t="n">
        <v>0.42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3.6871</v>
      </c>
      <c r="E44" t="n">
        <v>27.12</v>
      </c>
      <c r="F44" t="n">
        <v>23.79</v>
      </c>
      <c r="G44" t="n">
        <v>67.97</v>
      </c>
      <c r="H44" t="n">
        <v>0.97</v>
      </c>
      <c r="I44" t="n">
        <v>21</v>
      </c>
      <c r="J44" t="n">
        <v>211.35</v>
      </c>
      <c r="K44" t="n">
        <v>54.38</v>
      </c>
      <c r="L44" t="n">
        <v>11.5</v>
      </c>
      <c r="M44" t="n">
        <v>19</v>
      </c>
      <c r="N44" t="n">
        <v>45.48</v>
      </c>
      <c r="O44" t="n">
        <v>26300.92</v>
      </c>
      <c r="P44" t="n">
        <v>321.06</v>
      </c>
      <c r="Q44" t="n">
        <v>608.83</v>
      </c>
      <c r="R44" t="n">
        <v>60.23</v>
      </c>
      <c r="S44" t="n">
        <v>46.36</v>
      </c>
      <c r="T44" t="n">
        <v>6557.95</v>
      </c>
      <c r="U44" t="n">
        <v>0.77</v>
      </c>
      <c r="V44" t="n">
        <v>0.9</v>
      </c>
      <c r="W44" t="n">
        <v>9.220000000000001</v>
      </c>
      <c r="X44" t="n">
        <v>0.42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3.6893</v>
      </c>
      <c r="E45" t="n">
        <v>27.11</v>
      </c>
      <c r="F45" t="n">
        <v>23.77</v>
      </c>
      <c r="G45" t="n">
        <v>67.92</v>
      </c>
      <c r="H45" t="n">
        <v>0.99</v>
      </c>
      <c r="I45" t="n">
        <v>21</v>
      </c>
      <c r="J45" t="n">
        <v>211.76</v>
      </c>
      <c r="K45" t="n">
        <v>54.38</v>
      </c>
      <c r="L45" t="n">
        <v>11.75</v>
      </c>
      <c r="M45" t="n">
        <v>19</v>
      </c>
      <c r="N45" t="n">
        <v>45.63</v>
      </c>
      <c r="O45" t="n">
        <v>26350.68</v>
      </c>
      <c r="P45" t="n">
        <v>320.64</v>
      </c>
      <c r="Q45" t="n">
        <v>608.76</v>
      </c>
      <c r="R45" t="n">
        <v>59.93</v>
      </c>
      <c r="S45" t="n">
        <v>46.36</v>
      </c>
      <c r="T45" t="n">
        <v>6407.17</v>
      </c>
      <c r="U45" t="n">
        <v>0.77</v>
      </c>
      <c r="V45" t="n">
        <v>0.9</v>
      </c>
      <c r="W45" t="n">
        <v>9.210000000000001</v>
      </c>
      <c r="X45" t="n">
        <v>0.4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3.6893</v>
      </c>
      <c r="E46" t="n">
        <v>27.11</v>
      </c>
      <c r="F46" t="n">
        <v>23.77</v>
      </c>
      <c r="G46" t="n">
        <v>67.92</v>
      </c>
      <c r="H46" t="n">
        <v>1</v>
      </c>
      <c r="I46" t="n">
        <v>21</v>
      </c>
      <c r="J46" t="n">
        <v>212.16</v>
      </c>
      <c r="K46" t="n">
        <v>54.38</v>
      </c>
      <c r="L46" t="n">
        <v>12</v>
      </c>
      <c r="M46" t="n">
        <v>19</v>
      </c>
      <c r="N46" t="n">
        <v>45.78</v>
      </c>
      <c r="O46" t="n">
        <v>26400.51</v>
      </c>
      <c r="P46" t="n">
        <v>320.15</v>
      </c>
      <c r="Q46" t="n">
        <v>608.83</v>
      </c>
      <c r="R46" t="n">
        <v>59.53</v>
      </c>
      <c r="S46" t="n">
        <v>46.36</v>
      </c>
      <c r="T46" t="n">
        <v>6205.62</v>
      </c>
      <c r="U46" t="n">
        <v>0.78</v>
      </c>
      <c r="V46" t="n">
        <v>0.9</v>
      </c>
      <c r="W46" t="n">
        <v>9.220000000000001</v>
      </c>
      <c r="X46" t="n">
        <v>0.4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3.6979</v>
      </c>
      <c r="E47" t="n">
        <v>27.04</v>
      </c>
      <c r="F47" t="n">
        <v>23.75</v>
      </c>
      <c r="G47" t="n">
        <v>71.23999999999999</v>
      </c>
      <c r="H47" t="n">
        <v>1.02</v>
      </c>
      <c r="I47" t="n">
        <v>20</v>
      </c>
      <c r="J47" t="n">
        <v>212.56</v>
      </c>
      <c r="K47" t="n">
        <v>54.38</v>
      </c>
      <c r="L47" t="n">
        <v>12.25</v>
      </c>
      <c r="M47" t="n">
        <v>18</v>
      </c>
      <c r="N47" t="n">
        <v>45.94</v>
      </c>
      <c r="O47" t="n">
        <v>26450.38</v>
      </c>
      <c r="P47" t="n">
        <v>319.52</v>
      </c>
      <c r="Q47" t="n">
        <v>608.92</v>
      </c>
      <c r="R47" t="n">
        <v>59.1</v>
      </c>
      <c r="S47" t="n">
        <v>46.36</v>
      </c>
      <c r="T47" t="n">
        <v>5995.83</v>
      </c>
      <c r="U47" t="n">
        <v>0.78</v>
      </c>
      <c r="V47" t="n">
        <v>0.9</v>
      </c>
      <c r="W47" t="n">
        <v>9.210000000000001</v>
      </c>
      <c r="X47" t="n">
        <v>0.37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3.6975</v>
      </c>
      <c r="E48" t="n">
        <v>27.05</v>
      </c>
      <c r="F48" t="n">
        <v>23.75</v>
      </c>
      <c r="G48" t="n">
        <v>71.25</v>
      </c>
      <c r="H48" t="n">
        <v>1.04</v>
      </c>
      <c r="I48" t="n">
        <v>20</v>
      </c>
      <c r="J48" t="n">
        <v>212.97</v>
      </c>
      <c r="K48" t="n">
        <v>54.38</v>
      </c>
      <c r="L48" t="n">
        <v>12.5</v>
      </c>
      <c r="M48" t="n">
        <v>18</v>
      </c>
      <c r="N48" t="n">
        <v>46.09</v>
      </c>
      <c r="O48" t="n">
        <v>26500.31</v>
      </c>
      <c r="P48" t="n">
        <v>319.19</v>
      </c>
      <c r="Q48" t="n">
        <v>608.9</v>
      </c>
      <c r="R48" t="n">
        <v>58.97</v>
      </c>
      <c r="S48" t="n">
        <v>46.36</v>
      </c>
      <c r="T48" t="n">
        <v>5933.45</v>
      </c>
      <c r="U48" t="n">
        <v>0.79</v>
      </c>
      <c r="V48" t="n">
        <v>0.9</v>
      </c>
      <c r="W48" t="n">
        <v>9.210000000000001</v>
      </c>
      <c r="X48" t="n">
        <v>0.38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3.7059</v>
      </c>
      <c r="E49" t="n">
        <v>26.98</v>
      </c>
      <c r="F49" t="n">
        <v>23.73</v>
      </c>
      <c r="G49" t="n">
        <v>74.93000000000001</v>
      </c>
      <c r="H49" t="n">
        <v>1.06</v>
      </c>
      <c r="I49" t="n">
        <v>19</v>
      </c>
      <c r="J49" t="n">
        <v>213.37</v>
      </c>
      <c r="K49" t="n">
        <v>54.38</v>
      </c>
      <c r="L49" t="n">
        <v>12.75</v>
      </c>
      <c r="M49" t="n">
        <v>17</v>
      </c>
      <c r="N49" t="n">
        <v>46.25</v>
      </c>
      <c r="O49" t="n">
        <v>26550.29</v>
      </c>
      <c r="P49" t="n">
        <v>318.76</v>
      </c>
      <c r="Q49" t="n">
        <v>608.77</v>
      </c>
      <c r="R49" t="n">
        <v>58.42</v>
      </c>
      <c r="S49" t="n">
        <v>46.36</v>
      </c>
      <c r="T49" t="n">
        <v>5661.38</v>
      </c>
      <c r="U49" t="n">
        <v>0.79</v>
      </c>
      <c r="V49" t="n">
        <v>0.9</v>
      </c>
      <c r="W49" t="n">
        <v>9.210000000000001</v>
      </c>
      <c r="X49" t="n">
        <v>0.36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3.7039</v>
      </c>
      <c r="E50" t="n">
        <v>27</v>
      </c>
      <c r="F50" t="n">
        <v>23.74</v>
      </c>
      <c r="G50" t="n">
        <v>74.98</v>
      </c>
      <c r="H50" t="n">
        <v>1.08</v>
      </c>
      <c r="I50" t="n">
        <v>19</v>
      </c>
      <c r="J50" t="n">
        <v>213.78</v>
      </c>
      <c r="K50" t="n">
        <v>54.38</v>
      </c>
      <c r="L50" t="n">
        <v>13</v>
      </c>
      <c r="M50" t="n">
        <v>17</v>
      </c>
      <c r="N50" t="n">
        <v>46.4</v>
      </c>
      <c r="O50" t="n">
        <v>26600.32</v>
      </c>
      <c r="P50" t="n">
        <v>318.7</v>
      </c>
      <c r="Q50" t="n">
        <v>608.8200000000001</v>
      </c>
      <c r="R50" t="n">
        <v>58.83</v>
      </c>
      <c r="S50" t="n">
        <v>46.36</v>
      </c>
      <c r="T50" t="n">
        <v>5869.04</v>
      </c>
      <c r="U50" t="n">
        <v>0.79</v>
      </c>
      <c r="V50" t="n">
        <v>0.9</v>
      </c>
      <c r="W50" t="n">
        <v>9.210000000000001</v>
      </c>
      <c r="X50" t="n">
        <v>0.37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3.7068</v>
      </c>
      <c r="E51" t="n">
        <v>26.98</v>
      </c>
      <c r="F51" t="n">
        <v>23.72</v>
      </c>
      <c r="G51" t="n">
        <v>74.91</v>
      </c>
      <c r="H51" t="n">
        <v>1.1</v>
      </c>
      <c r="I51" t="n">
        <v>19</v>
      </c>
      <c r="J51" t="n">
        <v>214.19</v>
      </c>
      <c r="K51" t="n">
        <v>54.38</v>
      </c>
      <c r="L51" t="n">
        <v>13.25</v>
      </c>
      <c r="M51" t="n">
        <v>17</v>
      </c>
      <c r="N51" t="n">
        <v>46.56</v>
      </c>
      <c r="O51" t="n">
        <v>26650.41</v>
      </c>
      <c r="P51" t="n">
        <v>317.43</v>
      </c>
      <c r="Q51" t="n">
        <v>608.78</v>
      </c>
      <c r="R51" t="n">
        <v>58.39</v>
      </c>
      <c r="S51" t="n">
        <v>46.36</v>
      </c>
      <c r="T51" t="n">
        <v>5649.95</v>
      </c>
      <c r="U51" t="n">
        <v>0.79</v>
      </c>
      <c r="V51" t="n">
        <v>0.9</v>
      </c>
      <c r="W51" t="n">
        <v>9.199999999999999</v>
      </c>
      <c r="X51" t="n">
        <v>0.35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3.7132</v>
      </c>
      <c r="E52" t="n">
        <v>26.93</v>
      </c>
      <c r="F52" t="n">
        <v>23.71</v>
      </c>
      <c r="G52" t="n">
        <v>79.05</v>
      </c>
      <c r="H52" t="n">
        <v>1.12</v>
      </c>
      <c r="I52" t="n">
        <v>18</v>
      </c>
      <c r="J52" t="n">
        <v>214.59</v>
      </c>
      <c r="K52" t="n">
        <v>54.38</v>
      </c>
      <c r="L52" t="n">
        <v>13.5</v>
      </c>
      <c r="M52" t="n">
        <v>16</v>
      </c>
      <c r="N52" t="n">
        <v>46.72</v>
      </c>
      <c r="O52" t="n">
        <v>26700.55</v>
      </c>
      <c r="P52" t="n">
        <v>317.39</v>
      </c>
      <c r="Q52" t="n">
        <v>608.78</v>
      </c>
      <c r="R52" t="n">
        <v>57.99</v>
      </c>
      <c r="S52" t="n">
        <v>46.36</v>
      </c>
      <c r="T52" t="n">
        <v>5452.29</v>
      </c>
      <c r="U52" t="n">
        <v>0.8</v>
      </c>
      <c r="V52" t="n">
        <v>0.9</v>
      </c>
      <c r="W52" t="n">
        <v>9.210000000000001</v>
      </c>
      <c r="X52" t="n">
        <v>0.34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3.7157</v>
      </c>
      <c r="E53" t="n">
        <v>26.91</v>
      </c>
      <c r="F53" t="n">
        <v>23.7</v>
      </c>
      <c r="G53" t="n">
        <v>78.98999999999999</v>
      </c>
      <c r="H53" t="n">
        <v>1.14</v>
      </c>
      <c r="I53" t="n">
        <v>18</v>
      </c>
      <c r="J53" t="n">
        <v>215</v>
      </c>
      <c r="K53" t="n">
        <v>54.38</v>
      </c>
      <c r="L53" t="n">
        <v>13.75</v>
      </c>
      <c r="M53" t="n">
        <v>16</v>
      </c>
      <c r="N53" t="n">
        <v>46.87</v>
      </c>
      <c r="O53" t="n">
        <v>26750.75</v>
      </c>
      <c r="P53" t="n">
        <v>317.03</v>
      </c>
      <c r="Q53" t="n">
        <v>608.79</v>
      </c>
      <c r="R53" t="n">
        <v>57.36</v>
      </c>
      <c r="S53" t="n">
        <v>46.36</v>
      </c>
      <c r="T53" t="n">
        <v>5138.32</v>
      </c>
      <c r="U53" t="n">
        <v>0.8100000000000001</v>
      </c>
      <c r="V53" t="n">
        <v>0.9</v>
      </c>
      <c r="W53" t="n">
        <v>9.210000000000001</v>
      </c>
      <c r="X53" t="n">
        <v>0.33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3.7144</v>
      </c>
      <c r="E54" t="n">
        <v>26.92</v>
      </c>
      <c r="F54" t="n">
        <v>23.71</v>
      </c>
      <c r="G54" t="n">
        <v>79.02</v>
      </c>
      <c r="H54" t="n">
        <v>1.15</v>
      </c>
      <c r="I54" t="n">
        <v>18</v>
      </c>
      <c r="J54" t="n">
        <v>215.41</v>
      </c>
      <c r="K54" t="n">
        <v>54.38</v>
      </c>
      <c r="L54" t="n">
        <v>14</v>
      </c>
      <c r="M54" t="n">
        <v>16</v>
      </c>
      <c r="N54" t="n">
        <v>47.03</v>
      </c>
      <c r="O54" t="n">
        <v>26801</v>
      </c>
      <c r="P54" t="n">
        <v>315.92</v>
      </c>
      <c r="Q54" t="n">
        <v>608.88</v>
      </c>
      <c r="R54" t="n">
        <v>57.79</v>
      </c>
      <c r="S54" t="n">
        <v>46.36</v>
      </c>
      <c r="T54" t="n">
        <v>5352.05</v>
      </c>
      <c r="U54" t="n">
        <v>0.8</v>
      </c>
      <c r="V54" t="n">
        <v>0.9</v>
      </c>
      <c r="W54" t="n">
        <v>9.210000000000001</v>
      </c>
      <c r="X54" t="n">
        <v>0.33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3.7227</v>
      </c>
      <c r="E55" t="n">
        <v>26.86</v>
      </c>
      <c r="F55" t="n">
        <v>23.68</v>
      </c>
      <c r="G55" t="n">
        <v>83.59</v>
      </c>
      <c r="H55" t="n">
        <v>1.17</v>
      </c>
      <c r="I55" t="n">
        <v>17</v>
      </c>
      <c r="J55" t="n">
        <v>215.82</v>
      </c>
      <c r="K55" t="n">
        <v>54.38</v>
      </c>
      <c r="L55" t="n">
        <v>14.25</v>
      </c>
      <c r="M55" t="n">
        <v>15</v>
      </c>
      <c r="N55" t="n">
        <v>47.19</v>
      </c>
      <c r="O55" t="n">
        <v>26851.31</v>
      </c>
      <c r="P55" t="n">
        <v>315.28</v>
      </c>
      <c r="Q55" t="n">
        <v>608.91</v>
      </c>
      <c r="R55" t="n">
        <v>56.99</v>
      </c>
      <c r="S55" t="n">
        <v>46.36</v>
      </c>
      <c r="T55" t="n">
        <v>4957.63</v>
      </c>
      <c r="U55" t="n">
        <v>0.8100000000000001</v>
      </c>
      <c r="V55" t="n">
        <v>0.9</v>
      </c>
      <c r="W55" t="n">
        <v>9.210000000000001</v>
      </c>
      <c r="X55" t="n">
        <v>0.31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3.7219</v>
      </c>
      <c r="E56" t="n">
        <v>26.87</v>
      </c>
      <c r="F56" t="n">
        <v>23.69</v>
      </c>
      <c r="G56" t="n">
        <v>83.61</v>
      </c>
      <c r="H56" t="n">
        <v>1.19</v>
      </c>
      <c r="I56" t="n">
        <v>17</v>
      </c>
      <c r="J56" t="n">
        <v>216.22</v>
      </c>
      <c r="K56" t="n">
        <v>54.38</v>
      </c>
      <c r="L56" t="n">
        <v>14.5</v>
      </c>
      <c r="M56" t="n">
        <v>15</v>
      </c>
      <c r="N56" t="n">
        <v>47.35</v>
      </c>
      <c r="O56" t="n">
        <v>26901.66</v>
      </c>
      <c r="P56" t="n">
        <v>315.58</v>
      </c>
      <c r="Q56" t="n">
        <v>608.79</v>
      </c>
      <c r="R56" t="n">
        <v>57.28</v>
      </c>
      <c r="S56" t="n">
        <v>46.36</v>
      </c>
      <c r="T56" t="n">
        <v>5100.29</v>
      </c>
      <c r="U56" t="n">
        <v>0.8100000000000001</v>
      </c>
      <c r="V56" t="n">
        <v>0.9</v>
      </c>
      <c r="W56" t="n">
        <v>9.210000000000001</v>
      </c>
      <c r="X56" t="n">
        <v>0.32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3.7213</v>
      </c>
      <c r="E57" t="n">
        <v>26.87</v>
      </c>
      <c r="F57" t="n">
        <v>23.69</v>
      </c>
      <c r="G57" t="n">
        <v>83.63</v>
      </c>
      <c r="H57" t="n">
        <v>1.21</v>
      </c>
      <c r="I57" t="n">
        <v>17</v>
      </c>
      <c r="J57" t="n">
        <v>216.63</v>
      </c>
      <c r="K57" t="n">
        <v>54.38</v>
      </c>
      <c r="L57" t="n">
        <v>14.75</v>
      </c>
      <c r="M57" t="n">
        <v>15</v>
      </c>
      <c r="N57" t="n">
        <v>47.51</v>
      </c>
      <c r="O57" t="n">
        <v>26952.08</v>
      </c>
      <c r="P57" t="n">
        <v>315.04</v>
      </c>
      <c r="Q57" t="n">
        <v>608.8200000000001</v>
      </c>
      <c r="R57" t="n">
        <v>57.47</v>
      </c>
      <c r="S57" t="n">
        <v>46.36</v>
      </c>
      <c r="T57" t="n">
        <v>5198.89</v>
      </c>
      <c r="U57" t="n">
        <v>0.8100000000000001</v>
      </c>
      <c r="V57" t="n">
        <v>0.9</v>
      </c>
      <c r="W57" t="n">
        <v>9.199999999999999</v>
      </c>
      <c r="X57" t="n">
        <v>0.32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3.7296</v>
      </c>
      <c r="E58" t="n">
        <v>26.81</v>
      </c>
      <c r="F58" t="n">
        <v>23.67</v>
      </c>
      <c r="G58" t="n">
        <v>88.78</v>
      </c>
      <c r="H58" t="n">
        <v>1.23</v>
      </c>
      <c r="I58" t="n">
        <v>16</v>
      </c>
      <c r="J58" t="n">
        <v>217.04</v>
      </c>
      <c r="K58" t="n">
        <v>54.38</v>
      </c>
      <c r="L58" t="n">
        <v>15</v>
      </c>
      <c r="M58" t="n">
        <v>14</v>
      </c>
      <c r="N58" t="n">
        <v>47.66</v>
      </c>
      <c r="O58" t="n">
        <v>27002.55</v>
      </c>
      <c r="P58" t="n">
        <v>314</v>
      </c>
      <c r="Q58" t="n">
        <v>608.78</v>
      </c>
      <c r="R58" t="n">
        <v>56.7</v>
      </c>
      <c r="S58" t="n">
        <v>46.36</v>
      </c>
      <c r="T58" t="n">
        <v>4816.38</v>
      </c>
      <c r="U58" t="n">
        <v>0.82</v>
      </c>
      <c r="V58" t="n">
        <v>0.9</v>
      </c>
      <c r="W58" t="n">
        <v>9.210000000000001</v>
      </c>
      <c r="X58" t="n">
        <v>0.3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3.7298</v>
      </c>
      <c r="E59" t="n">
        <v>26.81</v>
      </c>
      <c r="F59" t="n">
        <v>23.67</v>
      </c>
      <c r="G59" t="n">
        <v>88.77</v>
      </c>
      <c r="H59" t="n">
        <v>1.25</v>
      </c>
      <c r="I59" t="n">
        <v>16</v>
      </c>
      <c r="J59" t="n">
        <v>217.45</v>
      </c>
      <c r="K59" t="n">
        <v>54.38</v>
      </c>
      <c r="L59" t="n">
        <v>15.25</v>
      </c>
      <c r="M59" t="n">
        <v>14</v>
      </c>
      <c r="N59" t="n">
        <v>47.82</v>
      </c>
      <c r="O59" t="n">
        <v>27053.07</v>
      </c>
      <c r="P59" t="n">
        <v>314.4</v>
      </c>
      <c r="Q59" t="n">
        <v>608.8200000000001</v>
      </c>
      <c r="R59" t="n">
        <v>56.58</v>
      </c>
      <c r="S59" t="n">
        <v>46.36</v>
      </c>
      <c r="T59" t="n">
        <v>4758.89</v>
      </c>
      <c r="U59" t="n">
        <v>0.82</v>
      </c>
      <c r="V59" t="n">
        <v>0.9</v>
      </c>
      <c r="W59" t="n">
        <v>9.210000000000001</v>
      </c>
      <c r="X59" t="n">
        <v>0.3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3.7276</v>
      </c>
      <c r="E60" t="n">
        <v>26.83</v>
      </c>
      <c r="F60" t="n">
        <v>23.69</v>
      </c>
      <c r="G60" t="n">
        <v>88.83</v>
      </c>
      <c r="H60" t="n">
        <v>1.26</v>
      </c>
      <c r="I60" t="n">
        <v>16</v>
      </c>
      <c r="J60" t="n">
        <v>217.86</v>
      </c>
      <c r="K60" t="n">
        <v>54.38</v>
      </c>
      <c r="L60" t="n">
        <v>15.5</v>
      </c>
      <c r="M60" t="n">
        <v>14</v>
      </c>
      <c r="N60" t="n">
        <v>47.98</v>
      </c>
      <c r="O60" t="n">
        <v>27103.65</v>
      </c>
      <c r="P60" t="n">
        <v>313.82</v>
      </c>
      <c r="Q60" t="n">
        <v>608.88</v>
      </c>
      <c r="R60" t="n">
        <v>57.37</v>
      </c>
      <c r="S60" t="n">
        <v>46.36</v>
      </c>
      <c r="T60" t="n">
        <v>5151.17</v>
      </c>
      <c r="U60" t="n">
        <v>0.8100000000000001</v>
      </c>
      <c r="V60" t="n">
        <v>0.9</v>
      </c>
      <c r="W60" t="n">
        <v>9.199999999999999</v>
      </c>
      <c r="X60" t="n">
        <v>0.32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3.7274</v>
      </c>
      <c r="E61" t="n">
        <v>26.83</v>
      </c>
      <c r="F61" t="n">
        <v>23.69</v>
      </c>
      <c r="G61" t="n">
        <v>88.84</v>
      </c>
      <c r="H61" t="n">
        <v>1.28</v>
      </c>
      <c r="I61" t="n">
        <v>16</v>
      </c>
      <c r="J61" t="n">
        <v>218.27</v>
      </c>
      <c r="K61" t="n">
        <v>54.38</v>
      </c>
      <c r="L61" t="n">
        <v>15.75</v>
      </c>
      <c r="M61" t="n">
        <v>14</v>
      </c>
      <c r="N61" t="n">
        <v>48.15</v>
      </c>
      <c r="O61" t="n">
        <v>27154.29</v>
      </c>
      <c r="P61" t="n">
        <v>313.08</v>
      </c>
      <c r="Q61" t="n">
        <v>608.77</v>
      </c>
      <c r="R61" t="n">
        <v>57.32</v>
      </c>
      <c r="S61" t="n">
        <v>46.36</v>
      </c>
      <c r="T61" t="n">
        <v>5125.33</v>
      </c>
      <c r="U61" t="n">
        <v>0.8100000000000001</v>
      </c>
      <c r="V61" t="n">
        <v>0.9</v>
      </c>
      <c r="W61" t="n">
        <v>9.199999999999999</v>
      </c>
      <c r="X61" t="n">
        <v>0.32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3.7366</v>
      </c>
      <c r="E62" t="n">
        <v>26.76</v>
      </c>
      <c r="F62" t="n">
        <v>23.66</v>
      </c>
      <c r="G62" t="n">
        <v>94.65000000000001</v>
      </c>
      <c r="H62" t="n">
        <v>1.3</v>
      </c>
      <c r="I62" t="n">
        <v>15</v>
      </c>
      <c r="J62" t="n">
        <v>218.68</v>
      </c>
      <c r="K62" t="n">
        <v>54.38</v>
      </c>
      <c r="L62" t="n">
        <v>16</v>
      </c>
      <c r="M62" t="n">
        <v>13</v>
      </c>
      <c r="N62" t="n">
        <v>48.31</v>
      </c>
      <c r="O62" t="n">
        <v>27204.98</v>
      </c>
      <c r="P62" t="n">
        <v>312.08</v>
      </c>
      <c r="Q62" t="n">
        <v>608.8099999999999</v>
      </c>
      <c r="R62" t="n">
        <v>56.38</v>
      </c>
      <c r="S62" t="n">
        <v>46.36</v>
      </c>
      <c r="T62" t="n">
        <v>4664.04</v>
      </c>
      <c r="U62" t="n">
        <v>0.82</v>
      </c>
      <c r="V62" t="n">
        <v>0.9</v>
      </c>
      <c r="W62" t="n">
        <v>9.199999999999999</v>
      </c>
      <c r="X62" t="n">
        <v>0.29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3.7387</v>
      </c>
      <c r="E63" t="n">
        <v>26.75</v>
      </c>
      <c r="F63" t="n">
        <v>23.65</v>
      </c>
      <c r="G63" t="n">
        <v>94.59</v>
      </c>
      <c r="H63" t="n">
        <v>1.32</v>
      </c>
      <c r="I63" t="n">
        <v>15</v>
      </c>
      <c r="J63" t="n">
        <v>219.09</v>
      </c>
      <c r="K63" t="n">
        <v>54.38</v>
      </c>
      <c r="L63" t="n">
        <v>16.25</v>
      </c>
      <c r="M63" t="n">
        <v>13</v>
      </c>
      <c r="N63" t="n">
        <v>48.47</v>
      </c>
      <c r="O63" t="n">
        <v>27255.72</v>
      </c>
      <c r="P63" t="n">
        <v>312.29</v>
      </c>
      <c r="Q63" t="n">
        <v>608.84</v>
      </c>
      <c r="R63" t="n">
        <v>55.88</v>
      </c>
      <c r="S63" t="n">
        <v>46.36</v>
      </c>
      <c r="T63" t="n">
        <v>4412.29</v>
      </c>
      <c r="U63" t="n">
        <v>0.83</v>
      </c>
      <c r="V63" t="n">
        <v>0.9</v>
      </c>
      <c r="W63" t="n">
        <v>9.199999999999999</v>
      </c>
      <c r="X63" t="n">
        <v>0.28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3.7386</v>
      </c>
      <c r="E64" t="n">
        <v>26.75</v>
      </c>
      <c r="F64" t="n">
        <v>23.65</v>
      </c>
      <c r="G64" t="n">
        <v>94.59</v>
      </c>
      <c r="H64" t="n">
        <v>1.34</v>
      </c>
      <c r="I64" t="n">
        <v>15</v>
      </c>
      <c r="J64" t="n">
        <v>219.51</v>
      </c>
      <c r="K64" t="n">
        <v>54.38</v>
      </c>
      <c r="L64" t="n">
        <v>16.5</v>
      </c>
      <c r="M64" t="n">
        <v>13</v>
      </c>
      <c r="N64" t="n">
        <v>48.63</v>
      </c>
      <c r="O64" t="n">
        <v>27306.53</v>
      </c>
      <c r="P64" t="n">
        <v>312.27</v>
      </c>
      <c r="Q64" t="n">
        <v>608.79</v>
      </c>
      <c r="R64" t="n">
        <v>56.02</v>
      </c>
      <c r="S64" t="n">
        <v>46.36</v>
      </c>
      <c r="T64" t="n">
        <v>4481.26</v>
      </c>
      <c r="U64" t="n">
        <v>0.83</v>
      </c>
      <c r="V64" t="n">
        <v>0.9</v>
      </c>
      <c r="W64" t="n">
        <v>9.199999999999999</v>
      </c>
      <c r="X64" t="n">
        <v>0.28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3.7371</v>
      </c>
      <c r="E65" t="n">
        <v>26.76</v>
      </c>
      <c r="F65" t="n">
        <v>23.66</v>
      </c>
      <c r="G65" t="n">
        <v>94.63</v>
      </c>
      <c r="H65" t="n">
        <v>1.35</v>
      </c>
      <c r="I65" t="n">
        <v>15</v>
      </c>
      <c r="J65" t="n">
        <v>219.92</v>
      </c>
      <c r="K65" t="n">
        <v>54.38</v>
      </c>
      <c r="L65" t="n">
        <v>16.75</v>
      </c>
      <c r="M65" t="n">
        <v>13</v>
      </c>
      <c r="N65" t="n">
        <v>48.79</v>
      </c>
      <c r="O65" t="n">
        <v>27357.38</v>
      </c>
      <c r="P65" t="n">
        <v>311.44</v>
      </c>
      <c r="Q65" t="n">
        <v>608.79</v>
      </c>
      <c r="R65" t="n">
        <v>56.33</v>
      </c>
      <c r="S65" t="n">
        <v>46.36</v>
      </c>
      <c r="T65" t="n">
        <v>4637.35</v>
      </c>
      <c r="U65" t="n">
        <v>0.82</v>
      </c>
      <c r="V65" t="n">
        <v>0.9</v>
      </c>
      <c r="W65" t="n">
        <v>9.199999999999999</v>
      </c>
      <c r="X65" t="n">
        <v>0.29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3.7378</v>
      </c>
      <c r="E66" t="n">
        <v>26.75</v>
      </c>
      <c r="F66" t="n">
        <v>23.65</v>
      </c>
      <c r="G66" t="n">
        <v>94.62</v>
      </c>
      <c r="H66" t="n">
        <v>1.37</v>
      </c>
      <c r="I66" t="n">
        <v>15</v>
      </c>
      <c r="J66" t="n">
        <v>220.33</v>
      </c>
      <c r="K66" t="n">
        <v>54.38</v>
      </c>
      <c r="L66" t="n">
        <v>17</v>
      </c>
      <c r="M66" t="n">
        <v>13</v>
      </c>
      <c r="N66" t="n">
        <v>48.95</v>
      </c>
      <c r="O66" t="n">
        <v>27408.3</v>
      </c>
      <c r="P66" t="n">
        <v>310.28</v>
      </c>
      <c r="Q66" t="n">
        <v>608.8200000000001</v>
      </c>
      <c r="R66" t="n">
        <v>56.12</v>
      </c>
      <c r="S66" t="n">
        <v>46.36</v>
      </c>
      <c r="T66" t="n">
        <v>4531.62</v>
      </c>
      <c r="U66" t="n">
        <v>0.83</v>
      </c>
      <c r="V66" t="n">
        <v>0.9</v>
      </c>
      <c r="W66" t="n">
        <v>9.199999999999999</v>
      </c>
      <c r="X66" t="n">
        <v>0.28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3.7471</v>
      </c>
      <c r="E67" t="n">
        <v>26.69</v>
      </c>
      <c r="F67" t="n">
        <v>23.63</v>
      </c>
      <c r="G67" t="n">
        <v>101.25</v>
      </c>
      <c r="H67" t="n">
        <v>1.39</v>
      </c>
      <c r="I67" t="n">
        <v>14</v>
      </c>
      <c r="J67" t="n">
        <v>220.74</v>
      </c>
      <c r="K67" t="n">
        <v>54.38</v>
      </c>
      <c r="L67" t="n">
        <v>17.25</v>
      </c>
      <c r="M67" t="n">
        <v>12</v>
      </c>
      <c r="N67" t="n">
        <v>49.12</v>
      </c>
      <c r="O67" t="n">
        <v>27459.27</v>
      </c>
      <c r="P67" t="n">
        <v>310.12</v>
      </c>
      <c r="Q67" t="n">
        <v>608.87</v>
      </c>
      <c r="R67" t="n">
        <v>55.22</v>
      </c>
      <c r="S67" t="n">
        <v>46.36</v>
      </c>
      <c r="T67" t="n">
        <v>4090.01</v>
      </c>
      <c r="U67" t="n">
        <v>0.84</v>
      </c>
      <c r="V67" t="n">
        <v>0.9</v>
      </c>
      <c r="W67" t="n">
        <v>9.199999999999999</v>
      </c>
      <c r="X67" t="n">
        <v>0.25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3.7492</v>
      </c>
      <c r="E68" t="n">
        <v>26.67</v>
      </c>
      <c r="F68" t="n">
        <v>23.61</v>
      </c>
      <c r="G68" t="n">
        <v>101.19</v>
      </c>
      <c r="H68" t="n">
        <v>1.41</v>
      </c>
      <c r="I68" t="n">
        <v>14</v>
      </c>
      <c r="J68" t="n">
        <v>221.16</v>
      </c>
      <c r="K68" t="n">
        <v>54.38</v>
      </c>
      <c r="L68" t="n">
        <v>17.5</v>
      </c>
      <c r="M68" t="n">
        <v>12</v>
      </c>
      <c r="N68" t="n">
        <v>49.28</v>
      </c>
      <c r="O68" t="n">
        <v>27510.3</v>
      </c>
      <c r="P68" t="n">
        <v>309.97</v>
      </c>
      <c r="Q68" t="n">
        <v>608.8</v>
      </c>
      <c r="R68" t="n">
        <v>54.87</v>
      </c>
      <c r="S68" t="n">
        <v>46.36</v>
      </c>
      <c r="T68" t="n">
        <v>3911.71</v>
      </c>
      <c r="U68" t="n">
        <v>0.84</v>
      </c>
      <c r="V68" t="n">
        <v>0.9</v>
      </c>
      <c r="W68" t="n">
        <v>9.199999999999999</v>
      </c>
      <c r="X68" t="n">
        <v>0.24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3.7481</v>
      </c>
      <c r="E69" t="n">
        <v>26.68</v>
      </c>
      <c r="F69" t="n">
        <v>23.62</v>
      </c>
      <c r="G69" t="n">
        <v>101.22</v>
      </c>
      <c r="H69" t="n">
        <v>1.42</v>
      </c>
      <c r="I69" t="n">
        <v>14</v>
      </c>
      <c r="J69" t="n">
        <v>221.57</v>
      </c>
      <c r="K69" t="n">
        <v>54.38</v>
      </c>
      <c r="L69" t="n">
        <v>17.75</v>
      </c>
      <c r="M69" t="n">
        <v>12</v>
      </c>
      <c r="N69" t="n">
        <v>49.45</v>
      </c>
      <c r="O69" t="n">
        <v>27561.39</v>
      </c>
      <c r="P69" t="n">
        <v>309.84</v>
      </c>
      <c r="Q69" t="n">
        <v>608.8099999999999</v>
      </c>
      <c r="R69" t="n">
        <v>55.05</v>
      </c>
      <c r="S69" t="n">
        <v>46.36</v>
      </c>
      <c r="T69" t="n">
        <v>4000.99</v>
      </c>
      <c r="U69" t="n">
        <v>0.84</v>
      </c>
      <c r="V69" t="n">
        <v>0.9</v>
      </c>
      <c r="W69" t="n">
        <v>9.199999999999999</v>
      </c>
      <c r="X69" t="n">
        <v>0.25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3.7473</v>
      </c>
      <c r="E70" t="n">
        <v>26.69</v>
      </c>
      <c r="F70" t="n">
        <v>23.62</v>
      </c>
      <c r="G70" t="n">
        <v>101.25</v>
      </c>
      <c r="H70" t="n">
        <v>1.44</v>
      </c>
      <c r="I70" t="n">
        <v>14</v>
      </c>
      <c r="J70" t="n">
        <v>221.99</v>
      </c>
      <c r="K70" t="n">
        <v>54.38</v>
      </c>
      <c r="L70" t="n">
        <v>18</v>
      </c>
      <c r="M70" t="n">
        <v>12</v>
      </c>
      <c r="N70" t="n">
        <v>49.61</v>
      </c>
      <c r="O70" t="n">
        <v>27612.53</v>
      </c>
      <c r="P70" t="n">
        <v>308.97</v>
      </c>
      <c r="Q70" t="n">
        <v>608.84</v>
      </c>
      <c r="R70" t="n">
        <v>55.4</v>
      </c>
      <c r="S70" t="n">
        <v>46.36</v>
      </c>
      <c r="T70" t="n">
        <v>4176.53</v>
      </c>
      <c r="U70" t="n">
        <v>0.84</v>
      </c>
      <c r="V70" t="n">
        <v>0.9</v>
      </c>
      <c r="W70" t="n">
        <v>9.199999999999999</v>
      </c>
      <c r="X70" t="n">
        <v>0.25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3.7451</v>
      </c>
      <c r="E71" t="n">
        <v>26.7</v>
      </c>
      <c r="F71" t="n">
        <v>23.64</v>
      </c>
      <c r="G71" t="n">
        <v>101.32</v>
      </c>
      <c r="H71" t="n">
        <v>1.46</v>
      </c>
      <c r="I71" t="n">
        <v>14</v>
      </c>
      <c r="J71" t="n">
        <v>222.4</v>
      </c>
      <c r="K71" t="n">
        <v>54.38</v>
      </c>
      <c r="L71" t="n">
        <v>18.25</v>
      </c>
      <c r="M71" t="n">
        <v>12</v>
      </c>
      <c r="N71" t="n">
        <v>49.78</v>
      </c>
      <c r="O71" t="n">
        <v>27663.85</v>
      </c>
      <c r="P71" t="n">
        <v>308.27</v>
      </c>
      <c r="Q71" t="n">
        <v>608.79</v>
      </c>
      <c r="R71" t="n">
        <v>55.63</v>
      </c>
      <c r="S71" t="n">
        <v>46.36</v>
      </c>
      <c r="T71" t="n">
        <v>4290.55</v>
      </c>
      <c r="U71" t="n">
        <v>0.83</v>
      </c>
      <c r="V71" t="n">
        <v>0.9</v>
      </c>
      <c r="W71" t="n">
        <v>9.210000000000001</v>
      </c>
      <c r="X71" t="n">
        <v>0.27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3.7544</v>
      </c>
      <c r="E72" t="n">
        <v>26.64</v>
      </c>
      <c r="F72" t="n">
        <v>23.61</v>
      </c>
      <c r="G72" t="n">
        <v>108.98</v>
      </c>
      <c r="H72" t="n">
        <v>1.48</v>
      </c>
      <c r="I72" t="n">
        <v>13</v>
      </c>
      <c r="J72" t="n">
        <v>222.82</v>
      </c>
      <c r="K72" t="n">
        <v>54.38</v>
      </c>
      <c r="L72" t="n">
        <v>18.5</v>
      </c>
      <c r="M72" t="n">
        <v>11</v>
      </c>
      <c r="N72" t="n">
        <v>49.94</v>
      </c>
      <c r="O72" t="n">
        <v>27715.11</v>
      </c>
      <c r="P72" t="n">
        <v>308.03</v>
      </c>
      <c r="Q72" t="n">
        <v>608.8</v>
      </c>
      <c r="R72" t="n">
        <v>54.91</v>
      </c>
      <c r="S72" t="n">
        <v>46.36</v>
      </c>
      <c r="T72" t="n">
        <v>3939.7</v>
      </c>
      <c r="U72" t="n">
        <v>0.84</v>
      </c>
      <c r="V72" t="n">
        <v>0.9</v>
      </c>
      <c r="W72" t="n">
        <v>9.199999999999999</v>
      </c>
      <c r="X72" t="n">
        <v>0.24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3.7555</v>
      </c>
      <c r="E73" t="n">
        <v>26.63</v>
      </c>
      <c r="F73" t="n">
        <v>23.61</v>
      </c>
      <c r="G73" t="n">
        <v>108.95</v>
      </c>
      <c r="H73" t="n">
        <v>1.49</v>
      </c>
      <c r="I73" t="n">
        <v>13</v>
      </c>
      <c r="J73" t="n">
        <v>223.23</v>
      </c>
      <c r="K73" t="n">
        <v>54.38</v>
      </c>
      <c r="L73" t="n">
        <v>18.75</v>
      </c>
      <c r="M73" t="n">
        <v>11</v>
      </c>
      <c r="N73" t="n">
        <v>50.11</v>
      </c>
      <c r="O73" t="n">
        <v>27766.43</v>
      </c>
      <c r="P73" t="n">
        <v>307.88</v>
      </c>
      <c r="Q73" t="n">
        <v>608.84</v>
      </c>
      <c r="R73" t="n">
        <v>54.79</v>
      </c>
      <c r="S73" t="n">
        <v>46.36</v>
      </c>
      <c r="T73" t="n">
        <v>3878.79</v>
      </c>
      <c r="U73" t="n">
        <v>0.85</v>
      </c>
      <c r="V73" t="n">
        <v>0.9</v>
      </c>
      <c r="W73" t="n">
        <v>9.199999999999999</v>
      </c>
      <c r="X73" t="n">
        <v>0.23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3.7536</v>
      </c>
      <c r="E74" t="n">
        <v>26.64</v>
      </c>
      <c r="F74" t="n">
        <v>23.62</v>
      </c>
      <c r="G74" t="n">
        <v>109.01</v>
      </c>
      <c r="H74" t="n">
        <v>1.51</v>
      </c>
      <c r="I74" t="n">
        <v>13</v>
      </c>
      <c r="J74" t="n">
        <v>223.65</v>
      </c>
      <c r="K74" t="n">
        <v>54.38</v>
      </c>
      <c r="L74" t="n">
        <v>19</v>
      </c>
      <c r="M74" t="n">
        <v>11</v>
      </c>
      <c r="N74" t="n">
        <v>50.27</v>
      </c>
      <c r="O74" t="n">
        <v>27817.81</v>
      </c>
      <c r="P74" t="n">
        <v>307.79</v>
      </c>
      <c r="Q74" t="n">
        <v>608.78</v>
      </c>
      <c r="R74" t="n">
        <v>55.04</v>
      </c>
      <c r="S74" t="n">
        <v>46.36</v>
      </c>
      <c r="T74" t="n">
        <v>4003.19</v>
      </c>
      <c r="U74" t="n">
        <v>0.84</v>
      </c>
      <c r="V74" t="n">
        <v>0.9</v>
      </c>
      <c r="W74" t="n">
        <v>9.199999999999999</v>
      </c>
      <c r="X74" t="n">
        <v>0.25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3.7552</v>
      </c>
      <c r="E75" t="n">
        <v>26.63</v>
      </c>
      <c r="F75" t="n">
        <v>23.61</v>
      </c>
      <c r="G75" t="n">
        <v>108.96</v>
      </c>
      <c r="H75" t="n">
        <v>1.53</v>
      </c>
      <c r="I75" t="n">
        <v>13</v>
      </c>
      <c r="J75" t="n">
        <v>224.07</v>
      </c>
      <c r="K75" t="n">
        <v>54.38</v>
      </c>
      <c r="L75" t="n">
        <v>19.25</v>
      </c>
      <c r="M75" t="n">
        <v>11</v>
      </c>
      <c r="N75" t="n">
        <v>50.44</v>
      </c>
      <c r="O75" t="n">
        <v>27869.24</v>
      </c>
      <c r="P75" t="n">
        <v>307.38</v>
      </c>
      <c r="Q75" t="n">
        <v>608.8</v>
      </c>
      <c r="R75" t="n">
        <v>54.69</v>
      </c>
      <c r="S75" t="n">
        <v>46.36</v>
      </c>
      <c r="T75" t="n">
        <v>3826.75</v>
      </c>
      <c r="U75" t="n">
        <v>0.85</v>
      </c>
      <c r="V75" t="n">
        <v>0.9</v>
      </c>
      <c r="W75" t="n">
        <v>9.199999999999999</v>
      </c>
      <c r="X75" t="n">
        <v>0.24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3.7541</v>
      </c>
      <c r="E76" t="n">
        <v>26.64</v>
      </c>
      <c r="F76" t="n">
        <v>23.61</v>
      </c>
      <c r="G76" t="n">
        <v>108.99</v>
      </c>
      <c r="H76" t="n">
        <v>1.54</v>
      </c>
      <c r="I76" t="n">
        <v>13</v>
      </c>
      <c r="J76" t="n">
        <v>224.49</v>
      </c>
      <c r="K76" t="n">
        <v>54.38</v>
      </c>
      <c r="L76" t="n">
        <v>19.5</v>
      </c>
      <c r="M76" t="n">
        <v>11</v>
      </c>
      <c r="N76" t="n">
        <v>50.61</v>
      </c>
      <c r="O76" t="n">
        <v>27920.73</v>
      </c>
      <c r="P76" t="n">
        <v>306.33</v>
      </c>
      <c r="Q76" t="n">
        <v>608.78</v>
      </c>
      <c r="R76" t="n">
        <v>54.97</v>
      </c>
      <c r="S76" t="n">
        <v>46.36</v>
      </c>
      <c r="T76" t="n">
        <v>3967.5</v>
      </c>
      <c r="U76" t="n">
        <v>0.84</v>
      </c>
      <c r="V76" t="n">
        <v>0.9</v>
      </c>
      <c r="W76" t="n">
        <v>9.199999999999999</v>
      </c>
      <c r="X76" t="n">
        <v>0.24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3.7546</v>
      </c>
      <c r="E77" t="n">
        <v>26.63</v>
      </c>
      <c r="F77" t="n">
        <v>23.61</v>
      </c>
      <c r="G77" t="n">
        <v>108.98</v>
      </c>
      <c r="H77" t="n">
        <v>1.56</v>
      </c>
      <c r="I77" t="n">
        <v>13</v>
      </c>
      <c r="J77" t="n">
        <v>224.9</v>
      </c>
      <c r="K77" t="n">
        <v>54.38</v>
      </c>
      <c r="L77" t="n">
        <v>19.75</v>
      </c>
      <c r="M77" t="n">
        <v>11</v>
      </c>
      <c r="N77" t="n">
        <v>50.78</v>
      </c>
      <c r="O77" t="n">
        <v>27972.28</v>
      </c>
      <c r="P77" t="n">
        <v>305.59</v>
      </c>
      <c r="Q77" t="n">
        <v>608.8099999999999</v>
      </c>
      <c r="R77" t="n">
        <v>54.72</v>
      </c>
      <c r="S77" t="n">
        <v>46.36</v>
      </c>
      <c r="T77" t="n">
        <v>3841.09</v>
      </c>
      <c r="U77" t="n">
        <v>0.85</v>
      </c>
      <c r="V77" t="n">
        <v>0.9</v>
      </c>
      <c r="W77" t="n">
        <v>9.199999999999999</v>
      </c>
      <c r="X77" t="n">
        <v>0.24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3.7639</v>
      </c>
      <c r="E78" t="n">
        <v>26.57</v>
      </c>
      <c r="F78" t="n">
        <v>23.59</v>
      </c>
      <c r="G78" t="n">
        <v>117.92</v>
      </c>
      <c r="H78" t="n">
        <v>1.58</v>
      </c>
      <c r="I78" t="n">
        <v>12</v>
      </c>
      <c r="J78" t="n">
        <v>225.32</v>
      </c>
      <c r="K78" t="n">
        <v>54.38</v>
      </c>
      <c r="L78" t="n">
        <v>20</v>
      </c>
      <c r="M78" t="n">
        <v>10</v>
      </c>
      <c r="N78" t="n">
        <v>50.95</v>
      </c>
      <c r="O78" t="n">
        <v>28023.89</v>
      </c>
      <c r="P78" t="n">
        <v>304.7</v>
      </c>
      <c r="Q78" t="n">
        <v>608.76</v>
      </c>
      <c r="R78" t="n">
        <v>54.03</v>
      </c>
      <c r="S78" t="n">
        <v>46.36</v>
      </c>
      <c r="T78" t="n">
        <v>3504.89</v>
      </c>
      <c r="U78" t="n">
        <v>0.86</v>
      </c>
      <c r="V78" t="n">
        <v>0.9</v>
      </c>
      <c r="W78" t="n">
        <v>9.199999999999999</v>
      </c>
      <c r="X78" t="n">
        <v>0.21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3.7622</v>
      </c>
      <c r="E79" t="n">
        <v>26.58</v>
      </c>
      <c r="F79" t="n">
        <v>23.6</v>
      </c>
      <c r="G79" t="n">
        <v>117.98</v>
      </c>
      <c r="H79" t="n">
        <v>1.59</v>
      </c>
      <c r="I79" t="n">
        <v>12</v>
      </c>
      <c r="J79" t="n">
        <v>225.74</v>
      </c>
      <c r="K79" t="n">
        <v>54.38</v>
      </c>
      <c r="L79" t="n">
        <v>20.25</v>
      </c>
      <c r="M79" t="n">
        <v>10</v>
      </c>
      <c r="N79" t="n">
        <v>51.11</v>
      </c>
      <c r="O79" t="n">
        <v>28075.56</v>
      </c>
      <c r="P79" t="n">
        <v>305.07</v>
      </c>
      <c r="Q79" t="n">
        <v>608.78</v>
      </c>
      <c r="R79" t="n">
        <v>54.42</v>
      </c>
      <c r="S79" t="n">
        <v>46.36</v>
      </c>
      <c r="T79" t="n">
        <v>3695.93</v>
      </c>
      <c r="U79" t="n">
        <v>0.85</v>
      </c>
      <c r="V79" t="n">
        <v>0.9</v>
      </c>
      <c r="W79" t="n">
        <v>9.199999999999999</v>
      </c>
      <c r="X79" t="n">
        <v>0.23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3.7633</v>
      </c>
      <c r="E80" t="n">
        <v>26.57</v>
      </c>
      <c r="F80" t="n">
        <v>23.59</v>
      </c>
      <c r="G80" t="n">
        <v>117.95</v>
      </c>
      <c r="H80" t="n">
        <v>1.61</v>
      </c>
      <c r="I80" t="n">
        <v>12</v>
      </c>
      <c r="J80" t="n">
        <v>226.16</v>
      </c>
      <c r="K80" t="n">
        <v>54.38</v>
      </c>
      <c r="L80" t="n">
        <v>20.5</v>
      </c>
      <c r="M80" t="n">
        <v>10</v>
      </c>
      <c r="N80" t="n">
        <v>51.28</v>
      </c>
      <c r="O80" t="n">
        <v>28127.29</v>
      </c>
      <c r="P80" t="n">
        <v>304.74</v>
      </c>
      <c r="Q80" t="n">
        <v>608.8</v>
      </c>
      <c r="R80" t="n">
        <v>54.21</v>
      </c>
      <c r="S80" t="n">
        <v>46.36</v>
      </c>
      <c r="T80" t="n">
        <v>3591.07</v>
      </c>
      <c r="U80" t="n">
        <v>0.86</v>
      </c>
      <c r="V80" t="n">
        <v>0.9</v>
      </c>
      <c r="W80" t="n">
        <v>9.199999999999999</v>
      </c>
      <c r="X80" t="n">
        <v>0.22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3.7631</v>
      </c>
      <c r="E81" t="n">
        <v>26.57</v>
      </c>
      <c r="F81" t="n">
        <v>23.59</v>
      </c>
      <c r="G81" t="n">
        <v>117.95</v>
      </c>
      <c r="H81" t="n">
        <v>1.63</v>
      </c>
      <c r="I81" t="n">
        <v>12</v>
      </c>
      <c r="J81" t="n">
        <v>226.58</v>
      </c>
      <c r="K81" t="n">
        <v>54.38</v>
      </c>
      <c r="L81" t="n">
        <v>20.75</v>
      </c>
      <c r="M81" t="n">
        <v>10</v>
      </c>
      <c r="N81" t="n">
        <v>51.45</v>
      </c>
      <c r="O81" t="n">
        <v>28179.08</v>
      </c>
      <c r="P81" t="n">
        <v>304.72</v>
      </c>
      <c r="Q81" t="n">
        <v>608.79</v>
      </c>
      <c r="R81" t="n">
        <v>54.21</v>
      </c>
      <c r="S81" t="n">
        <v>46.36</v>
      </c>
      <c r="T81" t="n">
        <v>3593.27</v>
      </c>
      <c r="U81" t="n">
        <v>0.86</v>
      </c>
      <c r="V81" t="n">
        <v>0.9</v>
      </c>
      <c r="W81" t="n">
        <v>9.199999999999999</v>
      </c>
      <c r="X81" t="n">
        <v>0.22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3.7621</v>
      </c>
      <c r="E82" t="n">
        <v>26.58</v>
      </c>
      <c r="F82" t="n">
        <v>23.6</v>
      </c>
      <c r="G82" t="n">
        <v>117.99</v>
      </c>
      <c r="H82" t="n">
        <v>1.64</v>
      </c>
      <c r="I82" t="n">
        <v>12</v>
      </c>
      <c r="J82" t="n">
        <v>227</v>
      </c>
      <c r="K82" t="n">
        <v>54.38</v>
      </c>
      <c r="L82" t="n">
        <v>21</v>
      </c>
      <c r="M82" t="n">
        <v>10</v>
      </c>
      <c r="N82" t="n">
        <v>51.62</v>
      </c>
      <c r="O82" t="n">
        <v>28230.92</v>
      </c>
      <c r="P82" t="n">
        <v>304.23</v>
      </c>
      <c r="Q82" t="n">
        <v>608.75</v>
      </c>
      <c r="R82" t="n">
        <v>54.37</v>
      </c>
      <c r="S82" t="n">
        <v>46.36</v>
      </c>
      <c r="T82" t="n">
        <v>3674.06</v>
      </c>
      <c r="U82" t="n">
        <v>0.85</v>
      </c>
      <c r="V82" t="n">
        <v>0.9</v>
      </c>
      <c r="W82" t="n">
        <v>9.199999999999999</v>
      </c>
      <c r="X82" t="n">
        <v>0.23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3.7618</v>
      </c>
      <c r="E83" t="n">
        <v>26.58</v>
      </c>
      <c r="F83" t="n">
        <v>23.6</v>
      </c>
      <c r="G83" t="n">
        <v>118</v>
      </c>
      <c r="H83" t="n">
        <v>1.66</v>
      </c>
      <c r="I83" t="n">
        <v>12</v>
      </c>
      <c r="J83" t="n">
        <v>227.42</v>
      </c>
      <c r="K83" t="n">
        <v>54.38</v>
      </c>
      <c r="L83" t="n">
        <v>21.25</v>
      </c>
      <c r="M83" t="n">
        <v>10</v>
      </c>
      <c r="N83" t="n">
        <v>51.8</v>
      </c>
      <c r="O83" t="n">
        <v>28282.83</v>
      </c>
      <c r="P83" t="n">
        <v>303.3</v>
      </c>
      <c r="Q83" t="n">
        <v>608.78</v>
      </c>
      <c r="R83" t="n">
        <v>54.59</v>
      </c>
      <c r="S83" t="n">
        <v>46.36</v>
      </c>
      <c r="T83" t="n">
        <v>3781.75</v>
      </c>
      <c r="U83" t="n">
        <v>0.85</v>
      </c>
      <c r="V83" t="n">
        <v>0.9</v>
      </c>
      <c r="W83" t="n">
        <v>9.199999999999999</v>
      </c>
      <c r="X83" t="n">
        <v>0.23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3.7617</v>
      </c>
      <c r="E84" t="n">
        <v>26.58</v>
      </c>
      <c r="F84" t="n">
        <v>23.6</v>
      </c>
      <c r="G84" t="n">
        <v>118</v>
      </c>
      <c r="H84" t="n">
        <v>1.68</v>
      </c>
      <c r="I84" t="n">
        <v>12</v>
      </c>
      <c r="J84" t="n">
        <v>227.84</v>
      </c>
      <c r="K84" t="n">
        <v>54.38</v>
      </c>
      <c r="L84" t="n">
        <v>21.5</v>
      </c>
      <c r="M84" t="n">
        <v>10</v>
      </c>
      <c r="N84" t="n">
        <v>51.97</v>
      </c>
      <c r="O84" t="n">
        <v>28334.8</v>
      </c>
      <c r="P84" t="n">
        <v>302.46</v>
      </c>
      <c r="Q84" t="n">
        <v>608.8</v>
      </c>
      <c r="R84" t="n">
        <v>54.53</v>
      </c>
      <c r="S84" t="n">
        <v>46.36</v>
      </c>
      <c r="T84" t="n">
        <v>3750.89</v>
      </c>
      <c r="U84" t="n">
        <v>0.85</v>
      </c>
      <c r="V84" t="n">
        <v>0.9</v>
      </c>
      <c r="W84" t="n">
        <v>9.199999999999999</v>
      </c>
      <c r="X84" t="n">
        <v>0.23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3.7724</v>
      </c>
      <c r="E85" t="n">
        <v>26.51</v>
      </c>
      <c r="F85" t="n">
        <v>23.56</v>
      </c>
      <c r="G85" t="n">
        <v>128.53</v>
      </c>
      <c r="H85" t="n">
        <v>1.69</v>
      </c>
      <c r="I85" t="n">
        <v>11</v>
      </c>
      <c r="J85" t="n">
        <v>228.27</v>
      </c>
      <c r="K85" t="n">
        <v>54.38</v>
      </c>
      <c r="L85" t="n">
        <v>21.75</v>
      </c>
      <c r="M85" t="n">
        <v>9</v>
      </c>
      <c r="N85" t="n">
        <v>52.14</v>
      </c>
      <c r="O85" t="n">
        <v>28386.82</v>
      </c>
      <c r="P85" t="n">
        <v>301.9</v>
      </c>
      <c r="Q85" t="n">
        <v>608.78</v>
      </c>
      <c r="R85" t="n">
        <v>53.4</v>
      </c>
      <c r="S85" t="n">
        <v>46.36</v>
      </c>
      <c r="T85" t="n">
        <v>3190.11</v>
      </c>
      <c r="U85" t="n">
        <v>0.87</v>
      </c>
      <c r="V85" t="n">
        <v>0.9</v>
      </c>
      <c r="W85" t="n">
        <v>9.19</v>
      </c>
      <c r="X85" t="n">
        <v>0.19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3.7714</v>
      </c>
      <c r="E86" t="n">
        <v>26.52</v>
      </c>
      <c r="F86" t="n">
        <v>23.57</v>
      </c>
      <c r="G86" t="n">
        <v>128.57</v>
      </c>
      <c r="H86" t="n">
        <v>1.71</v>
      </c>
      <c r="I86" t="n">
        <v>11</v>
      </c>
      <c r="J86" t="n">
        <v>228.69</v>
      </c>
      <c r="K86" t="n">
        <v>54.38</v>
      </c>
      <c r="L86" t="n">
        <v>22</v>
      </c>
      <c r="M86" t="n">
        <v>9</v>
      </c>
      <c r="N86" t="n">
        <v>52.31</v>
      </c>
      <c r="O86" t="n">
        <v>28438.91</v>
      </c>
      <c r="P86" t="n">
        <v>302.02</v>
      </c>
      <c r="Q86" t="n">
        <v>608.8099999999999</v>
      </c>
      <c r="R86" t="n">
        <v>53.68</v>
      </c>
      <c r="S86" t="n">
        <v>46.36</v>
      </c>
      <c r="T86" t="n">
        <v>3332.23</v>
      </c>
      <c r="U86" t="n">
        <v>0.86</v>
      </c>
      <c r="V86" t="n">
        <v>0.9</v>
      </c>
      <c r="W86" t="n">
        <v>9.19</v>
      </c>
      <c r="X86" t="n">
        <v>0.2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3.7708</v>
      </c>
      <c r="E87" t="n">
        <v>26.52</v>
      </c>
      <c r="F87" t="n">
        <v>23.57</v>
      </c>
      <c r="G87" t="n">
        <v>128.59</v>
      </c>
      <c r="H87" t="n">
        <v>1.73</v>
      </c>
      <c r="I87" t="n">
        <v>11</v>
      </c>
      <c r="J87" t="n">
        <v>229.11</v>
      </c>
      <c r="K87" t="n">
        <v>54.38</v>
      </c>
      <c r="L87" t="n">
        <v>22.25</v>
      </c>
      <c r="M87" t="n">
        <v>9</v>
      </c>
      <c r="N87" t="n">
        <v>52.48</v>
      </c>
      <c r="O87" t="n">
        <v>28491.06</v>
      </c>
      <c r="P87" t="n">
        <v>302.17</v>
      </c>
      <c r="Q87" t="n">
        <v>608.78</v>
      </c>
      <c r="R87" t="n">
        <v>53.7</v>
      </c>
      <c r="S87" t="n">
        <v>46.36</v>
      </c>
      <c r="T87" t="n">
        <v>3340.62</v>
      </c>
      <c r="U87" t="n">
        <v>0.86</v>
      </c>
      <c r="V87" t="n">
        <v>0.9</v>
      </c>
      <c r="W87" t="n">
        <v>9.199999999999999</v>
      </c>
      <c r="X87" t="n">
        <v>0.2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3.7713</v>
      </c>
      <c r="E88" t="n">
        <v>26.52</v>
      </c>
      <c r="F88" t="n">
        <v>23.57</v>
      </c>
      <c r="G88" t="n">
        <v>128.57</v>
      </c>
      <c r="H88" t="n">
        <v>1.74</v>
      </c>
      <c r="I88" t="n">
        <v>11</v>
      </c>
      <c r="J88" t="n">
        <v>229.53</v>
      </c>
      <c r="K88" t="n">
        <v>54.38</v>
      </c>
      <c r="L88" t="n">
        <v>22.5</v>
      </c>
      <c r="M88" t="n">
        <v>9</v>
      </c>
      <c r="N88" t="n">
        <v>52.66</v>
      </c>
      <c r="O88" t="n">
        <v>28543.27</v>
      </c>
      <c r="P88" t="n">
        <v>301.85</v>
      </c>
      <c r="Q88" t="n">
        <v>608.77</v>
      </c>
      <c r="R88" t="n">
        <v>53.55</v>
      </c>
      <c r="S88" t="n">
        <v>46.36</v>
      </c>
      <c r="T88" t="n">
        <v>3265.11</v>
      </c>
      <c r="U88" t="n">
        <v>0.87</v>
      </c>
      <c r="V88" t="n">
        <v>0.9</v>
      </c>
      <c r="W88" t="n">
        <v>9.199999999999999</v>
      </c>
      <c r="X88" t="n">
        <v>0.2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3.772</v>
      </c>
      <c r="E89" t="n">
        <v>26.51</v>
      </c>
      <c r="F89" t="n">
        <v>23.57</v>
      </c>
      <c r="G89" t="n">
        <v>128.55</v>
      </c>
      <c r="H89" t="n">
        <v>1.76</v>
      </c>
      <c r="I89" t="n">
        <v>11</v>
      </c>
      <c r="J89" t="n">
        <v>229.96</v>
      </c>
      <c r="K89" t="n">
        <v>54.38</v>
      </c>
      <c r="L89" t="n">
        <v>22.75</v>
      </c>
      <c r="M89" t="n">
        <v>9</v>
      </c>
      <c r="N89" t="n">
        <v>52.83</v>
      </c>
      <c r="O89" t="n">
        <v>28595.54</v>
      </c>
      <c r="P89" t="n">
        <v>301.02</v>
      </c>
      <c r="Q89" t="n">
        <v>608.8</v>
      </c>
      <c r="R89" t="n">
        <v>53.59</v>
      </c>
      <c r="S89" t="n">
        <v>46.36</v>
      </c>
      <c r="T89" t="n">
        <v>3286.43</v>
      </c>
      <c r="U89" t="n">
        <v>0.87</v>
      </c>
      <c r="V89" t="n">
        <v>0.9</v>
      </c>
      <c r="W89" t="n">
        <v>9.19</v>
      </c>
      <c r="X89" t="n">
        <v>0.2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3.7719</v>
      </c>
      <c r="E90" t="n">
        <v>26.51</v>
      </c>
      <c r="F90" t="n">
        <v>23.57</v>
      </c>
      <c r="G90" t="n">
        <v>128.55</v>
      </c>
      <c r="H90" t="n">
        <v>1.77</v>
      </c>
      <c r="I90" t="n">
        <v>11</v>
      </c>
      <c r="J90" t="n">
        <v>230.38</v>
      </c>
      <c r="K90" t="n">
        <v>54.38</v>
      </c>
      <c r="L90" t="n">
        <v>23</v>
      </c>
      <c r="M90" t="n">
        <v>9</v>
      </c>
      <c r="N90" t="n">
        <v>53</v>
      </c>
      <c r="O90" t="n">
        <v>28647.87</v>
      </c>
      <c r="P90" t="n">
        <v>300.33</v>
      </c>
      <c r="Q90" t="n">
        <v>608.8099999999999</v>
      </c>
      <c r="R90" t="n">
        <v>53.53</v>
      </c>
      <c r="S90" t="n">
        <v>46.36</v>
      </c>
      <c r="T90" t="n">
        <v>3256.81</v>
      </c>
      <c r="U90" t="n">
        <v>0.87</v>
      </c>
      <c r="V90" t="n">
        <v>0.9</v>
      </c>
      <c r="W90" t="n">
        <v>9.19</v>
      </c>
      <c r="X90" t="n">
        <v>0.2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3.7728</v>
      </c>
      <c r="E91" t="n">
        <v>26.51</v>
      </c>
      <c r="F91" t="n">
        <v>23.56</v>
      </c>
      <c r="G91" t="n">
        <v>128.52</v>
      </c>
      <c r="H91" t="n">
        <v>1.79</v>
      </c>
      <c r="I91" t="n">
        <v>11</v>
      </c>
      <c r="J91" t="n">
        <v>230.81</v>
      </c>
      <c r="K91" t="n">
        <v>54.38</v>
      </c>
      <c r="L91" t="n">
        <v>23.25</v>
      </c>
      <c r="M91" t="n">
        <v>9</v>
      </c>
      <c r="N91" t="n">
        <v>53.18</v>
      </c>
      <c r="O91" t="n">
        <v>28700.26</v>
      </c>
      <c r="P91" t="n">
        <v>299.13</v>
      </c>
      <c r="Q91" t="n">
        <v>608.8200000000001</v>
      </c>
      <c r="R91" t="n">
        <v>53.31</v>
      </c>
      <c r="S91" t="n">
        <v>46.36</v>
      </c>
      <c r="T91" t="n">
        <v>3147.74</v>
      </c>
      <c r="U91" t="n">
        <v>0.87</v>
      </c>
      <c r="V91" t="n">
        <v>0.9</v>
      </c>
      <c r="W91" t="n">
        <v>9.19</v>
      </c>
      <c r="X91" t="n">
        <v>0.19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3.7722</v>
      </c>
      <c r="E92" t="n">
        <v>26.51</v>
      </c>
      <c r="F92" t="n">
        <v>23.57</v>
      </c>
      <c r="G92" t="n">
        <v>128.54</v>
      </c>
      <c r="H92" t="n">
        <v>1.81</v>
      </c>
      <c r="I92" t="n">
        <v>11</v>
      </c>
      <c r="J92" t="n">
        <v>231.23</v>
      </c>
      <c r="K92" t="n">
        <v>54.38</v>
      </c>
      <c r="L92" t="n">
        <v>23.5</v>
      </c>
      <c r="M92" t="n">
        <v>9</v>
      </c>
      <c r="N92" t="n">
        <v>53.36</v>
      </c>
      <c r="O92" t="n">
        <v>28752.71</v>
      </c>
      <c r="P92" t="n">
        <v>298.51</v>
      </c>
      <c r="Q92" t="n">
        <v>608.77</v>
      </c>
      <c r="R92" t="n">
        <v>53.36</v>
      </c>
      <c r="S92" t="n">
        <v>46.36</v>
      </c>
      <c r="T92" t="n">
        <v>3173.41</v>
      </c>
      <c r="U92" t="n">
        <v>0.87</v>
      </c>
      <c r="V92" t="n">
        <v>0.9</v>
      </c>
      <c r="W92" t="n">
        <v>9.199999999999999</v>
      </c>
      <c r="X92" t="n">
        <v>0.19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3.7802</v>
      </c>
      <c r="E93" t="n">
        <v>26.45</v>
      </c>
      <c r="F93" t="n">
        <v>23.55</v>
      </c>
      <c r="G93" t="n">
        <v>141.29</v>
      </c>
      <c r="H93" t="n">
        <v>1.82</v>
      </c>
      <c r="I93" t="n">
        <v>10</v>
      </c>
      <c r="J93" t="n">
        <v>231.66</v>
      </c>
      <c r="K93" t="n">
        <v>54.38</v>
      </c>
      <c r="L93" t="n">
        <v>23.75</v>
      </c>
      <c r="M93" t="n">
        <v>8</v>
      </c>
      <c r="N93" t="n">
        <v>53.53</v>
      </c>
      <c r="O93" t="n">
        <v>28805.23</v>
      </c>
      <c r="P93" t="n">
        <v>297.96</v>
      </c>
      <c r="Q93" t="n">
        <v>608.77</v>
      </c>
      <c r="R93" t="n">
        <v>52.91</v>
      </c>
      <c r="S93" t="n">
        <v>46.36</v>
      </c>
      <c r="T93" t="n">
        <v>2952.87</v>
      </c>
      <c r="U93" t="n">
        <v>0.88</v>
      </c>
      <c r="V93" t="n">
        <v>0.9</v>
      </c>
      <c r="W93" t="n">
        <v>9.19</v>
      </c>
      <c r="X93" t="n">
        <v>0.18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3.7802</v>
      </c>
      <c r="E94" t="n">
        <v>26.45</v>
      </c>
      <c r="F94" t="n">
        <v>23.55</v>
      </c>
      <c r="G94" t="n">
        <v>141.29</v>
      </c>
      <c r="H94" t="n">
        <v>1.84</v>
      </c>
      <c r="I94" t="n">
        <v>10</v>
      </c>
      <c r="J94" t="n">
        <v>232.08</v>
      </c>
      <c r="K94" t="n">
        <v>54.38</v>
      </c>
      <c r="L94" t="n">
        <v>24</v>
      </c>
      <c r="M94" t="n">
        <v>8</v>
      </c>
      <c r="N94" t="n">
        <v>53.71</v>
      </c>
      <c r="O94" t="n">
        <v>28857.81</v>
      </c>
      <c r="P94" t="n">
        <v>298.54</v>
      </c>
      <c r="Q94" t="n">
        <v>608.76</v>
      </c>
      <c r="R94" t="n">
        <v>52.95</v>
      </c>
      <c r="S94" t="n">
        <v>46.36</v>
      </c>
      <c r="T94" t="n">
        <v>2972.45</v>
      </c>
      <c r="U94" t="n">
        <v>0.88</v>
      </c>
      <c r="V94" t="n">
        <v>0.9</v>
      </c>
      <c r="W94" t="n">
        <v>9.19</v>
      </c>
      <c r="X94" t="n">
        <v>0.18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3.7801</v>
      </c>
      <c r="E95" t="n">
        <v>26.45</v>
      </c>
      <c r="F95" t="n">
        <v>23.55</v>
      </c>
      <c r="G95" t="n">
        <v>141.29</v>
      </c>
      <c r="H95" t="n">
        <v>1.85</v>
      </c>
      <c r="I95" t="n">
        <v>10</v>
      </c>
      <c r="J95" t="n">
        <v>232.51</v>
      </c>
      <c r="K95" t="n">
        <v>54.38</v>
      </c>
      <c r="L95" t="n">
        <v>24.25</v>
      </c>
      <c r="M95" t="n">
        <v>8</v>
      </c>
      <c r="N95" t="n">
        <v>53.88</v>
      </c>
      <c r="O95" t="n">
        <v>28910.45</v>
      </c>
      <c r="P95" t="n">
        <v>298.62</v>
      </c>
      <c r="Q95" t="n">
        <v>608.75</v>
      </c>
      <c r="R95" t="n">
        <v>52.84</v>
      </c>
      <c r="S95" t="n">
        <v>46.36</v>
      </c>
      <c r="T95" t="n">
        <v>2920.03</v>
      </c>
      <c r="U95" t="n">
        <v>0.88</v>
      </c>
      <c r="V95" t="n">
        <v>0.9</v>
      </c>
      <c r="W95" t="n">
        <v>9.199999999999999</v>
      </c>
      <c r="X95" t="n">
        <v>0.18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3.7797</v>
      </c>
      <c r="E96" t="n">
        <v>26.46</v>
      </c>
      <c r="F96" t="n">
        <v>23.55</v>
      </c>
      <c r="G96" t="n">
        <v>141.31</v>
      </c>
      <c r="H96" t="n">
        <v>1.87</v>
      </c>
      <c r="I96" t="n">
        <v>10</v>
      </c>
      <c r="J96" t="n">
        <v>232.94</v>
      </c>
      <c r="K96" t="n">
        <v>54.38</v>
      </c>
      <c r="L96" t="n">
        <v>24.5</v>
      </c>
      <c r="M96" t="n">
        <v>8</v>
      </c>
      <c r="N96" t="n">
        <v>54.06</v>
      </c>
      <c r="O96" t="n">
        <v>28963.15</v>
      </c>
      <c r="P96" t="n">
        <v>298.58</v>
      </c>
      <c r="Q96" t="n">
        <v>608.76</v>
      </c>
      <c r="R96" t="n">
        <v>52.93</v>
      </c>
      <c r="S96" t="n">
        <v>46.36</v>
      </c>
      <c r="T96" t="n">
        <v>2964.94</v>
      </c>
      <c r="U96" t="n">
        <v>0.88</v>
      </c>
      <c r="V96" t="n">
        <v>0.9</v>
      </c>
      <c r="W96" t="n">
        <v>9.199999999999999</v>
      </c>
      <c r="X96" t="n">
        <v>0.18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3.7806</v>
      </c>
      <c r="E97" t="n">
        <v>26.45</v>
      </c>
      <c r="F97" t="n">
        <v>23.55</v>
      </c>
      <c r="G97" t="n">
        <v>141.27</v>
      </c>
      <c r="H97" t="n">
        <v>1.89</v>
      </c>
      <c r="I97" t="n">
        <v>10</v>
      </c>
      <c r="J97" t="n">
        <v>233.37</v>
      </c>
      <c r="K97" t="n">
        <v>54.38</v>
      </c>
      <c r="L97" t="n">
        <v>24.75</v>
      </c>
      <c r="M97" t="n">
        <v>8</v>
      </c>
      <c r="N97" t="n">
        <v>54.24</v>
      </c>
      <c r="O97" t="n">
        <v>29015.91</v>
      </c>
      <c r="P97" t="n">
        <v>298.6</v>
      </c>
      <c r="Q97" t="n">
        <v>608.84</v>
      </c>
      <c r="R97" t="n">
        <v>52.77</v>
      </c>
      <c r="S97" t="n">
        <v>46.36</v>
      </c>
      <c r="T97" t="n">
        <v>2884.34</v>
      </c>
      <c r="U97" t="n">
        <v>0.88</v>
      </c>
      <c r="V97" t="n">
        <v>0.9</v>
      </c>
      <c r="W97" t="n">
        <v>9.19</v>
      </c>
      <c r="X97" t="n">
        <v>0.17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3.7809</v>
      </c>
      <c r="E98" t="n">
        <v>26.45</v>
      </c>
      <c r="F98" t="n">
        <v>23.54</v>
      </c>
      <c r="G98" t="n">
        <v>141.26</v>
      </c>
      <c r="H98" t="n">
        <v>1.9</v>
      </c>
      <c r="I98" t="n">
        <v>10</v>
      </c>
      <c r="J98" t="n">
        <v>233.79</v>
      </c>
      <c r="K98" t="n">
        <v>54.38</v>
      </c>
      <c r="L98" t="n">
        <v>25</v>
      </c>
      <c r="M98" t="n">
        <v>8</v>
      </c>
      <c r="N98" t="n">
        <v>54.42</v>
      </c>
      <c r="O98" t="n">
        <v>29068.74</v>
      </c>
      <c r="P98" t="n">
        <v>298.67</v>
      </c>
      <c r="Q98" t="n">
        <v>608.77</v>
      </c>
      <c r="R98" t="n">
        <v>52.8</v>
      </c>
      <c r="S98" t="n">
        <v>46.36</v>
      </c>
      <c r="T98" t="n">
        <v>2896.33</v>
      </c>
      <c r="U98" t="n">
        <v>0.88</v>
      </c>
      <c r="V98" t="n">
        <v>0.91</v>
      </c>
      <c r="W98" t="n">
        <v>9.19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3.7804</v>
      </c>
      <c r="E99" t="n">
        <v>26.45</v>
      </c>
      <c r="F99" t="n">
        <v>23.55</v>
      </c>
      <c r="G99" t="n">
        <v>141.28</v>
      </c>
      <c r="H99" t="n">
        <v>1.92</v>
      </c>
      <c r="I99" t="n">
        <v>10</v>
      </c>
      <c r="J99" t="n">
        <v>234.22</v>
      </c>
      <c r="K99" t="n">
        <v>54.38</v>
      </c>
      <c r="L99" t="n">
        <v>25.25</v>
      </c>
      <c r="M99" t="n">
        <v>8</v>
      </c>
      <c r="N99" t="n">
        <v>54.6</v>
      </c>
      <c r="O99" t="n">
        <v>29121.63</v>
      </c>
      <c r="P99" t="n">
        <v>298.85</v>
      </c>
      <c r="Q99" t="n">
        <v>608.79</v>
      </c>
      <c r="R99" t="n">
        <v>52.77</v>
      </c>
      <c r="S99" t="n">
        <v>46.36</v>
      </c>
      <c r="T99" t="n">
        <v>2883.32</v>
      </c>
      <c r="U99" t="n">
        <v>0.88</v>
      </c>
      <c r="V99" t="n">
        <v>0.9</v>
      </c>
      <c r="W99" t="n">
        <v>9.19</v>
      </c>
      <c r="X99" t="n">
        <v>0.18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3.781</v>
      </c>
      <c r="E100" t="n">
        <v>26.45</v>
      </c>
      <c r="F100" t="n">
        <v>23.54</v>
      </c>
      <c r="G100" t="n">
        <v>141.26</v>
      </c>
      <c r="H100" t="n">
        <v>1.93</v>
      </c>
      <c r="I100" t="n">
        <v>10</v>
      </c>
      <c r="J100" t="n">
        <v>234.65</v>
      </c>
      <c r="K100" t="n">
        <v>54.38</v>
      </c>
      <c r="L100" t="n">
        <v>25.5</v>
      </c>
      <c r="M100" t="n">
        <v>8</v>
      </c>
      <c r="N100" t="n">
        <v>54.78</v>
      </c>
      <c r="O100" t="n">
        <v>29174.59</v>
      </c>
      <c r="P100" t="n">
        <v>297.84</v>
      </c>
      <c r="Q100" t="n">
        <v>608.79</v>
      </c>
      <c r="R100" t="n">
        <v>52.66</v>
      </c>
      <c r="S100" t="n">
        <v>46.36</v>
      </c>
      <c r="T100" t="n">
        <v>2827.59</v>
      </c>
      <c r="U100" t="n">
        <v>0.88</v>
      </c>
      <c r="V100" t="n">
        <v>0.91</v>
      </c>
      <c r="W100" t="n">
        <v>9.199999999999999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3.7808</v>
      </c>
      <c r="E101" t="n">
        <v>26.45</v>
      </c>
      <c r="F101" t="n">
        <v>23.54</v>
      </c>
      <c r="G101" t="n">
        <v>141.26</v>
      </c>
      <c r="H101" t="n">
        <v>1.95</v>
      </c>
      <c r="I101" t="n">
        <v>10</v>
      </c>
      <c r="J101" t="n">
        <v>235.08</v>
      </c>
      <c r="K101" t="n">
        <v>54.38</v>
      </c>
      <c r="L101" t="n">
        <v>25.75</v>
      </c>
      <c r="M101" t="n">
        <v>8</v>
      </c>
      <c r="N101" t="n">
        <v>54.96</v>
      </c>
      <c r="O101" t="n">
        <v>29227.61</v>
      </c>
      <c r="P101" t="n">
        <v>296.24</v>
      </c>
      <c r="Q101" t="n">
        <v>608.8</v>
      </c>
      <c r="R101" t="n">
        <v>52.74</v>
      </c>
      <c r="S101" t="n">
        <v>46.36</v>
      </c>
      <c r="T101" t="n">
        <v>2866.25</v>
      </c>
      <c r="U101" t="n">
        <v>0.88</v>
      </c>
      <c r="V101" t="n">
        <v>0.91</v>
      </c>
      <c r="W101" t="n">
        <v>9.19</v>
      </c>
      <c r="X101" t="n">
        <v>0.17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3.7793</v>
      </c>
      <c r="E102" t="n">
        <v>26.46</v>
      </c>
      <c r="F102" t="n">
        <v>23.55</v>
      </c>
      <c r="G102" t="n">
        <v>141.32</v>
      </c>
      <c r="H102" t="n">
        <v>1.96</v>
      </c>
      <c r="I102" t="n">
        <v>10</v>
      </c>
      <c r="J102" t="n">
        <v>235.51</v>
      </c>
      <c r="K102" t="n">
        <v>54.38</v>
      </c>
      <c r="L102" t="n">
        <v>26</v>
      </c>
      <c r="M102" t="n">
        <v>8</v>
      </c>
      <c r="N102" t="n">
        <v>55.14</v>
      </c>
      <c r="O102" t="n">
        <v>29280.69</v>
      </c>
      <c r="P102" t="n">
        <v>295.2</v>
      </c>
      <c r="Q102" t="n">
        <v>608.83</v>
      </c>
      <c r="R102" t="n">
        <v>53</v>
      </c>
      <c r="S102" t="n">
        <v>46.36</v>
      </c>
      <c r="T102" t="n">
        <v>2995.77</v>
      </c>
      <c r="U102" t="n">
        <v>0.87</v>
      </c>
      <c r="V102" t="n">
        <v>0.9</v>
      </c>
      <c r="W102" t="n">
        <v>9.199999999999999</v>
      </c>
      <c r="X102" t="n">
        <v>0.18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3.7876</v>
      </c>
      <c r="E103" t="n">
        <v>26.4</v>
      </c>
      <c r="F103" t="n">
        <v>23.54</v>
      </c>
      <c r="G103" t="n">
        <v>156.9</v>
      </c>
      <c r="H103" t="n">
        <v>1.98</v>
      </c>
      <c r="I103" t="n">
        <v>9</v>
      </c>
      <c r="J103" t="n">
        <v>235.94</v>
      </c>
      <c r="K103" t="n">
        <v>54.38</v>
      </c>
      <c r="L103" t="n">
        <v>26.25</v>
      </c>
      <c r="M103" t="n">
        <v>7</v>
      </c>
      <c r="N103" t="n">
        <v>55.32</v>
      </c>
      <c r="O103" t="n">
        <v>29333.84</v>
      </c>
      <c r="P103" t="n">
        <v>293.06</v>
      </c>
      <c r="Q103" t="n">
        <v>608.79</v>
      </c>
      <c r="R103" t="n">
        <v>52.37</v>
      </c>
      <c r="S103" t="n">
        <v>46.36</v>
      </c>
      <c r="T103" t="n">
        <v>2688.61</v>
      </c>
      <c r="U103" t="n">
        <v>0.89</v>
      </c>
      <c r="V103" t="n">
        <v>0.91</v>
      </c>
      <c r="W103" t="n">
        <v>9.199999999999999</v>
      </c>
      <c r="X103" t="n">
        <v>0.16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3.789</v>
      </c>
      <c r="E104" t="n">
        <v>26.39</v>
      </c>
      <c r="F104" t="n">
        <v>23.53</v>
      </c>
      <c r="G104" t="n">
        <v>156.84</v>
      </c>
      <c r="H104" t="n">
        <v>1.99</v>
      </c>
      <c r="I104" t="n">
        <v>9</v>
      </c>
      <c r="J104" t="n">
        <v>236.37</v>
      </c>
      <c r="K104" t="n">
        <v>54.38</v>
      </c>
      <c r="L104" t="n">
        <v>26.5</v>
      </c>
      <c r="M104" t="n">
        <v>7</v>
      </c>
      <c r="N104" t="n">
        <v>55.5</v>
      </c>
      <c r="O104" t="n">
        <v>29387.05</v>
      </c>
      <c r="P104" t="n">
        <v>293.39</v>
      </c>
      <c r="Q104" t="n">
        <v>608.8099999999999</v>
      </c>
      <c r="R104" t="n">
        <v>52.22</v>
      </c>
      <c r="S104" t="n">
        <v>46.36</v>
      </c>
      <c r="T104" t="n">
        <v>2613.93</v>
      </c>
      <c r="U104" t="n">
        <v>0.89</v>
      </c>
      <c r="V104" t="n">
        <v>0.91</v>
      </c>
      <c r="W104" t="n">
        <v>9.19</v>
      </c>
      <c r="X104" t="n">
        <v>0.15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3.7883</v>
      </c>
      <c r="E105" t="n">
        <v>26.4</v>
      </c>
      <c r="F105" t="n">
        <v>23.53</v>
      </c>
      <c r="G105" t="n">
        <v>156.87</v>
      </c>
      <c r="H105" t="n">
        <v>2.01</v>
      </c>
      <c r="I105" t="n">
        <v>9</v>
      </c>
      <c r="J105" t="n">
        <v>236.81</v>
      </c>
      <c r="K105" t="n">
        <v>54.38</v>
      </c>
      <c r="L105" t="n">
        <v>26.75</v>
      </c>
      <c r="M105" t="n">
        <v>7</v>
      </c>
      <c r="N105" t="n">
        <v>55.68</v>
      </c>
      <c r="O105" t="n">
        <v>29440.33</v>
      </c>
      <c r="P105" t="n">
        <v>293.69</v>
      </c>
      <c r="Q105" t="n">
        <v>608.8099999999999</v>
      </c>
      <c r="R105" t="n">
        <v>52.26</v>
      </c>
      <c r="S105" t="n">
        <v>46.36</v>
      </c>
      <c r="T105" t="n">
        <v>2630.71</v>
      </c>
      <c r="U105" t="n">
        <v>0.89</v>
      </c>
      <c r="V105" t="n">
        <v>0.91</v>
      </c>
      <c r="W105" t="n">
        <v>9.19</v>
      </c>
      <c r="X105" t="n">
        <v>0.16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3.7879</v>
      </c>
      <c r="E106" t="n">
        <v>26.4</v>
      </c>
      <c r="F106" t="n">
        <v>23.53</v>
      </c>
      <c r="G106" t="n">
        <v>156.89</v>
      </c>
      <c r="H106" t="n">
        <v>2.02</v>
      </c>
      <c r="I106" t="n">
        <v>9</v>
      </c>
      <c r="J106" t="n">
        <v>237.24</v>
      </c>
      <c r="K106" t="n">
        <v>54.38</v>
      </c>
      <c r="L106" t="n">
        <v>27</v>
      </c>
      <c r="M106" t="n">
        <v>7</v>
      </c>
      <c r="N106" t="n">
        <v>55.86</v>
      </c>
      <c r="O106" t="n">
        <v>29493.67</v>
      </c>
      <c r="P106" t="n">
        <v>293.78</v>
      </c>
      <c r="Q106" t="n">
        <v>608.76</v>
      </c>
      <c r="R106" t="n">
        <v>52.53</v>
      </c>
      <c r="S106" t="n">
        <v>46.36</v>
      </c>
      <c r="T106" t="n">
        <v>2768.1</v>
      </c>
      <c r="U106" t="n">
        <v>0.88</v>
      </c>
      <c r="V106" t="n">
        <v>0.91</v>
      </c>
      <c r="W106" t="n">
        <v>9.19</v>
      </c>
      <c r="X106" t="n">
        <v>0.16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3.7876</v>
      </c>
      <c r="E107" t="n">
        <v>26.4</v>
      </c>
      <c r="F107" t="n">
        <v>23.54</v>
      </c>
      <c r="G107" t="n">
        <v>156.9</v>
      </c>
      <c r="H107" t="n">
        <v>2.04</v>
      </c>
      <c r="I107" t="n">
        <v>9</v>
      </c>
      <c r="J107" t="n">
        <v>237.67</v>
      </c>
      <c r="K107" t="n">
        <v>54.38</v>
      </c>
      <c r="L107" t="n">
        <v>27.25</v>
      </c>
      <c r="M107" t="n">
        <v>7</v>
      </c>
      <c r="N107" t="n">
        <v>56.05</v>
      </c>
      <c r="O107" t="n">
        <v>29547.07</v>
      </c>
      <c r="P107" t="n">
        <v>293.75</v>
      </c>
      <c r="Q107" t="n">
        <v>608.78</v>
      </c>
      <c r="R107" t="n">
        <v>52.56</v>
      </c>
      <c r="S107" t="n">
        <v>46.36</v>
      </c>
      <c r="T107" t="n">
        <v>2782.18</v>
      </c>
      <c r="U107" t="n">
        <v>0.88</v>
      </c>
      <c r="V107" t="n">
        <v>0.91</v>
      </c>
      <c r="W107" t="n">
        <v>9.19</v>
      </c>
      <c r="X107" t="n">
        <v>0.16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3.7878</v>
      </c>
      <c r="E108" t="n">
        <v>26.4</v>
      </c>
      <c r="F108" t="n">
        <v>23.53</v>
      </c>
      <c r="G108" t="n">
        <v>156.89</v>
      </c>
      <c r="H108" t="n">
        <v>2.05</v>
      </c>
      <c r="I108" t="n">
        <v>9</v>
      </c>
      <c r="J108" t="n">
        <v>238.11</v>
      </c>
      <c r="K108" t="n">
        <v>54.38</v>
      </c>
      <c r="L108" t="n">
        <v>27.5</v>
      </c>
      <c r="M108" t="n">
        <v>7</v>
      </c>
      <c r="N108" t="n">
        <v>56.23</v>
      </c>
      <c r="O108" t="n">
        <v>29600.54</v>
      </c>
      <c r="P108" t="n">
        <v>293.61</v>
      </c>
      <c r="Q108" t="n">
        <v>608.75</v>
      </c>
      <c r="R108" t="n">
        <v>52.43</v>
      </c>
      <c r="S108" t="n">
        <v>46.36</v>
      </c>
      <c r="T108" t="n">
        <v>2715.96</v>
      </c>
      <c r="U108" t="n">
        <v>0.88</v>
      </c>
      <c r="V108" t="n">
        <v>0.91</v>
      </c>
      <c r="W108" t="n">
        <v>9.19</v>
      </c>
      <c r="X108" t="n">
        <v>0.16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3.7884</v>
      </c>
      <c r="E109" t="n">
        <v>26.4</v>
      </c>
      <c r="F109" t="n">
        <v>23.53</v>
      </c>
      <c r="G109" t="n">
        <v>156.86</v>
      </c>
      <c r="H109" t="n">
        <v>2.07</v>
      </c>
      <c r="I109" t="n">
        <v>9</v>
      </c>
      <c r="J109" t="n">
        <v>238.54</v>
      </c>
      <c r="K109" t="n">
        <v>54.38</v>
      </c>
      <c r="L109" t="n">
        <v>27.75</v>
      </c>
      <c r="M109" t="n">
        <v>7</v>
      </c>
      <c r="N109" t="n">
        <v>56.41</v>
      </c>
      <c r="O109" t="n">
        <v>29654.08</v>
      </c>
      <c r="P109" t="n">
        <v>293.11</v>
      </c>
      <c r="Q109" t="n">
        <v>608.77</v>
      </c>
      <c r="R109" t="n">
        <v>52.39</v>
      </c>
      <c r="S109" t="n">
        <v>46.36</v>
      </c>
      <c r="T109" t="n">
        <v>2695.6</v>
      </c>
      <c r="U109" t="n">
        <v>0.88</v>
      </c>
      <c r="V109" t="n">
        <v>0.91</v>
      </c>
      <c r="W109" t="n">
        <v>9.19</v>
      </c>
      <c r="X109" t="n">
        <v>0.16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3.788</v>
      </c>
      <c r="E110" t="n">
        <v>26.4</v>
      </c>
      <c r="F110" t="n">
        <v>23.53</v>
      </c>
      <c r="G110" t="n">
        <v>156.89</v>
      </c>
      <c r="H110" t="n">
        <v>2.08</v>
      </c>
      <c r="I110" t="n">
        <v>9</v>
      </c>
      <c r="J110" t="n">
        <v>238.97</v>
      </c>
      <c r="K110" t="n">
        <v>54.38</v>
      </c>
      <c r="L110" t="n">
        <v>28</v>
      </c>
      <c r="M110" t="n">
        <v>7</v>
      </c>
      <c r="N110" t="n">
        <v>56.6</v>
      </c>
      <c r="O110" t="n">
        <v>29707.68</v>
      </c>
      <c r="P110" t="n">
        <v>292.98</v>
      </c>
      <c r="Q110" t="n">
        <v>608.76</v>
      </c>
      <c r="R110" t="n">
        <v>52.36</v>
      </c>
      <c r="S110" t="n">
        <v>46.36</v>
      </c>
      <c r="T110" t="n">
        <v>2680.13</v>
      </c>
      <c r="U110" t="n">
        <v>0.89</v>
      </c>
      <c r="V110" t="n">
        <v>0.91</v>
      </c>
      <c r="W110" t="n">
        <v>9.19</v>
      </c>
      <c r="X110" t="n">
        <v>0.16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3.7884</v>
      </c>
      <c r="E111" t="n">
        <v>26.4</v>
      </c>
      <c r="F111" t="n">
        <v>23.53</v>
      </c>
      <c r="G111" t="n">
        <v>156.86</v>
      </c>
      <c r="H111" t="n">
        <v>2.1</v>
      </c>
      <c r="I111" t="n">
        <v>9</v>
      </c>
      <c r="J111" t="n">
        <v>239.41</v>
      </c>
      <c r="K111" t="n">
        <v>54.38</v>
      </c>
      <c r="L111" t="n">
        <v>28.25</v>
      </c>
      <c r="M111" t="n">
        <v>7</v>
      </c>
      <c r="N111" t="n">
        <v>56.78</v>
      </c>
      <c r="O111" t="n">
        <v>29761.35</v>
      </c>
      <c r="P111" t="n">
        <v>292.84</v>
      </c>
      <c r="Q111" t="n">
        <v>608.8099999999999</v>
      </c>
      <c r="R111" t="n">
        <v>52.29</v>
      </c>
      <c r="S111" t="n">
        <v>46.36</v>
      </c>
      <c r="T111" t="n">
        <v>2645.61</v>
      </c>
      <c r="U111" t="n">
        <v>0.89</v>
      </c>
      <c r="V111" t="n">
        <v>0.91</v>
      </c>
      <c r="W111" t="n">
        <v>9.19</v>
      </c>
      <c r="X111" t="n">
        <v>0.16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3.787</v>
      </c>
      <c r="E112" t="n">
        <v>26.41</v>
      </c>
      <c r="F112" t="n">
        <v>23.54</v>
      </c>
      <c r="G112" t="n">
        <v>156.93</v>
      </c>
      <c r="H112" t="n">
        <v>2.11</v>
      </c>
      <c r="I112" t="n">
        <v>9</v>
      </c>
      <c r="J112" t="n">
        <v>239.85</v>
      </c>
      <c r="K112" t="n">
        <v>54.38</v>
      </c>
      <c r="L112" t="n">
        <v>28.5</v>
      </c>
      <c r="M112" t="n">
        <v>7</v>
      </c>
      <c r="N112" t="n">
        <v>56.97</v>
      </c>
      <c r="O112" t="n">
        <v>29815.09</v>
      </c>
      <c r="P112" t="n">
        <v>292.24</v>
      </c>
      <c r="Q112" t="n">
        <v>608.78</v>
      </c>
      <c r="R112" t="n">
        <v>52.53</v>
      </c>
      <c r="S112" t="n">
        <v>46.36</v>
      </c>
      <c r="T112" t="n">
        <v>2767.18</v>
      </c>
      <c r="U112" t="n">
        <v>0.88</v>
      </c>
      <c r="V112" t="n">
        <v>0.91</v>
      </c>
      <c r="W112" t="n">
        <v>9.199999999999999</v>
      </c>
      <c r="X112" t="n">
        <v>0.17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3.788</v>
      </c>
      <c r="E113" t="n">
        <v>26.4</v>
      </c>
      <c r="F113" t="n">
        <v>23.53</v>
      </c>
      <c r="G113" t="n">
        <v>156.88</v>
      </c>
      <c r="H113" t="n">
        <v>2.13</v>
      </c>
      <c r="I113" t="n">
        <v>9</v>
      </c>
      <c r="J113" t="n">
        <v>240.28</v>
      </c>
      <c r="K113" t="n">
        <v>54.38</v>
      </c>
      <c r="L113" t="n">
        <v>28.75</v>
      </c>
      <c r="M113" t="n">
        <v>7</v>
      </c>
      <c r="N113" t="n">
        <v>57.16</v>
      </c>
      <c r="O113" t="n">
        <v>29869.01</v>
      </c>
      <c r="P113" t="n">
        <v>291.27</v>
      </c>
      <c r="Q113" t="n">
        <v>608.75</v>
      </c>
      <c r="R113" t="n">
        <v>52.53</v>
      </c>
      <c r="S113" t="n">
        <v>46.36</v>
      </c>
      <c r="T113" t="n">
        <v>2766.94</v>
      </c>
      <c r="U113" t="n">
        <v>0.88</v>
      </c>
      <c r="V113" t="n">
        <v>0.91</v>
      </c>
      <c r="W113" t="n">
        <v>9.19</v>
      </c>
      <c r="X113" t="n">
        <v>0.16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3.7863</v>
      </c>
      <c r="E114" t="n">
        <v>26.41</v>
      </c>
      <c r="F114" t="n">
        <v>23.54</v>
      </c>
      <c r="G114" t="n">
        <v>156.96</v>
      </c>
      <c r="H114" t="n">
        <v>2.14</v>
      </c>
      <c r="I114" t="n">
        <v>9</v>
      </c>
      <c r="J114" t="n">
        <v>240.72</v>
      </c>
      <c r="K114" t="n">
        <v>54.38</v>
      </c>
      <c r="L114" t="n">
        <v>29</v>
      </c>
      <c r="M114" t="n">
        <v>7</v>
      </c>
      <c r="N114" t="n">
        <v>57.34</v>
      </c>
      <c r="O114" t="n">
        <v>29922.88</v>
      </c>
      <c r="P114" t="n">
        <v>290.63</v>
      </c>
      <c r="Q114" t="n">
        <v>608.8</v>
      </c>
      <c r="R114" t="n">
        <v>52.66</v>
      </c>
      <c r="S114" t="n">
        <v>46.36</v>
      </c>
      <c r="T114" t="n">
        <v>2834.51</v>
      </c>
      <c r="U114" t="n">
        <v>0.88</v>
      </c>
      <c r="V114" t="n">
        <v>0.91</v>
      </c>
      <c r="W114" t="n">
        <v>9.199999999999999</v>
      </c>
      <c r="X114" t="n">
        <v>0.17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3.7868</v>
      </c>
      <c r="E115" t="n">
        <v>26.41</v>
      </c>
      <c r="F115" t="n">
        <v>23.54</v>
      </c>
      <c r="G115" t="n">
        <v>156.94</v>
      </c>
      <c r="H115" t="n">
        <v>2.16</v>
      </c>
      <c r="I115" t="n">
        <v>9</v>
      </c>
      <c r="J115" t="n">
        <v>241.16</v>
      </c>
      <c r="K115" t="n">
        <v>54.38</v>
      </c>
      <c r="L115" t="n">
        <v>29.25</v>
      </c>
      <c r="M115" t="n">
        <v>7</v>
      </c>
      <c r="N115" t="n">
        <v>57.53</v>
      </c>
      <c r="O115" t="n">
        <v>29976.82</v>
      </c>
      <c r="P115" t="n">
        <v>289.73</v>
      </c>
      <c r="Q115" t="n">
        <v>608.8099999999999</v>
      </c>
      <c r="R115" t="n">
        <v>52.71</v>
      </c>
      <c r="S115" t="n">
        <v>46.36</v>
      </c>
      <c r="T115" t="n">
        <v>2855.86</v>
      </c>
      <c r="U115" t="n">
        <v>0.88</v>
      </c>
      <c r="V115" t="n">
        <v>0.91</v>
      </c>
      <c r="W115" t="n">
        <v>9.19</v>
      </c>
      <c r="X115" t="n">
        <v>0.17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3.7965</v>
      </c>
      <c r="E116" t="n">
        <v>26.34</v>
      </c>
      <c r="F116" t="n">
        <v>23.51</v>
      </c>
      <c r="G116" t="n">
        <v>176.34</v>
      </c>
      <c r="H116" t="n">
        <v>2.17</v>
      </c>
      <c r="I116" t="n">
        <v>8</v>
      </c>
      <c r="J116" t="n">
        <v>241.59</v>
      </c>
      <c r="K116" t="n">
        <v>54.38</v>
      </c>
      <c r="L116" t="n">
        <v>29.5</v>
      </c>
      <c r="M116" t="n">
        <v>6</v>
      </c>
      <c r="N116" t="n">
        <v>57.72</v>
      </c>
      <c r="O116" t="n">
        <v>30030.83</v>
      </c>
      <c r="P116" t="n">
        <v>288.13</v>
      </c>
      <c r="Q116" t="n">
        <v>608.79</v>
      </c>
      <c r="R116" t="n">
        <v>51.74</v>
      </c>
      <c r="S116" t="n">
        <v>46.36</v>
      </c>
      <c r="T116" t="n">
        <v>2378.02</v>
      </c>
      <c r="U116" t="n">
        <v>0.9</v>
      </c>
      <c r="V116" t="n">
        <v>0.91</v>
      </c>
      <c r="W116" t="n">
        <v>9.19</v>
      </c>
      <c r="X116" t="n">
        <v>0.14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3.7964</v>
      </c>
      <c r="E117" t="n">
        <v>26.34</v>
      </c>
      <c r="F117" t="n">
        <v>23.51</v>
      </c>
      <c r="G117" t="n">
        <v>176.35</v>
      </c>
      <c r="H117" t="n">
        <v>2.19</v>
      </c>
      <c r="I117" t="n">
        <v>8</v>
      </c>
      <c r="J117" t="n">
        <v>242.03</v>
      </c>
      <c r="K117" t="n">
        <v>54.38</v>
      </c>
      <c r="L117" t="n">
        <v>29.75</v>
      </c>
      <c r="M117" t="n">
        <v>6</v>
      </c>
      <c r="N117" t="n">
        <v>57.91</v>
      </c>
      <c r="O117" t="n">
        <v>30084.9</v>
      </c>
      <c r="P117" t="n">
        <v>288.8</v>
      </c>
      <c r="Q117" t="n">
        <v>608.76</v>
      </c>
      <c r="R117" t="n">
        <v>51.79</v>
      </c>
      <c r="S117" t="n">
        <v>46.36</v>
      </c>
      <c r="T117" t="n">
        <v>2403.62</v>
      </c>
      <c r="U117" t="n">
        <v>0.9</v>
      </c>
      <c r="V117" t="n">
        <v>0.91</v>
      </c>
      <c r="W117" t="n">
        <v>9.19</v>
      </c>
      <c r="X117" t="n">
        <v>0.14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3.7981</v>
      </c>
      <c r="E118" t="n">
        <v>26.33</v>
      </c>
      <c r="F118" t="n">
        <v>23.5</v>
      </c>
      <c r="G118" t="n">
        <v>176.26</v>
      </c>
      <c r="H118" t="n">
        <v>2.2</v>
      </c>
      <c r="I118" t="n">
        <v>8</v>
      </c>
      <c r="J118" t="n">
        <v>242.47</v>
      </c>
      <c r="K118" t="n">
        <v>54.38</v>
      </c>
      <c r="L118" t="n">
        <v>30</v>
      </c>
      <c r="M118" t="n">
        <v>6</v>
      </c>
      <c r="N118" t="n">
        <v>58.1</v>
      </c>
      <c r="O118" t="n">
        <v>30139.04</v>
      </c>
      <c r="P118" t="n">
        <v>288.91</v>
      </c>
      <c r="Q118" t="n">
        <v>608.76</v>
      </c>
      <c r="R118" t="n">
        <v>51.46</v>
      </c>
      <c r="S118" t="n">
        <v>46.36</v>
      </c>
      <c r="T118" t="n">
        <v>2239.55</v>
      </c>
      <c r="U118" t="n">
        <v>0.9</v>
      </c>
      <c r="V118" t="n">
        <v>0.91</v>
      </c>
      <c r="W118" t="n">
        <v>9.19</v>
      </c>
      <c r="X118" t="n">
        <v>0.13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3.7971</v>
      </c>
      <c r="E119" t="n">
        <v>26.34</v>
      </c>
      <c r="F119" t="n">
        <v>23.51</v>
      </c>
      <c r="G119" t="n">
        <v>176.31</v>
      </c>
      <c r="H119" t="n">
        <v>2.21</v>
      </c>
      <c r="I119" t="n">
        <v>8</v>
      </c>
      <c r="J119" t="n">
        <v>242.91</v>
      </c>
      <c r="K119" t="n">
        <v>54.38</v>
      </c>
      <c r="L119" t="n">
        <v>30.25</v>
      </c>
      <c r="M119" t="n">
        <v>6</v>
      </c>
      <c r="N119" t="n">
        <v>58.28</v>
      </c>
      <c r="O119" t="n">
        <v>30193.25</v>
      </c>
      <c r="P119" t="n">
        <v>289.33</v>
      </c>
      <c r="Q119" t="n">
        <v>608.75</v>
      </c>
      <c r="R119" t="n">
        <v>51.63</v>
      </c>
      <c r="S119" t="n">
        <v>46.36</v>
      </c>
      <c r="T119" t="n">
        <v>2322.98</v>
      </c>
      <c r="U119" t="n">
        <v>0.9</v>
      </c>
      <c r="V119" t="n">
        <v>0.91</v>
      </c>
      <c r="W119" t="n">
        <v>9.19</v>
      </c>
      <c r="X119" t="n">
        <v>0.14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3.7963</v>
      </c>
      <c r="E120" t="n">
        <v>26.34</v>
      </c>
      <c r="F120" t="n">
        <v>23.51</v>
      </c>
      <c r="G120" t="n">
        <v>176.35</v>
      </c>
      <c r="H120" t="n">
        <v>2.23</v>
      </c>
      <c r="I120" t="n">
        <v>8</v>
      </c>
      <c r="J120" t="n">
        <v>243.35</v>
      </c>
      <c r="K120" t="n">
        <v>54.38</v>
      </c>
      <c r="L120" t="n">
        <v>30.5</v>
      </c>
      <c r="M120" t="n">
        <v>6</v>
      </c>
      <c r="N120" t="n">
        <v>58.47</v>
      </c>
      <c r="O120" t="n">
        <v>30247.52</v>
      </c>
      <c r="P120" t="n">
        <v>289.06</v>
      </c>
      <c r="Q120" t="n">
        <v>608.78</v>
      </c>
      <c r="R120" t="n">
        <v>51.83</v>
      </c>
      <c r="S120" t="n">
        <v>46.36</v>
      </c>
      <c r="T120" t="n">
        <v>2424.86</v>
      </c>
      <c r="U120" t="n">
        <v>0.89</v>
      </c>
      <c r="V120" t="n">
        <v>0.91</v>
      </c>
      <c r="W120" t="n">
        <v>9.19</v>
      </c>
      <c r="X120" t="n">
        <v>0.14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3.7963</v>
      </c>
      <c r="E121" t="n">
        <v>26.34</v>
      </c>
      <c r="F121" t="n">
        <v>23.51</v>
      </c>
      <c r="G121" t="n">
        <v>176.35</v>
      </c>
      <c r="H121" t="n">
        <v>2.24</v>
      </c>
      <c r="I121" t="n">
        <v>8</v>
      </c>
      <c r="J121" t="n">
        <v>243.79</v>
      </c>
      <c r="K121" t="n">
        <v>54.38</v>
      </c>
      <c r="L121" t="n">
        <v>30.75</v>
      </c>
      <c r="M121" t="n">
        <v>6</v>
      </c>
      <c r="N121" t="n">
        <v>58.67</v>
      </c>
      <c r="O121" t="n">
        <v>30301.87</v>
      </c>
      <c r="P121" t="n">
        <v>288.67</v>
      </c>
      <c r="Q121" t="n">
        <v>608.77</v>
      </c>
      <c r="R121" t="n">
        <v>51.85</v>
      </c>
      <c r="S121" t="n">
        <v>46.36</v>
      </c>
      <c r="T121" t="n">
        <v>2434.2</v>
      </c>
      <c r="U121" t="n">
        <v>0.89</v>
      </c>
      <c r="V121" t="n">
        <v>0.91</v>
      </c>
      <c r="W121" t="n">
        <v>9.19</v>
      </c>
      <c r="X121" t="n">
        <v>0.14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3.7972</v>
      </c>
      <c r="E122" t="n">
        <v>26.34</v>
      </c>
      <c r="F122" t="n">
        <v>23.51</v>
      </c>
      <c r="G122" t="n">
        <v>176.31</v>
      </c>
      <c r="H122" t="n">
        <v>2.26</v>
      </c>
      <c r="I122" t="n">
        <v>8</v>
      </c>
      <c r="J122" t="n">
        <v>244.23</v>
      </c>
      <c r="K122" t="n">
        <v>54.38</v>
      </c>
      <c r="L122" t="n">
        <v>31</v>
      </c>
      <c r="M122" t="n">
        <v>6</v>
      </c>
      <c r="N122" t="n">
        <v>58.86</v>
      </c>
      <c r="O122" t="n">
        <v>30356.28</v>
      </c>
      <c r="P122" t="n">
        <v>288.07</v>
      </c>
      <c r="Q122" t="n">
        <v>608.78</v>
      </c>
      <c r="R122" t="n">
        <v>51.61</v>
      </c>
      <c r="S122" t="n">
        <v>46.36</v>
      </c>
      <c r="T122" t="n">
        <v>2313.17</v>
      </c>
      <c r="U122" t="n">
        <v>0.9</v>
      </c>
      <c r="V122" t="n">
        <v>0.91</v>
      </c>
      <c r="W122" t="n">
        <v>9.19</v>
      </c>
      <c r="X122" t="n">
        <v>0.14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3.7967</v>
      </c>
      <c r="E123" t="n">
        <v>26.34</v>
      </c>
      <c r="F123" t="n">
        <v>23.51</v>
      </c>
      <c r="G123" t="n">
        <v>176.33</v>
      </c>
      <c r="H123" t="n">
        <v>2.27</v>
      </c>
      <c r="I123" t="n">
        <v>8</v>
      </c>
      <c r="J123" t="n">
        <v>244.68</v>
      </c>
      <c r="K123" t="n">
        <v>54.38</v>
      </c>
      <c r="L123" t="n">
        <v>31.25</v>
      </c>
      <c r="M123" t="n">
        <v>6</v>
      </c>
      <c r="N123" t="n">
        <v>59.05</v>
      </c>
      <c r="O123" t="n">
        <v>30410.77</v>
      </c>
      <c r="P123" t="n">
        <v>287.7</v>
      </c>
      <c r="Q123" t="n">
        <v>608.78</v>
      </c>
      <c r="R123" t="n">
        <v>51.63</v>
      </c>
      <c r="S123" t="n">
        <v>46.36</v>
      </c>
      <c r="T123" t="n">
        <v>2321.41</v>
      </c>
      <c r="U123" t="n">
        <v>0.9</v>
      </c>
      <c r="V123" t="n">
        <v>0.91</v>
      </c>
      <c r="W123" t="n">
        <v>9.19</v>
      </c>
      <c r="X123" t="n">
        <v>0.14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3.7971</v>
      </c>
      <c r="E124" t="n">
        <v>26.34</v>
      </c>
      <c r="F124" t="n">
        <v>23.51</v>
      </c>
      <c r="G124" t="n">
        <v>176.31</v>
      </c>
      <c r="H124" t="n">
        <v>2.29</v>
      </c>
      <c r="I124" t="n">
        <v>8</v>
      </c>
      <c r="J124" t="n">
        <v>245.12</v>
      </c>
      <c r="K124" t="n">
        <v>54.38</v>
      </c>
      <c r="L124" t="n">
        <v>31.5</v>
      </c>
      <c r="M124" t="n">
        <v>6</v>
      </c>
      <c r="N124" t="n">
        <v>59.24</v>
      </c>
      <c r="O124" t="n">
        <v>30465.32</v>
      </c>
      <c r="P124" t="n">
        <v>286.81</v>
      </c>
      <c r="Q124" t="n">
        <v>608.8200000000001</v>
      </c>
      <c r="R124" t="n">
        <v>51.61</v>
      </c>
      <c r="S124" t="n">
        <v>46.36</v>
      </c>
      <c r="T124" t="n">
        <v>2311.05</v>
      </c>
      <c r="U124" t="n">
        <v>0.9</v>
      </c>
      <c r="V124" t="n">
        <v>0.91</v>
      </c>
      <c r="W124" t="n">
        <v>9.19</v>
      </c>
      <c r="X124" t="n">
        <v>0.14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3.7975</v>
      </c>
      <c r="E125" t="n">
        <v>26.33</v>
      </c>
      <c r="F125" t="n">
        <v>23.51</v>
      </c>
      <c r="G125" t="n">
        <v>176.29</v>
      </c>
      <c r="H125" t="n">
        <v>2.3</v>
      </c>
      <c r="I125" t="n">
        <v>8</v>
      </c>
      <c r="J125" t="n">
        <v>245.56</v>
      </c>
      <c r="K125" t="n">
        <v>54.38</v>
      </c>
      <c r="L125" t="n">
        <v>31.75</v>
      </c>
      <c r="M125" t="n">
        <v>6</v>
      </c>
      <c r="N125" t="n">
        <v>59.43</v>
      </c>
      <c r="O125" t="n">
        <v>30519.94</v>
      </c>
      <c r="P125" t="n">
        <v>286.44</v>
      </c>
      <c r="Q125" t="n">
        <v>608.8099999999999</v>
      </c>
      <c r="R125" t="n">
        <v>51.47</v>
      </c>
      <c r="S125" t="n">
        <v>46.36</v>
      </c>
      <c r="T125" t="n">
        <v>2242.68</v>
      </c>
      <c r="U125" t="n">
        <v>0.9</v>
      </c>
      <c r="V125" t="n">
        <v>0.91</v>
      </c>
      <c r="W125" t="n">
        <v>9.19</v>
      </c>
      <c r="X125" t="n">
        <v>0.13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3.7987</v>
      </c>
      <c r="E126" t="n">
        <v>26.32</v>
      </c>
      <c r="F126" t="n">
        <v>23.5</v>
      </c>
      <c r="G126" t="n">
        <v>176.23</v>
      </c>
      <c r="H126" t="n">
        <v>2.31</v>
      </c>
      <c r="I126" t="n">
        <v>8</v>
      </c>
      <c r="J126" t="n">
        <v>246</v>
      </c>
      <c r="K126" t="n">
        <v>54.38</v>
      </c>
      <c r="L126" t="n">
        <v>32</v>
      </c>
      <c r="M126" t="n">
        <v>5</v>
      </c>
      <c r="N126" t="n">
        <v>59.63</v>
      </c>
      <c r="O126" t="n">
        <v>30574.64</v>
      </c>
      <c r="P126" t="n">
        <v>286.21</v>
      </c>
      <c r="Q126" t="n">
        <v>608.75</v>
      </c>
      <c r="R126" t="n">
        <v>51.33</v>
      </c>
      <c r="S126" t="n">
        <v>46.36</v>
      </c>
      <c r="T126" t="n">
        <v>2171.05</v>
      </c>
      <c r="U126" t="n">
        <v>0.9</v>
      </c>
      <c r="V126" t="n">
        <v>0.91</v>
      </c>
      <c r="W126" t="n">
        <v>9.19</v>
      </c>
      <c r="X126" t="n">
        <v>0.13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3.7983</v>
      </c>
      <c r="E127" t="n">
        <v>26.33</v>
      </c>
      <c r="F127" t="n">
        <v>23.5</v>
      </c>
      <c r="G127" t="n">
        <v>176.25</v>
      </c>
      <c r="H127" t="n">
        <v>2.33</v>
      </c>
      <c r="I127" t="n">
        <v>8</v>
      </c>
      <c r="J127" t="n">
        <v>246.45</v>
      </c>
      <c r="K127" t="n">
        <v>54.38</v>
      </c>
      <c r="L127" t="n">
        <v>32.25</v>
      </c>
      <c r="M127" t="n">
        <v>5</v>
      </c>
      <c r="N127" t="n">
        <v>59.82</v>
      </c>
      <c r="O127" t="n">
        <v>30629.4</v>
      </c>
      <c r="P127" t="n">
        <v>285.25</v>
      </c>
      <c r="Q127" t="n">
        <v>608.8200000000001</v>
      </c>
      <c r="R127" t="n">
        <v>51.25</v>
      </c>
      <c r="S127" t="n">
        <v>46.36</v>
      </c>
      <c r="T127" t="n">
        <v>2133.8</v>
      </c>
      <c r="U127" t="n">
        <v>0.9</v>
      </c>
      <c r="V127" t="n">
        <v>0.91</v>
      </c>
      <c r="W127" t="n">
        <v>9.19</v>
      </c>
      <c r="X127" t="n">
        <v>0.13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3.7975</v>
      </c>
      <c r="E128" t="n">
        <v>26.33</v>
      </c>
      <c r="F128" t="n">
        <v>23.5</v>
      </c>
      <c r="G128" t="n">
        <v>176.29</v>
      </c>
      <c r="H128" t="n">
        <v>2.34</v>
      </c>
      <c r="I128" t="n">
        <v>8</v>
      </c>
      <c r="J128" t="n">
        <v>246.89</v>
      </c>
      <c r="K128" t="n">
        <v>54.38</v>
      </c>
      <c r="L128" t="n">
        <v>32.5</v>
      </c>
      <c r="M128" t="n">
        <v>4</v>
      </c>
      <c r="N128" t="n">
        <v>60.02</v>
      </c>
      <c r="O128" t="n">
        <v>30684.23</v>
      </c>
      <c r="P128" t="n">
        <v>284.66</v>
      </c>
      <c r="Q128" t="n">
        <v>608.75</v>
      </c>
      <c r="R128" t="n">
        <v>51.48</v>
      </c>
      <c r="S128" t="n">
        <v>46.36</v>
      </c>
      <c r="T128" t="n">
        <v>2246.31</v>
      </c>
      <c r="U128" t="n">
        <v>0.9</v>
      </c>
      <c r="V128" t="n">
        <v>0.91</v>
      </c>
      <c r="W128" t="n">
        <v>9.19</v>
      </c>
      <c r="X128" t="n">
        <v>0.13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3.7973</v>
      </c>
      <c r="E129" t="n">
        <v>26.33</v>
      </c>
      <c r="F129" t="n">
        <v>23.51</v>
      </c>
      <c r="G129" t="n">
        <v>176.3</v>
      </c>
      <c r="H129" t="n">
        <v>2.36</v>
      </c>
      <c r="I129" t="n">
        <v>8</v>
      </c>
      <c r="J129" t="n">
        <v>247.34</v>
      </c>
      <c r="K129" t="n">
        <v>54.38</v>
      </c>
      <c r="L129" t="n">
        <v>32.75</v>
      </c>
      <c r="M129" t="n">
        <v>3</v>
      </c>
      <c r="N129" t="n">
        <v>60.21</v>
      </c>
      <c r="O129" t="n">
        <v>30739.14</v>
      </c>
      <c r="P129" t="n">
        <v>284.14</v>
      </c>
      <c r="Q129" t="n">
        <v>608.8</v>
      </c>
      <c r="R129" t="n">
        <v>51.51</v>
      </c>
      <c r="S129" t="n">
        <v>46.36</v>
      </c>
      <c r="T129" t="n">
        <v>2264.22</v>
      </c>
      <c r="U129" t="n">
        <v>0.9</v>
      </c>
      <c r="V129" t="n">
        <v>0.91</v>
      </c>
      <c r="W129" t="n">
        <v>9.19</v>
      </c>
      <c r="X129" t="n">
        <v>0.14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3.7968</v>
      </c>
      <c r="E130" t="n">
        <v>26.34</v>
      </c>
      <c r="F130" t="n">
        <v>23.51</v>
      </c>
      <c r="G130" t="n">
        <v>176.33</v>
      </c>
      <c r="H130" t="n">
        <v>2.37</v>
      </c>
      <c r="I130" t="n">
        <v>8</v>
      </c>
      <c r="J130" t="n">
        <v>247.78</v>
      </c>
      <c r="K130" t="n">
        <v>54.38</v>
      </c>
      <c r="L130" t="n">
        <v>33</v>
      </c>
      <c r="M130" t="n">
        <v>3</v>
      </c>
      <c r="N130" t="n">
        <v>60.41</v>
      </c>
      <c r="O130" t="n">
        <v>30794.11</v>
      </c>
      <c r="P130" t="n">
        <v>283.87</v>
      </c>
      <c r="Q130" t="n">
        <v>608.76</v>
      </c>
      <c r="R130" t="n">
        <v>51.65</v>
      </c>
      <c r="S130" t="n">
        <v>46.36</v>
      </c>
      <c r="T130" t="n">
        <v>2330.2</v>
      </c>
      <c r="U130" t="n">
        <v>0.9</v>
      </c>
      <c r="V130" t="n">
        <v>0.91</v>
      </c>
      <c r="W130" t="n">
        <v>9.19</v>
      </c>
      <c r="X130" t="n">
        <v>0.14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3.7975</v>
      </c>
      <c r="E131" t="n">
        <v>26.33</v>
      </c>
      <c r="F131" t="n">
        <v>23.51</v>
      </c>
      <c r="G131" t="n">
        <v>176.29</v>
      </c>
      <c r="H131" t="n">
        <v>2.38</v>
      </c>
      <c r="I131" t="n">
        <v>8</v>
      </c>
      <c r="J131" t="n">
        <v>248.23</v>
      </c>
      <c r="K131" t="n">
        <v>54.38</v>
      </c>
      <c r="L131" t="n">
        <v>33.25</v>
      </c>
      <c r="M131" t="n">
        <v>3</v>
      </c>
      <c r="N131" t="n">
        <v>60.6</v>
      </c>
      <c r="O131" t="n">
        <v>30849.16</v>
      </c>
      <c r="P131" t="n">
        <v>283.75</v>
      </c>
      <c r="Q131" t="n">
        <v>608.79</v>
      </c>
      <c r="R131" t="n">
        <v>51.51</v>
      </c>
      <c r="S131" t="n">
        <v>46.36</v>
      </c>
      <c r="T131" t="n">
        <v>2262.24</v>
      </c>
      <c r="U131" t="n">
        <v>0.9</v>
      </c>
      <c r="V131" t="n">
        <v>0.91</v>
      </c>
      <c r="W131" t="n">
        <v>9.19</v>
      </c>
      <c r="X131" t="n">
        <v>0.13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3.7973</v>
      </c>
      <c r="E132" t="n">
        <v>26.33</v>
      </c>
      <c r="F132" t="n">
        <v>23.51</v>
      </c>
      <c r="G132" t="n">
        <v>176.3</v>
      </c>
      <c r="H132" t="n">
        <v>2.4</v>
      </c>
      <c r="I132" t="n">
        <v>8</v>
      </c>
      <c r="J132" t="n">
        <v>248.68</v>
      </c>
      <c r="K132" t="n">
        <v>54.38</v>
      </c>
      <c r="L132" t="n">
        <v>33.5</v>
      </c>
      <c r="M132" t="n">
        <v>2</v>
      </c>
      <c r="N132" t="n">
        <v>60.8</v>
      </c>
      <c r="O132" t="n">
        <v>30904.28</v>
      </c>
      <c r="P132" t="n">
        <v>283.89</v>
      </c>
      <c r="Q132" t="n">
        <v>608.75</v>
      </c>
      <c r="R132" t="n">
        <v>51.54</v>
      </c>
      <c r="S132" t="n">
        <v>46.36</v>
      </c>
      <c r="T132" t="n">
        <v>2278.63</v>
      </c>
      <c r="U132" t="n">
        <v>0.9</v>
      </c>
      <c r="V132" t="n">
        <v>0.91</v>
      </c>
      <c r="W132" t="n">
        <v>9.19</v>
      </c>
      <c r="X132" t="n">
        <v>0.14</v>
      </c>
      <c r="Y132" t="n">
        <v>1</v>
      </c>
      <c r="Z132" t="n">
        <v>10</v>
      </c>
    </row>
    <row r="133">
      <c r="A133" t="n">
        <v>131</v>
      </c>
      <c r="B133" t="n">
        <v>100</v>
      </c>
      <c r="C133" t="inlineStr">
        <is>
          <t xml:space="preserve">CONCLUIDO	</t>
        </is>
      </c>
      <c r="D133" t="n">
        <v>3.7965</v>
      </c>
      <c r="E133" t="n">
        <v>26.34</v>
      </c>
      <c r="F133" t="n">
        <v>23.51</v>
      </c>
      <c r="G133" t="n">
        <v>176.34</v>
      </c>
      <c r="H133" t="n">
        <v>2.41</v>
      </c>
      <c r="I133" t="n">
        <v>8</v>
      </c>
      <c r="J133" t="n">
        <v>249.12</v>
      </c>
      <c r="K133" t="n">
        <v>54.38</v>
      </c>
      <c r="L133" t="n">
        <v>33.75</v>
      </c>
      <c r="M133" t="n">
        <v>1</v>
      </c>
      <c r="N133" t="n">
        <v>61</v>
      </c>
      <c r="O133" t="n">
        <v>30959.46</v>
      </c>
      <c r="P133" t="n">
        <v>284.1</v>
      </c>
      <c r="Q133" t="n">
        <v>608.76</v>
      </c>
      <c r="R133" t="n">
        <v>51.57</v>
      </c>
      <c r="S133" t="n">
        <v>46.36</v>
      </c>
      <c r="T133" t="n">
        <v>2292.58</v>
      </c>
      <c r="U133" t="n">
        <v>0.9</v>
      </c>
      <c r="V133" t="n">
        <v>0.91</v>
      </c>
      <c r="W133" t="n">
        <v>9.199999999999999</v>
      </c>
      <c r="X133" t="n">
        <v>0.14</v>
      </c>
      <c r="Y133" t="n">
        <v>1</v>
      </c>
      <c r="Z133" t="n">
        <v>10</v>
      </c>
    </row>
    <row r="134">
      <c r="A134" t="n">
        <v>132</v>
      </c>
      <c r="B134" t="n">
        <v>100</v>
      </c>
      <c r="C134" t="inlineStr">
        <is>
          <t xml:space="preserve">CONCLUIDO	</t>
        </is>
      </c>
      <c r="D134" t="n">
        <v>3.7964</v>
      </c>
      <c r="E134" t="n">
        <v>26.34</v>
      </c>
      <c r="F134" t="n">
        <v>23.51</v>
      </c>
      <c r="G134" t="n">
        <v>176.35</v>
      </c>
      <c r="H134" t="n">
        <v>2.42</v>
      </c>
      <c r="I134" t="n">
        <v>8</v>
      </c>
      <c r="J134" t="n">
        <v>249.57</v>
      </c>
      <c r="K134" t="n">
        <v>54.38</v>
      </c>
      <c r="L134" t="n">
        <v>34</v>
      </c>
      <c r="M134" t="n">
        <v>1</v>
      </c>
      <c r="N134" t="n">
        <v>61.2</v>
      </c>
      <c r="O134" t="n">
        <v>31014.73</v>
      </c>
      <c r="P134" t="n">
        <v>284.29</v>
      </c>
      <c r="Q134" t="n">
        <v>608.75</v>
      </c>
      <c r="R134" t="n">
        <v>51.57</v>
      </c>
      <c r="S134" t="n">
        <v>46.36</v>
      </c>
      <c r="T134" t="n">
        <v>2294.1</v>
      </c>
      <c r="U134" t="n">
        <v>0.9</v>
      </c>
      <c r="V134" t="n">
        <v>0.91</v>
      </c>
      <c r="W134" t="n">
        <v>9.199999999999999</v>
      </c>
      <c r="X134" t="n">
        <v>0.14</v>
      </c>
      <c r="Y134" t="n">
        <v>1</v>
      </c>
      <c r="Z134" t="n">
        <v>10</v>
      </c>
    </row>
    <row r="135">
      <c r="A135" t="n">
        <v>133</v>
      </c>
      <c r="B135" t="n">
        <v>100</v>
      </c>
      <c r="C135" t="inlineStr">
        <is>
          <t xml:space="preserve">CONCLUIDO	</t>
        </is>
      </c>
      <c r="D135" t="n">
        <v>3.7963</v>
      </c>
      <c r="E135" t="n">
        <v>26.34</v>
      </c>
      <c r="F135" t="n">
        <v>23.51</v>
      </c>
      <c r="G135" t="n">
        <v>176.35</v>
      </c>
      <c r="H135" t="n">
        <v>2.44</v>
      </c>
      <c r="I135" t="n">
        <v>8</v>
      </c>
      <c r="J135" t="n">
        <v>250.02</v>
      </c>
      <c r="K135" t="n">
        <v>54.38</v>
      </c>
      <c r="L135" t="n">
        <v>34.25</v>
      </c>
      <c r="M135" t="n">
        <v>0</v>
      </c>
      <c r="N135" t="n">
        <v>61.39</v>
      </c>
      <c r="O135" t="n">
        <v>31070.06</v>
      </c>
      <c r="P135" t="n">
        <v>284.55</v>
      </c>
      <c r="Q135" t="n">
        <v>608.77</v>
      </c>
      <c r="R135" t="n">
        <v>51.53</v>
      </c>
      <c r="S135" t="n">
        <v>46.36</v>
      </c>
      <c r="T135" t="n">
        <v>2272.42</v>
      </c>
      <c r="U135" t="n">
        <v>0.9</v>
      </c>
      <c r="V135" t="n">
        <v>0.91</v>
      </c>
      <c r="W135" t="n">
        <v>9.199999999999999</v>
      </c>
      <c r="X135" t="n">
        <v>0.14</v>
      </c>
      <c r="Y135" t="n">
        <v>1</v>
      </c>
      <c r="Z135" t="n">
        <v>10</v>
      </c>
    </row>
    <row r="136">
      <c r="A136" t="n">
        <v>0</v>
      </c>
      <c r="B136" t="n">
        <v>140</v>
      </c>
      <c r="C136" t="inlineStr">
        <is>
          <t xml:space="preserve">CONCLUIDO	</t>
        </is>
      </c>
      <c r="D136" t="n">
        <v>1.8084</v>
      </c>
      <c r="E136" t="n">
        <v>55.3</v>
      </c>
      <c r="F136" t="n">
        <v>31.61</v>
      </c>
      <c r="G136" t="n">
        <v>4.77</v>
      </c>
      <c r="H136" t="n">
        <v>0.06</v>
      </c>
      <c r="I136" t="n">
        <v>398</v>
      </c>
      <c r="J136" t="n">
        <v>274.09</v>
      </c>
      <c r="K136" t="n">
        <v>60.56</v>
      </c>
      <c r="L136" t="n">
        <v>1</v>
      </c>
      <c r="M136" t="n">
        <v>396</v>
      </c>
      <c r="N136" t="n">
        <v>72.53</v>
      </c>
      <c r="O136" t="n">
        <v>34038.11</v>
      </c>
      <c r="P136" t="n">
        <v>553.89</v>
      </c>
      <c r="Q136" t="n">
        <v>610.59</v>
      </c>
      <c r="R136" t="n">
        <v>303.8</v>
      </c>
      <c r="S136" t="n">
        <v>46.36</v>
      </c>
      <c r="T136" t="n">
        <v>126455.28</v>
      </c>
      <c r="U136" t="n">
        <v>0.15</v>
      </c>
      <c r="V136" t="n">
        <v>0.68</v>
      </c>
      <c r="W136" t="n">
        <v>9.82</v>
      </c>
      <c r="X136" t="n">
        <v>8.199999999999999</v>
      </c>
      <c r="Y136" t="n">
        <v>1</v>
      </c>
      <c r="Z136" t="n">
        <v>10</v>
      </c>
    </row>
    <row r="137">
      <c r="A137" t="n">
        <v>1</v>
      </c>
      <c r="B137" t="n">
        <v>140</v>
      </c>
      <c r="C137" t="inlineStr">
        <is>
          <t xml:space="preserve">CONCLUIDO	</t>
        </is>
      </c>
      <c r="D137" t="n">
        <v>2.0879</v>
      </c>
      <c r="E137" t="n">
        <v>47.89</v>
      </c>
      <c r="F137" t="n">
        <v>29.48</v>
      </c>
      <c r="G137" t="n">
        <v>5.96</v>
      </c>
      <c r="H137" t="n">
        <v>0.08</v>
      </c>
      <c r="I137" t="n">
        <v>297</v>
      </c>
      <c r="J137" t="n">
        <v>274.57</v>
      </c>
      <c r="K137" t="n">
        <v>60.56</v>
      </c>
      <c r="L137" t="n">
        <v>1.25</v>
      </c>
      <c r="M137" t="n">
        <v>295</v>
      </c>
      <c r="N137" t="n">
        <v>72.76000000000001</v>
      </c>
      <c r="O137" t="n">
        <v>34097.72</v>
      </c>
      <c r="P137" t="n">
        <v>516.76</v>
      </c>
      <c r="Q137" t="n">
        <v>610.1</v>
      </c>
      <c r="R137" t="n">
        <v>236.8</v>
      </c>
      <c r="S137" t="n">
        <v>46.36</v>
      </c>
      <c r="T137" t="n">
        <v>93461.71000000001</v>
      </c>
      <c r="U137" t="n">
        <v>0.2</v>
      </c>
      <c r="V137" t="n">
        <v>0.72</v>
      </c>
      <c r="W137" t="n">
        <v>9.68</v>
      </c>
      <c r="X137" t="n">
        <v>6.08</v>
      </c>
      <c r="Y137" t="n">
        <v>1</v>
      </c>
      <c r="Z137" t="n">
        <v>10</v>
      </c>
    </row>
    <row r="138">
      <c r="A138" t="n">
        <v>2</v>
      </c>
      <c r="B138" t="n">
        <v>140</v>
      </c>
      <c r="C138" t="inlineStr">
        <is>
          <t xml:space="preserve">CONCLUIDO	</t>
        </is>
      </c>
      <c r="D138" t="n">
        <v>2.2996</v>
      </c>
      <c r="E138" t="n">
        <v>43.48</v>
      </c>
      <c r="F138" t="n">
        <v>28.21</v>
      </c>
      <c r="G138" t="n">
        <v>7.14</v>
      </c>
      <c r="H138" t="n">
        <v>0.1</v>
      </c>
      <c r="I138" t="n">
        <v>237</v>
      </c>
      <c r="J138" t="n">
        <v>275.05</v>
      </c>
      <c r="K138" t="n">
        <v>60.56</v>
      </c>
      <c r="L138" t="n">
        <v>1.5</v>
      </c>
      <c r="M138" t="n">
        <v>235</v>
      </c>
      <c r="N138" t="n">
        <v>73</v>
      </c>
      <c r="O138" t="n">
        <v>34157.42</v>
      </c>
      <c r="P138" t="n">
        <v>494.39</v>
      </c>
      <c r="Q138" t="n">
        <v>610.22</v>
      </c>
      <c r="R138" t="n">
        <v>197.5</v>
      </c>
      <c r="S138" t="n">
        <v>46.36</v>
      </c>
      <c r="T138" t="n">
        <v>74112.10000000001</v>
      </c>
      <c r="U138" t="n">
        <v>0.23</v>
      </c>
      <c r="V138" t="n">
        <v>0.76</v>
      </c>
      <c r="W138" t="n">
        <v>9.550000000000001</v>
      </c>
      <c r="X138" t="n">
        <v>4.81</v>
      </c>
      <c r="Y138" t="n">
        <v>1</v>
      </c>
      <c r="Z138" t="n">
        <v>10</v>
      </c>
    </row>
    <row r="139">
      <c r="A139" t="n">
        <v>3</v>
      </c>
      <c r="B139" t="n">
        <v>140</v>
      </c>
      <c r="C139" t="inlineStr">
        <is>
          <t xml:space="preserve">CONCLUIDO	</t>
        </is>
      </c>
      <c r="D139" t="n">
        <v>2.46</v>
      </c>
      <c r="E139" t="n">
        <v>40.65</v>
      </c>
      <c r="F139" t="n">
        <v>27.41</v>
      </c>
      <c r="G139" t="n">
        <v>8.31</v>
      </c>
      <c r="H139" t="n">
        <v>0.11</v>
      </c>
      <c r="I139" t="n">
        <v>198</v>
      </c>
      <c r="J139" t="n">
        <v>275.54</v>
      </c>
      <c r="K139" t="n">
        <v>60.56</v>
      </c>
      <c r="L139" t="n">
        <v>1.75</v>
      </c>
      <c r="M139" t="n">
        <v>196</v>
      </c>
      <c r="N139" t="n">
        <v>73.23</v>
      </c>
      <c r="O139" t="n">
        <v>34217.22</v>
      </c>
      <c r="P139" t="n">
        <v>480.35</v>
      </c>
      <c r="Q139" t="n">
        <v>609.64</v>
      </c>
      <c r="R139" t="n">
        <v>172.33</v>
      </c>
      <c r="S139" t="n">
        <v>46.36</v>
      </c>
      <c r="T139" t="n">
        <v>61724.25</v>
      </c>
      <c r="U139" t="n">
        <v>0.27</v>
      </c>
      <c r="V139" t="n">
        <v>0.78</v>
      </c>
      <c r="W139" t="n">
        <v>9.51</v>
      </c>
      <c r="X139" t="n">
        <v>4.02</v>
      </c>
      <c r="Y139" t="n">
        <v>1</v>
      </c>
      <c r="Z139" t="n">
        <v>10</v>
      </c>
    </row>
    <row r="140">
      <c r="A140" t="n">
        <v>4</v>
      </c>
      <c r="B140" t="n">
        <v>140</v>
      </c>
      <c r="C140" t="inlineStr">
        <is>
          <t xml:space="preserve">CONCLUIDO	</t>
        </is>
      </c>
      <c r="D140" t="n">
        <v>2.5959</v>
      </c>
      <c r="E140" t="n">
        <v>38.52</v>
      </c>
      <c r="F140" t="n">
        <v>26.8</v>
      </c>
      <c r="G140" t="n">
        <v>9.51</v>
      </c>
      <c r="H140" t="n">
        <v>0.13</v>
      </c>
      <c r="I140" t="n">
        <v>169</v>
      </c>
      <c r="J140" t="n">
        <v>276.02</v>
      </c>
      <c r="K140" t="n">
        <v>60.56</v>
      </c>
      <c r="L140" t="n">
        <v>2</v>
      </c>
      <c r="M140" t="n">
        <v>167</v>
      </c>
      <c r="N140" t="n">
        <v>73.47</v>
      </c>
      <c r="O140" t="n">
        <v>34277.1</v>
      </c>
      <c r="P140" t="n">
        <v>469.54</v>
      </c>
      <c r="Q140" t="n">
        <v>609.63</v>
      </c>
      <c r="R140" t="n">
        <v>153.56</v>
      </c>
      <c r="S140" t="n">
        <v>46.36</v>
      </c>
      <c r="T140" t="n">
        <v>52484.21</v>
      </c>
      <c r="U140" t="n">
        <v>0.3</v>
      </c>
      <c r="V140" t="n">
        <v>0.8</v>
      </c>
      <c r="W140" t="n">
        <v>9.449999999999999</v>
      </c>
      <c r="X140" t="n">
        <v>3.41</v>
      </c>
      <c r="Y140" t="n">
        <v>1</v>
      </c>
      <c r="Z140" t="n">
        <v>10</v>
      </c>
    </row>
    <row r="141">
      <c r="A141" t="n">
        <v>5</v>
      </c>
      <c r="B141" t="n">
        <v>140</v>
      </c>
      <c r="C141" t="inlineStr">
        <is>
          <t xml:space="preserve">CONCLUIDO	</t>
        </is>
      </c>
      <c r="D141" t="n">
        <v>2.702</v>
      </c>
      <c r="E141" t="n">
        <v>37.01</v>
      </c>
      <c r="F141" t="n">
        <v>26.38</v>
      </c>
      <c r="G141" t="n">
        <v>10.69</v>
      </c>
      <c r="H141" t="n">
        <v>0.14</v>
      </c>
      <c r="I141" t="n">
        <v>148</v>
      </c>
      <c r="J141" t="n">
        <v>276.51</v>
      </c>
      <c r="K141" t="n">
        <v>60.56</v>
      </c>
      <c r="L141" t="n">
        <v>2.25</v>
      </c>
      <c r="M141" t="n">
        <v>146</v>
      </c>
      <c r="N141" t="n">
        <v>73.70999999999999</v>
      </c>
      <c r="O141" t="n">
        <v>34337.08</v>
      </c>
      <c r="P141" t="n">
        <v>462.16</v>
      </c>
      <c r="Q141" t="n">
        <v>609.6799999999999</v>
      </c>
      <c r="R141" t="n">
        <v>140.13</v>
      </c>
      <c r="S141" t="n">
        <v>46.36</v>
      </c>
      <c r="T141" t="n">
        <v>45872.58</v>
      </c>
      <c r="U141" t="n">
        <v>0.33</v>
      </c>
      <c r="V141" t="n">
        <v>0.8100000000000001</v>
      </c>
      <c r="W141" t="n">
        <v>9.43</v>
      </c>
      <c r="X141" t="n">
        <v>2.99</v>
      </c>
      <c r="Y141" t="n">
        <v>1</v>
      </c>
      <c r="Z141" t="n">
        <v>10</v>
      </c>
    </row>
    <row r="142">
      <c r="A142" t="n">
        <v>6</v>
      </c>
      <c r="B142" t="n">
        <v>140</v>
      </c>
      <c r="C142" t="inlineStr">
        <is>
          <t xml:space="preserve">CONCLUIDO	</t>
        </is>
      </c>
      <c r="D142" t="n">
        <v>2.7911</v>
      </c>
      <c r="E142" t="n">
        <v>35.83</v>
      </c>
      <c r="F142" t="n">
        <v>26.03</v>
      </c>
      <c r="G142" t="n">
        <v>11.83</v>
      </c>
      <c r="H142" t="n">
        <v>0.16</v>
      </c>
      <c r="I142" t="n">
        <v>132</v>
      </c>
      <c r="J142" t="n">
        <v>277</v>
      </c>
      <c r="K142" t="n">
        <v>60.56</v>
      </c>
      <c r="L142" t="n">
        <v>2.5</v>
      </c>
      <c r="M142" t="n">
        <v>130</v>
      </c>
      <c r="N142" t="n">
        <v>73.94</v>
      </c>
      <c r="O142" t="n">
        <v>34397.15</v>
      </c>
      <c r="P142" t="n">
        <v>455.99</v>
      </c>
      <c r="Q142" t="n">
        <v>609.33</v>
      </c>
      <c r="R142" t="n">
        <v>129.84</v>
      </c>
      <c r="S142" t="n">
        <v>46.36</v>
      </c>
      <c r="T142" t="n">
        <v>40805.84</v>
      </c>
      <c r="U142" t="n">
        <v>0.36</v>
      </c>
      <c r="V142" t="n">
        <v>0.82</v>
      </c>
      <c r="W142" t="n">
        <v>9.4</v>
      </c>
      <c r="X142" t="n">
        <v>2.65</v>
      </c>
      <c r="Y142" t="n">
        <v>1</v>
      </c>
      <c r="Z142" t="n">
        <v>10</v>
      </c>
    </row>
    <row r="143">
      <c r="A143" t="n">
        <v>7</v>
      </c>
      <c r="B143" t="n">
        <v>140</v>
      </c>
      <c r="C143" t="inlineStr">
        <is>
          <t xml:space="preserve">CONCLUIDO	</t>
        </is>
      </c>
      <c r="D143" t="n">
        <v>2.8658</v>
      </c>
      <c r="E143" t="n">
        <v>34.89</v>
      </c>
      <c r="F143" t="n">
        <v>25.78</v>
      </c>
      <c r="G143" t="n">
        <v>13</v>
      </c>
      <c r="H143" t="n">
        <v>0.18</v>
      </c>
      <c r="I143" t="n">
        <v>119</v>
      </c>
      <c r="J143" t="n">
        <v>277.48</v>
      </c>
      <c r="K143" t="n">
        <v>60.56</v>
      </c>
      <c r="L143" t="n">
        <v>2.75</v>
      </c>
      <c r="M143" t="n">
        <v>117</v>
      </c>
      <c r="N143" t="n">
        <v>74.18000000000001</v>
      </c>
      <c r="O143" t="n">
        <v>34457.31</v>
      </c>
      <c r="P143" t="n">
        <v>451.37</v>
      </c>
      <c r="Q143" t="n">
        <v>609.34</v>
      </c>
      <c r="R143" t="n">
        <v>121.77</v>
      </c>
      <c r="S143" t="n">
        <v>46.36</v>
      </c>
      <c r="T143" t="n">
        <v>36837.07</v>
      </c>
      <c r="U143" t="n">
        <v>0.38</v>
      </c>
      <c r="V143" t="n">
        <v>0.83</v>
      </c>
      <c r="W143" t="n">
        <v>9.380000000000001</v>
      </c>
      <c r="X143" t="n">
        <v>2.4</v>
      </c>
      <c r="Y143" t="n">
        <v>1</v>
      </c>
      <c r="Z143" t="n">
        <v>10</v>
      </c>
    </row>
    <row r="144">
      <c r="A144" t="n">
        <v>8</v>
      </c>
      <c r="B144" t="n">
        <v>140</v>
      </c>
      <c r="C144" t="inlineStr">
        <is>
          <t xml:space="preserve">CONCLUIDO	</t>
        </is>
      </c>
      <c r="D144" t="n">
        <v>2.9342</v>
      </c>
      <c r="E144" t="n">
        <v>34.08</v>
      </c>
      <c r="F144" t="n">
        <v>25.54</v>
      </c>
      <c r="G144" t="n">
        <v>14.19</v>
      </c>
      <c r="H144" t="n">
        <v>0.19</v>
      </c>
      <c r="I144" t="n">
        <v>108</v>
      </c>
      <c r="J144" t="n">
        <v>277.97</v>
      </c>
      <c r="K144" t="n">
        <v>60.56</v>
      </c>
      <c r="L144" t="n">
        <v>3</v>
      </c>
      <c r="M144" t="n">
        <v>106</v>
      </c>
      <c r="N144" t="n">
        <v>74.42</v>
      </c>
      <c r="O144" t="n">
        <v>34517.57</v>
      </c>
      <c r="P144" t="n">
        <v>447.11</v>
      </c>
      <c r="Q144" t="n">
        <v>609.3099999999999</v>
      </c>
      <c r="R144" t="n">
        <v>114.25</v>
      </c>
      <c r="S144" t="n">
        <v>46.36</v>
      </c>
      <c r="T144" t="n">
        <v>33134.34</v>
      </c>
      <c r="U144" t="n">
        <v>0.41</v>
      </c>
      <c r="V144" t="n">
        <v>0.83</v>
      </c>
      <c r="W144" t="n">
        <v>9.359999999999999</v>
      </c>
      <c r="X144" t="n">
        <v>2.16</v>
      </c>
      <c r="Y144" t="n">
        <v>1</v>
      </c>
      <c r="Z144" t="n">
        <v>10</v>
      </c>
    </row>
    <row r="145">
      <c r="A145" t="n">
        <v>9</v>
      </c>
      <c r="B145" t="n">
        <v>140</v>
      </c>
      <c r="C145" t="inlineStr">
        <is>
          <t xml:space="preserve">CONCLUIDO	</t>
        </is>
      </c>
      <c r="D145" t="n">
        <v>2.9916</v>
      </c>
      <c r="E145" t="n">
        <v>33.43</v>
      </c>
      <c r="F145" t="n">
        <v>25.36</v>
      </c>
      <c r="G145" t="n">
        <v>15.37</v>
      </c>
      <c r="H145" t="n">
        <v>0.21</v>
      </c>
      <c r="I145" t="n">
        <v>99</v>
      </c>
      <c r="J145" t="n">
        <v>278.46</v>
      </c>
      <c r="K145" t="n">
        <v>60.56</v>
      </c>
      <c r="L145" t="n">
        <v>3.25</v>
      </c>
      <c r="M145" t="n">
        <v>97</v>
      </c>
      <c r="N145" t="n">
        <v>74.66</v>
      </c>
      <c r="O145" t="n">
        <v>34577.92</v>
      </c>
      <c r="P145" t="n">
        <v>443.71</v>
      </c>
      <c r="Q145" t="n">
        <v>609.3200000000001</v>
      </c>
      <c r="R145" t="n">
        <v>108.97</v>
      </c>
      <c r="S145" t="n">
        <v>46.36</v>
      </c>
      <c r="T145" t="n">
        <v>30536.55</v>
      </c>
      <c r="U145" t="n">
        <v>0.43</v>
      </c>
      <c r="V145" t="n">
        <v>0.84</v>
      </c>
      <c r="W145" t="n">
        <v>9.34</v>
      </c>
      <c r="X145" t="n">
        <v>1.97</v>
      </c>
      <c r="Y145" t="n">
        <v>1</v>
      </c>
      <c r="Z145" t="n">
        <v>10</v>
      </c>
    </row>
    <row r="146">
      <c r="A146" t="n">
        <v>10</v>
      </c>
      <c r="B146" t="n">
        <v>140</v>
      </c>
      <c r="C146" t="inlineStr">
        <is>
          <t xml:space="preserve">CONCLUIDO	</t>
        </is>
      </c>
      <c r="D146" t="n">
        <v>3.0351</v>
      </c>
      <c r="E146" t="n">
        <v>32.95</v>
      </c>
      <c r="F146" t="n">
        <v>25.24</v>
      </c>
      <c r="G146" t="n">
        <v>16.46</v>
      </c>
      <c r="H146" t="n">
        <v>0.22</v>
      </c>
      <c r="I146" t="n">
        <v>92</v>
      </c>
      <c r="J146" t="n">
        <v>278.95</v>
      </c>
      <c r="K146" t="n">
        <v>60.56</v>
      </c>
      <c r="L146" t="n">
        <v>3.5</v>
      </c>
      <c r="M146" t="n">
        <v>90</v>
      </c>
      <c r="N146" t="n">
        <v>74.90000000000001</v>
      </c>
      <c r="O146" t="n">
        <v>34638.36</v>
      </c>
      <c r="P146" t="n">
        <v>441.64</v>
      </c>
      <c r="Q146" t="n">
        <v>609.33</v>
      </c>
      <c r="R146" t="n">
        <v>104.85</v>
      </c>
      <c r="S146" t="n">
        <v>46.36</v>
      </c>
      <c r="T146" t="n">
        <v>28510.71</v>
      </c>
      <c r="U146" t="n">
        <v>0.44</v>
      </c>
      <c r="V146" t="n">
        <v>0.84</v>
      </c>
      <c r="W146" t="n">
        <v>9.34</v>
      </c>
      <c r="X146" t="n">
        <v>1.86</v>
      </c>
      <c r="Y146" t="n">
        <v>1</v>
      </c>
      <c r="Z146" t="n">
        <v>10</v>
      </c>
    </row>
    <row r="147">
      <c r="A147" t="n">
        <v>11</v>
      </c>
      <c r="B147" t="n">
        <v>140</v>
      </c>
      <c r="C147" t="inlineStr">
        <is>
          <t xml:space="preserve">CONCLUIDO	</t>
        </is>
      </c>
      <c r="D147" t="n">
        <v>3.0851</v>
      </c>
      <c r="E147" t="n">
        <v>32.41</v>
      </c>
      <c r="F147" t="n">
        <v>25.07</v>
      </c>
      <c r="G147" t="n">
        <v>17.7</v>
      </c>
      <c r="H147" t="n">
        <v>0.24</v>
      </c>
      <c r="I147" t="n">
        <v>85</v>
      </c>
      <c r="J147" t="n">
        <v>279.44</v>
      </c>
      <c r="K147" t="n">
        <v>60.56</v>
      </c>
      <c r="L147" t="n">
        <v>3.75</v>
      </c>
      <c r="M147" t="n">
        <v>83</v>
      </c>
      <c r="N147" t="n">
        <v>75.14</v>
      </c>
      <c r="O147" t="n">
        <v>34698.9</v>
      </c>
      <c r="P147" t="n">
        <v>438.56</v>
      </c>
      <c r="Q147" t="n">
        <v>609.21</v>
      </c>
      <c r="R147" t="n">
        <v>100.12</v>
      </c>
      <c r="S147" t="n">
        <v>46.36</v>
      </c>
      <c r="T147" t="n">
        <v>26182.84</v>
      </c>
      <c r="U147" t="n">
        <v>0.46</v>
      </c>
      <c r="V147" t="n">
        <v>0.85</v>
      </c>
      <c r="W147" t="n">
        <v>9.32</v>
      </c>
      <c r="X147" t="n">
        <v>1.69</v>
      </c>
      <c r="Y147" t="n">
        <v>1</v>
      </c>
      <c r="Z147" t="n">
        <v>10</v>
      </c>
    </row>
    <row r="148">
      <c r="A148" t="n">
        <v>12</v>
      </c>
      <c r="B148" t="n">
        <v>140</v>
      </c>
      <c r="C148" t="inlineStr">
        <is>
          <t xml:space="preserve">CONCLUIDO	</t>
        </is>
      </c>
      <c r="D148" t="n">
        <v>3.1271</v>
      </c>
      <c r="E148" t="n">
        <v>31.98</v>
      </c>
      <c r="F148" t="n">
        <v>24.95</v>
      </c>
      <c r="G148" t="n">
        <v>18.95</v>
      </c>
      <c r="H148" t="n">
        <v>0.25</v>
      </c>
      <c r="I148" t="n">
        <v>79</v>
      </c>
      <c r="J148" t="n">
        <v>279.94</v>
      </c>
      <c r="K148" t="n">
        <v>60.56</v>
      </c>
      <c r="L148" t="n">
        <v>4</v>
      </c>
      <c r="M148" t="n">
        <v>77</v>
      </c>
      <c r="N148" t="n">
        <v>75.38</v>
      </c>
      <c r="O148" t="n">
        <v>34759.54</v>
      </c>
      <c r="P148" t="n">
        <v>436.25</v>
      </c>
      <c r="Q148" t="n">
        <v>609.0599999999999</v>
      </c>
      <c r="R148" t="n">
        <v>96.13</v>
      </c>
      <c r="S148" t="n">
        <v>46.36</v>
      </c>
      <c r="T148" t="n">
        <v>24219.54</v>
      </c>
      <c r="U148" t="n">
        <v>0.48</v>
      </c>
      <c r="V148" t="n">
        <v>0.85</v>
      </c>
      <c r="W148" t="n">
        <v>9.31</v>
      </c>
      <c r="X148" t="n">
        <v>1.57</v>
      </c>
      <c r="Y148" t="n">
        <v>1</v>
      </c>
      <c r="Z148" t="n">
        <v>10</v>
      </c>
    </row>
    <row r="149">
      <c r="A149" t="n">
        <v>13</v>
      </c>
      <c r="B149" t="n">
        <v>140</v>
      </c>
      <c r="C149" t="inlineStr">
        <is>
          <t xml:space="preserve">CONCLUIDO	</t>
        </is>
      </c>
      <c r="D149" t="n">
        <v>3.1564</v>
      </c>
      <c r="E149" t="n">
        <v>31.68</v>
      </c>
      <c r="F149" t="n">
        <v>24.86</v>
      </c>
      <c r="G149" t="n">
        <v>19.89</v>
      </c>
      <c r="H149" t="n">
        <v>0.27</v>
      </c>
      <c r="I149" t="n">
        <v>75</v>
      </c>
      <c r="J149" t="n">
        <v>280.43</v>
      </c>
      <c r="K149" t="n">
        <v>60.56</v>
      </c>
      <c r="L149" t="n">
        <v>4.25</v>
      </c>
      <c r="M149" t="n">
        <v>73</v>
      </c>
      <c r="N149" t="n">
        <v>75.62</v>
      </c>
      <c r="O149" t="n">
        <v>34820.27</v>
      </c>
      <c r="P149" t="n">
        <v>434.53</v>
      </c>
      <c r="Q149" t="n">
        <v>609.0700000000001</v>
      </c>
      <c r="R149" t="n">
        <v>93.39</v>
      </c>
      <c r="S149" t="n">
        <v>46.36</v>
      </c>
      <c r="T149" t="n">
        <v>22869.08</v>
      </c>
      <c r="U149" t="n">
        <v>0.5</v>
      </c>
      <c r="V149" t="n">
        <v>0.86</v>
      </c>
      <c r="W149" t="n">
        <v>9.31</v>
      </c>
      <c r="X149" t="n">
        <v>1.49</v>
      </c>
      <c r="Y149" t="n">
        <v>1</v>
      </c>
      <c r="Z149" t="n">
        <v>10</v>
      </c>
    </row>
    <row r="150">
      <c r="A150" t="n">
        <v>14</v>
      </c>
      <c r="B150" t="n">
        <v>140</v>
      </c>
      <c r="C150" t="inlineStr">
        <is>
          <t xml:space="preserve">CONCLUIDO	</t>
        </is>
      </c>
      <c r="D150" t="n">
        <v>3.1938</v>
      </c>
      <c r="E150" t="n">
        <v>31.31</v>
      </c>
      <c r="F150" t="n">
        <v>24.75</v>
      </c>
      <c r="G150" t="n">
        <v>21.22</v>
      </c>
      <c r="H150" t="n">
        <v>0.29</v>
      </c>
      <c r="I150" t="n">
        <v>70</v>
      </c>
      <c r="J150" t="n">
        <v>280.92</v>
      </c>
      <c r="K150" t="n">
        <v>60.56</v>
      </c>
      <c r="L150" t="n">
        <v>4.5</v>
      </c>
      <c r="M150" t="n">
        <v>68</v>
      </c>
      <c r="N150" t="n">
        <v>75.87</v>
      </c>
      <c r="O150" t="n">
        <v>34881.09</v>
      </c>
      <c r="P150" t="n">
        <v>432.52</v>
      </c>
      <c r="Q150" t="n">
        <v>608.97</v>
      </c>
      <c r="R150" t="n">
        <v>90.47</v>
      </c>
      <c r="S150" t="n">
        <v>46.36</v>
      </c>
      <c r="T150" t="n">
        <v>21430.28</v>
      </c>
      <c r="U150" t="n">
        <v>0.51</v>
      </c>
      <c r="V150" t="n">
        <v>0.86</v>
      </c>
      <c r="W150" t="n">
        <v>9.279999999999999</v>
      </c>
      <c r="X150" t="n">
        <v>1.38</v>
      </c>
      <c r="Y150" t="n">
        <v>1</v>
      </c>
      <c r="Z150" t="n">
        <v>10</v>
      </c>
    </row>
    <row r="151">
      <c r="A151" t="n">
        <v>15</v>
      </c>
      <c r="B151" t="n">
        <v>140</v>
      </c>
      <c r="C151" t="inlineStr">
        <is>
          <t xml:space="preserve">CONCLUIDO	</t>
        </is>
      </c>
      <c r="D151" t="n">
        <v>3.2234</v>
      </c>
      <c r="E151" t="n">
        <v>31.02</v>
      </c>
      <c r="F151" t="n">
        <v>24.68</v>
      </c>
      <c r="G151" t="n">
        <v>22.43</v>
      </c>
      <c r="H151" t="n">
        <v>0.3</v>
      </c>
      <c r="I151" t="n">
        <v>66</v>
      </c>
      <c r="J151" t="n">
        <v>281.41</v>
      </c>
      <c r="K151" t="n">
        <v>60.56</v>
      </c>
      <c r="L151" t="n">
        <v>4.75</v>
      </c>
      <c r="M151" t="n">
        <v>64</v>
      </c>
      <c r="N151" t="n">
        <v>76.11</v>
      </c>
      <c r="O151" t="n">
        <v>34942.02</v>
      </c>
      <c r="P151" t="n">
        <v>431</v>
      </c>
      <c r="Q151" t="n">
        <v>609</v>
      </c>
      <c r="R151" t="n">
        <v>87.70999999999999</v>
      </c>
      <c r="S151" t="n">
        <v>46.36</v>
      </c>
      <c r="T151" t="n">
        <v>20073.19</v>
      </c>
      <c r="U151" t="n">
        <v>0.53</v>
      </c>
      <c r="V151" t="n">
        <v>0.86</v>
      </c>
      <c r="W151" t="n">
        <v>9.279999999999999</v>
      </c>
      <c r="X151" t="n">
        <v>1.3</v>
      </c>
      <c r="Y151" t="n">
        <v>1</v>
      </c>
      <c r="Z151" t="n">
        <v>10</v>
      </c>
    </row>
    <row r="152">
      <c r="A152" t="n">
        <v>16</v>
      </c>
      <c r="B152" t="n">
        <v>140</v>
      </c>
      <c r="C152" t="inlineStr">
        <is>
          <t xml:space="preserve">CONCLUIDO	</t>
        </is>
      </c>
      <c r="D152" t="n">
        <v>3.2442</v>
      </c>
      <c r="E152" t="n">
        <v>30.82</v>
      </c>
      <c r="F152" t="n">
        <v>24.63</v>
      </c>
      <c r="G152" t="n">
        <v>23.46</v>
      </c>
      <c r="H152" t="n">
        <v>0.32</v>
      </c>
      <c r="I152" t="n">
        <v>63</v>
      </c>
      <c r="J152" t="n">
        <v>281.91</v>
      </c>
      <c r="K152" t="n">
        <v>60.56</v>
      </c>
      <c r="L152" t="n">
        <v>5</v>
      </c>
      <c r="M152" t="n">
        <v>61</v>
      </c>
      <c r="N152" t="n">
        <v>76.34999999999999</v>
      </c>
      <c r="O152" t="n">
        <v>35003.04</v>
      </c>
      <c r="P152" t="n">
        <v>430.12</v>
      </c>
      <c r="Q152" t="n">
        <v>609.08</v>
      </c>
      <c r="R152" t="n">
        <v>86.19</v>
      </c>
      <c r="S152" t="n">
        <v>46.36</v>
      </c>
      <c r="T152" t="n">
        <v>19325.6</v>
      </c>
      <c r="U152" t="n">
        <v>0.54</v>
      </c>
      <c r="V152" t="n">
        <v>0.87</v>
      </c>
      <c r="W152" t="n">
        <v>9.289999999999999</v>
      </c>
      <c r="X152" t="n">
        <v>1.26</v>
      </c>
      <c r="Y152" t="n">
        <v>1</v>
      </c>
      <c r="Z152" t="n">
        <v>10</v>
      </c>
    </row>
    <row r="153">
      <c r="A153" t="n">
        <v>17</v>
      </c>
      <c r="B153" t="n">
        <v>140</v>
      </c>
      <c r="C153" t="inlineStr">
        <is>
          <t xml:space="preserve">CONCLUIDO	</t>
        </is>
      </c>
      <c r="D153" t="n">
        <v>3.2693</v>
      </c>
      <c r="E153" t="n">
        <v>30.59</v>
      </c>
      <c r="F153" t="n">
        <v>24.55</v>
      </c>
      <c r="G153" t="n">
        <v>24.55</v>
      </c>
      <c r="H153" t="n">
        <v>0.33</v>
      </c>
      <c r="I153" t="n">
        <v>60</v>
      </c>
      <c r="J153" t="n">
        <v>282.4</v>
      </c>
      <c r="K153" t="n">
        <v>60.56</v>
      </c>
      <c r="L153" t="n">
        <v>5.25</v>
      </c>
      <c r="M153" t="n">
        <v>58</v>
      </c>
      <c r="N153" t="n">
        <v>76.59999999999999</v>
      </c>
      <c r="O153" t="n">
        <v>35064.15</v>
      </c>
      <c r="P153" t="n">
        <v>428.55</v>
      </c>
      <c r="Q153" t="n">
        <v>609.0700000000001</v>
      </c>
      <c r="R153" t="n">
        <v>83.95999999999999</v>
      </c>
      <c r="S153" t="n">
        <v>46.36</v>
      </c>
      <c r="T153" t="n">
        <v>18226.88</v>
      </c>
      <c r="U153" t="n">
        <v>0.55</v>
      </c>
      <c r="V153" t="n">
        <v>0.87</v>
      </c>
      <c r="W153" t="n">
        <v>9.279999999999999</v>
      </c>
      <c r="X153" t="n">
        <v>1.18</v>
      </c>
      <c r="Y153" t="n">
        <v>1</v>
      </c>
      <c r="Z153" t="n">
        <v>10</v>
      </c>
    </row>
    <row r="154">
      <c r="A154" t="n">
        <v>18</v>
      </c>
      <c r="B154" t="n">
        <v>140</v>
      </c>
      <c r="C154" t="inlineStr">
        <is>
          <t xml:space="preserve">CONCLUIDO	</t>
        </is>
      </c>
      <c r="D154" t="n">
        <v>3.2915</v>
      </c>
      <c r="E154" t="n">
        <v>30.38</v>
      </c>
      <c r="F154" t="n">
        <v>24.5</v>
      </c>
      <c r="G154" t="n">
        <v>25.79</v>
      </c>
      <c r="H154" t="n">
        <v>0.35</v>
      </c>
      <c r="I154" t="n">
        <v>57</v>
      </c>
      <c r="J154" t="n">
        <v>282.9</v>
      </c>
      <c r="K154" t="n">
        <v>60.56</v>
      </c>
      <c r="L154" t="n">
        <v>5.5</v>
      </c>
      <c r="M154" t="n">
        <v>55</v>
      </c>
      <c r="N154" t="n">
        <v>76.84999999999999</v>
      </c>
      <c r="O154" t="n">
        <v>35125.37</v>
      </c>
      <c r="P154" t="n">
        <v>427.65</v>
      </c>
      <c r="Q154" t="n">
        <v>609.05</v>
      </c>
      <c r="R154" t="n">
        <v>82.34</v>
      </c>
      <c r="S154" t="n">
        <v>46.36</v>
      </c>
      <c r="T154" t="n">
        <v>17433.31</v>
      </c>
      <c r="U154" t="n">
        <v>0.5600000000000001</v>
      </c>
      <c r="V154" t="n">
        <v>0.87</v>
      </c>
      <c r="W154" t="n">
        <v>9.27</v>
      </c>
      <c r="X154" t="n">
        <v>1.13</v>
      </c>
      <c r="Y154" t="n">
        <v>1</v>
      </c>
      <c r="Z154" t="n">
        <v>10</v>
      </c>
    </row>
    <row r="155">
      <c r="A155" t="n">
        <v>19</v>
      </c>
      <c r="B155" t="n">
        <v>140</v>
      </c>
      <c r="C155" t="inlineStr">
        <is>
          <t xml:space="preserve">CONCLUIDO	</t>
        </is>
      </c>
      <c r="D155" t="n">
        <v>3.3074</v>
      </c>
      <c r="E155" t="n">
        <v>30.24</v>
      </c>
      <c r="F155" t="n">
        <v>24.46</v>
      </c>
      <c r="G155" t="n">
        <v>26.69</v>
      </c>
      <c r="H155" t="n">
        <v>0.36</v>
      </c>
      <c r="I155" t="n">
        <v>55</v>
      </c>
      <c r="J155" t="n">
        <v>283.4</v>
      </c>
      <c r="K155" t="n">
        <v>60.56</v>
      </c>
      <c r="L155" t="n">
        <v>5.75</v>
      </c>
      <c r="M155" t="n">
        <v>53</v>
      </c>
      <c r="N155" t="n">
        <v>77.09</v>
      </c>
      <c r="O155" t="n">
        <v>35186.68</v>
      </c>
      <c r="P155" t="n">
        <v>426.72</v>
      </c>
      <c r="Q155" t="n">
        <v>609.03</v>
      </c>
      <c r="R155" t="n">
        <v>81.27</v>
      </c>
      <c r="S155" t="n">
        <v>46.36</v>
      </c>
      <c r="T155" t="n">
        <v>16906.87</v>
      </c>
      <c r="U155" t="n">
        <v>0.57</v>
      </c>
      <c r="V155" t="n">
        <v>0.87</v>
      </c>
      <c r="W155" t="n">
        <v>9.26</v>
      </c>
      <c r="X155" t="n">
        <v>1.09</v>
      </c>
      <c r="Y155" t="n">
        <v>1</v>
      </c>
      <c r="Z155" t="n">
        <v>10</v>
      </c>
    </row>
    <row r="156">
      <c r="A156" t="n">
        <v>20</v>
      </c>
      <c r="B156" t="n">
        <v>140</v>
      </c>
      <c r="C156" t="inlineStr">
        <is>
          <t xml:space="preserve">CONCLUIDO	</t>
        </is>
      </c>
      <c r="D156" t="n">
        <v>3.3314</v>
      </c>
      <c r="E156" t="n">
        <v>30.02</v>
      </c>
      <c r="F156" t="n">
        <v>24.4</v>
      </c>
      <c r="G156" t="n">
        <v>28.15</v>
      </c>
      <c r="H156" t="n">
        <v>0.38</v>
      </c>
      <c r="I156" t="n">
        <v>52</v>
      </c>
      <c r="J156" t="n">
        <v>283.9</v>
      </c>
      <c r="K156" t="n">
        <v>60.56</v>
      </c>
      <c r="L156" t="n">
        <v>6</v>
      </c>
      <c r="M156" t="n">
        <v>50</v>
      </c>
      <c r="N156" t="n">
        <v>77.34</v>
      </c>
      <c r="O156" t="n">
        <v>35248.1</v>
      </c>
      <c r="P156" t="n">
        <v>425.52</v>
      </c>
      <c r="Q156" t="n">
        <v>608.96</v>
      </c>
      <c r="R156" t="n">
        <v>79.25</v>
      </c>
      <c r="S156" t="n">
        <v>46.36</v>
      </c>
      <c r="T156" t="n">
        <v>15912.45</v>
      </c>
      <c r="U156" t="n">
        <v>0.58</v>
      </c>
      <c r="V156" t="n">
        <v>0.87</v>
      </c>
      <c r="W156" t="n">
        <v>9.26</v>
      </c>
      <c r="X156" t="n">
        <v>1.02</v>
      </c>
      <c r="Y156" t="n">
        <v>1</v>
      </c>
      <c r="Z156" t="n">
        <v>10</v>
      </c>
    </row>
    <row r="157">
      <c r="A157" t="n">
        <v>21</v>
      </c>
      <c r="B157" t="n">
        <v>140</v>
      </c>
      <c r="C157" t="inlineStr">
        <is>
          <t xml:space="preserve">CONCLUIDO	</t>
        </is>
      </c>
      <c r="D157" t="n">
        <v>3.3475</v>
      </c>
      <c r="E157" t="n">
        <v>29.87</v>
      </c>
      <c r="F157" t="n">
        <v>24.36</v>
      </c>
      <c r="G157" t="n">
        <v>29.23</v>
      </c>
      <c r="H157" t="n">
        <v>0.39</v>
      </c>
      <c r="I157" t="n">
        <v>50</v>
      </c>
      <c r="J157" t="n">
        <v>284.4</v>
      </c>
      <c r="K157" t="n">
        <v>60.56</v>
      </c>
      <c r="L157" t="n">
        <v>6.25</v>
      </c>
      <c r="M157" t="n">
        <v>48</v>
      </c>
      <c r="N157" t="n">
        <v>77.59</v>
      </c>
      <c r="O157" t="n">
        <v>35309.61</v>
      </c>
      <c r="P157" t="n">
        <v>424.69</v>
      </c>
      <c r="Q157" t="n">
        <v>609.05</v>
      </c>
      <c r="R157" t="n">
        <v>78.39</v>
      </c>
      <c r="S157" t="n">
        <v>46.36</v>
      </c>
      <c r="T157" t="n">
        <v>15494.03</v>
      </c>
      <c r="U157" t="n">
        <v>0.59</v>
      </c>
      <c r="V157" t="n">
        <v>0.87</v>
      </c>
      <c r="W157" t="n">
        <v>9.25</v>
      </c>
      <c r="X157" t="n">
        <v>0.98</v>
      </c>
      <c r="Y157" t="n">
        <v>1</v>
      </c>
      <c r="Z157" t="n">
        <v>10</v>
      </c>
    </row>
    <row r="158">
      <c r="A158" t="n">
        <v>22</v>
      </c>
      <c r="B158" t="n">
        <v>140</v>
      </c>
      <c r="C158" t="inlineStr">
        <is>
          <t xml:space="preserve">CONCLUIDO	</t>
        </is>
      </c>
      <c r="D158" t="n">
        <v>3.3656</v>
      </c>
      <c r="E158" t="n">
        <v>29.71</v>
      </c>
      <c r="F158" t="n">
        <v>24.3</v>
      </c>
      <c r="G158" t="n">
        <v>30.38</v>
      </c>
      <c r="H158" t="n">
        <v>0.41</v>
      </c>
      <c r="I158" t="n">
        <v>48</v>
      </c>
      <c r="J158" t="n">
        <v>284.89</v>
      </c>
      <c r="K158" t="n">
        <v>60.56</v>
      </c>
      <c r="L158" t="n">
        <v>6.5</v>
      </c>
      <c r="M158" t="n">
        <v>46</v>
      </c>
      <c r="N158" t="n">
        <v>77.84</v>
      </c>
      <c r="O158" t="n">
        <v>35371.22</v>
      </c>
      <c r="P158" t="n">
        <v>423.62</v>
      </c>
      <c r="Q158" t="n">
        <v>608.89</v>
      </c>
      <c r="R158" t="n">
        <v>76.44</v>
      </c>
      <c r="S158" t="n">
        <v>46.36</v>
      </c>
      <c r="T158" t="n">
        <v>14529.93</v>
      </c>
      <c r="U158" t="n">
        <v>0.61</v>
      </c>
      <c r="V158" t="n">
        <v>0.88</v>
      </c>
      <c r="W158" t="n">
        <v>9.25</v>
      </c>
      <c r="X158" t="n">
        <v>0.93</v>
      </c>
      <c r="Y158" t="n">
        <v>1</v>
      </c>
      <c r="Z158" t="n">
        <v>10</v>
      </c>
    </row>
    <row r="159">
      <c r="A159" t="n">
        <v>23</v>
      </c>
      <c r="B159" t="n">
        <v>140</v>
      </c>
      <c r="C159" t="inlineStr">
        <is>
          <t xml:space="preserve">CONCLUIDO	</t>
        </is>
      </c>
      <c r="D159" t="n">
        <v>3.3793</v>
      </c>
      <c r="E159" t="n">
        <v>29.59</v>
      </c>
      <c r="F159" t="n">
        <v>24.29</v>
      </c>
      <c r="G159" t="n">
        <v>31.68</v>
      </c>
      <c r="H159" t="n">
        <v>0.42</v>
      </c>
      <c r="I159" t="n">
        <v>46</v>
      </c>
      <c r="J159" t="n">
        <v>285.39</v>
      </c>
      <c r="K159" t="n">
        <v>60.56</v>
      </c>
      <c r="L159" t="n">
        <v>6.75</v>
      </c>
      <c r="M159" t="n">
        <v>44</v>
      </c>
      <c r="N159" t="n">
        <v>78.09</v>
      </c>
      <c r="O159" t="n">
        <v>35432.93</v>
      </c>
      <c r="P159" t="n">
        <v>423.12</v>
      </c>
      <c r="Q159" t="n">
        <v>609.0599999999999</v>
      </c>
      <c r="R159" t="n">
        <v>75.73</v>
      </c>
      <c r="S159" t="n">
        <v>46.36</v>
      </c>
      <c r="T159" t="n">
        <v>14181.67</v>
      </c>
      <c r="U159" t="n">
        <v>0.61</v>
      </c>
      <c r="V159" t="n">
        <v>0.88</v>
      </c>
      <c r="W159" t="n">
        <v>9.25</v>
      </c>
      <c r="X159" t="n">
        <v>0.91</v>
      </c>
      <c r="Y159" t="n">
        <v>1</v>
      </c>
      <c r="Z159" t="n">
        <v>10</v>
      </c>
    </row>
    <row r="160">
      <c r="A160" t="n">
        <v>24</v>
      </c>
      <c r="B160" t="n">
        <v>140</v>
      </c>
      <c r="C160" t="inlineStr">
        <is>
          <t xml:space="preserve">CONCLUIDO	</t>
        </is>
      </c>
      <c r="D160" t="n">
        <v>3.389</v>
      </c>
      <c r="E160" t="n">
        <v>29.51</v>
      </c>
      <c r="F160" t="n">
        <v>24.26</v>
      </c>
      <c r="G160" t="n">
        <v>32.34</v>
      </c>
      <c r="H160" t="n">
        <v>0.44</v>
      </c>
      <c r="I160" t="n">
        <v>45</v>
      </c>
      <c r="J160" t="n">
        <v>285.9</v>
      </c>
      <c r="K160" t="n">
        <v>60.56</v>
      </c>
      <c r="L160" t="n">
        <v>7</v>
      </c>
      <c r="M160" t="n">
        <v>43</v>
      </c>
      <c r="N160" t="n">
        <v>78.34</v>
      </c>
      <c r="O160" t="n">
        <v>35494.74</v>
      </c>
      <c r="P160" t="n">
        <v>422.39</v>
      </c>
      <c r="Q160" t="n">
        <v>608.9299999999999</v>
      </c>
      <c r="R160" t="n">
        <v>75.03</v>
      </c>
      <c r="S160" t="n">
        <v>46.36</v>
      </c>
      <c r="T160" t="n">
        <v>13839.49</v>
      </c>
      <c r="U160" t="n">
        <v>0.62</v>
      </c>
      <c r="V160" t="n">
        <v>0.88</v>
      </c>
      <c r="W160" t="n">
        <v>9.25</v>
      </c>
      <c r="X160" t="n">
        <v>0.88</v>
      </c>
      <c r="Y160" t="n">
        <v>1</v>
      </c>
      <c r="Z160" t="n">
        <v>10</v>
      </c>
    </row>
    <row r="161">
      <c r="A161" t="n">
        <v>25</v>
      </c>
      <c r="B161" t="n">
        <v>140</v>
      </c>
      <c r="C161" t="inlineStr">
        <is>
          <t xml:space="preserve">CONCLUIDO	</t>
        </is>
      </c>
      <c r="D161" t="n">
        <v>3.4047</v>
      </c>
      <c r="E161" t="n">
        <v>29.37</v>
      </c>
      <c r="F161" t="n">
        <v>24.22</v>
      </c>
      <c r="G161" t="n">
        <v>33.8</v>
      </c>
      <c r="H161" t="n">
        <v>0.45</v>
      </c>
      <c r="I161" t="n">
        <v>43</v>
      </c>
      <c r="J161" t="n">
        <v>286.4</v>
      </c>
      <c r="K161" t="n">
        <v>60.56</v>
      </c>
      <c r="L161" t="n">
        <v>7.25</v>
      </c>
      <c r="M161" t="n">
        <v>41</v>
      </c>
      <c r="N161" t="n">
        <v>78.59</v>
      </c>
      <c r="O161" t="n">
        <v>35556.78</v>
      </c>
      <c r="P161" t="n">
        <v>421.87</v>
      </c>
      <c r="Q161" t="n">
        <v>608.88</v>
      </c>
      <c r="R161" t="n">
        <v>73.84</v>
      </c>
      <c r="S161" t="n">
        <v>46.36</v>
      </c>
      <c r="T161" t="n">
        <v>13251.9</v>
      </c>
      <c r="U161" t="n">
        <v>0.63</v>
      </c>
      <c r="V161" t="n">
        <v>0.88</v>
      </c>
      <c r="W161" t="n">
        <v>9.25</v>
      </c>
      <c r="X161" t="n">
        <v>0.85</v>
      </c>
      <c r="Y161" t="n">
        <v>1</v>
      </c>
      <c r="Z161" t="n">
        <v>10</v>
      </c>
    </row>
    <row r="162">
      <c r="A162" t="n">
        <v>26</v>
      </c>
      <c r="B162" t="n">
        <v>140</v>
      </c>
      <c r="C162" t="inlineStr">
        <is>
          <t xml:space="preserve">CONCLUIDO	</t>
        </is>
      </c>
      <c r="D162" t="n">
        <v>3.4143</v>
      </c>
      <c r="E162" t="n">
        <v>29.29</v>
      </c>
      <c r="F162" t="n">
        <v>24.19</v>
      </c>
      <c r="G162" t="n">
        <v>34.56</v>
      </c>
      <c r="H162" t="n">
        <v>0.47</v>
      </c>
      <c r="I162" t="n">
        <v>42</v>
      </c>
      <c r="J162" t="n">
        <v>286.9</v>
      </c>
      <c r="K162" t="n">
        <v>60.56</v>
      </c>
      <c r="L162" t="n">
        <v>7.5</v>
      </c>
      <c r="M162" t="n">
        <v>40</v>
      </c>
      <c r="N162" t="n">
        <v>78.84999999999999</v>
      </c>
      <c r="O162" t="n">
        <v>35618.8</v>
      </c>
      <c r="P162" t="n">
        <v>421.01</v>
      </c>
      <c r="Q162" t="n">
        <v>608.85</v>
      </c>
      <c r="R162" t="n">
        <v>72.84</v>
      </c>
      <c r="S162" t="n">
        <v>46.36</v>
      </c>
      <c r="T162" t="n">
        <v>12759.69</v>
      </c>
      <c r="U162" t="n">
        <v>0.64</v>
      </c>
      <c r="V162" t="n">
        <v>0.88</v>
      </c>
      <c r="W162" t="n">
        <v>9.25</v>
      </c>
      <c r="X162" t="n">
        <v>0.82</v>
      </c>
      <c r="Y162" t="n">
        <v>1</v>
      </c>
      <c r="Z162" t="n">
        <v>10</v>
      </c>
    </row>
    <row r="163">
      <c r="A163" t="n">
        <v>27</v>
      </c>
      <c r="B163" t="n">
        <v>140</v>
      </c>
      <c r="C163" t="inlineStr">
        <is>
          <t xml:space="preserve">CONCLUIDO	</t>
        </is>
      </c>
      <c r="D163" t="n">
        <v>3.4301</v>
      </c>
      <c r="E163" t="n">
        <v>29.15</v>
      </c>
      <c r="F163" t="n">
        <v>24.16</v>
      </c>
      <c r="G163" t="n">
        <v>36.25</v>
      </c>
      <c r="H163" t="n">
        <v>0.48</v>
      </c>
      <c r="I163" t="n">
        <v>40</v>
      </c>
      <c r="J163" t="n">
        <v>287.41</v>
      </c>
      <c r="K163" t="n">
        <v>60.56</v>
      </c>
      <c r="L163" t="n">
        <v>7.75</v>
      </c>
      <c r="M163" t="n">
        <v>38</v>
      </c>
      <c r="N163" t="n">
        <v>79.09999999999999</v>
      </c>
      <c r="O163" t="n">
        <v>35680.92</v>
      </c>
      <c r="P163" t="n">
        <v>420.45</v>
      </c>
      <c r="Q163" t="n">
        <v>608.85</v>
      </c>
      <c r="R163" t="n">
        <v>71.81999999999999</v>
      </c>
      <c r="S163" t="n">
        <v>46.36</v>
      </c>
      <c r="T163" t="n">
        <v>12257.61</v>
      </c>
      <c r="U163" t="n">
        <v>0.65</v>
      </c>
      <c r="V163" t="n">
        <v>0.88</v>
      </c>
      <c r="W163" t="n">
        <v>9.25</v>
      </c>
      <c r="X163" t="n">
        <v>0.79</v>
      </c>
      <c r="Y163" t="n">
        <v>1</v>
      </c>
      <c r="Z163" t="n">
        <v>10</v>
      </c>
    </row>
    <row r="164">
      <c r="A164" t="n">
        <v>28</v>
      </c>
      <c r="B164" t="n">
        <v>140</v>
      </c>
      <c r="C164" t="inlineStr">
        <is>
          <t xml:space="preserve">CONCLUIDO	</t>
        </is>
      </c>
      <c r="D164" t="n">
        <v>3.439</v>
      </c>
      <c r="E164" t="n">
        <v>29.08</v>
      </c>
      <c r="F164" t="n">
        <v>24.14</v>
      </c>
      <c r="G164" t="n">
        <v>37.14</v>
      </c>
      <c r="H164" t="n">
        <v>0.49</v>
      </c>
      <c r="I164" t="n">
        <v>39</v>
      </c>
      <c r="J164" t="n">
        <v>287.91</v>
      </c>
      <c r="K164" t="n">
        <v>60.56</v>
      </c>
      <c r="L164" t="n">
        <v>8</v>
      </c>
      <c r="M164" t="n">
        <v>37</v>
      </c>
      <c r="N164" t="n">
        <v>79.36</v>
      </c>
      <c r="O164" t="n">
        <v>35743.15</v>
      </c>
      <c r="P164" t="n">
        <v>419.88</v>
      </c>
      <c r="Q164" t="n">
        <v>608.91</v>
      </c>
      <c r="R164" t="n">
        <v>71.15000000000001</v>
      </c>
      <c r="S164" t="n">
        <v>46.36</v>
      </c>
      <c r="T164" t="n">
        <v>11927.77</v>
      </c>
      <c r="U164" t="n">
        <v>0.65</v>
      </c>
      <c r="V164" t="n">
        <v>0.88</v>
      </c>
      <c r="W164" t="n">
        <v>9.24</v>
      </c>
      <c r="X164" t="n">
        <v>0.77</v>
      </c>
      <c r="Y164" t="n">
        <v>1</v>
      </c>
      <c r="Z164" t="n">
        <v>10</v>
      </c>
    </row>
    <row r="165">
      <c r="A165" t="n">
        <v>29</v>
      </c>
      <c r="B165" t="n">
        <v>140</v>
      </c>
      <c r="C165" t="inlineStr">
        <is>
          <t xml:space="preserve">CONCLUIDO	</t>
        </is>
      </c>
      <c r="D165" t="n">
        <v>3.4498</v>
      </c>
      <c r="E165" t="n">
        <v>28.99</v>
      </c>
      <c r="F165" t="n">
        <v>24.1</v>
      </c>
      <c r="G165" t="n">
        <v>38.06</v>
      </c>
      <c r="H165" t="n">
        <v>0.51</v>
      </c>
      <c r="I165" t="n">
        <v>38</v>
      </c>
      <c r="J165" t="n">
        <v>288.42</v>
      </c>
      <c r="K165" t="n">
        <v>60.56</v>
      </c>
      <c r="L165" t="n">
        <v>8.25</v>
      </c>
      <c r="M165" t="n">
        <v>36</v>
      </c>
      <c r="N165" t="n">
        <v>79.61</v>
      </c>
      <c r="O165" t="n">
        <v>35805.48</v>
      </c>
      <c r="P165" t="n">
        <v>419.06</v>
      </c>
      <c r="Q165" t="n">
        <v>608.9400000000001</v>
      </c>
      <c r="R165" t="n">
        <v>70.25</v>
      </c>
      <c r="S165" t="n">
        <v>46.36</v>
      </c>
      <c r="T165" t="n">
        <v>11482.11</v>
      </c>
      <c r="U165" t="n">
        <v>0.66</v>
      </c>
      <c r="V165" t="n">
        <v>0.88</v>
      </c>
      <c r="W165" t="n">
        <v>9.23</v>
      </c>
      <c r="X165" t="n">
        <v>0.73</v>
      </c>
      <c r="Y165" t="n">
        <v>1</v>
      </c>
      <c r="Z165" t="n">
        <v>10</v>
      </c>
    </row>
    <row r="166">
      <c r="A166" t="n">
        <v>30</v>
      </c>
      <c r="B166" t="n">
        <v>140</v>
      </c>
      <c r="C166" t="inlineStr">
        <is>
          <t xml:space="preserve">CONCLUIDO	</t>
        </is>
      </c>
      <c r="D166" t="n">
        <v>3.456</v>
      </c>
      <c r="E166" t="n">
        <v>28.94</v>
      </c>
      <c r="F166" t="n">
        <v>24.1</v>
      </c>
      <c r="G166" t="n">
        <v>39.08</v>
      </c>
      <c r="H166" t="n">
        <v>0.52</v>
      </c>
      <c r="I166" t="n">
        <v>37</v>
      </c>
      <c r="J166" t="n">
        <v>288.92</v>
      </c>
      <c r="K166" t="n">
        <v>60.56</v>
      </c>
      <c r="L166" t="n">
        <v>8.5</v>
      </c>
      <c r="M166" t="n">
        <v>35</v>
      </c>
      <c r="N166" t="n">
        <v>79.87</v>
      </c>
      <c r="O166" t="n">
        <v>35867.91</v>
      </c>
      <c r="P166" t="n">
        <v>418.92</v>
      </c>
      <c r="Q166" t="n">
        <v>608.9299999999999</v>
      </c>
      <c r="R166" t="n">
        <v>70.06999999999999</v>
      </c>
      <c r="S166" t="n">
        <v>46.36</v>
      </c>
      <c r="T166" t="n">
        <v>11395.34</v>
      </c>
      <c r="U166" t="n">
        <v>0.66</v>
      </c>
      <c r="V166" t="n">
        <v>0.88</v>
      </c>
      <c r="W166" t="n">
        <v>9.24</v>
      </c>
      <c r="X166" t="n">
        <v>0.73</v>
      </c>
      <c r="Y166" t="n">
        <v>1</v>
      </c>
      <c r="Z166" t="n">
        <v>10</v>
      </c>
    </row>
    <row r="167">
      <c r="A167" t="n">
        <v>31</v>
      </c>
      <c r="B167" t="n">
        <v>140</v>
      </c>
      <c r="C167" t="inlineStr">
        <is>
          <t xml:space="preserve">CONCLUIDO	</t>
        </is>
      </c>
      <c r="D167" t="n">
        <v>3.4661</v>
      </c>
      <c r="E167" t="n">
        <v>28.85</v>
      </c>
      <c r="F167" t="n">
        <v>24.07</v>
      </c>
      <c r="G167" t="n">
        <v>40.12</v>
      </c>
      <c r="H167" t="n">
        <v>0.54</v>
      </c>
      <c r="I167" t="n">
        <v>36</v>
      </c>
      <c r="J167" t="n">
        <v>289.43</v>
      </c>
      <c r="K167" t="n">
        <v>60.56</v>
      </c>
      <c r="L167" t="n">
        <v>8.75</v>
      </c>
      <c r="M167" t="n">
        <v>34</v>
      </c>
      <c r="N167" t="n">
        <v>80.12</v>
      </c>
      <c r="O167" t="n">
        <v>35930.44</v>
      </c>
      <c r="P167" t="n">
        <v>418.23</v>
      </c>
      <c r="Q167" t="n">
        <v>608.92</v>
      </c>
      <c r="R167" t="n">
        <v>69.09999999999999</v>
      </c>
      <c r="S167" t="n">
        <v>46.36</v>
      </c>
      <c r="T167" t="n">
        <v>10916.4</v>
      </c>
      <c r="U167" t="n">
        <v>0.67</v>
      </c>
      <c r="V167" t="n">
        <v>0.89</v>
      </c>
      <c r="W167" t="n">
        <v>9.23</v>
      </c>
      <c r="X167" t="n">
        <v>0.6899999999999999</v>
      </c>
      <c r="Y167" t="n">
        <v>1</v>
      </c>
      <c r="Z167" t="n">
        <v>10</v>
      </c>
    </row>
    <row r="168">
      <c r="A168" t="n">
        <v>32</v>
      </c>
      <c r="B168" t="n">
        <v>140</v>
      </c>
      <c r="C168" t="inlineStr">
        <is>
          <t xml:space="preserve">CONCLUIDO	</t>
        </is>
      </c>
      <c r="D168" t="n">
        <v>3.4753</v>
      </c>
      <c r="E168" t="n">
        <v>28.77</v>
      </c>
      <c r="F168" t="n">
        <v>24.05</v>
      </c>
      <c r="G168" t="n">
        <v>41.22</v>
      </c>
      <c r="H168" t="n">
        <v>0.55</v>
      </c>
      <c r="I168" t="n">
        <v>35</v>
      </c>
      <c r="J168" t="n">
        <v>289.94</v>
      </c>
      <c r="K168" t="n">
        <v>60.56</v>
      </c>
      <c r="L168" t="n">
        <v>9</v>
      </c>
      <c r="M168" t="n">
        <v>33</v>
      </c>
      <c r="N168" t="n">
        <v>80.38</v>
      </c>
      <c r="O168" t="n">
        <v>35993.08</v>
      </c>
      <c r="P168" t="n">
        <v>417.68</v>
      </c>
      <c r="Q168" t="n">
        <v>608.9400000000001</v>
      </c>
      <c r="R168" t="n">
        <v>68.14</v>
      </c>
      <c r="S168" t="n">
        <v>46.36</v>
      </c>
      <c r="T168" t="n">
        <v>10444</v>
      </c>
      <c r="U168" t="n">
        <v>0.68</v>
      </c>
      <c r="V168" t="n">
        <v>0.89</v>
      </c>
      <c r="W168" t="n">
        <v>9.24</v>
      </c>
      <c r="X168" t="n">
        <v>0.67</v>
      </c>
      <c r="Y168" t="n">
        <v>1</v>
      </c>
      <c r="Z168" t="n">
        <v>10</v>
      </c>
    </row>
    <row r="169">
      <c r="A169" t="n">
        <v>33</v>
      </c>
      <c r="B169" t="n">
        <v>140</v>
      </c>
      <c r="C169" t="inlineStr">
        <is>
          <t xml:space="preserve">CONCLUIDO	</t>
        </is>
      </c>
      <c r="D169" t="n">
        <v>3.4824</v>
      </c>
      <c r="E169" t="n">
        <v>28.72</v>
      </c>
      <c r="F169" t="n">
        <v>24.04</v>
      </c>
      <c r="G169" t="n">
        <v>42.42</v>
      </c>
      <c r="H169" t="n">
        <v>0.57</v>
      </c>
      <c r="I169" t="n">
        <v>34</v>
      </c>
      <c r="J169" t="n">
        <v>290.45</v>
      </c>
      <c r="K169" t="n">
        <v>60.56</v>
      </c>
      <c r="L169" t="n">
        <v>9.25</v>
      </c>
      <c r="M169" t="n">
        <v>32</v>
      </c>
      <c r="N169" t="n">
        <v>80.64</v>
      </c>
      <c r="O169" t="n">
        <v>36055.83</v>
      </c>
      <c r="P169" t="n">
        <v>417.31</v>
      </c>
      <c r="Q169" t="n">
        <v>608.9</v>
      </c>
      <c r="R169" t="n">
        <v>68.17</v>
      </c>
      <c r="S169" t="n">
        <v>46.36</v>
      </c>
      <c r="T169" t="n">
        <v>10463.31</v>
      </c>
      <c r="U169" t="n">
        <v>0.68</v>
      </c>
      <c r="V169" t="n">
        <v>0.89</v>
      </c>
      <c r="W169" t="n">
        <v>9.23</v>
      </c>
      <c r="X169" t="n">
        <v>0.67</v>
      </c>
      <c r="Y169" t="n">
        <v>1</v>
      </c>
      <c r="Z169" t="n">
        <v>10</v>
      </c>
    </row>
    <row r="170">
      <c r="A170" t="n">
        <v>34</v>
      </c>
      <c r="B170" t="n">
        <v>140</v>
      </c>
      <c r="C170" t="inlineStr">
        <is>
          <t xml:space="preserve">CONCLUIDO	</t>
        </is>
      </c>
      <c r="D170" t="n">
        <v>3.492</v>
      </c>
      <c r="E170" t="n">
        <v>28.64</v>
      </c>
      <c r="F170" t="n">
        <v>24.01</v>
      </c>
      <c r="G170" t="n">
        <v>43.66</v>
      </c>
      <c r="H170" t="n">
        <v>0.58</v>
      </c>
      <c r="I170" t="n">
        <v>33</v>
      </c>
      <c r="J170" t="n">
        <v>290.96</v>
      </c>
      <c r="K170" t="n">
        <v>60.56</v>
      </c>
      <c r="L170" t="n">
        <v>9.5</v>
      </c>
      <c r="M170" t="n">
        <v>31</v>
      </c>
      <c r="N170" t="n">
        <v>80.90000000000001</v>
      </c>
      <c r="O170" t="n">
        <v>36118.68</v>
      </c>
      <c r="P170" t="n">
        <v>416.9</v>
      </c>
      <c r="Q170" t="n">
        <v>608.88</v>
      </c>
      <c r="R170" t="n">
        <v>67.03</v>
      </c>
      <c r="S170" t="n">
        <v>46.36</v>
      </c>
      <c r="T170" t="n">
        <v>9898.73</v>
      </c>
      <c r="U170" t="n">
        <v>0.6899999999999999</v>
      </c>
      <c r="V170" t="n">
        <v>0.89</v>
      </c>
      <c r="W170" t="n">
        <v>9.24</v>
      </c>
      <c r="X170" t="n">
        <v>0.64</v>
      </c>
      <c r="Y170" t="n">
        <v>1</v>
      </c>
      <c r="Z170" t="n">
        <v>10</v>
      </c>
    </row>
    <row r="171">
      <c r="A171" t="n">
        <v>35</v>
      </c>
      <c r="B171" t="n">
        <v>140</v>
      </c>
      <c r="C171" t="inlineStr">
        <is>
          <t xml:space="preserve">CONCLUIDO	</t>
        </is>
      </c>
      <c r="D171" t="n">
        <v>3.5003</v>
      </c>
      <c r="E171" t="n">
        <v>28.57</v>
      </c>
      <c r="F171" t="n">
        <v>24</v>
      </c>
      <c r="G171" t="n">
        <v>44.99</v>
      </c>
      <c r="H171" t="n">
        <v>0.6</v>
      </c>
      <c r="I171" t="n">
        <v>32</v>
      </c>
      <c r="J171" t="n">
        <v>291.47</v>
      </c>
      <c r="K171" t="n">
        <v>60.56</v>
      </c>
      <c r="L171" t="n">
        <v>9.75</v>
      </c>
      <c r="M171" t="n">
        <v>30</v>
      </c>
      <c r="N171" t="n">
        <v>81.16</v>
      </c>
      <c r="O171" t="n">
        <v>36181.64</v>
      </c>
      <c r="P171" t="n">
        <v>416.44</v>
      </c>
      <c r="Q171" t="n">
        <v>608.86</v>
      </c>
      <c r="R171" t="n">
        <v>66.87</v>
      </c>
      <c r="S171" t="n">
        <v>46.36</v>
      </c>
      <c r="T171" t="n">
        <v>9823.85</v>
      </c>
      <c r="U171" t="n">
        <v>0.6899999999999999</v>
      </c>
      <c r="V171" t="n">
        <v>0.89</v>
      </c>
      <c r="W171" t="n">
        <v>9.23</v>
      </c>
      <c r="X171" t="n">
        <v>0.62</v>
      </c>
      <c r="Y171" t="n">
        <v>1</v>
      </c>
      <c r="Z171" t="n">
        <v>10</v>
      </c>
    </row>
    <row r="172">
      <c r="A172" t="n">
        <v>36</v>
      </c>
      <c r="B172" t="n">
        <v>140</v>
      </c>
      <c r="C172" t="inlineStr">
        <is>
          <t xml:space="preserve">CONCLUIDO	</t>
        </is>
      </c>
      <c r="D172" t="n">
        <v>3.5111</v>
      </c>
      <c r="E172" t="n">
        <v>28.48</v>
      </c>
      <c r="F172" t="n">
        <v>23.96</v>
      </c>
      <c r="G172" t="n">
        <v>46.38</v>
      </c>
      <c r="H172" t="n">
        <v>0.61</v>
      </c>
      <c r="I172" t="n">
        <v>31</v>
      </c>
      <c r="J172" t="n">
        <v>291.98</v>
      </c>
      <c r="K172" t="n">
        <v>60.56</v>
      </c>
      <c r="L172" t="n">
        <v>10</v>
      </c>
      <c r="M172" t="n">
        <v>29</v>
      </c>
      <c r="N172" t="n">
        <v>81.42</v>
      </c>
      <c r="O172" t="n">
        <v>36244.71</v>
      </c>
      <c r="P172" t="n">
        <v>415.72</v>
      </c>
      <c r="Q172" t="n">
        <v>608.88</v>
      </c>
      <c r="R172" t="n">
        <v>65.45</v>
      </c>
      <c r="S172" t="n">
        <v>46.36</v>
      </c>
      <c r="T172" t="n">
        <v>9119.24</v>
      </c>
      <c r="U172" t="n">
        <v>0.71</v>
      </c>
      <c r="V172" t="n">
        <v>0.89</v>
      </c>
      <c r="W172" t="n">
        <v>9.23</v>
      </c>
      <c r="X172" t="n">
        <v>0.59</v>
      </c>
      <c r="Y172" t="n">
        <v>1</v>
      </c>
      <c r="Z172" t="n">
        <v>10</v>
      </c>
    </row>
    <row r="173">
      <c r="A173" t="n">
        <v>37</v>
      </c>
      <c r="B173" t="n">
        <v>140</v>
      </c>
      <c r="C173" t="inlineStr">
        <is>
          <t xml:space="preserve">CONCLUIDO	</t>
        </is>
      </c>
      <c r="D173" t="n">
        <v>3.5167</v>
      </c>
      <c r="E173" t="n">
        <v>28.44</v>
      </c>
      <c r="F173" t="n">
        <v>23.97</v>
      </c>
      <c r="G173" t="n">
        <v>47.94</v>
      </c>
      <c r="H173" t="n">
        <v>0.62</v>
      </c>
      <c r="I173" t="n">
        <v>30</v>
      </c>
      <c r="J173" t="n">
        <v>292.49</v>
      </c>
      <c r="K173" t="n">
        <v>60.56</v>
      </c>
      <c r="L173" t="n">
        <v>10.25</v>
      </c>
      <c r="M173" t="n">
        <v>28</v>
      </c>
      <c r="N173" t="n">
        <v>81.68000000000001</v>
      </c>
      <c r="O173" t="n">
        <v>36307.88</v>
      </c>
      <c r="P173" t="n">
        <v>415.65</v>
      </c>
      <c r="Q173" t="n">
        <v>608.86</v>
      </c>
      <c r="R173" t="n">
        <v>65.81</v>
      </c>
      <c r="S173" t="n">
        <v>46.36</v>
      </c>
      <c r="T173" t="n">
        <v>9302.25</v>
      </c>
      <c r="U173" t="n">
        <v>0.7</v>
      </c>
      <c r="V173" t="n">
        <v>0.89</v>
      </c>
      <c r="W173" t="n">
        <v>9.23</v>
      </c>
      <c r="X173" t="n">
        <v>0.6</v>
      </c>
      <c r="Y173" t="n">
        <v>1</v>
      </c>
      <c r="Z173" t="n">
        <v>10</v>
      </c>
    </row>
    <row r="174">
      <c r="A174" t="n">
        <v>38</v>
      </c>
      <c r="B174" t="n">
        <v>140</v>
      </c>
      <c r="C174" t="inlineStr">
        <is>
          <t xml:space="preserve">CONCLUIDO	</t>
        </is>
      </c>
      <c r="D174" t="n">
        <v>3.5179</v>
      </c>
      <c r="E174" t="n">
        <v>28.43</v>
      </c>
      <c r="F174" t="n">
        <v>23.96</v>
      </c>
      <c r="G174" t="n">
        <v>47.92</v>
      </c>
      <c r="H174" t="n">
        <v>0.64</v>
      </c>
      <c r="I174" t="n">
        <v>30</v>
      </c>
      <c r="J174" t="n">
        <v>293</v>
      </c>
      <c r="K174" t="n">
        <v>60.56</v>
      </c>
      <c r="L174" t="n">
        <v>10.5</v>
      </c>
      <c r="M174" t="n">
        <v>28</v>
      </c>
      <c r="N174" t="n">
        <v>81.95</v>
      </c>
      <c r="O174" t="n">
        <v>36371.17</v>
      </c>
      <c r="P174" t="n">
        <v>415.27</v>
      </c>
      <c r="Q174" t="n">
        <v>608.86</v>
      </c>
      <c r="R174" t="n">
        <v>65.52</v>
      </c>
      <c r="S174" t="n">
        <v>46.36</v>
      </c>
      <c r="T174" t="n">
        <v>9159.360000000001</v>
      </c>
      <c r="U174" t="n">
        <v>0.71</v>
      </c>
      <c r="V174" t="n">
        <v>0.89</v>
      </c>
      <c r="W174" t="n">
        <v>9.23</v>
      </c>
      <c r="X174" t="n">
        <v>0.59</v>
      </c>
      <c r="Y174" t="n">
        <v>1</v>
      </c>
      <c r="Z174" t="n">
        <v>10</v>
      </c>
    </row>
    <row r="175">
      <c r="A175" t="n">
        <v>39</v>
      </c>
      <c r="B175" t="n">
        <v>140</v>
      </c>
      <c r="C175" t="inlineStr">
        <is>
          <t xml:space="preserve">CONCLUIDO	</t>
        </is>
      </c>
      <c r="D175" t="n">
        <v>3.5305</v>
      </c>
      <c r="E175" t="n">
        <v>28.32</v>
      </c>
      <c r="F175" t="n">
        <v>23.91</v>
      </c>
      <c r="G175" t="n">
        <v>49.47</v>
      </c>
      <c r="H175" t="n">
        <v>0.65</v>
      </c>
      <c r="I175" t="n">
        <v>29</v>
      </c>
      <c r="J175" t="n">
        <v>293.52</v>
      </c>
      <c r="K175" t="n">
        <v>60.56</v>
      </c>
      <c r="L175" t="n">
        <v>10.75</v>
      </c>
      <c r="M175" t="n">
        <v>27</v>
      </c>
      <c r="N175" t="n">
        <v>82.20999999999999</v>
      </c>
      <c r="O175" t="n">
        <v>36434.56</v>
      </c>
      <c r="P175" t="n">
        <v>414.63</v>
      </c>
      <c r="Q175" t="n">
        <v>608.97</v>
      </c>
      <c r="R175" t="n">
        <v>63.94</v>
      </c>
      <c r="S175" t="n">
        <v>46.36</v>
      </c>
      <c r="T175" t="n">
        <v>8370.76</v>
      </c>
      <c r="U175" t="n">
        <v>0.73</v>
      </c>
      <c r="V175" t="n">
        <v>0.89</v>
      </c>
      <c r="W175" t="n">
        <v>9.220000000000001</v>
      </c>
      <c r="X175" t="n">
        <v>0.53</v>
      </c>
      <c r="Y175" t="n">
        <v>1</v>
      </c>
      <c r="Z175" t="n">
        <v>10</v>
      </c>
    </row>
    <row r="176">
      <c r="A176" t="n">
        <v>40</v>
      </c>
      <c r="B176" t="n">
        <v>140</v>
      </c>
      <c r="C176" t="inlineStr">
        <is>
          <t xml:space="preserve">CONCLUIDO	</t>
        </is>
      </c>
      <c r="D176" t="n">
        <v>3.5355</v>
      </c>
      <c r="E176" t="n">
        <v>28.28</v>
      </c>
      <c r="F176" t="n">
        <v>23.92</v>
      </c>
      <c r="G176" t="n">
        <v>51.26</v>
      </c>
      <c r="H176" t="n">
        <v>0.67</v>
      </c>
      <c r="I176" t="n">
        <v>28</v>
      </c>
      <c r="J176" t="n">
        <v>294.03</v>
      </c>
      <c r="K176" t="n">
        <v>60.56</v>
      </c>
      <c r="L176" t="n">
        <v>11</v>
      </c>
      <c r="M176" t="n">
        <v>26</v>
      </c>
      <c r="N176" t="n">
        <v>82.48</v>
      </c>
      <c r="O176" t="n">
        <v>36498.06</v>
      </c>
      <c r="P176" t="n">
        <v>414.62</v>
      </c>
      <c r="Q176" t="n">
        <v>608.92</v>
      </c>
      <c r="R176" t="n">
        <v>64.28</v>
      </c>
      <c r="S176" t="n">
        <v>46.36</v>
      </c>
      <c r="T176" t="n">
        <v>8547.200000000001</v>
      </c>
      <c r="U176" t="n">
        <v>0.72</v>
      </c>
      <c r="V176" t="n">
        <v>0.89</v>
      </c>
      <c r="W176" t="n">
        <v>9.23</v>
      </c>
      <c r="X176" t="n">
        <v>0.55</v>
      </c>
      <c r="Y176" t="n">
        <v>1</v>
      </c>
      <c r="Z176" t="n">
        <v>10</v>
      </c>
    </row>
    <row r="177">
      <c r="A177" t="n">
        <v>41</v>
      </c>
      <c r="B177" t="n">
        <v>140</v>
      </c>
      <c r="C177" t="inlineStr">
        <is>
          <t xml:space="preserve">CONCLUIDO	</t>
        </is>
      </c>
      <c r="D177" t="n">
        <v>3.5363</v>
      </c>
      <c r="E177" t="n">
        <v>28.28</v>
      </c>
      <c r="F177" t="n">
        <v>23.91</v>
      </c>
      <c r="G177" t="n">
        <v>51.25</v>
      </c>
      <c r="H177" t="n">
        <v>0.68</v>
      </c>
      <c r="I177" t="n">
        <v>28</v>
      </c>
      <c r="J177" t="n">
        <v>294.55</v>
      </c>
      <c r="K177" t="n">
        <v>60.56</v>
      </c>
      <c r="L177" t="n">
        <v>11.25</v>
      </c>
      <c r="M177" t="n">
        <v>26</v>
      </c>
      <c r="N177" t="n">
        <v>82.73999999999999</v>
      </c>
      <c r="O177" t="n">
        <v>36561.67</v>
      </c>
      <c r="P177" t="n">
        <v>414.32</v>
      </c>
      <c r="Q177" t="n">
        <v>608.86</v>
      </c>
      <c r="R177" t="n">
        <v>64.01000000000001</v>
      </c>
      <c r="S177" t="n">
        <v>46.36</v>
      </c>
      <c r="T177" t="n">
        <v>8411.639999999999</v>
      </c>
      <c r="U177" t="n">
        <v>0.72</v>
      </c>
      <c r="V177" t="n">
        <v>0.89</v>
      </c>
      <c r="W177" t="n">
        <v>9.23</v>
      </c>
      <c r="X177" t="n">
        <v>0.54</v>
      </c>
      <c r="Y177" t="n">
        <v>1</v>
      </c>
      <c r="Z177" t="n">
        <v>10</v>
      </c>
    </row>
    <row r="178">
      <c r="A178" t="n">
        <v>42</v>
      </c>
      <c r="B178" t="n">
        <v>140</v>
      </c>
      <c r="C178" t="inlineStr">
        <is>
          <t xml:space="preserve">CONCLUIDO	</t>
        </is>
      </c>
      <c r="D178" t="n">
        <v>3.546</v>
      </c>
      <c r="E178" t="n">
        <v>28.2</v>
      </c>
      <c r="F178" t="n">
        <v>23.89</v>
      </c>
      <c r="G178" t="n">
        <v>53.09</v>
      </c>
      <c r="H178" t="n">
        <v>0.6899999999999999</v>
      </c>
      <c r="I178" t="n">
        <v>27</v>
      </c>
      <c r="J178" t="n">
        <v>295.06</v>
      </c>
      <c r="K178" t="n">
        <v>60.56</v>
      </c>
      <c r="L178" t="n">
        <v>11.5</v>
      </c>
      <c r="M178" t="n">
        <v>25</v>
      </c>
      <c r="N178" t="n">
        <v>83.01000000000001</v>
      </c>
      <c r="O178" t="n">
        <v>36625.39</v>
      </c>
      <c r="P178" t="n">
        <v>413.94</v>
      </c>
      <c r="Q178" t="n">
        <v>608.89</v>
      </c>
      <c r="R178" t="n">
        <v>63.15</v>
      </c>
      <c r="S178" t="n">
        <v>46.36</v>
      </c>
      <c r="T178" t="n">
        <v>7986.38</v>
      </c>
      <c r="U178" t="n">
        <v>0.73</v>
      </c>
      <c r="V178" t="n">
        <v>0.89</v>
      </c>
      <c r="W178" t="n">
        <v>9.23</v>
      </c>
      <c r="X178" t="n">
        <v>0.52</v>
      </c>
      <c r="Y178" t="n">
        <v>1</v>
      </c>
      <c r="Z178" t="n">
        <v>10</v>
      </c>
    </row>
    <row r="179">
      <c r="A179" t="n">
        <v>43</v>
      </c>
      <c r="B179" t="n">
        <v>140</v>
      </c>
      <c r="C179" t="inlineStr">
        <is>
          <t xml:space="preserve">CONCLUIDO	</t>
        </is>
      </c>
      <c r="D179" t="n">
        <v>3.5478</v>
      </c>
      <c r="E179" t="n">
        <v>28.19</v>
      </c>
      <c r="F179" t="n">
        <v>23.88</v>
      </c>
      <c r="G179" t="n">
        <v>53.06</v>
      </c>
      <c r="H179" t="n">
        <v>0.71</v>
      </c>
      <c r="I179" t="n">
        <v>27</v>
      </c>
      <c r="J179" t="n">
        <v>295.58</v>
      </c>
      <c r="K179" t="n">
        <v>60.56</v>
      </c>
      <c r="L179" t="n">
        <v>11.75</v>
      </c>
      <c r="M179" t="n">
        <v>25</v>
      </c>
      <c r="N179" t="n">
        <v>83.28</v>
      </c>
      <c r="O179" t="n">
        <v>36689.22</v>
      </c>
      <c r="P179" t="n">
        <v>413.61</v>
      </c>
      <c r="Q179" t="n">
        <v>608.78</v>
      </c>
      <c r="R179" t="n">
        <v>62.9</v>
      </c>
      <c r="S179" t="n">
        <v>46.36</v>
      </c>
      <c r="T179" t="n">
        <v>7860.08</v>
      </c>
      <c r="U179" t="n">
        <v>0.74</v>
      </c>
      <c r="V179" t="n">
        <v>0.89</v>
      </c>
      <c r="W179" t="n">
        <v>9.220000000000001</v>
      </c>
      <c r="X179" t="n">
        <v>0.5</v>
      </c>
      <c r="Y179" t="n">
        <v>1</v>
      </c>
      <c r="Z179" t="n">
        <v>10</v>
      </c>
    </row>
    <row r="180">
      <c r="A180" t="n">
        <v>44</v>
      </c>
      <c r="B180" t="n">
        <v>140</v>
      </c>
      <c r="C180" t="inlineStr">
        <is>
          <t xml:space="preserve">CONCLUIDO	</t>
        </is>
      </c>
      <c r="D180" t="n">
        <v>3.5554</v>
      </c>
      <c r="E180" t="n">
        <v>28.13</v>
      </c>
      <c r="F180" t="n">
        <v>23.87</v>
      </c>
      <c r="G180" t="n">
        <v>55.08</v>
      </c>
      <c r="H180" t="n">
        <v>0.72</v>
      </c>
      <c r="I180" t="n">
        <v>26</v>
      </c>
      <c r="J180" t="n">
        <v>296.1</v>
      </c>
      <c r="K180" t="n">
        <v>60.56</v>
      </c>
      <c r="L180" t="n">
        <v>12</v>
      </c>
      <c r="M180" t="n">
        <v>24</v>
      </c>
      <c r="N180" t="n">
        <v>83.54000000000001</v>
      </c>
      <c r="O180" t="n">
        <v>36753.16</v>
      </c>
      <c r="P180" t="n">
        <v>413.12</v>
      </c>
      <c r="Q180" t="n">
        <v>608.89</v>
      </c>
      <c r="R180" t="n">
        <v>62.76</v>
      </c>
      <c r="S180" t="n">
        <v>46.36</v>
      </c>
      <c r="T180" t="n">
        <v>7795.27</v>
      </c>
      <c r="U180" t="n">
        <v>0.74</v>
      </c>
      <c r="V180" t="n">
        <v>0.89</v>
      </c>
      <c r="W180" t="n">
        <v>9.220000000000001</v>
      </c>
      <c r="X180" t="n">
        <v>0.5</v>
      </c>
      <c r="Y180" t="n">
        <v>1</v>
      </c>
      <c r="Z180" t="n">
        <v>10</v>
      </c>
    </row>
    <row r="181">
      <c r="A181" t="n">
        <v>45</v>
      </c>
      <c r="B181" t="n">
        <v>140</v>
      </c>
      <c r="C181" t="inlineStr">
        <is>
          <t xml:space="preserve">CONCLUIDO	</t>
        </is>
      </c>
      <c r="D181" t="n">
        <v>3.5525</v>
      </c>
      <c r="E181" t="n">
        <v>28.15</v>
      </c>
      <c r="F181" t="n">
        <v>23.89</v>
      </c>
      <c r="G181" t="n">
        <v>55.13</v>
      </c>
      <c r="H181" t="n">
        <v>0.74</v>
      </c>
      <c r="I181" t="n">
        <v>26</v>
      </c>
      <c r="J181" t="n">
        <v>296.62</v>
      </c>
      <c r="K181" t="n">
        <v>60.56</v>
      </c>
      <c r="L181" t="n">
        <v>12.25</v>
      </c>
      <c r="M181" t="n">
        <v>24</v>
      </c>
      <c r="N181" t="n">
        <v>83.81</v>
      </c>
      <c r="O181" t="n">
        <v>36817.22</v>
      </c>
      <c r="P181" t="n">
        <v>413.26</v>
      </c>
      <c r="Q181" t="n">
        <v>608.86</v>
      </c>
      <c r="R181" t="n">
        <v>63.31</v>
      </c>
      <c r="S181" t="n">
        <v>46.36</v>
      </c>
      <c r="T181" t="n">
        <v>8073.2</v>
      </c>
      <c r="U181" t="n">
        <v>0.73</v>
      </c>
      <c r="V181" t="n">
        <v>0.89</v>
      </c>
      <c r="W181" t="n">
        <v>9.23</v>
      </c>
      <c r="X181" t="n">
        <v>0.52</v>
      </c>
      <c r="Y181" t="n">
        <v>1</v>
      </c>
      <c r="Z181" t="n">
        <v>10</v>
      </c>
    </row>
    <row r="182">
      <c r="A182" t="n">
        <v>46</v>
      </c>
      <c r="B182" t="n">
        <v>140</v>
      </c>
      <c r="C182" t="inlineStr">
        <is>
          <t xml:space="preserve">CONCLUIDO	</t>
        </is>
      </c>
      <c r="D182" t="n">
        <v>3.5643</v>
      </c>
      <c r="E182" t="n">
        <v>28.06</v>
      </c>
      <c r="F182" t="n">
        <v>23.85</v>
      </c>
      <c r="G182" t="n">
        <v>57.24</v>
      </c>
      <c r="H182" t="n">
        <v>0.75</v>
      </c>
      <c r="I182" t="n">
        <v>25</v>
      </c>
      <c r="J182" t="n">
        <v>297.14</v>
      </c>
      <c r="K182" t="n">
        <v>60.56</v>
      </c>
      <c r="L182" t="n">
        <v>12.5</v>
      </c>
      <c r="M182" t="n">
        <v>23</v>
      </c>
      <c r="N182" t="n">
        <v>84.08</v>
      </c>
      <c r="O182" t="n">
        <v>36881.39</v>
      </c>
      <c r="P182" t="n">
        <v>412.96</v>
      </c>
      <c r="Q182" t="n">
        <v>608.86</v>
      </c>
      <c r="R182" t="n">
        <v>62.2</v>
      </c>
      <c r="S182" t="n">
        <v>46.36</v>
      </c>
      <c r="T182" t="n">
        <v>7524.62</v>
      </c>
      <c r="U182" t="n">
        <v>0.75</v>
      </c>
      <c r="V182" t="n">
        <v>0.89</v>
      </c>
      <c r="W182" t="n">
        <v>9.220000000000001</v>
      </c>
      <c r="X182" t="n">
        <v>0.48</v>
      </c>
      <c r="Y182" t="n">
        <v>1</v>
      </c>
      <c r="Z182" t="n">
        <v>10</v>
      </c>
    </row>
    <row r="183">
      <c r="A183" t="n">
        <v>47</v>
      </c>
      <c r="B183" t="n">
        <v>140</v>
      </c>
      <c r="C183" t="inlineStr">
        <is>
          <t xml:space="preserve">CONCLUIDO	</t>
        </is>
      </c>
      <c r="D183" t="n">
        <v>3.5628</v>
      </c>
      <c r="E183" t="n">
        <v>28.07</v>
      </c>
      <c r="F183" t="n">
        <v>23.86</v>
      </c>
      <c r="G183" t="n">
        <v>57.27</v>
      </c>
      <c r="H183" t="n">
        <v>0.76</v>
      </c>
      <c r="I183" t="n">
        <v>25</v>
      </c>
      <c r="J183" t="n">
        <v>297.66</v>
      </c>
      <c r="K183" t="n">
        <v>60.56</v>
      </c>
      <c r="L183" t="n">
        <v>12.75</v>
      </c>
      <c r="M183" t="n">
        <v>23</v>
      </c>
      <c r="N183" t="n">
        <v>84.36</v>
      </c>
      <c r="O183" t="n">
        <v>36945.67</v>
      </c>
      <c r="P183" t="n">
        <v>412.63</v>
      </c>
      <c r="Q183" t="n">
        <v>608.86</v>
      </c>
      <c r="R183" t="n">
        <v>62.54</v>
      </c>
      <c r="S183" t="n">
        <v>46.36</v>
      </c>
      <c r="T183" t="n">
        <v>7690.56</v>
      </c>
      <c r="U183" t="n">
        <v>0.74</v>
      </c>
      <c r="V183" t="n">
        <v>0.89</v>
      </c>
      <c r="W183" t="n">
        <v>9.220000000000001</v>
      </c>
      <c r="X183" t="n">
        <v>0.49</v>
      </c>
      <c r="Y183" t="n">
        <v>1</v>
      </c>
      <c r="Z183" t="n">
        <v>10</v>
      </c>
    </row>
    <row r="184">
      <c r="A184" t="n">
        <v>48</v>
      </c>
      <c r="B184" t="n">
        <v>140</v>
      </c>
      <c r="C184" t="inlineStr">
        <is>
          <t xml:space="preserve">CONCLUIDO	</t>
        </is>
      </c>
      <c r="D184" t="n">
        <v>3.5736</v>
      </c>
      <c r="E184" t="n">
        <v>27.98</v>
      </c>
      <c r="F184" t="n">
        <v>23.83</v>
      </c>
      <c r="G184" t="n">
        <v>59.57</v>
      </c>
      <c r="H184" t="n">
        <v>0.78</v>
      </c>
      <c r="I184" t="n">
        <v>24</v>
      </c>
      <c r="J184" t="n">
        <v>298.18</v>
      </c>
      <c r="K184" t="n">
        <v>60.56</v>
      </c>
      <c r="L184" t="n">
        <v>13</v>
      </c>
      <c r="M184" t="n">
        <v>22</v>
      </c>
      <c r="N184" t="n">
        <v>84.63</v>
      </c>
      <c r="O184" t="n">
        <v>37010.06</v>
      </c>
      <c r="P184" t="n">
        <v>412.11</v>
      </c>
      <c r="Q184" t="n">
        <v>608.85</v>
      </c>
      <c r="R184" t="n">
        <v>61.4</v>
      </c>
      <c r="S184" t="n">
        <v>46.36</v>
      </c>
      <c r="T184" t="n">
        <v>7126.14</v>
      </c>
      <c r="U184" t="n">
        <v>0.76</v>
      </c>
      <c r="V184" t="n">
        <v>0.89</v>
      </c>
      <c r="W184" t="n">
        <v>9.220000000000001</v>
      </c>
      <c r="X184" t="n">
        <v>0.46</v>
      </c>
      <c r="Y184" t="n">
        <v>1</v>
      </c>
      <c r="Z184" t="n">
        <v>10</v>
      </c>
    </row>
    <row r="185">
      <c r="A185" t="n">
        <v>49</v>
      </c>
      <c r="B185" t="n">
        <v>140</v>
      </c>
      <c r="C185" t="inlineStr">
        <is>
          <t xml:space="preserve">CONCLUIDO	</t>
        </is>
      </c>
      <c r="D185" t="n">
        <v>3.5721</v>
      </c>
      <c r="E185" t="n">
        <v>27.99</v>
      </c>
      <c r="F185" t="n">
        <v>23.84</v>
      </c>
      <c r="G185" t="n">
        <v>59.6</v>
      </c>
      <c r="H185" t="n">
        <v>0.79</v>
      </c>
      <c r="I185" t="n">
        <v>24</v>
      </c>
      <c r="J185" t="n">
        <v>298.71</v>
      </c>
      <c r="K185" t="n">
        <v>60.56</v>
      </c>
      <c r="L185" t="n">
        <v>13.25</v>
      </c>
      <c r="M185" t="n">
        <v>22</v>
      </c>
      <c r="N185" t="n">
        <v>84.90000000000001</v>
      </c>
      <c r="O185" t="n">
        <v>37074.57</v>
      </c>
      <c r="P185" t="n">
        <v>412.11</v>
      </c>
      <c r="Q185" t="n">
        <v>608.9299999999999</v>
      </c>
      <c r="R185" t="n">
        <v>61.93</v>
      </c>
      <c r="S185" t="n">
        <v>46.36</v>
      </c>
      <c r="T185" t="n">
        <v>7391.27</v>
      </c>
      <c r="U185" t="n">
        <v>0.75</v>
      </c>
      <c r="V185" t="n">
        <v>0.89</v>
      </c>
      <c r="W185" t="n">
        <v>9.220000000000001</v>
      </c>
      <c r="X185" t="n">
        <v>0.47</v>
      </c>
      <c r="Y185" t="n">
        <v>1</v>
      </c>
      <c r="Z185" t="n">
        <v>10</v>
      </c>
    </row>
    <row r="186">
      <c r="A186" t="n">
        <v>50</v>
      </c>
      <c r="B186" t="n">
        <v>140</v>
      </c>
      <c r="C186" t="inlineStr">
        <is>
          <t xml:space="preserve">CONCLUIDO	</t>
        </is>
      </c>
      <c r="D186" t="n">
        <v>3.5824</v>
      </c>
      <c r="E186" t="n">
        <v>27.91</v>
      </c>
      <c r="F186" t="n">
        <v>23.81</v>
      </c>
      <c r="G186" t="n">
        <v>62.12</v>
      </c>
      <c r="H186" t="n">
        <v>0.8</v>
      </c>
      <c r="I186" t="n">
        <v>23</v>
      </c>
      <c r="J186" t="n">
        <v>299.23</v>
      </c>
      <c r="K186" t="n">
        <v>60.56</v>
      </c>
      <c r="L186" t="n">
        <v>13.5</v>
      </c>
      <c r="M186" t="n">
        <v>21</v>
      </c>
      <c r="N186" t="n">
        <v>85.18000000000001</v>
      </c>
      <c r="O186" t="n">
        <v>37139.2</v>
      </c>
      <c r="P186" t="n">
        <v>411.32</v>
      </c>
      <c r="Q186" t="n">
        <v>608.8099999999999</v>
      </c>
      <c r="R186" t="n">
        <v>60.96</v>
      </c>
      <c r="S186" t="n">
        <v>46.36</v>
      </c>
      <c r="T186" t="n">
        <v>6911.08</v>
      </c>
      <c r="U186" t="n">
        <v>0.76</v>
      </c>
      <c r="V186" t="n">
        <v>0.89</v>
      </c>
      <c r="W186" t="n">
        <v>9.220000000000001</v>
      </c>
      <c r="X186" t="n">
        <v>0.44</v>
      </c>
      <c r="Y186" t="n">
        <v>1</v>
      </c>
      <c r="Z186" t="n">
        <v>10</v>
      </c>
    </row>
    <row r="187">
      <c r="A187" t="n">
        <v>51</v>
      </c>
      <c r="B187" t="n">
        <v>140</v>
      </c>
      <c r="C187" t="inlineStr">
        <is>
          <t xml:space="preserve">CONCLUIDO	</t>
        </is>
      </c>
      <c r="D187" t="n">
        <v>3.5816</v>
      </c>
      <c r="E187" t="n">
        <v>27.92</v>
      </c>
      <c r="F187" t="n">
        <v>23.82</v>
      </c>
      <c r="G187" t="n">
        <v>62.13</v>
      </c>
      <c r="H187" t="n">
        <v>0.82</v>
      </c>
      <c r="I187" t="n">
        <v>23</v>
      </c>
      <c r="J187" t="n">
        <v>299.76</v>
      </c>
      <c r="K187" t="n">
        <v>60.56</v>
      </c>
      <c r="L187" t="n">
        <v>13.75</v>
      </c>
      <c r="M187" t="n">
        <v>21</v>
      </c>
      <c r="N187" t="n">
        <v>85.45</v>
      </c>
      <c r="O187" t="n">
        <v>37204.07</v>
      </c>
      <c r="P187" t="n">
        <v>411.68</v>
      </c>
      <c r="Q187" t="n">
        <v>608.85</v>
      </c>
      <c r="R187" t="n">
        <v>61.25</v>
      </c>
      <c r="S187" t="n">
        <v>46.36</v>
      </c>
      <c r="T187" t="n">
        <v>7055.09</v>
      </c>
      <c r="U187" t="n">
        <v>0.76</v>
      </c>
      <c r="V187" t="n">
        <v>0.89</v>
      </c>
      <c r="W187" t="n">
        <v>9.220000000000001</v>
      </c>
      <c r="X187" t="n">
        <v>0.45</v>
      </c>
      <c r="Y187" t="n">
        <v>1</v>
      </c>
      <c r="Z187" t="n">
        <v>10</v>
      </c>
    </row>
    <row r="188">
      <c r="A188" t="n">
        <v>52</v>
      </c>
      <c r="B188" t="n">
        <v>140</v>
      </c>
      <c r="C188" t="inlineStr">
        <is>
          <t xml:space="preserve">CONCLUIDO	</t>
        </is>
      </c>
      <c r="D188" t="n">
        <v>3.5916</v>
      </c>
      <c r="E188" t="n">
        <v>27.84</v>
      </c>
      <c r="F188" t="n">
        <v>23.79</v>
      </c>
      <c r="G188" t="n">
        <v>64.89</v>
      </c>
      <c r="H188" t="n">
        <v>0.83</v>
      </c>
      <c r="I188" t="n">
        <v>22</v>
      </c>
      <c r="J188" t="n">
        <v>300.28</v>
      </c>
      <c r="K188" t="n">
        <v>60.56</v>
      </c>
      <c r="L188" t="n">
        <v>14</v>
      </c>
      <c r="M188" t="n">
        <v>20</v>
      </c>
      <c r="N188" t="n">
        <v>85.73</v>
      </c>
      <c r="O188" t="n">
        <v>37268.93</v>
      </c>
      <c r="P188" t="n">
        <v>410.61</v>
      </c>
      <c r="Q188" t="n">
        <v>608.89</v>
      </c>
      <c r="R188" t="n">
        <v>60.47</v>
      </c>
      <c r="S188" t="n">
        <v>46.36</v>
      </c>
      <c r="T188" t="n">
        <v>6673.3</v>
      </c>
      <c r="U188" t="n">
        <v>0.77</v>
      </c>
      <c r="V188" t="n">
        <v>0.9</v>
      </c>
      <c r="W188" t="n">
        <v>9.210000000000001</v>
      </c>
      <c r="X188" t="n">
        <v>0.42</v>
      </c>
      <c r="Y188" t="n">
        <v>1</v>
      </c>
      <c r="Z188" t="n">
        <v>10</v>
      </c>
    </row>
    <row r="189">
      <c r="A189" t="n">
        <v>53</v>
      </c>
      <c r="B189" t="n">
        <v>140</v>
      </c>
      <c r="C189" t="inlineStr">
        <is>
          <t xml:space="preserve">CONCLUIDO	</t>
        </is>
      </c>
      <c r="D189" t="n">
        <v>3.5924</v>
      </c>
      <c r="E189" t="n">
        <v>27.84</v>
      </c>
      <c r="F189" t="n">
        <v>23.79</v>
      </c>
      <c r="G189" t="n">
        <v>64.87</v>
      </c>
      <c r="H189" t="n">
        <v>0.84</v>
      </c>
      <c r="I189" t="n">
        <v>22</v>
      </c>
      <c r="J189" t="n">
        <v>300.81</v>
      </c>
      <c r="K189" t="n">
        <v>60.56</v>
      </c>
      <c r="L189" t="n">
        <v>14.25</v>
      </c>
      <c r="M189" t="n">
        <v>20</v>
      </c>
      <c r="N189" t="n">
        <v>86</v>
      </c>
      <c r="O189" t="n">
        <v>37333.9</v>
      </c>
      <c r="P189" t="n">
        <v>410.82</v>
      </c>
      <c r="Q189" t="n">
        <v>608.79</v>
      </c>
      <c r="R189" t="n">
        <v>60.42</v>
      </c>
      <c r="S189" t="n">
        <v>46.36</v>
      </c>
      <c r="T189" t="n">
        <v>6646.47</v>
      </c>
      <c r="U189" t="n">
        <v>0.77</v>
      </c>
      <c r="V189" t="n">
        <v>0.9</v>
      </c>
      <c r="W189" t="n">
        <v>9.210000000000001</v>
      </c>
      <c r="X189" t="n">
        <v>0.41</v>
      </c>
      <c r="Y189" t="n">
        <v>1</v>
      </c>
      <c r="Z189" t="n">
        <v>10</v>
      </c>
    </row>
    <row r="190">
      <c r="A190" t="n">
        <v>54</v>
      </c>
      <c r="B190" t="n">
        <v>140</v>
      </c>
      <c r="C190" t="inlineStr">
        <is>
          <t xml:space="preserve">CONCLUIDO	</t>
        </is>
      </c>
      <c r="D190" t="n">
        <v>3.5912</v>
      </c>
      <c r="E190" t="n">
        <v>27.85</v>
      </c>
      <c r="F190" t="n">
        <v>23.8</v>
      </c>
      <c r="G190" t="n">
        <v>64.90000000000001</v>
      </c>
      <c r="H190" t="n">
        <v>0.86</v>
      </c>
      <c r="I190" t="n">
        <v>22</v>
      </c>
      <c r="J190" t="n">
        <v>301.34</v>
      </c>
      <c r="K190" t="n">
        <v>60.56</v>
      </c>
      <c r="L190" t="n">
        <v>14.5</v>
      </c>
      <c r="M190" t="n">
        <v>20</v>
      </c>
      <c r="N190" t="n">
        <v>86.28</v>
      </c>
      <c r="O190" t="n">
        <v>37399</v>
      </c>
      <c r="P190" t="n">
        <v>410.78</v>
      </c>
      <c r="Q190" t="n">
        <v>608.78</v>
      </c>
      <c r="R190" t="n">
        <v>60.73</v>
      </c>
      <c r="S190" t="n">
        <v>46.36</v>
      </c>
      <c r="T190" t="n">
        <v>6801.46</v>
      </c>
      <c r="U190" t="n">
        <v>0.76</v>
      </c>
      <c r="V190" t="n">
        <v>0.9</v>
      </c>
      <c r="W190" t="n">
        <v>9.210000000000001</v>
      </c>
      <c r="X190" t="n">
        <v>0.42</v>
      </c>
      <c r="Y190" t="n">
        <v>1</v>
      </c>
      <c r="Z190" t="n">
        <v>10</v>
      </c>
    </row>
    <row r="191">
      <c r="A191" t="n">
        <v>55</v>
      </c>
      <c r="B191" t="n">
        <v>140</v>
      </c>
      <c r="C191" t="inlineStr">
        <is>
          <t xml:space="preserve">CONCLUIDO	</t>
        </is>
      </c>
      <c r="D191" t="n">
        <v>3.5984</v>
      </c>
      <c r="E191" t="n">
        <v>27.79</v>
      </c>
      <c r="F191" t="n">
        <v>23.79</v>
      </c>
      <c r="G191" t="n">
        <v>67.98</v>
      </c>
      <c r="H191" t="n">
        <v>0.87</v>
      </c>
      <c r="I191" t="n">
        <v>21</v>
      </c>
      <c r="J191" t="n">
        <v>301.86</v>
      </c>
      <c r="K191" t="n">
        <v>60.56</v>
      </c>
      <c r="L191" t="n">
        <v>14.75</v>
      </c>
      <c r="M191" t="n">
        <v>19</v>
      </c>
      <c r="N191" t="n">
        <v>86.56</v>
      </c>
      <c r="O191" t="n">
        <v>37464.21</v>
      </c>
      <c r="P191" t="n">
        <v>410.47</v>
      </c>
      <c r="Q191" t="n">
        <v>608.87</v>
      </c>
      <c r="R191" t="n">
        <v>60.3</v>
      </c>
      <c r="S191" t="n">
        <v>46.36</v>
      </c>
      <c r="T191" t="n">
        <v>6590.3</v>
      </c>
      <c r="U191" t="n">
        <v>0.77</v>
      </c>
      <c r="V191" t="n">
        <v>0.9</v>
      </c>
      <c r="W191" t="n">
        <v>9.220000000000001</v>
      </c>
      <c r="X191" t="n">
        <v>0.42</v>
      </c>
      <c r="Y191" t="n">
        <v>1</v>
      </c>
      <c r="Z191" t="n">
        <v>10</v>
      </c>
    </row>
    <row r="192">
      <c r="A192" t="n">
        <v>56</v>
      </c>
      <c r="B192" t="n">
        <v>140</v>
      </c>
      <c r="C192" t="inlineStr">
        <is>
          <t xml:space="preserve">CONCLUIDO	</t>
        </is>
      </c>
      <c r="D192" t="n">
        <v>3.6006</v>
      </c>
      <c r="E192" t="n">
        <v>27.77</v>
      </c>
      <c r="F192" t="n">
        <v>23.78</v>
      </c>
      <c r="G192" t="n">
        <v>67.93000000000001</v>
      </c>
      <c r="H192" t="n">
        <v>0.88</v>
      </c>
      <c r="I192" t="n">
        <v>21</v>
      </c>
      <c r="J192" t="n">
        <v>302.39</v>
      </c>
      <c r="K192" t="n">
        <v>60.56</v>
      </c>
      <c r="L192" t="n">
        <v>15</v>
      </c>
      <c r="M192" t="n">
        <v>19</v>
      </c>
      <c r="N192" t="n">
        <v>86.84</v>
      </c>
      <c r="O192" t="n">
        <v>37529.55</v>
      </c>
      <c r="P192" t="n">
        <v>410.25</v>
      </c>
      <c r="Q192" t="n">
        <v>608.8200000000001</v>
      </c>
      <c r="R192" t="n">
        <v>60.03</v>
      </c>
      <c r="S192" t="n">
        <v>46.36</v>
      </c>
      <c r="T192" t="n">
        <v>6456.59</v>
      </c>
      <c r="U192" t="n">
        <v>0.77</v>
      </c>
      <c r="V192" t="n">
        <v>0.9</v>
      </c>
      <c r="W192" t="n">
        <v>9.210000000000001</v>
      </c>
      <c r="X192" t="n">
        <v>0.4</v>
      </c>
      <c r="Y192" t="n">
        <v>1</v>
      </c>
      <c r="Z192" t="n">
        <v>10</v>
      </c>
    </row>
    <row r="193">
      <c r="A193" t="n">
        <v>57</v>
      </c>
      <c r="B193" t="n">
        <v>140</v>
      </c>
      <c r="C193" t="inlineStr">
        <is>
          <t xml:space="preserve">CONCLUIDO	</t>
        </is>
      </c>
      <c r="D193" t="n">
        <v>3.6021</v>
      </c>
      <c r="E193" t="n">
        <v>27.76</v>
      </c>
      <c r="F193" t="n">
        <v>23.76</v>
      </c>
      <c r="G193" t="n">
        <v>67.90000000000001</v>
      </c>
      <c r="H193" t="n">
        <v>0.9</v>
      </c>
      <c r="I193" t="n">
        <v>21</v>
      </c>
      <c r="J193" t="n">
        <v>302.92</v>
      </c>
      <c r="K193" t="n">
        <v>60.56</v>
      </c>
      <c r="L193" t="n">
        <v>15.25</v>
      </c>
      <c r="M193" t="n">
        <v>19</v>
      </c>
      <c r="N193" t="n">
        <v>87.12</v>
      </c>
      <c r="O193" t="n">
        <v>37595</v>
      </c>
      <c r="P193" t="n">
        <v>409.96</v>
      </c>
      <c r="Q193" t="n">
        <v>608.89</v>
      </c>
      <c r="R193" t="n">
        <v>59.28</v>
      </c>
      <c r="S193" t="n">
        <v>46.36</v>
      </c>
      <c r="T193" t="n">
        <v>6082.38</v>
      </c>
      <c r="U193" t="n">
        <v>0.78</v>
      </c>
      <c r="V193" t="n">
        <v>0.9</v>
      </c>
      <c r="W193" t="n">
        <v>9.220000000000001</v>
      </c>
      <c r="X193" t="n">
        <v>0.39</v>
      </c>
      <c r="Y193" t="n">
        <v>1</v>
      </c>
      <c r="Z193" t="n">
        <v>10</v>
      </c>
    </row>
    <row r="194">
      <c r="A194" t="n">
        <v>58</v>
      </c>
      <c r="B194" t="n">
        <v>140</v>
      </c>
      <c r="C194" t="inlineStr">
        <is>
          <t xml:space="preserve">CONCLUIDO	</t>
        </is>
      </c>
      <c r="D194" t="n">
        <v>3.6111</v>
      </c>
      <c r="E194" t="n">
        <v>27.69</v>
      </c>
      <c r="F194" t="n">
        <v>23.75</v>
      </c>
      <c r="G194" t="n">
        <v>71.23999999999999</v>
      </c>
      <c r="H194" t="n">
        <v>0.91</v>
      </c>
      <c r="I194" t="n">
        <v>20</v>
      </c>
      <c r="J194" t="n">
        <v>303.46</v>
      </c>
      <c r="K194" t="n">
        <v>60.56</v>
      </c>
      <c r="L194" t="n">
        <v>15.5</v>
      </c>
      <c r="M194" t="n">
        <v>18</v>
      </c>
      <c r="N194" t="n">
        <v>87.40000000000001</v>
      </c>
      <c r="O194" t="n">
        <v>37660.57</v>
      </c>
      <c r="P194" t="n">
        <v>409.59</v>
      </c>
      <c r="Q194" t="n">
        <v>608.88</v>
      </c>
      <c r="R194" t="n">
        <v>58.94</v>
      </c>
      <c r="S194" t="n">
        <v>46.36</v>
      </c>
      <c r="T194" t="n">
        <v>5919.93</v>
      </c>
      <c r="U194" t="n">
        <v>0.79</v>
      </c>
      <c r="V194" t="n">
        <v>0.9</v>
      </c>
      <c r="W194" t="n">
        <v>9.210000000000001</v>
      </c>
      <c r="X194" t="n">
        <v>0.37</v>
      </c>
      <c r="Y194" t="n">
        <v>1</v>
      </c>
      <c r="Z194" t="n">
        <v>10</v>
      </c>
    </row>
    <row r="195">
      <c r="A195" t="n">
        <v>59</v>
      </c>
      <c r="B195" t="n">
        <v>140</v>
      </c>
      <c r="C195" t="inlineStr">
        <is>
          <t xml:space="preserve">CONCLUIDO	</t>
        </is>
      </c>
      <c r="D195" t="n">
        <v>3.611</v>
      </c>
      <c r="E195" t="n">
        <v>27.69</v>
      </c>
      <c r="F195" t="n">
        <v>23.75</v>
      </c>
      <c r="G195" t="n">
        <v>71.23999999999999</v>
      </c>
      <c r="H195" t="n">
        <v>0.92</v>
      </c>
      <c r="I195" t="n">
        <v>20</v>
      </c>
      <c r="J195" t="n">
        <v>303.99</v>
      </c>
      <c r="K195" t="n">
        <v>60.56</v>
      </c>
      <c r="L195" t="n">
        <v>15.75</v>
      </c>
      <c r="M195" t="n">
        <v>18</v>
      </c>
      <c r="N195" t="n">
        <v>87.68000000000001</v>
      </c>
      <c r="O195" t="n">
        <v>37726.27</v>
      </c>
      <c r="P195" t="n">
        <v>409.51</v>
      </c>
      <c r="Q195" t="n">
        <v>608.8099999999999</v>
      </c>
      <c r="R195" t="n">
        <v>59.01</v>
      </c>
      <c r="S195" t="n">
        <v>46.36</v>
      </c>
      <c r="T195" t="n">
        <v>5952.24</v>
      </c>
      <c r="U195" t="n">
        <v>0.79</v>
      </c>
      <c r="V195" t="n">
        <v>0.9</v>
      </c>
      <c r="W195" t="n">
        <v>9.210000000000001</v>
      </c>
      <c r="X195" t="n">
        <v>0.38</v>
      </c>
      <c r="Y195" t="n">
        <v>1</v>
      </c>
      <c r="Z195" t="n">
        <v>10</v>
      </c>
    </row>
    <row r="196">
      <c r="A196" t="n">
        <v>60</v>
      </c>
      <c r="B196" t="n">
        <v>140</v>
      </c>
      <c r="C196" t="inlineStr">
        <is>
          <t xml:space="preserve">CONCLUIDO	</t>
        </is>
      </c>
      <c r="D196" t="n">
        <v>3.6108</v>
      </c>
      <c r="E196" t="n">
        <v>27.69</v>
      </c>
      <c r="F196" t="n">
        <v>23.75</v>
      </c>
      <c r="G196" t="n">
        <v>71.25</v>
      </c>
      <c r="H196" t="n">
        <v>0.9399999999999999</v>
      </c>
      <c r="I196" t="n">
        <v>20</v>
      </c>
      <c r="J196" t="n">
        <v>304.52</v>
      </c>
      <c r="K196" t="n">
        <v>60.56</v>
      </c>
      <c r="L196" t="n">
        <v>16</v>
      </c>
      <c r="M196" t="n">
        <v>18</v>
      </c>
      <c r="N196" t="n">
        <v>87.97</v>
      </c>
      <c r="O196" t="n">
        <v>37792.08</v>
      </c>
      <c r="P196" t="n">
        <v>409.34</v>
      </c>
      <c r="Q196" t="n">
        <v>608.8</v>
      </c>
      <c r="R196" t="n">
        <v>59</v>
      </c>
      <c r="S196" t="n">
        <v>46.36</v>
      </c>
      <c r="T196" t="n">
        <v>5948</v>
      </c>
      <c r="U196" t="n">
        <v>0.79</v>
      </c>
      <c r="V196" t="n">
        <v>0.9</v>
      </c>
      <c r="W196" t="n">
        <v>9.210000000000001</v>
      </c>
      <c r="X196" t="n">
        <v>0.38</v>
      </c>
      <c r="Y196" t="n">
        <v>1</v>
      </c>
      <c r="Z196" t="n">
        <v>10</v>
      </c>
    </row>
    <row r="197">
      <c r="A197" t="n">
        <v>61</v>
      </c>
      <c r="B197" t="n">
        <v>140</v>
      </c>
      <c r="C197" t="inlineStr">
        <is>
          <t xml:space="preserve">CONCLUIDO	</t>
        </is>
      </c>
      <c r="D197" t="n">
        <v>3.6202</v>
      </c>
      <c r="E197" t="n">
        <v>27.62</v>
      </c>
      <c r="F197" t="n">
        <v>23.73</v>
      </c>
      <c r="G197" t="n">
        <v>74.93000000000001</v>
      </c>
      <c r="H197" t="n">
        <v>0.95</v>
      </c>
      <c r="I197" t="n">
        <v>19</v>
      </c>
      <c r="J197" t="n">
        <v>305.06</v>
      </c>
      <c r="K197" t="n">
        <v>60.56</v>
      </c>
      <c r="L197" t="n">
        <v>16.25</v>
      </c>
      <c r="M197" t="n">
        <v>17</v>
      </c>
      <c r="N197" t="n">
        <v>88.25</v>
      </c>
      <c r="O197" t="n">
        <v>37858.02</v>
      </c>
      <c r="P197" t="n">
        <v>408.82</v>
      </c>
      <c r="Q197" t="n">
        <v>608.8099999999999</v>
      </c>
      <c r="R197" t="n">
        <v>58.48</v>
      </c>
      <c r="S197" t="n">
        <v>46.36</v>
      </c>
      <c r="T197" t="n">
        <v>5694.01</v>
      </c>
      <c r="U197" t="n">
        <v>0.79</v>
      </c>
      <c r="V197" t="n">
        <v>0.9</v>
      </c>
      <c r="W197" t="n">
        <v>9.210000000000001</v>
      </c>
      <c r="X197" t="n">
        <v>0.36</v>
      </c>
      <c r="Y197" t="n">
        <v>1</v>
      </c>
      <c r="Z197" t="n">
        <v>10</v>
      </c>
    </row>
    <row r="198">
      <c r="A198" t="n">
        <v>62</v>
      </c>
      <c r="B198" t="n">
        <v>140</v>
      </c>
      <c r="C198" t="inlineStr">
        <is>
          <t xml:space="preserve">CONCLUIDO	</t>
        </is>
      </c>
      <c r="D198" t="n">
        <v>3.6203</v>
      </c>
      <c r="E198" t="n">
        <v>27.62</v>
      </c>
      <c r="F198" t="n">
        <v>23.73</v>
      </c>
      <c r="G198" t="n">
        <v>74.93000000000001</v>
      </c>
      <c r="H198" t="n">
        <v>0.96</v>
      </c>
      <c r="I198" t="n">
        <v>19</v>
      </c>
      <c r="J198" t="n">
        <v>305.59</v>
      </c>
      <c r="K198" t="n">
        <v>60.56</v>
      </c>
      <c r="L198" t="n">
        <v>16.5</v>
      </c>
      <c r="M198" t="n">
        <v>17</v>
      </c>
      <c r="N198" t="n">
        <v>88.54000000000001</v>
      </c>
      <c r="O198" t="n">
        <v>37924.08</v>
      </c>
      <c r="P198" t="n">
        <v>409.27</v>
      </c>
      <c r="Q198" t="n">
        <v>608.77</v>
      </c>
      <c r="R198" t="n">
        <v>58.45</v>
      </c>
      <c r="S198" t="n">
        <v>46.36</v>
      </c>
      <c r="T198" t="n">
        <v>5677.96</v>
      </c>
      <c r="U198" t="n">
        <v>0.79</v>
      </c>
      <c r="V198" t="n">
        <v>0.9</v>
      </c>
      <c r="W198" t="n">
        <v>9.210000000000001</v>
      </c>
      <c r="X198" t="n">
        <v>0.36</v>
      </c>
      <c r="Y198" t="n">
        <v>1</v>
      </c>
      <c r="Z198" t="n">
        <v>10</v>
      </c>
    </row>
    <row r="199">
      <c r="A199" t="n">
        <v>63</v>
      </c>
      <c r="B199" t="n">
        <v>140</v>
      </c>
      <c r="C199" t="inlineStr">
        <is>
          <t xml:space="preserve">CONCLUIDO	</t>
        </is>
      </c>
      <c r="D199" t="n">
        <v>3.6195</v>
      </c>
      <c r="E199" t="n">
        <v>27.63</v>
      </c>
      <c r="F199" t="n">
        <v>23.73</v>
      </c>
      <c r="G199" t="n">
        <v>74.95</v>
      </c>
      <c r="H199" t="n">
        <v>0.97</v>
      </c>
      <c r="I199" t="n">
        <v>19</v>
      </c>
      <c r="J199" t="n">
        <v>306.13</v>
      </c>
      <c r="K199" t="n">
        <v>60.56</v>
      </c>
      <c r="L199" t="n">
        <v>16.75</v>
      </c>
      <c r="M199" t="n">
        <v>17</v>
      </c>
      <c r="N199" t="n">
        <v>88.83</v>
      </c>
      <c r="O199" t="n">
        <v>37990.27</v>
      </c>
      <c r="P199" t="n">
        <v>409.11</v>
      </c>
      <c r="Q199" t="n">
        <v>608.83</v>
      </c>
      <c r="R199" t="n">
        <v>58.67</v>
      </c>
      <c r="S199" t="n">
        <v>46.36</v>
      </c>
      <c r="T199" t="n">
        <v>5787.21</v>
      </c>
      <c r="U199" t="n">
        <v>0.79</v>
      </c>
      <c r="V199" t="n">
        <v>0.9</v>
      </c>
      <c r="W199" t="n">
        <v>9.210000000000001</v>
      </c>
      <c r="X199" t="n">
        <v>0.36</v>
      </c>
      <c r="Y199" t="n">
        <v>1</v>
      </c>
      <c r="Z199" t="n">
        <v>10</v>
      </c>
    </row>
    <row r="200">
      <c r="A200" t="n">
        <v>64</v>
      </c>
      <c r="B200" t="n">
        <v>140</v>
      </c>
      <c r="C200" t="inlineStr">
        <is>
          <t xml:space="preserve">CONCLUIDO	</t>
        </is>
      </c>
      <c r="D200" t="n">
        <v>3.6207</v>
      </c>
      <c r="E200" t="n">
        <v>27.62</v>
      </c>
      <c r="F200" t="n">
        <v>23.73</v>
      </c>
      <c r="G200" t="n">
        <v>74.92</v>
      </c>
      <c r="H200" t="n">
        <v>0.99</v>
      </c>
      <c r="I200" t="n">
        <v>19</v>
      </c>
      <c r="J200" t="n">
        <v>306.67</v>
      </c>
      <c r="K200" t="n">
        <v>60.56</v>
      </c>
      <c r="L200" t="n">
        <v>17</v>
      </c>
      <c r="M200" t="n">
        <v>17</v>
      </c>
      <c r="N200" t="n">
        <v>89.11</v>
      </c>
      <c r="O200" t="n">
        <v>38056.58</v>
      </c>
      <c r="P200" t="n">
        <v>408.56</v>
      </c>
      <c r="Q200" t="n">
        <v>608.83</v>
      </c>
      <c r="R200" t="n">
        <v>58.36</v>
      </c>
      <c r="S200" t="n">
        <v>46.36</v>
      </c>
      <c r="T200" t="n">
        <v>5634.56</v>
      </c>
      <c r="U200" t="n">
        <v>0.79</v>
      </c>
      <c r="V200" t="n">
        <v>0.9</v>
      </c>
      <c r="W200" t="n">
        <v>9.210000000000001</v>
      </c>
      <c r="X200" t="n">
        <v>0.35</v>
      </c>
      <c r="Y200" t="n">
        <v>1</v>
      </c>
      <c r="Z200" t="n">
        <v>10</v>
      </c>
    </row>
    <row r="201">
      <c r="A201" t="n">
        <v>65</v>
      </c>
      <c r="B201" t="n">
        <v>140</v>
      </c>
      <c r="C201" t="inlineStr">
        <is>
          <t xml:space="preserve">CONCLUIDO	</t>
        </is>
      </c>
      <c r="D201" t="n">
        <v>3.6295</v>
      </c>
      <c r="E201" t="n">
        <v>27.55</v>
      </c>
      <c r="F201" t="n">
        <v>23.71</v>
      </c>
      <c r="G201" t="n">
        <v>79.04000000000001</v>
      </c>
      <c r="H201" t="n">
        <v>1</v>
      </c>
      <c r="I201" t="n">
        <v>18</v>
      </c>
      <c r="J201" t="n">
        <v>307.21</v>
      </c>
      <c r="K201" t="n">
        <v>60.56</v>
      </c>
      <c r="L201" t="n">
        <v>17.25</v>
      </c>
      <c r="M201" t="n">
        <v>16</v>
      </c>
      <c r="N201" t="n">
        <v>89.40000000000001</v>
      </c>
      <c r="O201" t="n">
        <v>38123.01</v>
      </c>
      <c r="P201" t="n">
        <v>407.99</v>
      </c>
      <c r="Q201" t="n">
        <v>608.76</v>
      </c>
      <c r="R201" t="n">
        <v>58</v>
      </c>
      <c r="S201" t="n">
        <v>46.36</v>
      </c>
      <c r="T201" t="n">
        <v>5455.15</v>
      </c>
      <c r="U201" t="n">
        <v>0.8</v>
      </c>
      <c r="V201" t="n">
        <v>0.9</v>
      </c>
      <c r="W201" t="n">
        <v>9.210000000000001</v>
      </c>
      <c r="X201" t="n">
        <v>0.34</v>
      </c>
      <c r="Y201" t="n">
        <v>1</v>
      </c>
      <c r="Z201" t="n">
        <v>10</v>
      </c>
    </row>
    <row r="202">
      <c r="A202" t="n">
        <v>66</v>
      </c>
      <c r="B202" t="n">
        <v>140</v>
      </c>
      <c r="C202" t="inlineStr">
        <is>
          <t xml:space="preserve">CONCLUIDO	</t>
        </is>
      </c>
      <c r="D202" t="n">
        <v>3.6297</v>
      </c>
      <c r="E202" t="n">
        <v>27.55</v>
      </c>
      <c r="F202" t="n">
        <v>23.71</v>
      </c>
      <c r="G202" t="n">
        <v>79.03</v>
      </c>
      <c r="H202" t="n">
        <v>1.01</v>
      </c>
      <c r="I202" t="n">
        <v>18</v>
      </c>
      <c r="J202" t="n">
        <v>307.75</v>
      </c>
      <c r="K202" t="n">
        <v>60.56</v>
      </c>
      <c r="L202" t="n">
        <v>17.5</v>
      </c>
      <c r="M202" t="n">
        <v>16</v>
      </c>
      <c r="N202" t="n">
        <v>89.69</v>
      </c>
      <c r="O202" t="n">
        <v>38189.58</v>
      </c>
      <c r="P202" t="n">
        <v>408.59</v>
      </c>
      <c r="Q202" t="n">
        <v>608.89</v>
      </c>
      <c r="R202" t="n">
        <v>57.74</v>
      </c>
      <c r="S202" t="n">
        <v>46.36</v>
      </c>
      <c r="T202" t="n">
        <v>5327.14</v>
      </c>
      <c r="U202" t="n">
        <v>0.8</v>
      </c>
      <c r="V202" t="n">
        <v>0.9</v>
      </c>
      <c r="W202" t="n">
        <v>9.210000000000001</v>
      </c>
      <c r="X202" t="n">
        <v>0.34</v>
      </c>
      <c r="Y202" t="n">
        <v>1</v>
      </c>
      <c r="Z202" t="n">
        <v>10</v>
      </c>
    </row>
    <row r="203">
      <c r="A203" t="n">
        <v>67</v>
      </c>
      <c r="B203" t="n">
        <v>140</v>
      </c>
      <c r="C203" t="inlineStr">
        <is>
          <t xml:space="preserve">CONCLUIDO	</t>
        </is>
      </c>
      <c r="D203" t="n">
        <v>3.6318</v>
      </c>
      <c r="E203" t="n">
        <v>27.53</v>
      </c>
      <c r="F203" t="n">
        <v>23.69</v>
      </c>
      <c r="G203" t="n">
        <v>78.98</v>
      </c>
      <c r="H203" t="n">
        <v>1.03</v>
      </c>
      <c r="I203" t="n">
        <v>18</v>
      </c>
      <c r="J203" t="n">
        <v>308.29</v>
      </c>
      <c r="K203" t="n">
        <v>60.56</v>
      </c>
      <c r="L203" t="n">
        <v>17.75</v>
      </c>
      <c r="M203" t="n">
        <v>16</v>
      </c>
      <c r="N203" t="n">
        <v>89.98</v>
      </c>
      <c r="O203" t="n">
        <v>38256.26</v>
      </c>
      <c r="P203" t="n">
        <v>408.22</v>
      </c>
      <c r="Q203" t="n">
        <v>608.85</v>
      </c>
      <c r="R203" t="n">
        <v>57.3</v>
      </c>
      <c r="S203" t="n">
        <v>46.36</v>
      </c>
      <c r="T203" t="n">
        <v>5105.95</v>
      </c>
      <c r="U203" t="n">
        <v>0.8100000000000001</v>
      </c>
      <c r="V203" t="n">
        <v>0.9</v>
      </c>
      <c r="W203" t="n">
        <v>9.210000000000001</v>
      </c>
      <c r="X203" t="n">
        <v>0.32</v>
      </c>
      <c r="Y203" t="n">
        <v>1</v>
      </c>
      <c r="Z203" t="n">
        <v>10</v>
      </c>
    </row>
    <row r="204">
      <c r="A204" t="n">
        <v>68</v>
      </c>
      <c r="B204" t="n">
        <v>140</v>
      </c>
      <c r="C204" t="inlineStr">
        <is>
          <t xml:space="preserve">CONCLUIDO	</t>
        </is>
      </c>
      <c r="D204" t="n">
        <v>3.6302</v>
      </c>
      <c r="E204" t="n">
        <v>27.55</v>
      </c>
      <c r="F204" t="n">
        <v>23.71</v>
      </c>
      <c r="G204" t="n">
        <v>79.02</v>
      </c>
      <c r="H204" t="n">
        <v>1.04</v>
      </c>
      <c r="I204" t="n">
        <v>18</v>
      </c>
      <c r="J204" t="n">
        <v>308.83</v>
      </c>
      <c r="K204" t="n">
        <v>60.56</v>
      </c>
      <c r="L204" t="n">
        <v>18</v>
      </c>
      <c r="M204" t="n">
        <v>16</v>
      </c>
      <c r="N204" t="n">
        <v>90.27</v>
      </c>
      <c r="O204" t="n">
        <v>38323.08</v>
      </c>
      <c r="P204" t="n">
        <v>407.81</v>
      </c>
      <c r="Q204" t="n">
        <v>608.8099999999999</v>
      </c>
      <c r="R204" t="n">
        <v>57.76</v>
      </c>
      <c r="S204" t="n">
        <v>46.36</v>
      </c>
      <c r="T204" t="n">
        <v>5335.86</v>
      </c>
      <c r="U204" t="n">
        <v>0.8</v>
      </c>
      <c r="V204" t="n">
        <v>0.9</v>
      </c>
      <c r="W204" t="n">
        <v>9.210000000000001</v>
      </c>
      <c r="X204" t="n">
        <v>0.33</v>
      </c>
      <c r="Y204" t="n">
        <v>1</v>
      </c>
      <c r="Z204" t="n">
        <v>10</v>
      </c>
    </row>
    <row r="205">
      <c r="A205" t="n">
        <v>69</v>
      </c>
      <c r="B205" t="n">
        <v>140</v>
      </c>
      <c r="C205" t="inlineStr">
        <is>
          <t xml:space="preserve">CONCLUIDO	</t>
        </is>
      </c>
      <c r="D205" t="n">
        <v>3.64</v>
      </c>
      <c r="E205" t="n">
        <v>27.47</v>
      </c>
      <c r="F205" t="n">
        <v>23.68</v>
      </c>
      <c r="G205" t="n">
        <v>83.59</v>
      </c>
      <c r="H205" t="n">
        <v>1.05</v>
      </c>
      <c r="I205" t="n">
        <v>17</v>
      </c>
      <c r="J205" t="n">
        <v>309.37</v>
      </c>
      <c r="K205" t="n">
        <v>60.56</v>
      </c>
      <c r="L205" t="n">
        <v>18.25</v>
      </c>
      <c r="M205" t="n">
        <v>15</v>
      </c>
      <c r="N205" t="n">
        <v>90.56999999999999</v>
      </c>
      <c r="O205" t="n">
        <v>38390.02</v>
      </c>
      <c r="P205" t="n">
        <v>406.86</v>
      </c>
      <c r="Q205" t="n">
        <v>608.8099999999999</v>
      </c>
      <c r="R205" t="n">
        <v>57.04</v>
      </c>
      <c r="S205" t="n">
        <v>46.36</v>
      </c>
      <c r="T205" t="n">
        <v>4982.4</v>
      </c>
      <c r="U205" t="n">
        <v>0.8100000000000001</v>
      </c>
      <c r="V205" t="n">
        <v>0.9</v>
      </c>
      <c r="W205" t="n">
        <v>9.210000000000001</v>
      </c>
      <c r="X205" t="n">
        <v>0.31</v>
      </c>
      <c r="Y205" t="n">
        <v>1</v>
      </c>
      <c r="Z205" t="n">
        <v>10</v>
      </c>
    </row>
    <row r="206">
      <c r="A206" t="n">
        <v>70</v>
      </c>
      <c r="B206" t="n">
        <v>140</v>
      </c>
      <c r="C206" t="inlineStr">
        <is>
          <t xml:space="preserve">CONCLUIDO	</t>
        </is>
      </c>
      <c r="D206" t="n">
        <v>3.6396</v>
      </c>
      <c r="E206" t="n">
        <v>27.48</v>
      </c>
      <c r="F206" t="n">
        <v>23.69</v>
      </c>
      <c r="G206" t="n">
        <v>83.59999999999999</v>
      </c>
      <c r="H206" t="n">
        <v>1.06</v>
      </c>
      <c r="I206" t="n">
        <v>17</v>
      </c>
      <c r="J206" t="n">
        <v>309.91</v>
      </c>
      <c r="K206" t="n">
        <v>60.56</v>
      </c>
      <c r="L206" t="n">
        <v>18.5</v>
      </c>
      <c r="M206" t="n">
        <v>15</v>
      </c>
      <c r="N206" t="n">
        <v>90.86</v>
      </c>
      <c r="O206" t="n">
        <v>38457.09</v>
      </c>
      <c r="P206" t="n">
        <v>407.29</v>
      </c>
      <c r="Q206" t="n">
        <v>608.8</v>
      </c>
      <c r="R206" t="n">
        <v>57.15</v>
      </c>
      <c r="S206" t="n">
        <v>46.36</v>
      </c>
      <c r="T206" t="n">
        <v>5036.13</v>
      </c>
      <c r="U206" t="n">
        <v>0.8100000000000001</v>
      </c>
      <c r="V206" t="n">
        <v>0.9</v>
      </c>
      <c r="W206" t="n">
        <v>9.210000000000001</v>
      </c>
      <c r="X206" t="n">
        <v>0.31</v>
      </c>
      <c r="Y206" t="n">
        <v>1</v>
      </c>
      <c r="Z206" t="n">
        <v>10</v>
      </c>
    </row>
    <row r="207">
      <c r="A207" t="n">
        <v>71</v>
      </c>
      <c r="B207" t="n">
        <v>140</v>
      </c>
      <c r="C207" t="inlineStr">
        <is>
          <t xml:space="preserve">CONCLUIDO	</t>
        </is>
      </c>
      <c r="D207" t="n">
        <v>3.6394</v>
      </c>
      <c r="E207" t="n">
        <v>27.48</v>
      </c>
      <c r="F207" t="n">
        <v>23.69</v>
      </c>
      <c r="G207" t="n">
        <v>83.59999999999999</v>
      </c>
      <c r="H207" t="n">
        <v>1.08</v>
      </c>
      <c r="I207" t="n">
        <v>17</v>
      </c>
      <c r="J207" t="n">
        <v>310.46</v>
      </c>
      <c r="K207" t="n">
        <v>60.56</v>
      </c>
      <c r="L207" t="n">
        <v>18.75</v>
      </c>
      <c r="M207" t="n">
        <v>15</v>
      </c>
      <c r="N207" t="n">
        <v>91.16</v>
      </c>
      <c r="O207" t="n">
        <v>38524.29</v>
      </c>
      <c r="P207" t="n">
        <v>407.59</v>
      </c>
      <c r="Q207" t="n">
        <v>608.78</v>
      </c>
      <c r="R207" t="n">
        <v>57.32</v>
      </c>
      <c r="S207" t="n">
        <v>46.36</v>
      </c>
      <c r="T207" t="n">
        <v>5120.08</v>
      </c>
      <c r="U207" t="n">
        <v>0.8100000000000001</v>
      </c>
      <c r="V207" t="n">
        <v>0.9</v>
      </c>
      <c r="W207" t="n">
        <v>9.199999999999999</v>
      </c>
      <c r="X207" t="n">
        <v>0.32</v>
      </c>
      <c r="Y207" t="n">
        <v>1</v>
      </c>
      <c r="Z207" t="n">
        <v>10</v>
      </c>
    </row>
    <row r="208">
      <c r="A208" t="n">
        <v>72</v>
      </c>
      <c r="B208" t="n">
        <v>140</v>
      </c>
      <c r="C208" t="inlineStr">
        <is>
          <t xml:space="preserve">CONCLUIDO	</t>
        </is>
      </c>
      <c r="D208" t="n">
        <v>3.6382</v>
      </c>
      <c r="E208" t="n">
        <v>27.49</v>
      </c>
      <c r="F208" t="n">
        <v>23.7</v>
      </c>
      <c r="G208" t="n">
        <v>83.64</v>
      </c>
      <c r="H208" t="n">
        <v>1.09</v>
      </c>
      <c r="I208" t="n">
        <v>17</v>
      </c>
      <c r="J208" t="n">
        <v>311.01</v>
      </c>
      <c r="K208" t="n">
        <v>60.56</v>
      </c>
      <c r="L208" t="n">
        <v>19</v>
      </c>
      <c r="M208" t="n">
        <v>15</v>
      </c>
      <c r="N208" t="n">
        <v>91.45</v>
      </c>
      <c r="O208" t="n">
        <v>38591.62</v>
      </c>
      <c r="P208" t="n">
        <v>407.52</v>
      </c>
      <c r="Q208" t="n">
        <v>608.79</v>
      </c>
      <c r="R208" t="n">
        <v>57.48</v>
      </c>
      <c r="S208" t="n">
        <v>46.36</v>
      </c>
      <c r="T208" t="n">
        <v>5201.19</v>
      </c>
      <c r="U208" t="n">
        <v>0.8100000000000001</v>
      </c>
      <c r="V208" t="n">
        <v>0.9</v>
      </c>
      <c r="W208" t="n">
        <v>9.210000000000001</v>
      </c>
      <c r="X208" t="n">
        <v>0.33</v>
      </c>
      <c r="Y208" t="n">
        <v>1</v>
      </c>
      <c r="Z208" t="n">
        <v>10</v>
      </c>
    </row>
    <row r="209">
      <c r="A209" t="n">
        <v>73</v>
      </c>
      <c r="B209" t="n">
        <v>140</v>
      </c>
      <c r="C209" t="inlineStr">
        <is>
          <t xml:space="preserve">CONCLUIDO	</t>
        </is>
      </c>
      <c r="D209" t="n">
        <v>3.6382</v>
      </c>
      <c r="E209" t="n">
        <v>27.49</v>
      </c>
      <c r="F209" t="n">
        <v>23.7</v>
      </c>
      <c r="G209" t="n">
        <v>83.64</v>
      </c>
      <c r="H209" t="n">
        <v>1.1</v>
      </c>
      <c r="I209" t="n">
        <v>17</v>
      </c>
      <c r="J209" t="n">
        <v>311.55</v>
      </c>
      <c r="K209" t="n">
        <v>60.56</v>
      </c>
      <c r="L209" t="n">
        <v>19.25</v>
      </c>
      <c r="M209" t="n">
        <v>15</v>
      </c>
      <c r="N209" t="n">
        <v>91.75</v>
      </c>
      <c r="O209" t="n">
        <v>38659.08</v>
      </c>
      <c r="P209" t="n">
        <v>407.29</v>
      </c>
      <c r="Q209" t="n">
        <v>608.77</v>
      </c>
      <c r="R209" t="n">
        <v>57.44</v>
      </c>
      <c r="S209" t="n">
        <v>46.36</v>
      </c>
      <c r="T209" t="n">
        <v>5181.83</v>
      </c>
      <c r="U209" t="n">
        <v>0.8100000000000001</v>
      </c>
      <c r="V209" t="n">
        <v>0.9</v>
      </c>
      <c r="W209" t="n">
        <v>9.210000000000001</v>
      </c>
      <c r="X209" t="n">
        <v>0.33</v>
      </c>
      <c r="Y209" t="n">
        <v>1</v>
      </c>
      <c r="Z209" t="n">
        <v>10</v>
      </c>
    </row>
    <row r="210">
      <c r="A210" t="n">
        <v>74</v>
      </c>
      <c r="B210" t="n">
        <v>140</v>
      </c>
      <c r="C210" t="inlineStr">
        <is>
          <t xml:space="preserve">CONCLUIDO	</t>
        </is>
      </c>
      <c r="D210" t="n">
        <v>3.6498</v>
      </c>
      <c r="E210" t="n">
        <v>27.4</v>
      </c>
      <c r="F210" t="n">
        <v>23.66</v>
      </c>
      <c r="G210" t="n">
        <v>88.73</v>
      </c>
      <c r="H210" t="n">
        <v>1.11</v>
      </c>
      <c r="I210" t="n">
        <v>16</v>
      </c>
      <c r="J210" t="n">
        <v>312.1</v>
      </c>
      <c r="K210" t="n">
        <v>60.56</v>
      </c>
      <c r="L210" t="n">
        <v>19.5</v>
      </c>
      <c r="M210" t="n">
        <v>14</v>
      </c>
      <c r="N210" t="n">
        <v>92.05</v>
      </c>
      <c r="O210" t="n">
        <v>38726.8</v>
      </c>
      <c r="P210" t="n">
        <v>406.55</v>
      </c>
      <c r="Q210" t="n">
        <v>608.8</v>
      </c>
      <c r="R210" t="n">
        <v>56.4</v>
      </c>
      <c r="S210" t="n">
        <v>46.36</v>
      </c>
      <c r="T210" t="n">
        <v>4666.07</v>
      </c>
      <c r="U210" t="n">
        <v>0.82</v>
      </c>
      <c r="V210" t="n">
        <v>0.9</v>
      </c>
      <c r="W210" t="n">
        <v>9.199999999999999</v>
      </c>
      <c r="X210" t="n">
        <v>0.29</v>
      </c>
      <c r="Y210" t="n">
        <v>1</v>
      </c>
      <c r="Z210" t="n">
        <v>10</v>
      </c>
    </row>
    <row r="211">
      <c r="A211" t="n">
        <v>75</v>
      </c>
      <c r="B211" t="n">
        <v>140</v>
      </c>
      <c r="C211" t="inlineStr">
        <is>
          <t xml:space="preserve">CONCLUIDO	</t>
        </is>
      </c>
      <c r="D211" t="n">
        <v>3.6487</v>
      </c>
      <c r="E211" t="n">
        <v>27.41</v>
      </c>
      <c r="F211" t="n">
        <v>23.67</v>
      </c>
      <c r="G211" t="n">
        <v>88.76000000000001</v>
      </c>
      <c r="H211" t="n">
        <v>1.13</v>
      </c>
      <c r="I211" t="n">
        <v>16</v>
      </c>
      <c r="J211" t="n">
        <v>312.65</v>
      </c>
      <c r="K211" t="n">
        <v>60.56</v>
      </c>
      <c r="L211" t="n">
        <v>19.75</v>
      </c>
      <c r="M211" t="n">
        <v>14</v>
      </c>
      <c r="N211" t="n">
        <v>92.34999999999999</v>
      </c>
      <c r="O211" t="n">
        <v>38794.53</v>
      </c>
      <c r="P211" t="n">
        <v>407.1</v>
      </c>
      <c r="Q211" t="n">
        <v>608.85</v>
      </c>
      <c r="R211" t="n">
        <v>56.62</v>
      </c>
      <c r="S211" t="n">
        <v>46.36</v>
      </c>
      <c r="T211" t="n">
        <v>4779.05</v>
      </c>
      <c r="U211" t="n">
        <v>0.82</v>
      </c>
      <c r="V211" t="n">
        <v>0.9</v>
      </c>
      <c r="W211" t="n">
        <v>9.199999999999999</v>
      </c>
      <c r="X211" t="n">
        <v>0.3</v>
      </c>
      <c r="Y211" t="n">
        <v>1</v>
      </c>
      <c r="Z211" t="n">
        <v>10</v>
      </c>
    </row>
    <row r="212">
      <c r="A212" t="n">
        <v>76</v>
      </c>
      <c r="B212" t="n">
        <v>140</v>
      </c>
      <c r="C212" t="inlineStr">
        <is>
          <t xml:space="preserve">CONCLUIDO	</t>
        </is>
      </c>
      <c r="D212" t="n">
        <v>3.6476</v>
      </c>
      <c r="E212" t="n">
        <v>27.42</v>
      </c>
      <c r="F212" t="n">
        <v>23.68</v>
      </c>
      <c r="G212" t="n">
        <v>88.8</v>
      </c>
      <c r="H212" t="n">
        <v>1.14</v>
      </c>
      <c r="I212" t="n">
        <v>16</v>
      </c>
      <c r="J212" t="n">
        <v>313.2</v>
      </c>
      <c r="K212" t="n">
        <v>60.56</v>
      </c>
      <c r="L212" t="n">
        <v>20</v>
      </c>
      <c r="M212" t="n">
        <v>14</v>
      </c>
      <c r="N212" t="n">
        <v>92.65000000000001</v>
      </c>
      <c r="O212" t="n">
        <v>38862.4</v>
      </c>
      <c r="P212" t="n">
        <v>407.17</v>
      </c>
      <c r="Q212" t="n">
        <v>608.86</v>
      </c>
      <c r="R212" t="n">
        <v>57</v>
      </c>
      <c r="S212" t="n">
        <v>46.36</v>
      </c>
      <c r="T212" t="n">
        <v>4969.57</v>
      </c>
      <c r="U212" t="n">
        <v>0.8100000000000001</v>
      </c>
      <c r="V212" t="n">
        <v>0.9</v>
      </c>
      <c r="W212" t="n">
        <v>9.199999999999999</v>
      </c>
      <c r="X212" t="n">
        <v>0.31</v>
      </c>
      <c r="Y212" t="n">
        <v>1</v>
      </c>
      <c r="Z212" t="n">
        <v>10</v>
      </c>
    </row>
    <row r="213">
      <c r="A213" t="n">
        <v>77</v>
      </c>
      <c r="B213" t="n">
        <v>140</v>
      </c>
      <c r="C213" t="inlineStr">
        <is>
          <t xml:space="preserve">CONCLUIDO	</t>
        </is>
      </c>
      <c r="D213" t="n">
        <v>3.6464</v>
      </c>
      <c r="E213" t="n">
        <v>27.42</v>
      </c>
      <c r="F213" t="n">
        <v>23.69</v>
      </c>
      <c r="G213" t="n">
        <v>88.83</v>
      </c>
      <c r="H213" t="n">
        <v>1.15</v>
      </c>
      <c r="I213" t="n">
        <v>16</v>
      </c>
      <c r="J213" t="n">
        <v>313.75</v>
      </c>
      <c r="K213" t="n">
        <v>60.56</v>
      </c>
      <c r="L213" t="n">
        <v>20.25</v>
      </c>
      <c r="M213" t="n">
        <v>14</v>
      </c>
      <c r="N213" t="n">
        <v>92.95</v>
      </c>
      <c r="O213" t="n">
        <v>38930.39</v>
      </c>
      <c r="P213" t="n">
        <v>407</v>
      </c>
      <c r="Q213" t="n">
        <v>608.8099999999999</v>
      </c>
      <c r="R213" t="n">
        <v>57.3</v>
      </c>
      <c r="S213" t="n">
        <v>46.36</v>
      </c>
      <c r="T213" t="n">
        <v>5119.83</v>
      </c>
      <c r="U213" t="n">
        <v>0.8100000000000001</v>
      </c>
      <c r="V213" t="n">
        <v>0.9</v>
      </c>
      <c r="W213" t="n">
        <v>9.199999999999999</v>
      </c>
      <c r="X213" t="n">
        <v>0.32</v>
      </c>
      <c r="Y213" t="n">
        <v>1</v>
      </c>
      <c r="Z213" t="n">
        <v>10</v>
      </c>
    </row>
    <row r="214">
      <c r="A214" t="n">
        <v>78</v>
      </c>
      <c r="B214" t="n">
        <v>140</v>
      </c>
      <c r="C214" t="inlineStr">
        <is>
          <t xml:space="preserve">CONCLUIDO	</t>
        </is>
      </c>
      <c r="D214" t="n">
        <v>3.6458</v>
      </c>
      <c r="E214" t="n">
        <v>27.43</v>
      </c>
      <c r="F214" t="n">
        <v>23.69</v>
      </c>
      <c r="G214" t="n">
        <v>88.84999999999999</v>
      </c>
      <c r="H214" t="n">
        <v>1.16</v>
      </c>
      <c r="I214" t="n">
        <v>16</v>
      </c>
      <c r="J214" t="n">
        <v>314.3</v>
      </c>
      <c r="K214" t="n">
        <v>60.56</v>
      </c>
      <c r="L214" t="n">
        <v>20.5</v>
      </c>
      <c r="M214" t="n">
        <v>14</v>
      </c>
      <c r="N214" t="n">
        <v>93.25</v>
      </c>
      <c r="O214" t="n">
        <v>38998.53</v>
      </c>
      <c r="P214" t="n">
        <v>406.56</v>
      </c>
      <c r="Q214" t="n">
        <v>608.78</v>
      </c>
      <c r="R214" t="n">
        <v>57.33</v>
      </c>
      <c r="S214" t="n">
        <v>46.36</v>
      </c>
      <c r="T214" t="n">
        <v>5131.9</v>
      </c>
      <c r="U214" t="n">
        <v>0.8100000000000001</v>
      </c>
      <c r="V214" t="n">
        <v>0.9</v>
      </c>
      <c r="W214" t="n">
        <v>9.210000000000001</v>
      </c>
      <c r="X214" t="n">
        <v>0.32</v>
      </c>
      <c r="Y214" t="n">
        <v>1</v>
      </c>
      <c r="Z214" t="n">
        <v>10</v>
      </c>
    </row>
    <row r="215">
      <c r="A215" t="n">
        <v>79</v>
      </c>
      <c r="B215" t="n">
        <v>140</v>
      </c>
      <c r="C215" t="inlineStr">
        <is>
          <t xml:space="preserve">CONCLUIDO	</t>
        </is>
      </c>
      <c r="D215" t="n">
        <v>3.6569</v>
      </c>
      <c r="E215" t="n">
        <v>27.35</v>
      </c>
      <c r="F215" t="n">
        <v>23.66</v>
      </c>
      <c r="G215" t="n">
        <v>94.64</v>
      </c>
      <c r="H215" t="n">
        <v>1.17</v>
      </c>
      <c r="I215" t="n">
        <v>15</v>
      </c>
      <c r="J215" t="n">
        <v>314.86</v>
      </c>
      <c r="K215" t="n">
        <v>60.56</v>
      </c>
      <c r="L215" t="n">
        <v>20.75</v>
      </c>
      <c r="M215" t="n">
        <v>13</v>
      </c>
      <c r="N215" t="n">
        <v>93.55</v>
      </c>
      <c r="O215" t="n">
        <v>39066.8</v>
      </c>
      <c r="P215" t="n">
        <v>405.55</v>
      </c>
      <c r="Q215" t="n">
        <v>608.78</v>
      </c>
      <c r="R215" t="n">
        <v>56.43</v>
      </c>
      <c r="S215" t="n">
        <v>46.36</v>
      </c>
      <c r="T215" t="n">
        <v>4686.23</v>
      </c>
      <c r="U215" t="n">
        <v>0.82</v>
      </c>
      <c r="V215" t="n">
        <v>0.9</v>
      </c>
      <c r="W215" t="n">
        <v>9.199999999999999</v>
      </c>
      <c r="X215" t="n">
        <v>0.29</v>
      </c>
      <c r="Y215" t="n">
        <v>1</v>
      </c>
      <c r="Z215" t="n">
        <v>10</v>
      </c>
    </row>
    <row r="216">
      <c r="A216" t="n">
        <v>80</v>
      </c>
      <c r="B216" t="n">
        <v>140</v>
      </c>
      <c r="C216" t="inlineStr">
        <is>
          <t xml:space="preserve">CONCLUIDO	</t>
        </is>
      </c>
      <c r="D216" t="n">
        <v>3.6578</v>
      </c>
      <c r="E216" t="n">
        <v>27.34</v>
      </c>
      <c r="F216" t="n">
        <v>23.65</v>
      </c>
      <c r="G216" t="n">
        <v>94.62</v>
      </c>
      <c r="H216" t="n">
        <v>1.19</v>
      </c>
      <c r="I216" t="n">
        <v>15</v>
      </c>
      <c r="J216" t="n">
        <v>315.41</v>
      </c>
      <c r="K216" t="n">
        <v>60.56</v>
      </c>
      <c r="L216" t="n">
        <v>21</v>
      </c>
      <c r="M216" t="n">
        <v>13</v>
      </c>
      <c r="N216" t="n">
        <v>93.86</v>
      </c>
      <c r="O216" t="n">
        <v>39135.2</v>
      </c>
      <c r="P216" t="n">
        <v>406.09</v>
      </c>
      <c r="Q216" t="n">
        <v>608.8099999999999</v>
      </c>
      <c r="R216" t="n">
        <v>56.15</v>
      </c>
      <c r="S216" t="n">
        <v>46.36</v>
      </c>
      <c r="T216" t="n">
        <v>4546.15</v>
      </c>
      <c r="U216" t="n">
        <v>0.83</v>
      </c>
      <c r="V216" t="n">
        <v>0.9</v>
      </c>
      <c r="W216" t="n">
        <v>9.199999999999999</v>
      </c>
      <c r="X216" t="n">
        <v>0.28</v>
      </c>
      <c r="Y216" t="n">
        <v>1</v>
      </c>
      <c r="Z216" t="n">
        <v>10</v>
      </c>
    </row>
    <row r="217">
      <c r="A217" t="n">
        <v>81</v>
      </c>
      <c r="B217" t="n">
        <v>140</v>
      </c>
      <c r="C217" t="inlineStr">
        <is>
          <t xml:space="preserve">CONCLUIDO	</t>
        </is>
      </c>
      <c r="D217" t="n">
        <v>3.6585</v>
      </c>
      <c r="E217" t="n">
        <v>27.33</v>
      </c>
      <c r="F217" t="n">
        <v>23.65</v>
      </c>
      <c r="G217" t="n">
        <v>94.59999999999999</v>
      </c>
      <c r="H217" t="n">
        <v>1.2</v>
      </c>
      <c r="I217" t="n">
        <v>15</v>
      </c>
      <c r="J217" t="n">
        <v>315.97</v>
      </c>
      <c r="K217" t="n">
        <v>60.56</v>
      </c>
      <c r="L217" t="n">
        <v>21.25</v>
      </c>
      <c r="M217" t="n">
        <v>13</v>
      </c>
      <c r="N217" t="n">
        <v>94.16</v>
      </c>
      <c r="O217" t="n">
        <v>39203.74</v>
      </c>
      <c r="P217" t="n">
        <v>406.29</v>
      </c>
      <c r="Q217" t="n">
        <v>608.8200000000001</v>
      </c>
      <c r="R217" t="n">
        <v>55.85</v>
      </c>
      <c r="S217" t="n">
        <v>46.36</v>
      </c>
      <c r="T217" t="n">
        <v>4398.47</v>
      </c>
      <c r="U217" t="n">
        <v>0.83</v>
      </c>
      <c r="V217" t="n">
        <v>0.9</v>
      </c>
      <c r="W217" t="n">
        <v>9.210000000000001</v>
      </c>
      <c r="X217" t="n">
        <v>0.28</v>
      </c>
      <c r="Y217" t="n">
        <v>1</v>
      </c>
      <c r="Z217" t="n">
        <v>10</v>
      </c>
    </row>
    <row r="218">
      <c r="A218" t="n">
        <v>82</v>
      </c>
      <c r="B218" t="n">
        <v>140</v>
      </c>
      <c r="C218" t="inlineStr">
        <is>
          <t xml:space="preserve">CONCLUIDO	</t>
        </is>
      </c>
      <c r="D218" t="n">
        <v>3.6592</v>
      </c>
      <c r="E218" t="n">
        <v>27.33</v>
      </c>
      <c r="F218" t="n">
        <v>23.64</v>
      </c>
      <c r="G218" t="n">
        <v>94.58</v>
      </c>
      <c r="H218" t="n">
        <v>1.21</v>
      </c>
      <c r="I218" t="n">
        <v>15</v>
      </c>
      <c r="J218" t="n">
        <v>316.53</v>
      </c>
      <c r="K218" t="n">
        <v>60.56</v>
      </c>
      <c r="L218" t="n">
        <v>21.5</v>
      </c>
      <c r="M218" t="n">
        <v>13</v>
      </c>
      <c r="N218" t="n">
        <v>94.47</v>
      </c>
      <c r="O218" t="n">
        <v>39272.42</v>
      </c>
      <c r="P218" t="n">
        <v>406.33</v>
      </c>
      <c r="Q218" t="n">
        <v>608.79</v>
      </c>
      <c r="R218" t="n">
        <v>56.01</v>
      </c>
      <c r="S218" t="n">
        <v>46.36</v>
      </c>
      <c r="T218" t="n">
        <v>4475.17</v>
      </c>
      <c r="U218" t="n">
        <v>0.83</v>
      </c>
      <c r="V218" t="n">
        <v>0.9</v>
      </c>
      <c r="W218" t="n">
        <v>9.199999999999999</v>
      </c>
      <c r="X218" t="n">
        <v>0.27</v>
      </c>
      <c r="Y218" t="n">
        <v>1</v>
      </c>
      <c r="Z218" t="n">
        <v>10</v>
      </c>
    </row>
    <row r="219">
      <c r="A219" t="n">
        <v>83</v>
      </c>
      <c r="B219" t="n">
        <v>140</v>
      </c>
      <c r="C219" t="inlineStr">
        <is>
          <t xml:space="preserve">CONCLUIDO	</t>
        </is>
      </c>
      <c r="D219" t="n">
        <v>3.656</v>
      </c>
      <c r="E219" t="n">
        <v>27.35</v>
      </c>
      <c r="F219" t="n">
        <v>23.67</v>
      </c>
      <c r="G219" t="n">
        <v>94.67</v>
      </c>
      <c r="H219" t="n">
        <v>1.22</v>
      </c>
      <c r="I219" t="n">
        <v>15</v>
      </c>
      <c r="J219" t="n">
        <v>317.08</v>
      </c>
      <c r="K219" t="n">
        <v>60.56</v>
      </c>
      <c r="L219" t="n">
        <v>21.75</v>
      </c>
      <c r="M219" t="n">
        <v>13</v>
      </c>
      <c r="N219" t="n">
        <v>94.78</v>
      </c>
      <c r="O219" t="n">
        <v>39341.24</v>
      </c>
      <c r="P219" t="n">
        <v>406.32</v>
      </c>
      <c r="Q219" t="n">
        <v>608.8</v>
      </c>
      <c r="R219" t="n">
        <v>56.52</v>
      </c>
      <c r="S219" t="n">
        <v>46.36</v>
      </c>
      <c r="T219" t="n">
        <v>4734.97</v>
      </c>
      <c r="U219" t="n">
        <v>0.82</v>
      </c>
      <c r="V219" t="n">
        <v>0.9</v>
      </c>
      <c r="W219" t="n">
        <v>9.210000000000001</v>
      </c>
      <c r="X219" t="n">
        <v>0.3</v>
      </c>
      <c r="Y219" t="n">
        <v>1</v>
      </c>
      <c r="Z219" t="n">
        <v>10</v>
      </c>
    </row>
    <row r="220">
      <c r="A220" t="n">
        <v>84</v>
      </c>
      <c r="B220" t="n">
        <v>140</v>
      </c>
      <c r="C220" t="inlineStr">
        <is>
          <t xml:space="preserve">CONCLUIDO	</t>
        </is>
      </c>
      <c r="D220" t="n">
        <v>3.6589</v>
      </c>
      <c r="E220" t="n">
        <v>27.33</v>
      </c>
      <c r="F220" t="n">
        <v>23.65</v>
      </c>
      <c r="G220" t="n">
        <v>94.58</v>
      </c>
      <c r="H220" t="n">
        <v>1.23</v>
      </c>
      <c r="I220" t="n">
        <v>15</v>
      </c>
      <c r="J220" t="n">
        <v>317.64</v>
      </c>
      <c r="K220" t="n">
        <v>60.56</v>
      </c>
      <c r="L220" t="n">
        <v>22</v>
      </c>
      <c r="M220" t="n">
        <v>13</v>
      </c>
      <c r="N220" t="n">
        <v>95.09</v>
      </c>
      <c r="O220" t="n">
        <v>39410.2</v>
      </c>
      <c r="P220" t="n">
        <v>405.61</v>
      </c>
      <c r="Q220" t="n">
        <v>608.79</v>
      </c>
      <c r="R220" t="n">
        <v>55.97</v>
      </c>
      <c r="S220" t="n">
        <v>46.36</v>
      </c>
      <c r="T220" t="n">
        <v>4455.31</v>
      </c>
      <c r="U220" t="n">
        <v>0.83</v>
      </c>
      <c r="V220" t="n">
        <v>0.9</v>
      </c>
      <c r="W220" t="n">
        <v>9.199999999999999</v>
      </c>
      <c r="X220" t="n">
        <v>0.27</v>
      </c>
      <c r="Y220" t="n">
        <v>1</v>
      </c>
      <c r="Z220" t="n">
        <v>10</v>
      </c>
    </row>
    <row r="221">
      <c r="A221" t="n">
        <v>85</v>
      </c>
      <c r="B221" t="n">
        <v>140</v>
      </c>
      <c r="C221" t="inlineStr">
        <is>
          <t xml:space="preserve">CONCLUIDO	</t>
        </is>
      </c>
      <c r="D221" t="n">
        <v>3.6686</v>
      </c>
      <c r="E221" t="n">
        <v>27.26</v>
      </c>
      <c r="F221" t="n">
        <v>23.63</v>
      </c>
      <c r="G221" t="n">
        <v>101.25</v>
      </c>
      <c r="H221" t="n">
        <v>1.25</v>
      </c>
      <c r="I221" t="n">
        <v>14</v>
      </c>
      <c r="J221" t="n">
        <v>318.2</v>
      </c>
      <c r="K221" t="n">
        <v>60.56</v>
      </c>
      <c r="L221" t="n">
        <v>22.25</v>
      </c>
      <c r="M221" t="n">
        <v>12</v>
      </c>
      <c r="N221" t="n">
        <v>95.40000000000001</v>
      </c>
      <c r="O221" t="n">
        <v>39479.3</v>
      </c>
      <c r="P221" t="n">
        <v>404.49</v>
      </c>
      <c r="Q221" t="n">
        <v>608.8</v>
      </c>
      <c r="R221" t="n">
        <v>55.34</v>
      </c>
      <c r="S221" t="n">
        <v>46.36</v>
      </c>
      <c r="T221" t="n">
        <v>4148.4</v>
      </c>
      <c r="U221" t="n">
        <v>0.84</v>
      </c>
      <c r="V221" t="n">
        <v>0.9</v>
      </c>
      <c r="W221" t="n">
        <v>9.199999999999999</v>
      </c>
      <c r="X221" t="n">
        <v>0.25</v>
      </c>
      <c r="Y221" t="n">
        <v>1</v>
      </c>
      <c r="Z221" t="n">
        <v>10</v>
      </c>
    </row>
    <row r="222">
      <c r="A222" t="n">
        <v>86</v>
      </c>
      <c r="B222" t="n">
        <v>140</v>
      </c>
      <c r="C222" t="inlineStr">
        <is>
          <t xml:space="preserve">CONCLUIDO	</t>
        </is>
      </c>
      <c r="D222" t="n">
        <v>3.6686</v>
      </c>
      <c r="E222" t="n">
        <v>27.26</v>
      </c>
      <c r="F222" t="n">
        <v>23.63</v>
      </c>
      <c r="G222" t="n">
        <v>101.26</v>
      </c>
      <c r="H222" t="n">
        <v>1.26</v>
      </c>
      <c r="I222" t="n">
        <v>14</v>
      </c>
      <c r="J222" t="n">
        <v>318.76</v>
      </c>
      <c r="K222" t="n">
        <v>60.56</v>
      </c>
      <c r="L222" t="n">
        <v>22.5</v>
      </c>
      <c r="M222" t="n">
        <v>12</v>
      </c>
      <c r="N222" t="n">
        <v>95.70999999999999</v>
      </c>
      <c r="O222" t="n">
        <v>39548.54</v>
      </c>
      <c r="P222" t="n">
        <v>404.98</v>
      </c>
      <c r="Q222" t="n">
        <v>608.76</v>
      </c>
      <c r="R222" t="n">
        <v>55.3</v>
      </c>
      <c r="S222" t="n">
        <v>46.36</v>
      </c>
      <c r="T222" t="n">
        <v>4126.03</v>
      </c>
      <c r="U222" t="n">
        <v>0.84</v>
      </c>
      <c r="V222" t="n">
        <v>0.9</v>
      </c>
      <c r="W222" t="n">
        <v>9.199999999999999</v>
      </c>
      <c r="X222" t="n">
        <v>0.26</v>
      </c>
      <c r="Y222" t="n">
        <v>1</v>
      </c>
      <c r="Z222" t="n">
        <v>10</v>
      </c>
    </row>
    <row r="223">
      <c r="A223" t="n">
        <v>87</v>
      </c>
      <c r="B223" t="n">
        <v>140</v>
      </c>
      <c r="C223" t="inlineStr">
        <is>
          <t xml:space="preserve">CONCLUIDO	</t>
        </is>
      </c>
      <c r="D223" t="n">
        <v>3.668</v>
      </c>
      <c r="E223" t="n">
        <v>27.26</v>
      </c>
      <c r="F223" t="n">
        <v>23.63</v>
      </c>
      <c r="G223" t="n">
        <v>101.27</v>
      </c>
      <c r="H223" t="n">
        <v>1.27</v>
      </c>
      <c r="I223" t="n">
        <v>14</v>
      </c>
      <c r="J223" t="n">
        <v>319.33</v>
      </c>
      <c r="K223" t="n">
        <v>60.56</v>
      </c>
      <c r="L223" t="n">
        <v>22.75</v>
      </c>
      <c r="M223" t="n">
        <v>12</v>
      </c>
      <c r="N223" t="n">
        <v>96.02</v>
      </c>
      <c r="O223" t="n">
        <v>39617.93</v>
      </c>
      <c r="P223" t="n">
        <v>405.57</v>
      </c>
      <c r="Q223" t="n">
        <v>608.78</v>
      </c>
      <c r="R223" t="n">
        <v>55.2</v>
      </c>
      <c r="S223" t="n">
        <v>46.36</v>
      </c>
      <c r="T223" t="n">
        <v>4078.87</v>
      </c>
      <c r="U223" t="n">
        <v>0.84</v>
      </c>
      <c r="V223" t="n">
        <v>0.9</v>
      </c>
      <c r="W223" t="n">
        <v>9.210000000000001</v>
      </c>
      <c r="X223" t="n">
        <v>0.26</v>
      </c>
      <c r="Y223" t="n">
        <v>1</v>
      </c>
      <c r="Z223" t="n">
        <v>10</v>
      </c>
    </row>
    <row r="224">
      <c r="A224" t="n">
        <v>88</v>
      </c>
      <c r="B224" t="n">
        <v>140</v>
      </c>
      <c r="C224" t="inlineStr">
        <is>
          <t xml:space="preserve">CONCLUIDO	</t>
        </is>
      </c>
      <c r="D224" t="n">
        <v>3.6705</v>
      </c>
      <c r="E224" t="n">
        <v>27.24</v>
      </c>
      <c r="F224" t="n">
        <v>23.61</v>
      </c>
      <c r="G224" t="n">
        <v>101.2</v>
      </c>
      <c r="H224" t="n">
        <v>1.28</v>
      </c>
      <c r="I224" t="n">
        <v>14</v>
      </c>
      <c r="J224" t="n">
        <v>319.89</v>
      </c>
      <c r="K224" t="n">
        <v>60.56</v>
      </c>
      <c r="L224" t="n">
        <v>23</v>
      </c>
      <c r="M224" t="n">
        <v>12</v>
      </c>
      <c r="N224" t="n">
        <v>96.34</v>
      </c>
      <c r="O224" t="n">
        <v>39687.46</v>
      </c>
      <c r="P224" t="n">
        <v>405.07</v>
      </c>
      <c r="Q224" t="n">
        <v>608.78</v>
      </c>
      <c r="R224" t="n">
        <v>54.77</v>
      </c>
      <c r="S224" t="n">
        <v>46.36</v>
      </c>
      <c r="T224" t="n">
        <v>3863.33</v>
      </c>
      <c r="U224" t="n">
        <v>0.85</v>
      </c>
      <c r="V224" t="n">
        <v>0.9</v>
      </c>
      <c r="W224" t="n">
        <v>9.199999999999999</v>
      </c>
      <c r="X224" t="n">
        <v>0.24</v>
      </c>
      <c r="Y224" t="n">
        <v>1</v>
      </c>
      <c r="Z224" t="n">
        <v>10</v>
      </c>
    </row>
    <row r="225">
      <c r="A225" t="n">
        <v>89</v>
      </c>
      <c r="B225" t="n">
        <v>140</v>
      </c>
      <c r="C225" t="inlineStr">
        <is>
          <t xml:space="preserve">CONCLUIDO	</t>
        </is>
      </c>
      <c r="D225" t="n">
        <v>3.6694</v>
      </c>
      <c r="E225" t="n">
        <v>27.25</v>
      </c>
      <c r="F225" t="n">
        <v>23.62</v>
      </c>
      <c r="G225" t="n">
        <v>101.23</v>
      </c>
      <c r="H225" t="n">
        <v>1.29</v>
      </c>
      <c r="I225" t="n">
        <v>14</v>
      </c>
      <c r="J225" t="n">
        <v>320.46</v>
      </c>
      <c r="K225" t="n">
        <v>60.56</v>
      </c>
      <c r="L225" t="n">
        <v>23.25</v>
      </c>
      <c r="M225" t="n">
        <v>12</v>
      </c>
      <c r="N225" t="n">
        <v>96.65000000000001</v>
      </c>
      <c r="O225" t="n">
        <v>39757.13</v>
      </c>
      <c r="P225" t="n">
        <v>405.37</v>
      </c>
      <c r="Q225" t="n">
        <v>608.79</v>
      </c>
      <c r="R225" t="n">
        <v>55.02</v>
      </c>
      <c r="S225" t="n">
        <v>46.36</v>
      </c>
      <c r="T225" t="n">
        <v>3987.69</v>
      </c>
      <c r="U225" t="n">
        <v>0.84</v>
      </c>
      <c r="V225" t="n">
        <v>0.9</v>
      </c>
      <c r="W225" t="n">
        <v>9.199999999999999</v>
      </c>
      <c r="X225" t="n">
        <v>0.25</v>
      </c>
      <c r="Y225" t="n">
        <v>1</v>
      </c>
      <c r="Z225" t="n">
        <v>10</v>
      </c>
    </row>
    <row r="226">
      <c r="A226" t="n">
        <v>90</v>
      </c>
      <c r="B226" t="n">
        <v>140</v>
      </c>
      <c r="C226" t="inlineStr">
        <is>
          <t xml:space="preserve">CONCLUIDO	</t>
        </is>
      </c>
      <c r="D226" t="n">
        <v>3.6694</v>
      </c>
      <c r="E226" t="n">
        <v>27.25</v>
      </c>
      <c r="F226" t="n">
        <v>23.62</v>
      </c>
      <c r="G226" t="n">
        <v>101.23</v>
      </c>
      <c r="H226" t="n">
        <v>1.3</v>
      </c>
      <c r="I226" t="n">
        <v>14</v>
      </c>
      <c r="J226" t="n">
        <v>321.02</v>
      </c>
      <c r="K226" t="n">
        <v>60.56</v>
      </c>
      <c r="L226" t="n">
        <v>23.5</v>
      </c>
      <c r="M226" t="n">
        <v>12</v>
      </c>
      <c r="N226" t="n">
        <v>96.97</v>
      </c>
      <c r="O226" t="n">
        <v>39826.95</v>
      </c>
      <c r="P226" t="n">
        <v>404.99</v>
      </c>
      <c r="Q226" t="n">
        <v>608.84</v>
      </c>
      <c r="R226" t="n">
        <v>55.07</v>
      </c>
      <c r="S226" t="n">
        <v>46.36</v>
      </c>
      <c r="T226" t="n">
        <v>4013.98</v>
      </c>
      <c r="U226" t="n">
        <v>0.84</v>
      </c>
      <c r="V226" t="n">
        <v>0.9</v>
      </c>
      <c r="W226" t="n">
        <v>9.199999999999999</v>
      </c>
      <c r="X226" t="n">
        <v>0.25</v>
      </c>
      <c r="Y226" t="n">
        <v>1</v>
      </c>
      <c r="Z226" t="n">
        <v>10</v>
      </c>
    </row>
    <row r="227">
      <c r="A227" t="n">
        <v>91</v>
      </c>
      <c r="B227" t="n">
        <v>140</v>
      </c>
      <c r="C227" t="inlineStr">
        <is>
          <t xml:space="preserve">CONCLUIDO	</t>
        </is>
      </c>
      <c r="D227" t="n">
        <v>3.6674</v>
      </c>
      <c r="E227" t="n">
        <v>27.27</v>
      </c>
      <c r="F227" t="n">
        <v>23.64</v>
      </c>
      <c r="G227" t="n">
        <v>101.29</v>
      </c>
      <c r="H227" t="n">
        <v>1.32</v>
      </c>
      <c r="I227" t="n">
        <v>14</v>
      </c>
      <c r="J227" t="n">
        <v>321.59</v>
      </c>
      <c r="K227" t="n">
        <v>60.56</v>
      </c>
      <c r="L227" t="n">
        <v>23.75</v>
      </c>
      <c r="M227" t="n">
        <v>12</v>
      </c>
      <c r="N227" t="n">
        <v>97.28</v>
      </c>
      <c r="O227" t="n">
        <v>39896.91</v>
      </c>
      <c r="P227" t="n">
        <v>404.84</v>
      </c>
      <c r="Q227" t="n">
        <v>608.79</v>
      </c>
      <c r="R227" t="n">
        <v>55.62</v>
      </c>
      <c r="S227" t="n">
        <v>46.36</v>
      </c>
      <c r="T227" t="n">
        <v>4285.16</v>
      </c>
      <c r="U227" t="n">
        <v>0.83</v>
      </c>
      <c r="V227" t="n">
        <v>0.9</v>
      </c>
      <c r="W227" t="n">
        <v>9.199999999999999</v>
      </c>
      <c r="X227" t="n">
        <v>0.26</v>
      </c>
      <c r="Y227" t="n">
        <v>1</v>
      </c>
      <c r="Z227" t="n">
        <v>10</v>
      </c>
    </row>
    <row r="228">
      <c r="A228" t="n">
        <v>92</v>
      </c>
      <c r="B228" t="n">
        <v>140</v>
      </c>
      <c r="C228" t="inlineStr">
        <is>
          <t xml:space="preserve">CONCLUIDO	</t>
        </is>
      </c>
      <c r="D228" t="n">
        <v>3.6671</v>
      </c>
      <c r="E228" t="n">
        <v>27.27</v>
      </c>
      <c r="F228" t="n">
        <v>23.64</v>
      </c>
      <c r="G228" t="n">
        <v>101.3</v>
      </c>
      <c r="H228" t="n">
        <v>1.33</v>
      </c>
      <c r="I228" t="n">
        <v>14</v>
      </c>
      <c r="J228" t="n">
        <v>322.16</v>
      </c>
      <c r="K228" t="n">
        <v>60.56</v>
      </c>
      <c r="L228" t="n">
        <v>24</v>
      </c>
      <c r="M228" t="n">
        <v>12</v>
      </c>
      <c r="N228" t="n">
        <v>97.59999999999999</v>
      </c>
      <c r="O228" t="n">
        <v>39967.02</v>
      </c>
      <c r="P228" t="n">
        <v>404.52</v>
      </c>
      <c r="Q228" t="n">
        <v>608.79</v>
      </c>
      <c r="R228" t="n">
        <v>55.66</v>
      </c>
      <c r="S228" t="n">
        <v>46.36</v>
      </c>
      <c r="T228" t="n">
        <v>4306.42</v>
      </c>
      <c r="U228" t="n">
        <v>0.83</v>
      </c>
      <c r="V228" t="n">
        <v>0.9</v>
      </c>
      <c r="W228" t="n">
        <v>9.199999999999999</v>
      </c>
      <c r="X228" t="n">
        <v>0.27</v>
      </c>
      <c r="Y228" t="n">
        <v>1</v>
      </c>
      <c r="Z228" t="n">
        <v>10</v>
      </c>
    </row>
    <row r="229">
      <c r="A229" t="n">
        <v>93</v>
      </c>
      <c r="B229" t="n">
        <v>140</v>
      </c>
      <c r="C229" t="inlineStr">
        <is>
          <t xml:space="preserve">CONCLUIDO	</t>
        </is>
      </c>
      <c r="D229" t="n">
        <v>3.6779</v>
      </c>
      <c r="E229" t="n">
        <v>27.19</v>
      </c>
      <c r="F229" t="n">
        <v>23.61</v>
      </c>
      <c r="G229" t="n">
        <v>108.97</v>
      </c>
      <c r="H229" t="n">
        <v>1.34</v>
      </c>
      <c r="I229" t="n">
        <v>13</v>
      </c>
      <c r="J229" t="n">
        <v>322.73</v>
      </c>
      <c r="K229" t="n">
        <v>60.56</v>
      </c>
      <c r="L229" t="n">
        <v>24.25</v>
      </c>
      <c r="M229" t="n">
        <v>11</v>
      </c>
      <c r="N229" t="n">
        <v>97.92</v>
      </c>
      <c r="O229" t="n">
        <v>40037.28</v>
      </c>
      <c r="P229" t="n">
        <v>404.4</v>
      </c>
      <c r="Q229" t="n">
        <v>608.8099999999999</v>
      </c>
      <c r="R229" t="n">
        <v>54.74</v>
      </c>
      <c r="S229" t="n">
        <v>46.36</v>
      </c>
      <c r="T229" t="n">
        <v>3854.35</v>
      </c>
      <c r="U229" t="n">
        <v>0.85</v>
      </c>
      <c r="V229" t="n">
        <v>0.9</v>
      </c>
      <c r="W229" t="n">
        <v>9.199999999999999</v>
      </c>
      <c r="X229" t="n">
        <v>0.24</v>
      </c>
      <c r="Y229" t="n">
        <v>1</v>
      </c>
      <c r="Z229" t="n">
        <v>10</v>
      </c>
    </row>
    <row r="230">
      <c r="A230" t="n">
        <v>94</v>
      </c>
      <c r="B230" t="n">
        <v>140</v>
      </c>
      <c r="C230" t="inlineStr">
        <is>
          <t xml:space="preserve">CONCLUIDO	</t>
        </is>
      </c>
      <c r="D230" t="n">
        <v>3.6771</v>
      </c>
      <c r="E230" t="n">
        <v>27.2</v>
      </c>
      <c r="F230" t="n">
        <v>23.62</v>
      </c>
      <c r="G230" t="n">
        <v>108.99</v>
      </c>
      <c r="H230" t="n">
        <v>1.35</v>
      </c>
      <c r="I230" t="n">
        <v>13</v>
      </c>
      <c r="J230" t="n">
        <v>323.3</v>
      </c>
      <c r="K230" t="n">
        <v>60.56</v>
      </c>
      <c r="L230" t="n">
        <v>24.5</v>
      </c>
      <c r="M230" t="n">
        <v>11</v>
      </c>
      <c r="N230" t="n">
        <v>98.23999999999999</v>
      </c>
      <c r="O230" t="n">
        <v>40107.81</v>
      </c>
      <c r="P230" t="n">
        <v>404.97</v>
      </c>
      <c r="Q230" t="n">
        <v>608.77</v>
      </c>
      <c r="R230" t="n">
        <v>54.81</v>
      </c>
      <c r="S230" t="n">
        <v>46.36</v>
      </c>
      <c r="T230" t="n">
        <v>3885.82</v>
      </c>
      <c r="U230" t="n">
        <v>0.85</v>
      </c>
      <c r="V230" t="n">
        <v>0.9</v>
      </c>
      <c r="W230" t="n">
        <v>9.199999999999999</v>
      </c>
      <c r="X230" t="n">
        <v>0.24</v>
      </c>
      <c r="Y230" t="n">
        <v>1</v>
      </c>
      <c r="Z230" t="n">
        <v>10</v>
      </c>
    </row>
    <row r="231">
      <c r="A231" t="n">
        <v>95</v>
      </c>
      <c r="B231" t="n">
        <v>140</v>
      </c>
      <c r="C231" t="inlineStr">
        <is>
          <t xml:space="preserve">CONCLUIDO	</t>
        </is>
      </c>
      <c r="D231" t="n">
        <v>3.6775</v>
      </c>
      <c r="E231" t="n">
        <v>27.19</v>
      </c>
      <c r="F231" t="n">
        <v>23.61</v>
      </c>
      <c r="G231" t="n">
        <v>108.98</v>
      </c>
      <c r="H231" t="n">
        <v>1.36</v>
      </c>
      <c r="I231" t="n">
        <v>13</v>
      </c>
      <c r="J231" t="n">
        <v>323.87</v>
      </c>
      <c r="K231" t="n">
        <v>60.56</v>
      </c>
      <c r="L231" t="n">
        <v>24.75</v>
      </c>
      <c r="M231" t="n">
        <v>11</v>
      </c>
      <c r="N231" t="n">
        <v>98.56999999999999</v>
      </c>
      <c r="O231" t="n">
        <v>40178.37</v>
      </c>
      <c r="P231" t="n">
        <v>404.72</v>
      </c>
      <c r="Q231" t="n">
        <v>608.85</v>
      </c>
      <c r="R231" t="n">
        <v>54.9</v>
      </c>
      <c r="S231" t="n">
        <v>46.36</v>
      </c>
      <c r="T231" t="n">
        <v>3932.87</v>
      </c>
      <c r="U231" t="n">
        <v>0.84</v>
      </c>
      <c r="V231" t="n">
        <v>0.9</v>
      </c>
      <c r="W231" t="n">
        <v>9.199999999999999</v>
      </c>
      <c r="X231" t="n">
        <v>0.24</v>
      </c>
      <c r="Y231" t="n">
        <v>1</v>
      </c>
      <c r="Z231" t="n">
        <v>10</v>
      </c>
    </row>
    <row r="232">
      <c r="A232" t="n">
        <v>96</v>
      </c>
      <c r="B232" t="n">
        <v>140</v>
      </c>
      <c r="C232" t="inlineStr">
        <is>
          <t xml:space="preserve">CONCLUIDO	</t>
        </is>
      </c>
      <c r="D232" t="n">
        <v>3.6765</v>
      </c>
      <c r="E232" t="n">
        <v>27.2</v>
      </c>
      <c r="F232" t="n">
        <v>23.62</v>
      </c>
      <c r="G232" t="n">
        <v>109.01</v>
      </c>
      <c r="H232" t="n">
        <v>1.37</v>
      </c>
      <c r="I232" t="n">
        <v>13</v>
      </c>
      <c r="J232" t="n">
        <v>324.44</v>
      </c>
      <c r="K232" t="n">
        <v>60.56</v>
      </c>
      <c r="L232" t="n">
        <v>25</v>
      </c>
      <c r="M232" t="n">
        <v>11</v>
      </c>
      <c r="N232" t="n">
        <v>98.89</v>
      </c>
      <c r="O232" t="n">
        <v>40249.08</v>
      </c>
      <c r="P232" t="n">
        <v>404.93</v>
      </c>
      <c r="Q232" t="n">
        <v>608.87</v>
      </c>
      <c r="R232" t="n">
        <v>55.02</v>
      </c>
      <c r="S232" t="n">
        <v>46.36</v>
      </c>
      <c r="T232" t="n">
        <v>3993.5</v>
      </c>
      <c r="U232" t="n">
        <v>0.84</v>
      </c>
      <c r="V232" t="n">
        <v>0.9</v>
      </c>
      <c r="W232" t="n">
        <v>9.199999999999999</v>
      </c>
      <c r="X232" t="n">
        <v>0.25</v>
      </c>
      <c r="Y232" t="n">
        <v>1</v>
      </c>
      <c r="Z232" t="n">
        <v>10</v>
      </c>
    </row>
    <row r="233">
      <c r="A233" t="n">
        <v>97</v>
      </c>
      <c r="B233" t="n">
        <v>140</v>
      </c>
      <c r="C233" t="inlineStr">
        <is>
          <t xml:space="preserve">CONCLUIDO	</t>
        </is>
      </c>
      <c r="D233" t="n">
        <v>3.6781</v>
      </c>
      <c r="E233" t="n">
        <v>27.19</v>
      </c>
      <c r="F233" t="n">
        <v>23.61</v>
      </c>
      <c r="G233" t="n">
        <v>108.96</v>
      </c>
      <c r="H233" t="n">
        <v>1.38</v>
      </c>
      <c r="I233" t="n">
        <v>13</v>
      </c>
      <c r="J233" t="n">
        <v>325.02</v>
      </c>
      <c r="K233" t="n">
        <v>60.56</v>
      </c>
      <c r="L233" t="n">
        <v>25.25</v>
      </c>
      <c r="M233" t="n">
        <v>11</v>
      </c>
      <c r="N233" t="n">
        <v>99.20999999999999</v>
      </c>
      <c r="O233" t="n">
        <v>40319.95</v>
      </c>
      <c r="P233" t="n">
        <v>404.57</v>
      </c>
      <c r="Q233" t="n">
        <v>608.8</v>
      </c>
      <c r="R233" t="n">
        <v>54.67</v>
      </c>
      <c r="S233" t="n">
        <v>46.36</v>
      </c>
      <c r="T233" t="n">
        <v>3817.19</v>
      </c>
      <c r="U233" t="n">
        <v>0.85</v>
      </c>
      <c r="V233" t="n">
        <v>0.9</v>
      </c>
      <c r="W233" t="n">
        <v>9.199999999999999</v>
      </c>
      <c r="X233" t="n">
        <v>0.24</v>
      </c>
      <c r="Y233" t="n">
        <v>1</v>
      </c>
      <c r="Z233" t="n">
        <v>10</v>
      </c>
    </row>
    <row r="234">
      <c r="A234" t="n">
        <v>98</v>
      </c>
      <c r="B234" t="n">
        <v>140</v>
      </c>
      <c r="C234" t="inlineStr">
        <is>
          <t xml:space="preserve">CONCLUIDO	</t>
        </is>
      </c>
      <c r="D234" t="n">
        <v>3.6779</v>
      </c>
      <c r="E234" t="n">
        <v>27.19</v>
      </c>
      <c r="F234" t="n">
        <v>23.61</v>
      </c>
      <c r="G234" t="n">
        <v>108.97</v>
      </c>
      <c r="H234" t="n">
        <v>1.4</v>
      </c>
      <c r="I234" t="n">
        <v>13</v>
      </c>
      <c r="J234" t="n">
        <v>325.59</v>
      </c>
      <c r="K234" t="n">
        <v>60.56</v>
      </c>
      <c r="L234" t="n">
        <v>25.5</v>
      </c>
      <c r="M234" t="n">
        <v>11</v>
      </c>
      <c r="N234" t="n">
        <v>99.54000000000001</v>
      </c>
      <c r="O234" t="n">
        <v>40390.96</v>
      </c>
      <c r="P234" t="n">
        <v>404.45</v>
      </c>
      <c r="Q234" t="n">
        <v>608.78</v>
      </c>
      <c r="R234" t="n">
        <v>54.82</v>
      </c>
      <c r="S234" t="n">
        <v>46.36</v>
      </c>
      <c r="T234" t="n">
        <v>3891.1</v>
      </c>
      <c r="U234" t="n">
        <v>0.85</v>
      </c>
      <c r="V234" t="n">
        <v>0.9</v>
      </c>
      <c r="W234" t="n">
        <v>9.199999999999999</v>
      </c>
      <c r="X234" t="n">
        <v>0.24</v>
      </c>
      <c r="Y234" t="n">
        <v>1</v>
      </c>
      <c r="Z234" t="n">
        <v>10</v>
      </c>
    </row>
    <row r="235">
      <c r="A235" t="n">
        <v>99</v>
      </c>
      <c r="B235" t="n">
        <v>140</v>
      </c>
      <c r="C235" t="inlineStr">
        <is>
          <t xml:space="preserve">CONCLUIDO	</t>
        </is>
      </c>
      <c r="D235" t="n">
        <v>3.6767</v>
      </c>
      <c r="E235" t="n">
        <v>27.2</v>
      </c>
      <c r="F235" t="n">
        <v>23.62</v>
      </c>
      <c r="G235" t="n">
        <v>109.01</v>
      </c>
      <c r="H235" t="n">
        <v>1.41</v>
      </c>
      <c r="I235" t="n">
        <v>13</v>
      </c>
      <c r="J235" t="n">
        <v>326.17</v>
      </c>
      <c r="K235" t="n">
        <v>60.56</v>
      </c>
      <c r="L235" t="n">
        <v>25.75</v>
      </c>
      <c r="M235" t="n">
        <v>11</v>
      </c>
      <c r="N235" t="n">
        <v>99.87</v>
      </c>
      <c r="O235" t="n">
        <v>40462.13</v>
      </c>
      <c r="P235" t="n">
        <v>404.24</v>
      </c>
      <c r="Q235" t="n">
        <v>608.75</v>
      </c>
      <c r="R235" t="n">
        <v>55.03</v>
      </c>
      <c r="S235" t="n">
        <v>46.36</v>
      </c>
      <c r="T235" t="n">
        <v>3999.92</v>
      </c>
      <c r="U235" t="n">
        <v>0.84</v>
      </c>
      <c r="V235" t="n">
        <v>0.9</v>
      </c>
      <c r="W235" t="n">
        <v>9.199999999999999</v>
      </c>
      <c r="X235" t="n">
        <v>0.25</v>
      </c>
      <c r="Y235" t="n">
        <v>1</v>
      </c>
      <c r="Z235" t="n">
        <v>10</v>
      </c>
    </row>
    <row r="236">
      <c r="A236" t="n">
        <v>100</v>
      </c>
      <c r="B236" t="n">
        <v>140</v>
      </c>
      <c r="C236" t="inlineStr">
        <is>
          <t xml:space="preserve">CONCLUIDO	</t>
        </is>
      </c>
      <c r="D236" t="n">
        <v>3.6777</v>
      </c>
      <c r="E236" t="n">
        <v>27.19</v>
      </c>
      <c r="F236" t="n">
        <v>23.61</v>
      </c>
      <c r="G236" t="n">
        <v>108.97</v>
      </c>
      <c r="H236" t="n">
        <v>1.42</v>
      </c>
      <c r="I236" t="n">
        <v>13</v>
      </c>
      <c r="J236" t="n">
        <v>326.75</v>
      </c>
      <c r="K236" t="n">
        <v>60.56</v>
      </c>
      <c r="L236" t="n">
        <v>26</v>
      </c>
      <c r="M236" t="n">
        <v>11</v>
      </c>
      <c r="N236" t="n">
        <v>100.2</v>
      </c>
      <c r="O236" t="n">
        <v>40533.46</v>
      </c>
      <c r="P236" t="n">
        <v>403.68</v>
      </c>
      <c r="Q236" t="n">
        <v>608.8099999999999</v>
      </c>
      <c r="R236" t="n">
        <v>54.84</v>
      </c>
      <c r="S236" t="n">
        <v>46.36</v>
      </c>
      <c r="T236" t="n">
        <v>3900.6</v>
      </c>
      <c r="U236" t="n">
        <v>0.85</v>
      </c>
      <c r="V236" t="n">
        <v>0.9</v>
      </c>
      <c r="W236" t="n">
        <v>9.199999999999999</v>
      </c>
      <c r="X236" t="n">
        <v>0.24</v>
      </c>
      <c r="Y236" t="n">
        <v>1</v>
      </c>
      <c r="Z236" t="n">
        <v>10</v>
      </c>
    </row>
    <row r="237">
      <c r="A237" t="n">
        <v>101</v>
      </c>
      <c r="B237" t="n">
        <v>140</v>
      </c>
      <c r="C237" t="inlineStr">
        <is>
          <t xml:space="preserve">CONCLUIDO	</t>
        </is>
      </c>
      <c r="D237" t="n">
        <v>3.6887</v>
      </c>
      <c r="E237" t="n">
        <v>27.11</v>
      </c>
      <c r="F237" t="n">
        <v>23.58</v>
      </c>
      <c r="G237" t="n">
        <v>117.91</v>
      </c>
      <c r="H237" t="n">
        <v>1.43</v>
      </c>
      <c r="I237" t="n">
        <v>12</v>
      </c>
      <c r="J237" t="n">
        <v>327.33</v>
      </c>
      <c r="K237" t="n">
        <v>60.56</v>
      </c>
      <c r="L237" t="n">
        <v>26.25</v>
      </c>
      <c r="M237" t="n">
        <v>10</v>
      </c>
      <c r="N237" t="n">
        <v>100.52</v>
      </c>
      <c r="O237" t="n">
        <v>40604.94</v>
      </c>
      <c r="P237" t="n">
        <v>402.79</v>
      </c>
      <c r="Q237" t="n">
        <v>608.78</v>
      </c>
      <c r="R237" t="n">
        <v>53.89</v>
      </c>
      <c r="S237" t="n">
        <v>46.36</v>
      </c>
      <c r="T237" t="n">
        <v>3430.29</v>
      </c>
      <c r="U237" t="n">
        <v>0.86</v>
      </c>
      <c r="V237" t="n">
        <v>0.9</v>
      </c>
      <c r="W237" t="n">
        <v>9.199999999999999</v>
      </c>
      <c r="X237" t="n">
        <v>0.21</v>
      </c>
      <c r="Y237" t="n">
        <v>1</v>
      </c>
      <c r="Z237" t="n">
        <v>10</v>
      </c>
    </row>
    <row r="238">
      <c r="A238" t="n">
        <v>102</v>
      </c>
      <c r="B238" t="n">
        <v>140</v>
      </c>
      <c r="C238" t="inlineStr">
        <is>
          <t xml:space="preserve">CONCLUIDO	</t>
        </is>
      </c>
      <c r="D238" t="n">
        <v>3.6875</v>
      </c>
      <c r="E238" t="n">
        <v>27.12</v>
      </c>
      <c r="F238" t="n">
        <v>23.59</v>
      </c>
      <c r="G238" t="n">
        <v>117.96</v>
      </c>
      <c r="H238" t="n">
        <v>1.44</v>
      </c>
      <c r="I238" t="n">
        <v>12</v>
      </c>
      <c r="J238" t="n">
        <v>327.91</v>
      </c>
      <c r="K238" t="n">
        <v>60.56</v>
      </c>
      <c r="L238" t="n">
        <v>26.5</v>
      </c>
      <c r="M238" t="n">
        <v>10</v>
      </c>
      <c r="N238" t="n">
        <v>100.86</v>
      </c>
      <c r="O238" t="n">
        <v>40676.58</v>
      </c>
      <c r="P238" t="n">
        <v>403.25</v>
      </c>
      <c r="Q238" t="n">
        <v>608.79</v>
      </c>
      <c r="R238" t="n">
        <v>54.04</v>
      </c>
      <c r="S238" t="n">
        <v>46.36</v>
      </c>
      <c r="T238" t="n">
        <v>3506.3</v>
      </c>
      <c r="U238" t="n">
        <v>0.86</v>
      </c>
      <c r="V238" t="n">
        <v>0.9</v>
      </c>
      <c r="W238" t="n">
        <v>9.199999999999999</v>
      </c>
      <c r="X238" t="n">
        <v>0.22</v>
      </c>
      <c r="Y238" t="n">
        <v>1</v>
      </c>
      <c r="Z238" t="n">
        <v>10</v>
      </c>
    </row>
    <row r="239">
      <c r="A239" t="n">
        <v>103</v>
      </c>
      <c r="B239" t="n">
        <v>140</v>
      </c>
      <c r="C239" t="inlineStr">
        <is>
          <t xml:space="preserve">CONCLUIDO	</t>
        </is>
      </c>
      <c r="D239" t="n">
        <v>3.6873</v>
      </c>
      <c r="E239" t="n">
        <v>27.12</v>
      </c>
      <c r="F239" t="n">
        <v>23.59</v>
      </c>
      <c r="G239" t="n">
        <v>117.96</v>
      </c>
      <c r="H239" t="n">
        <v>1.45</v>
      </c>
      <c r="I239" t="n">
        <v>12</v>
      </c>
      <c r="J239" t="n">
        <v>328.49</v>
      </c>
      <c r="K239" t="n">
        <v>60.56</v>
      </c>
      <c r="L239" t="n">
        <v>26.75</v>
      </c>
      <c r="M239" t="n">
        <v>10</v>
      </c>
      <c r="N239" t="n">
        <v>101.19</v>
      </c>
      <c r="O239" t="n">
        <v>40748.37</v>
      </c>
      <c r="P239" t="n">
        <v>403.63</v>
      </c>
      <c r="Q239" t="n">
        <v>608.8200000000001</v>
      </c>
      <c r="R239" t="n">
        <v>54.23</v>
      </c>
      <c r="S239" t="n">
        <v>46.36</v>
      </c>
      <c r="T239" t="n">
        <v>3603.81</v>
      </c>
      <c r="U239" t="n">
        <v>0.85</v>
      </c>
      <c r="V239" t="n">
        <v>0.9</v>
      </c>
      <c r="W239" t="n">
        <v>9.199999999999999</v>
      </c>
      <c r="X239" t="n">
        <v>0.22</v>
      </c>
      <c r="Y239" t="n">
        <v>1</v>
      </c>
      <c r="Z239" t="n">
        <v>10</v>
      </c>
    </row>
    <row r="240">
      <c r="A240" t="n">
        <v>104</v>
      </c>
      <c r="B240" t="n">
        <v>140</v>
      </c>
      <c r="C240" t="inlineStr">
        <is>
          <t xml:space="preserve">CONCLUIDO	</t>
        </is>
      </c>
      <c r="D240" t="n">
        <v>3.687</v>
      </c>
      <c r="E240" t="n">
        <v>27.12</v>
      </c>
      <c r="F240" t="n">
        <v>23.59</v>
      </c>
      <c r="G240" t="n">
        <v>117.97</v>
      </c>
      <c r="H240" t="n">
        <v>1.46</v>
      </c>
      <c r="I240" t="n">
        <v>12</v>
      </c>
      <c r="J240" t="n">
        <v>329.08</v>
      </c>
      <c r="K240" t="n">
        <v>60.56</v>
      </c>
      <c r="L240" t="n">
        <v>27</v>
      </c>
      <c r="M240" t="n">
        <v>10</v>
      </c>
      <c r="N240" t="n">
        <v>101.52</v>
      </c>
      <c r="O240" t="n">
        <v>40820.32</v>
      </c>
      <c r="P240" t="n">
        <v>403.81</v>
      </c>
      <c r="Q240" t="n">
        <v>608.8</v>
      </c>
      <c r="R240" t="n">
        <v>54.31</v>
      </c>
      <c r="S240" t="n">
        <v>46.36</v>
      </c>
      <c r="T240" t="n">
        <v>3643.7</v>
      </c>
      <c r="U240" t="n">
        <v>0.85</v>
      </c>
      <c r="V240" t="n">
        <v>0.9</v>
      </c>
      <c r="W240" t="n">
        <v>9.199999999999999</v>
      </c>
      <c r="X240" t="n">
        <v>0.22</v>
      </c>
      <c r="Y240" t="n">
        <v>1</v>
      </c>
      <c r="Z240" t="n">
        <v>10</v>
      </c>
    </row>
    <row r="241">
      <c r="A241" t="n">
        <v>105</v>
      </c>
      <c r="B241" t="n">
        <v>140</v>
      </c>
      <c r="C241" t="inlineStr">
        <is>
          <t xml:space="preserve">CONCLUIDO	</t>
        </is>
      </c>
      <c r="D241" t="n">
        <v>3.6874</v>
      </c>
      <c r="E241" t="n">
        <v>27.12</v>
      </c>
      <c r="F241" t="n">
        <v>23.59</v>
      </c>
      <c r="G241" t="n">
        <v>117.96</v>
      </c>
      <c r="H241" t="n">
        <v>1.47</v>
      </c>
      <c r="I241" t="n">
        <v>12</v>
      </c>
      <c r="J241" t="n">
        <v>329.66</v>
      </c>
      <c r="K241" t="n">
        <v>60.56</v>
      </c>
      <c r="L241" t="n">
        <v>27.25</v>
      </c>
      <c r="M241" t="n">
        <v>10</v>
      </c>
      <c r="N241" t="n">
        <v>101.86</v>
      </c>
      <c r="O241" t="n">
        <v>40892.44</v>
      </c>
      <c r="P241" t="n">
        <v>403.85</v>
      </c>
      <c r="Q241" t="n">
        <v>608.85</v>
      </c>
      <c r="R241" t="n">
        <v>54.12</v>
      </c>
      <c r="S241" t="n">
        <v>46.36</v>
      </c>
      <c r="T241" t="n">
        <v>3549.24</v>
      </c>
      <c r="U241" t="n">
        <v>0.86</v>
      </c>
      <c r="V241" t="n">
        <v>0.9</v>
      </c>
      <c r="W241" t="n">
        <v>9.199999999999999</v>
      </c>
      <c r="X241" t="n">
        <v>0.22</v>
      </c>
      <c r="Y241" t="n">
        <v>1</v>
      </c>
      <c r="Z241" t="n">
        <v>10</v>
      </c>
    </row>
    <row r="242">
      <c r="A242" t="n">
        <v>106</v>
      </c>
      <c r="B242" t="n">
        <v>140</v>
      </c>
      <c r="C242" t="inlineStr">
        <is>
          <t xml:space="preserve">CONCLUIDO	</t>
        </is>
      </c>
      <c r="D242" t="n">
        <v>3.688</v>
      </c>
      <c r="E242" t="n">
        <v>27.11</v>
      </c>
      <c r="F242" t="n">
        <v>23.59</v>
      </c>
      <c r="G242" t="n">
        <v>117.93</v>
      </c>
      <c r="H242" t="n">
        <v>1.48</v>
      </c>
      <c r="I242" t="n">
        <v>12</v>
      </c>
      <c r="J242" t="n">
        <v>330.25</v>
      </c>
      <c r="K242" t="n">
        <v>60.56</v>
      </c>
      <c r="L242" t="n">
        <v>27.5</v>
      </c>
      <c r="M242" t="n">
        <v>10</v>
      </c>
      <c r="N242" t="n">
        <v>102.19</v>
      </c>
      <c r="O242" t="n">
        <v>40964.71</v>
      </c>
      <c r="P242" t="n">
        <v>403.78</v>
      </c>
      <c r="Q242" t="n">
        <v>608.77</v>
      </c>
      <c r="R242" t="n">
        <v>54.2</v>
      </c>
      <c r="S242" t="n">
        <v>46.36</v>
      </c>
      <c r="T242" t="n">
        <v>3586.41</v>
      </c>
      <c r="U242" t="n">
        <v>0.86</v>
      </c>
      <c r="V242" t="n">
        <v>0.9</v>
      </c>
      <c r="W242" t="n">
        <v>9.19</v>
      </c>
      <c r="X242" t="n">
        <v>0.22</v>
      </c>
      <c r="Y242" t="n">
        <v>1</v>
      </c>
      <c r="Z242" t="n">
        <v>10</v>
      </c>
    </row>
    <row r="243">
      <c r="A243" t="n">
        <v>107</v>
      </c>
      <c r="B243" t="n">
        <v>140</v>
      </c>
      <c r="C243" t="inlineStr">
        <is>
          <t xml:space="preserve">CONCLUIDO	</t>
        </is>
      </c>
      <c r="D243" t="n">
        <v>3.6855</v>
      </c>
      <c r="E243" t="n">
        <v>27.13</v>
      </c>
      <c r="F243" t="n">
        <v>23.61</v>
      </c>
      <c r="G243" t="n">
        <v>118.03</v>
      </c>
      <c r="H243" t="n">
        <v>1.49</v>
      </c>
      <c r="I243" t="n">
        <v>12</v>
      </c>
      <c r="J243" t="n">
        <v>330.83</v>
      </c>
      <c r="K243" t="n">
        <v>60.56</v>
      </c>
      <c r="L243" t="n">
        <v>27.75</v>
      </c>
      <c r="M243" t="n">
        <v>10</v>
      </c>
      <c r="N243" t="n">
        <v>102.53</v>
      </c>
      <c r="O243" t="n">
        <v>41037.15</v>
      </c>
      <c r="P243" t="n">
        <v>404.29</v>
      </c>
      <c r="Q243" t="n">
        <v>608.88</v>
      </c>
      <c r="R243" t="n">
        <v>54.52</v>
      </c>
      <c r="S243" t="n">
        <v>46.36</v>
      </c>
      <c r="T243" t="n">
        <v>3749.74</v>
      </c>
      <c r="U243" t="n">
        <v>0.85</v>
      </c>
      <c r="V243" t="n">
        <v>0.9</v>
      </c>
      <c r="W243" t="n">
        <v>9.199999999999999</v>
      </c>
      <c r="X243" t="n">
        <v>0.23</v>
      </c>
      <c r="Y243" t="n">
        <v>1</v>
      </c>
      <c r="Z243" t="n">
        <v>10</v>
      </c>
    </row>
    <row r="244">
      <c r="A244" t="n">
        <v>108</v>
      </c>
      <c r="B244" t="n">
        <v>140</v>
      </c>
      <c r="C244" t="inlineStr">
        <is>
          <t xml:space="preserve">CONCLUIDO	</t>
        </is>
      </c>
      <c r="D244" t="n">
        <v>3.687</v>
      </c>
      <c r="E244" t="n">
        <v>27.12</v>
      </c>
      <c r="F244" t="n">
        <v>23.59</v>
      </c>
      <c r="G244" t="n">
        <v>117.97</v>
      </c>
      <c r="H244" t="n">
        <v>1.51</v>
      </c>
      <c r="I244" t="n">
        <v>12</v>
      </c>
      <c r="J244" t="n">
        <v>331.42</v>
      </c>
      <c r="K244" t="n">
        <v>60.56</v>
      </c>
      <c r="L244" t="n">
        <v>28</v>
      </c>
      <c r="M244" t="n">
        <v>10</v>
      </c>
      <c r="N244" t="n">
        <v>102.87</v>
      </c>
      <c r="O244" t="n">
        <v>41109.75</v>
      </c>
      <c r="P244" t="n">
        <v>403.82</v>
      </c>
      <c r="Q244" t="n">
        <v>608.75</v>
      </c>
      <c r="R244" t="n">
        <v>54.43</v>
      </c>
      <c r="S244" t="n">
        <v>46.36</v>
      </c>
      <c r="T244" t="n">
        <v>3702.05</v>
      </c>
      <c r="U244" t="n">
        <v>0.85</v>
      </c>
      <c r="V244" t="n">
        <v>0.9</v>
      </c>
      <c r="W244" t="n">
        <v>9.19</v>
      </c>
      <c r="X244" t="n">
        <v>0.22</v>
      </c>
      <c r="Y244" t="n">
        <v>1</v>
      </c>
      <c r="Z244" t="n">
        <v>10</v>
      </c>
    </row>
    <row r="245">
      <c r="A245" t="n">
        <v>109</v>
      </c>
      <c r="B245" t="n">
        <v>140</v>
      </c>
      <c r="C245" t="inlineStr">
        <is>
          <t xml:space="preserve">CONCLUIDO	</t>
        </is>
      </c>
      <c r="D245" t="n">
        <v>3.686</v>
      </c>
      <c r="E245" t="n">
        <v>27.13</v>
      </c>
      <c r="F245" t="n">
        <v>23.6</v>
      </c>
      <c r="G245" t="n">
        <v>118.01</v>
      </c>
      <c r="H245" t="n">
        <v>1.52</v>
      </c>
      <c r="I245" t="n">
        <v>12</v>
      </c>
      <c r="J245" t="n">
        <v>332.01</v>
      </c>
      <c r="K245" t="n">
        <v>60.56</v>
      </c>
      <c r="L245" t="n">
        <v>28.25</v>
      </c>
      <c r="M245" t="n">
        <v>10</v>
      </c>
      <c r="N245" t="n">
        <v>103.21</v>
      </c>
      <c r="O245" t="n">
        <v>41182.52</v>
      </c>
      <c r="P245" t="n">
        <v>403.56</v>
      </c>
      <c r="Q245" t="n">
        <v>608.8200000000001</v>
      </c>
      <c r="R245" t="n">
        <v>54.65</v>
      </c>
      <c r="S245" t="n">
        <v>46.36</v>
      </c>
      <c r="T245" t="n">
        <v>3812.29</v>
      </c>
      <c r="U245" t="n">
        <v>0.85</v>
      </c>
      <c r="V245" t="n">
        <v>0.9</v>
      </c>
      <c r="W245" t="n">
        <v>9.199999999999999</v>
      </c>
      <c r="X245" t="n">
        <v>0.23</v>
      </c>
      <c r="Y245" t="n">
        <v>1</v>
      </c>
      <c r="Z245" t="n">
        <v>10</v>
      </c>
    </row>
    <row r="246">
      <c r="A246" t="n">
        <v>110</v>
      </c>
      <c r="B246" t="n">
        <v>140</v>
      </c>
      <c r="C246" t="inlineStr">
        <is>
          <t xml:space="preserve">CONCLUIDO	</t>
        </is>
      </c>
      <c r="D246" t="n">
        <v>3.6861</v>
      </c>
      <c r="E246" t="n">
        <v>27.13</v>
      </c>
      <c r="F246" t="n">
        <v>23.6</v>
      </c>
      <c r="G246" t="n">
        <v>118.01</v>
      </c>
      <c r="H246" t="n">
        <v>1.53</v>
      </c>
      <c r="I246" t="n">
        <v>12</v>
      </c>
      <c r="J246" t="n">
        <v>332.6</v>
      </c>
      <c r="K246" t="n">
        <v>60.56</v>
      </c>
      <c r="L246" t="n">
        <v>28.5</v>
      </c>
      <c r="M246" t="n">
        <v>10</v>
      </c>
      <c r="N246" t="n">
        <v>103.55</v>
      </c>
      <c r="O246" t="n">
        <v>41255.45</v>
      </c>
      <c r="P246" t="n">
        <v>403.26</v>
      </c>
      <c r="Q246" t="n">
        <v>608.8</v>
      </c>
      <c r="R246" t="n">
        <v>54.65</v>
      </c>
      <c r="S246" t="n">
        <v>46.36</v>
      </c>
      <c r="T246" t="n">
        <v>3811.64</v>
      </c>
      <c r="U246" t="n">
        <v>0.85</v>
      </c>
      <c r="V246" t="n">
        <v>0.9</v>
      </c>
      <c r="W246" t="n">
        <v>9.199999999999999</v>
      </c>
      <c r="X246" t="n">
        <v>0.23</v>
      </c>
      <c r="Y246" t="n">
        <v>1</v>
      </c>
      <c r="Z246" t="n">
        <v>10</v>
      </c>
    </row>
    <row r="247">
      <c r="A247" t="n">
        <v>111</v>
      </c>
      <c r="B247" t="n">
        <v>140</v>
      </c>
      <c r="C247" t="inlineStr">
        <is>
          <t xml:space="preserve">CONCLUIDO	</t>
        </is>
      </c>
      <c r="D247" t="n">
        <v>3.6856</v>
      </c>
      <c r="E247" t="n">
        <v>27.13</v>
      </c>
      <c r="F247" t="n">
        <v>23.6</v>
      </c>
      <c r="G247" t="n">
        <v>118.02</v>
      </c>
      <c r="H247" t="n">
        <v>1.54</v>
      </c>
      <c r="I247" t="n">
        <v>12</v>
      </c>
      <c r="J247" t="n">
        <v>333.2</v>
      </c>
      <c r="K247" t="n">
        <v>60.56</v>
      </c>
      <c r="L247" t="n">
        <v>28.75</v>
      </c>
      <c r="M247" t="n">
        <v>10</v>
      </c>
      <c r="N247" t="n">
        <v>103.89</v>
      </c>
      <c r="O247" t="n">
        <v>41328.54</v>
      </c>
      <c r="P247" t="n">
        <v>402.71</v>
      </c>
      <c r="Q247" t="n">
        <v>608.79</v>
      </c>
      <c r="R247" t="n">
        <v>54.52</v>
      </c>
      <c r="S247" t="n">
        <v>46.36</v>
      </c>
      <c r="T247" t="n">
        <v>3748.73</v>
      </c>
      <c r="U247" t="n">
        <v>0.85</v>
      </c>
      <c r="V247" t="n">
        <v>0.9</v>
      </c>
      <c r="W247" t="n">
        <v>9.199999999999999</v>
      </c>
      <c r="X247" t="n">
        <v>0.23</v>
      </c>
      <c r="Y247" t="n">
        <v>1</v>
      </c>
      <c r="Z247" t="n">
        <v>10</v>
      </c>
    </row>
    <row r="248">
      <c r="A248" t="n">
        <v>112</v>
      </c>
      <c r="B248" t="n">
        <v>140</v>
      </c>
      <c r="C248" t="inlineStr">
        <is>
          <t xml:space="preserve">CONCLUIDO	</t>
        </is>
      </c>
      <c r="D248" t="n">
        <v>3.6978</v>
      </c>
      <c r="E248" t="n">
        <v>27.04</v>
      </c>
      <c r="F248" t="n">
        <v>23.57</v>
      </c>
      <c r="G248" t="n">
        <v>128.55</v>
      </c>
      <c r="H248" t="n">
        <v>1.55</v>
      </c>
      <c r="I248" t="n">
        <v>11</v>
      </c>
      <c r="J248" t="n">
        <v>333.79</v>
      </c>
      <c r="K248" t="n">
        <v>60.56</v>
      </c>
      <c r="L248" t="n">
        <v>29</v>
      </c>
      <c r="M248" t="n">
        <v>9</v>
      </c>
      <c r="N248" t="n">
        <v>104.24</v>
      </c>
      <c r="O248" t="n">
        <v>41401.93</v>
      </c>
      <c r="P248" t="n">
        <v>402.59</v>
      </c>
      <c r="Q248" t="n">
        <v>608.8099999999999</v>
      </c>
      <c r="R248" t="n">
        <v>53.56</v>
      </c>
      <c r="S248" t="n">
        <v>46.36</v>
      </c>
      <c r="T248" t="n">
        <v>3272.49</v>
      </c>
      <c r="U248" t="n">
        <v>0.87</v>
      </c>
      <c r="V248" t="n">
        <v>0.9</v>
      </c>
      <c r="W248" t="n">
        <v>9.19</v>
      </c>
      <c r="X248" t="n">
        <v>0.2</v>
      </c>
      <c r="Y248" t="n">
        <v>1</v>
      </c>
      <c r="Z248" t="n">
        <v>10</v>
      </c>
    </row>
    <row r="249">
      <c r="A249" t="n">
        <v>113</v>
      </c>
      <c r="B249" t="n">
        <v>140</v>
      </c>
      <c r="C249" t="inlineStr">
        <is>
          <t xml:space="preserve">CONCLUIDO	</t>
        </is>
      </c>
      <c r="D249" t="n">
        <v>3.6972</v>
      </c>
      <c r="E249" t="n">
        <v>27.05</v>
      </c>
      <c r="F249" t="n">
        <v>23.57</v>
      </c>
      <c r="G249" t="n">
        <v>128.58</v>
      </c>
      <c r="H249" t="n">
        <v>1.56</v>
      </c>
      <c r="I249" t="n">
        <v>11</v>
      </c>
      <c r="J249" t="n">
        <v>334.39</v>
      </c>
      <c r="K249" t="n">
        <v>60.56</v>
      </c>
      <c r="L249" t="n">
        <v>29.25</v>
      </c>
      <c r="M249" t="n">
        <v>9</v>
      </c>
      <c r="N249" t="n">
        <v>104.58</v>
      </c>
      <c r="O249" t="n">
        <v>41475.37</v>
      </c>
      <c r="P249" t="n">
        <v>403.03</v>
      </c>
      <c r="Q249" t="n">
        <v>608.77</v>
      </c>
      <c r="R249" t="n">
        <v>53.56</v>
      </c>
      <c r="S249" t="n">
        <v>46.36</v>
      </c>
      <c r="T249" t="n">
        <v>3274.09</v>
      </c>
      <c r="U249" t="n">
        <v>0.87</v>
      </c>
      <c r="V249" t="n">
        <v>0.9</v>
      </c>
      <c r="W249" t="n">
        <v>9.199999999999999</v>
      </c>
      <c r="X249" t="n">
        <v>0.2</v>
      </c>
      <c r="Y249" t="n">
        <v>1</v>
      </c>
      <c r="Z249" t="n">
        <v>10</v>
      </c>
    </row>
    <row r="250">
      <c r="A250" t="n">
        <v>114</v>
      </c>
      <c r="B250" t="n">
        <v>140</v>
      </c>
      <c r="C250" t="inlineStr">
        <is>
          <t xml:space="preserve">CONCLUIDO	</t>
        </is>
      </c>
      <c r="D250" t="n">
        <v>3.6966</v>
      </c>
      <c r="E250" t="n">
        <v>27.05</v>
      </c>
      <c r="F250" t="n">
        <v>23.58</v>
      </c>
      <c r="G250" t="n">
        <v>128.6</v>
      </c>
      <c r="H250" t="n">
        <v>1.57</v>
      </c>
      <c r="I250" t="n">
        <v>11</v>
      </c>
      <c r="J250" t="n">
        <v>334.98</v>
      </c>
      <c r="K250" t="n">
        <v>60.56</v>
      </c>
      <c r="L250" t="n">
        <v>29.5</v>
      </c>
      <c r="M250" t="n">
        <v>9</v>
      </c>
      <c r="N250" t="n">
        <v>104.93</v>
      </c>
      <c r="O250" t="n">
        <v>41548.98</v>
      </c>
      <c r="P250" t="n">
        <v>403.28</v>
      </c>
      <c r="Q250" t="n">
        <v>608.76</v>
      </c>
      <c r="R250" t="n">
        <v>53.71</v>
      </c>
      <c r="S250" t="n">
        <v>46.36</v>
      </c>
      <c r="T250" t="n">
        <v>3347.79</v>
      </c>
      <c r="U250" t="n">
        <v>0.86</v>
      </c>
      <c r="V250" t="n">
        <v>0.9</v>
      </c>
      <c r="W250" t="n">
        <v>9.199999999999999</v>
      </c>
      <c r="X250" t="n">
        <v>0.2</v>
      </c>
      <c r="Y250" t="n">
        <v>1</v>
      </c>
      <c r="Z250" t="n">
        <v>10</v>
      </c>
    </row>
    <row r="251">
      <c r="A251" t="n">
        <v>115</v>
      </c>
      <c r="B251" t="n">
        <v>140</v>
      </c>
      <c r="C251" t="inlineStr">
        <is>
          <t xml:space="preserve">CONCLUIDO	</t>
        </is>
      </c>
      <c r="D251" t="n">
        <v>3.6972</v>
      </c>
      <c r="E251" t="n">
        <v>27.05</v>
      </c>
      <c r="F251" t="n">
        <v>23.57</v>
      </c>
      <c r="G251" t="n">
        <v>128.58</v>
      </c>
      <c r="H251" t="n">
        <v>1.58</v>
      </c>
      <c r="I251" t="n">
        <v>11</v>
      </c>
      <c r="J251" t="n">
        <v>335.58</v>
      </c>
      <c r="K251" t="n">
        <v>60.56</v>
      </c>
      <c r="L251" t="n">
        <v>29.75</v>
      </c>
      <c r="M251" t="n">
        <v>9</v>
      </c>
      <c r="N251" t="n">
        <v>105.28</v>
      </c>
      <c r="O251" t="n">
        <v>41622.76</v>
      </c>
      <c r="P251" t="n">
        <v>403.48</v>
      </c>
      <c r="Q251" t="n">
        <v>608.8099999999999</v>
      </c>
      <c r="R251" t="n">
        <v>53.66</v>
      </c>
      <c r="S251" t="n">
        <v>46.36</v>
      </c>
      <c r="T251" t="n">
        <v>3322.25</v>
      </c>
      <c r="U251" t="n">
        <v>0.86</v>
      </c>
      <c r="V251" t="n">
        <v>0.9</v>
      </c>
      <c r="W251" t="n">
        <v>9.199999999999999</v>
      </c>
      <c r="X251" t="n">
        <v>0.2</v>
      </c>
      <c r="Y251" t="n">
        <v>1</v>
      </c>
      <c r="Z251" t="n">
        <v>10</v>
      </c>
    </row>
    <row r="252">
      <c r="A252" t="n">
        <v>116</v>
      </c>
      <c r="B252" t="n">
        <v>140</v>
      </c>
      <c r="C252" t="inlineStr">
        <is>
          <t xml:space="preserve">CONCLUIDO	</t>
        </is>
      </c>
      <c r="D252" t="n">
        <v>3.6987</v>
      </c>
      <c r="E252" t="n">
        <v>27.04</v>
      </c>
      <c r="F252" t="n">
        <v>23.56</v>
      </c>
      <c r="G252" t="n">
        <v>128.52</v>
      </c>
      <c r="H252" t="n">
        <v>1.59</v>
      </c>
      <c r="I252" t="n">
        <v>11</v>
      </c>
      <c r="J252" t="n">
        <v>336.18</v>
      </c>
      <c r="K252" t="n">
        <v>60.56</v>
      </c>
      <c r="L252" t="n">
        <v>30</v>
      </c>
      <c r="M252" t="n">
        <v>9</v>
      </c>
      <c r="N252" t="n">
        <v>105.63</v>
      </c>
      <c r="O252" t="n">
        <v>41696.71</v>
      </c>
      <c r="P252" t="n">
        <v>403.44</v>
      </c>
      <c r="Q252" t="n">
        <v>608.8200000000001</v>
      </c>
      <c r="R252" t="n">
        <v>53.35</v>
      </c>
      <c r="S252" t="n">
        <v>46.36</v>
      </c>
      <c r="T252" t="n">
        <v>3166.78</v>
      </c>
      <c r="U252" t="n">
        <v>0.87</v>
      </c>
      <c r="V252" t="n">
        <v>0.9</v>
      </c>
      <c r="W252" t="n">
        <v>9.19</v>
      </c>
      <c r="X252" t="n">
        <v>0.19</v>
      </c>
      <c r="Y252" t="n">
        <v>1</v>
      </c>
      <c r="Z252" t="n">
        <v>10</v>
      </c>
    </row>
    <row r="253">
      <c r="A253" t="n">
        <v>117</v>
      </c>
      <c r="B253" t="n">
        <v>140</v>
      </c>
      <c r="C253" t="inlineStr">
        <is>
          <t xml:space="preserve">CONCLUIDO	</t>
        </is>
      </c>
      <c r="D253" t="n">
        <v>3.6975</v>
      </c>
      <c r="E253" t="n">
        <v>27.04</v>
      </c>
      <c r="F253" t="n">
        <v>23.57</v>
      </c>
      <c r="G253" t="n">
        <v>128.56</v>
      </c>
      <c r="H253" t="n">
        <v>1.6</v>
      </c>
      <c r="I253" t="n">
        <v>11</v>
      </c>
      <c r="J253" t="n">
        <v>336.78</v>
      </c>
      <c r="K253" t="n">
        <v>60.56</v>
      </c>
      <c r="L253" t="n">
        <v>30.25</v>
      </c>
      <c r="M253" t="n">
        <v>9</v>
      </c>
      <c r="N253" t="n">
        <v>105.98</v>
      </c>
      <c r="O253" t="n">
        <v>41770.83</v>
      </c>
      <c r="P253" t="n">
        <v>403.48</v>
      </c>
      <c r="Q253" t="n">
        <v>608.79</v>
      </c>
      <c r="R253" t="n">
        <v>53.53</v>
      </c>
      <c r="S253" t="n">
        <v>46.36</v>
      </c>
      <c r="T253" t="n">
        <v>3260.04</v>
      </c>
      <c r="U253" t="n">
        <v>0.87</v>
      </c>
      <c r="V253" t="n">
        <v>0.9</v>
      </c>
      <c r="W253" t="n">
        <v>9.199999999999999</v>
      </c>
      <c r="X253" t="n">
        <v>0.2</v>
      </c>
      <c r="Y253" t="n">
        <v>1</v>
      </c>
      <c r="Z253" t="n">
        <v>10</v>
      </c>
    </row>
    <row r="254">
      <c r="A254" t="n">
        <v>118</v>
      </c>
      <c r="B254" t="n">
        <v>140</v>
      </c>
      <c r="C254" t="inlineStr">
        <is>
          <t xml:space="preserve">CONCLUIDO	</t>
        </is>
      </c>
      <c r="D254" t="n">
        <v>3.6979</v>
      </c>
      <c r="E254" t="n">
        <v>27.04</v>
      </c>
      <c r="F254" t="n">
        <v>23.57</v>
      </c>
      <c r="G254" t="n">
        <v>128.55</v>
      </c>
      <c r="H254" t="n">
        <v>1.61</v>
      </c>
      <c r="I254" t="n">
        <v>11</v>
      </c>
      <c r="J254" t="n">
        <v>337.39</v>
      </c>
      <c r="K254" t="n">
        <v>60.56</v>
      </c>
      <c r="L254" t="n">
        <v>30.5</v>
      </c>
      <c r="M254" t="n">
        <v>9</v>
      </c>
      <c r="N254" t="n">
        <v>106.33</v>
      </c>
      <c r="O254" t="n">
        <v>41845.13</v>
      </c>
      <c r="P254" t="n">
        <v>403.26</v>
      </c>
      <c r="Q254" t="n">
        <v>608.75</v>
      </c>
      <c r="R254" t="n">
        <v>53.55</v>
      </c>
      <c r="S254" t="n">
        <v>46.36</v>
      </c>
      <c r="T254" t="n">
        <v>3268.05</v>
      </c>
      <c r="U254" t="n">
        <v>0.87</v>
      </c>
      <c r="V254" t="n">
        <v>0.9</v>
      </c>
      <c r="W254" t="n">
        <v>9.19</v>
      </c>
      <c r="X254" t="n">
        <v>0.2</v>
      </c>
      <c r="Y254" t="n">
        <v>1</v>
      </c>
      <c r="Z254" t="n">
        <v>10</v>
      </c>
    </row>
    <row r="255">
      <c r="A255" t="n">
        <v>119</v>
      </c>
      <c r="B255" t="n">
        <v>140</v>
      </c>
      <c r="C255" t="inlineStr">
        <is>
          <t xml:space="preserve">CONCLUIDO	</t>
        </is>
      </c>
      <c r="D255" t="n">
        <v>3.6976</v>
      </c>
      <c r="E255" t="n">
        <v>27.04</v>
      </c>
      <c r="F255" t="n">
        <v>23.57</v>
      </c>
      <c r="G255" t="n">
        <v>128.56</v>
      </c>
      <c r="H255" t="n">
        <v>1.62</v>
      </c>
      <c r="I255" t="n">
        <v>11</v>
      </c>
      <c r="J255" t="n">
        <v>337.99</v>
      </c>
      <c r="K255" t="n">
        <v>60.56</v>
      </c>
      <c r="L255" t="n">
        <v>30.75</v>
      </c>
      <c r="M255" t="n">
        <v>9</v>
      </c>
      <c r="N255" t="n">
        <v>106.68</v>
      </c>
      <c r="O255" t="n">
        <v>41919.61</v>
      </c>
      <c r="P255" t="n">
        <v>402.95</v>
      </c>
      <c r="Q255" t="n">
        <v>608.79</v>
      </c>
      <c r="R255" t="n">
        <v>53.53</v>
      </c>
      <c r="S255" t="n">
        <v>46.36</v>
      </c>
      <c r="T255" t="n">
        <v>3259.45</v>
      </c>
      <c r="U255" t="n">
        <v>0.87</v>
      </c>
      <c r="V255" t="n">
        <v>0.9</v>
      </c>
      <c r="W255" t="n">
        <v>9.199999999999999</v>
      </c>
      <c r="X255" t="n">
        <v>0.2</v>
      </c>
      <c r="Y255" t="n">
        <v>1</v>
      </c>
      <c r="Z255" t="n">
        <v>10</v>
      </c>
    </row>
    <row r="256">
      <c r="A256" t="n">
        <v>120</v>
      </c>
      <c r="B256" t="n">
        <v>140</v>
      </c>
      <c r="C256" t="inlineStr">
        <is>
          <t xml:space="preserve">CONCLUIDO	</t>
        </is>
      </c>
      <c r="D256" t="n">
        <v>3.6967</v>
      </c>
      <c r="E256" t="n">
        <v>27.05</v>
      </c>
      <c r="F256" t="n">
        <v>23.58</v>
      </c>
      <c r="G256" t="n">
        <v>128.59</v>
      </c>
      <c r="H256" t="n">
        <v>1.63</v>
      </c>
      <c r="I256" t="n">
        <v>11</v>
      </c>
      <c r="J256" t="n">
        <v>338.59</v>
      </c>
      <c r="K256" t="n">
        <v>60.56</v>
      </c>
      <c r="L256" t="n">
        <v>31</v>
      </c>
      <c r="M256" t="n">
        <v>9</v>
      </c>
      <c r="N256" t="n">
        <v>107.04</v>
      </c>
      <c r="O256" t="n">
        <v>41994.26</v>
      </c>
      <c r="P256" t="n">
        <v>402.92</v>
      </c>
      <c r="Q256" t="n">
        <v>608.77</v>
      </c>
      <c r="R256" t="n">
        <v>53.64</v>
      </c>
      <c r="S256" t="n">
        <v>46.36</v>
      </c>
      <c r="T256" t="n">
        <v>3311.68</v>
      </c>
      <c r="U256" t="n">
        <v>0.86</v>
      </c>
      <c r="V256" t="n">
        <v>0.9</v>
      </c>
      <c r="W256" t="n">
        <v>9.199999999999999</v>
      </c>
      <c r="X256" t="n">
        <v>0.2</v>
      </c>
      <c r="Y256" t="n">
        <v>1</v>
      </c>
      <c r="Z256" t="n">
        <v>10</v>
      </c>
    </row>
    <row r="257">
      <c r="A257" t="n">
        <v>121</v>
      </c>
      <c r="B257" t="n">
        <v>140</v>
      </c>
      <c r="C257" t="inlineStr">
        <is>
          <t xml:space="preserve">CONCLUIDO	</t>
        </is>
      </c>
      <c r="D257" t="n">
        <v>3.6982</v>
      </c>
      <c r="E257" t="n">
        <v>27.04</v>
      </c>
      <c r="F257" t="n">
        <v>23.56</v>
      </c>
      <c r="G257" t="n">
        <v>128.53</v>
      </c>
      <c r="H257" t="n">
        <v>1.64</v>
      </c>
      <c r="I257" t="n">
        <v>11</v>
      </c>
      <c r="J257" t="n">
        <v>339.2</v>
      </c>
      <c r="K257" t="n">
        <v>60.56</v>
      </c>
      <c r="L257" t="n">
        <v>31.25</v>
      </c>
      <c r="M257" t="n">
        <v>9</v>
      </c>
      <c r="N257" t="n">
        <v>107.4</v>
      </c>
      <c r="O257" t="n">
        <v>42069.09</v>
      </c>
      <c r="P257" t="n">
        <v>402.21</v>
      </c>
      <c r="Q257" t="n">
        <v>608.8200000000001</v>
      </c>
      <c r="R257" t="n">
        <v>53.22</v>
      </c>
      <c r="S257" t="n">
        <v>46.36</v>
      </c>
      <c r="T257" t="n">
        <v>3103.95</v>
      </c>
      <c r="U257" t="n">
        <v>0.87</v>
      </c>
      <c r="V257" t="n">
        <v>0.9</v>
      </c>
      <c r="W257" t="n">
        <v>9.199999999999999</v>
      </c>
      <c r="X257" t="n">
        <v>0.19</v>
      </c>
      <c r="Y257" t="n">
        <v>1</v>
      </c>
      <c r="Z257" t="n">
        <v>10</v>
      </c>
    </row>
    <row r="258">
      <c r="A258" t="n">
        <v>122</v>
      </c>
      <c r="B258" t="n">
        <v>140</v>
      </c>
      <c r="C258" t="inlineStr">
        <is>
          <t xml:space="preserve">CONCLUIDO	</t>
        </is>
      </c>
      <c r="D258" t="n">
        <v>3.6986</v>
      </c>
      <c r="E258" t="n">
        <v>27.04</v>
      </c>
      <c r="F258" t="n">
        <v>23.56</v>
      </c>
      <c r="G258" t="n">
        <v>128.52</v>
      </c>
      <c r="H258" t="n">
        <v>1.65</v>
      </c>
      <c r="I258" t="n">
        <v>11</v>
      </c>
      <c r="J258" t="n">
        <v>339.81</v>
      </c>
      <c r="K258" t="n">
        <v>60.56</v>
      </c>
      <c r="L258" t="n">
        <v>31.5</v>
      </c>
      <c r="M258" t="n">
        <v>9</v>
      </c>
      <c r="N258" t="n">
        <v>107.75</v>
      </c>
      <c r="O258" t="n">
        <v>42144.11</v>
      </c>
      <c r="P258" t="n">
        <v>401.95</v>
      </c>
      <c r="Q258" t="n">
        <v>608.8200000000001</v>
      </c>
      <c r="R258" t="n">
        <v>53.28</v>
      </c>
      <c r="S258" t="n">
        <v>46.36</v>
      </c>
      <c r="T258" t="n">
        <v>3133.14</v>
      </c>
      <c r="U258" t="n">
        <v>0.87</v>
      </c>
      <c r="V258" t="n">
        <v>0.9</v>
      </c>
      <c r="W258" t="n">
        <v>9.199999999999999</v>
      </c>
      <c r="X258" t="n">
        <v>0.19</v>
      </c>
      <c r="Y258" t="n">
        <v>1</v>
      </c>
      <c r="Z258" t="n">
        <v>10</v>
      </c>
    </row>
    <row r="259">
      <c r="A259" t="n">
        <v>123</v>
      </c>
      <c r="B259" t="n">
        <v>140</v>
      </c>
      <c r="C259" t="inlineStr">
        <is>
          <t xml:space="preserve">CONCLUIDO	</t>
        </is>
      </c>
      <c r="D259" t="n">
        <v>3.6977</v>
      </c>
      <c r="E259" t="n">
        <v>27.04</v>
      </c>
      <c r="F259" t="n">
        <v>23.57</v>
      </c>
      <c r="G259" t="n">
        <v>128.55</v>
      </c>
      <c r="H259" t="n">
        <v>1.66</v>
      </c>
      <c r="I259" t="n">
        <v>11</v>
      </c>
      <c r="J259" t="n">
        <v>340.42</v>
      </c>
      <c r="K259" t="n">
        <v>60.56</v>
      </c>
      <c r="L259" t="n">
        <v>31.75</v>
      </c>
      <c r="M259" t="n">
        <v>9</v>
      </c>
      <c r="N259" t="n">
        <v>108.11</v>
      </c>
      <c r="O259" t="n">
        <v>42219.3</v>
      </c>
      <c r="P259" t="n">
        <v>401.67</v>
      </c>
      <c r="Q259" t="n">
        <v>608.83</v>
      </c>
      <c r="R259" t="n">
        <v>53.54</v>
      </c>
      <c r="S259" t="n">
        <v>46.36</v>
      </c>
      <c r="T259" t="n">
        <v>3264.83</v>
      </c>
      <c r="U259" t="n">
        <v>0.87</v>
      </c>
      <c r="V259" t="n">
        <v>0.9</v>
      </c>
      <c r="W259" t="n">
        <v>9.19</v>
      </c>
      <c r="X259" t="n">
        <v>0.2</v>
      </c>
      <c r="Y259" t="n">
        <v>1</v>
      </c>
      <c r="Z259" t="n">
        <v>10</v>
      </c>
    </row>
    <row r="260">
      <c r="A260" t="n">
        <v>124</v>
      </c>
      <c r="B260" t="n">
        <v>140</v>
      </c>
      <c r="C260" t="inlineStr">
        <is>
          <t xml:space="preserve">CONCLUIDO	</t>
        </is>
      </c>
      <c r="D260" t="n">
        <v>3.7075</v>
      </c>
      <c r="E260" t="n">
        <v>26.97</v>
      </c>
      <c r="F260" t="n">
        <v>23.55</v>
      </c>
      <c r="G260" t="n">
        <v>141.3</v>
      </c>
      <c r="H260" t="n">
        <v>1.67</v>
      </c>
      <c r="I260" t="n">
        <v>10</v>
      </c>
      <c r="J260" t="n">
        <v>341.03</v>
      </c>
      <c r="K260" t="n">
        <v>60.56</v>
      </c>
      <c r="L260" t="n">
        <v>32</v>
      </c>
      <c r="M260" t="n">
        <v>8</v>
      </c>
      <c r="N260" t="n">
        <v>108.48</v>
      </c>
      <c r="O260" t="n">
        <v>42294.68</v>
      </c>
      <c r="P260" t="n">
        <v>401.59</v>
      </c>
      <c r="Q260" t="n">
        <v>608.77</v>
      </c>
      <c r="R260" t="n">
        <v>52.94</v>
      </c>
      <c r="S260" t="n">
        <v>46.36</v>
      </c>
      <c r="T260" t="n">
        <v>2969.97</v>
      </c>
      <c r="U260" t="n">
        <v>0.88</v>
      </c>
      <c r="V260" t="n">
        <v>0.9</v>
      </c>
      <c r="W260" t="n">
        <v>9.19</v>
      </c>
      <c r="X260" t="n">
        <v>0.18</v>
      </c>
      <c r="Y260" t="n">
        <v>1</v>
      </c>
      <c r="Z260" t="n">
        <v>10</v>
      </c>
    </row>
    <row r="261">
      <c r="A261" t="n">
        <v>125</v>
      </c>
      <c r="B261" t="n">
        <v>140</v>
      </c>
      <c r="C261" t="inlineStr">
        <is>
          <t xml:space="preserve">CONCLUIDO	</t>
        </is>
      </c>
      <c r="D261" t="n">
        <v>3.7072</v>
      </c>
      <c r="E261" t="n">
        <v>26.97</v>
      </c>
      <c r="F261" t="n">
        <v>23.55</v>
      </c>
      <c r="G261" t="n">
        <v>141.31</v>
      </c>
      <c r="H261" t="n">
        <v>1.68</v>
      </c>
      <c r="I261" t="n">
        <v>10</v>
      </c>
      <c r="J261" t="n">
        <v>341.64</v>
      </c>
      <c r="K261" t="n">
        <v>60.56</v>
      </c>
      <c r="L261" t="n">
        <v>32.25</v>
      </c>
      <c r="M261" t="n">
        <v>8</v>
      </c>
      <c r="N261" t="n">
        <v>108.84</v>
      </c>
      <c r="O261" t="n">
        <v>42370.23</v>
      </c>
      <c r="P261" t="n">
        <v>402.22</v>
      </c>
      <c r="Q261" t="n">
        <v>608.78</v>
      </c>
      <c r="R261" t="n">
        <v>52.98</v>
      </c>
      <c r="S261" t="n">
        <v>46.36</v>
      </c>
      <c r="T261" t="n">
        <v>2987.03</v>
      </c>
      <c r="U261" t="n">
        <v>0.87</v>
      </c>
      <c r="V261" t="n">
        <v>0.9</v>
      </c>
      <c r="W261" t="n">
        <v>9.19</v>
      </c>
      <c r="X261" t="n">
        <v>0.18</v>
      </c>
      <c r="Y261" t="n">
        <v>1</v>
      </c>
      <c r="Z261" t="n">
        <v>10</v>
      </c>
    </row>
    <row r="262">
      <c r="A262" t="n">
        <v>126</v>
      </c>
      <c r="B262" t="n">
        <v>140</v>
      </c>
      <c r="C262" t="inlineStr">
        <is>
          <t xml:space="preserve">CONCLUIDO	</t>
        </is>
      </c>
      <c r="D262" t="n">
        <v>3.7077</v>
      </c>
      <c r="E262" t="n">
        <v>26.97</v>
      </c>
      <c r="F262" t="n">
        <v>23.55</v>
      </c>
      <c r="G262" t="n">
        <v>141.28</v>
      </c>
      <c r="H262" t="n">
        <v>1.69</v>
      </c>
      <c r="I262" t="n">
        <v>10</v>
      </c>
      <c r="J262" t="n">
        <v>342.26</v>
      </c>
      <c r="K262" t="n">
        <v>60.56</v>
      </c>
      <c r="L262" t="n">
        <v>32.5</v>
      </c>
      <c r="M262" t="n">
        <v>8</v>
      </c>
      <c r="N262" t="n">
        <v>109.2</v>
      </c>
      <c r="O262" t="n">
        <v>42445.98</v>
      </c>
      <c r="P262" t="n">
        <v>402.78</v>
      </c>
      <c r="Q262" t="n">
        <v>608.78</v>
      </c>
      <c r="R262" t="n">
        <v>52.86</v>
      </c>
      <c r="S262" t="n">
        <v>46.36</v>
      </c>
      <c r="T262" t="n">
        <v>2926.31</v>
      </c>
      <c r="U262" t="n">
        <v>0.88</v>
      </c>
      <c r="V262" t="n">
        <v>0.9</v>
      </c>
      <c r="W262" t="n">
        <v>9.19</v>
      </c>
      <c r="X262" t="n">
        <v>0.18</v>
      </c>
      <c r="Y262" t="n">
        <v>1</v>
      </c>
      <c r="Z262" t="n">
        <v>10</v>
      </c>
    </row>
    <row r="263">
      <c r="A263" t="n">
        <v>127</v>
      </c>
      <c r="B263" t="n">
        <v>140</v>
      </c>
      <c r="C263" t="inlineStr">
        <is>
          <t xml:space="preserve">CONCLUIDO	</t>
        </is>
      </c>
      <c r="D263" t="n">
        <v>3.7073</v>
      </c>
      <c r="E263" t="n">
        <v>26.97</v>
      </c>
      <c r="F263" t="n">
        <v>23.55</v>
      </c>
      <c r="G263" t="n">
        <v>141.3</v>
      </c>
      <c r="H263" t="n">
        <v>1.7</v>
      </c>
      <c r="I263" t="n">
        <v>10</v>
      </c>
      <c r="J263" t="n">
        <v>342.87</v>
      </c>
      <c r="K263" t="n">
        <v>60.56</v>
      </c>
      <c r="L263" t="n">
        <v>32.75</v>
      </c>
      <c r="M263" t="n">
        <v>8</v>
      </c>
      <c r="N263" t="n">
        <v>109.57</v>
      </c>
      <c r="O263" t="n">
        <v>42521.91</v>
      </c>
      <c r="P263" t="n">
        <v>402.88</v>
      </c>
      <c r="Q263" t="n">
        <v>608.76</v>
      </c>
      <c r="R263" t="n">
        <v>52.86</v>
      </c>
      <c r="S263" t="n">
        <v>46.36</v>
      </c>
      <c r="T263" t="n">
        <v>2927.43</v>
      </c>
      <c r="U263" t="n">
        <v>0.88</v>
      </c>
      <c r="V263" t="n">
        <v>0.9</v>
      </c>
      <c r="W263" t="n">
        <v>9.199999999999999</v>
      </c>
      <c r="X263" t="n">
        <v>0.18</v>
      </c>
      <c r="Y263" t="n">
        <v>1</v>
      </c>
      <c r="Z263" t="n">
        <v>10</v>
      </c>
    </row>
    <row r="264">
      <c r="A264" t="n">
        <v>128</v>
      </c>
      <c r="B264" t="n">
        <v>140</v>
      </c>
      <c r="C264" t="inlineStr">
        <is>
          <t xml:space="preserve">CONCLUIDO	</t>
        </is>
      </c>
      <c r="D264" t="n">
        <v>3.7072</v>
      </c>
      <c r="E264" t="n">
        <v>26.97</v>
      </c>
      <c r="F264" t="n">
        <v>23.55</v>
      </c>
      <c r="G264" t="n">
        <v>141.31</v>
      </c>
      <c r="H264" t="n">
        <v>1.71</v>
      </c>
      <c r="I264" t="n">
        <v>10</v>
      </c>
      <c r="J264" t="n">
        <v>343.49</v>
      </c>
      <c r="K264" t="n">
        <v>60.56</v>
      </c>
      <c r="L264" t="n">
        <v>33</v>
      </c>
      <c r="M264" t="n">
        <v>8</v>
      </c>
      <c r="N264" t="n">
        <v>109.94</v>
      </c>
      <c r="O264" t="n">
        <v>42598.03</v>
      </c>
      <c r="P264" t="n">
        <v>403.14</v>
      </c>
      <c r="Q264" t="n">
        <v>608.8099999999999</v>
      </c>
      <c r="R264" t="n">
        <v>52.94</v>
      </c>
      <c r="S264" t="n">
        <v>46.36</v>
      </c>
      <c r="T264" t="n">
        <v>2967.08</v>
      </c>
      <c r="U264" t="n">
        <v>0.88</v>
      </c>
      <c r="V264" t="n">
        <v>0.9</v>
      </c>
      <c r="W264" t="n">
        <v>9.19</v>
      </c>
      <c r="X264" t="n">
        <v>0.18</v>
      </c>
      <c r="Y264" t="n">
        <v>1</v>
      </c>
      <c r="Z264" t="n">
        <v>10</v>
      </c>
    </row>
    <row r="265">
      <c r="A265" t="n">
        <v>129</v>
      </c>
      <c r="B265" t="n">
        <v>140</v>
      </c>
      <c r="C265" t="inlineStr">
        <is>
          <t xml:space="preserve">CONCLUIDO	</t>
        </is>
      </c>
      <c r="D265" t="n">
        <v>3.707</v>
      </c>
      <c r="E265" t="n">
        <v>26.98</v>
      </c>
      <c r="F265" t="n">
        <v>23.55</v>
      </c>
      <c r="G265" t="n">
        <v>141.32</v>
      </c>
      <c r="H265" t="n">
        <v>1.72</v>
      </c>
      <c r="I265" t="n">
        <v>10</v>
      </c>
      <c r="J265" t="n">
        <v>344.11</v>
      </c>
      <c r="K265" t="n">
        <v>60.56</v>
      </c>
      <c r="L265" t="n">
        <v>33.25</v>
      </c>
      <c r="M265" t="n">
        <v>8</v>
      </c>
      <c r="N265" t="n">
        <v>110.3</v>
      </c>
      <c r="O265" t="n">
        <v>42674.47</v>
      </c>
      <c r="P265" t="n">
        <v>403.42</v>
      </c>
      <c r="Q265" t="n">
        <v>608.8</v>
      </c>
      <c r="R265" t="n">
        <v>52.98</v>
      </c>
      <c r="S265" t="n">
        <v>46.36</v>
      </c>
      <c r="T265" t="n">
        <v>2988.3</v>
      </c>
      <c r="U265" t="n">
        <v>0.87</v>
      </c>
      <c r="V265" t="n">
        <v>0.9</v>
      </c>
      <c r="W265" t="n">
        <v>9.199999999999999</v>
      </c>
      <c r="X265" t="n">
        <v>0.18</v>
      </c>
      <c r="Y265" t="n">
        <v>1</v>
      </c>
      <c r="Z265" t="n">
        <v>10</v>
      </c>
    </row>
    <row r="266">
      <c r="A266" t="n">
        <v>130</v>
      </c>
      <c r="B266" t="n">
        <v>140</v>
      </c>
      <c r="C266" t="inlineStr">
        <is>
          <t xml:space="preserve">CONCLUIDO	</t>
        </is>
      </c>
      <c r="D266" t="n">
        <v>3.7081</v>
      </c>
      <c r="E266" t="n">
        <v>26.97</v>
      </c>
      <c r="F266" t="n">
        <v>23.55</v>
      </c>
      <c r="G266" t="n">
        <v>141.27</v>
      </c>
      <c r="H266" t="n">
        <v>1.73</v>
      </c>
      <c r="I266" t="n">
        <v>10</v>
      </c>
      <c r="J266" t="n">
        <v>344.73</v>
      </c>
      <c r="K266" t="n">
        <v>60.56</v>
      </c>
      <c r="L266" t="n">
        <v>33.5</v>
      </c>
      <c r="M266" t="n">
        <v>8</v>
      </c>
      <c r="N266" t="n">
        <v>110.67</v>
      </c>
      <c r="O266" t="n">
        <v>42750.97</v>
      </c>
      <c r="P266" t="n">
        <v>403.67</v>
      </c>
      <c r="Q266" t="n">
        <v>608.78</v>
      </c>
      <c r="R266" t="n">
        <v>52.84</v>
      </c>
      <c r="S266" t="n">
        <v>46.36</v>
      </c>
      <c r="T266" t="n">
        <v>2916.07</v>
      </c>
      <c r="U266" t="n">
        <v>0.88</v>
      </c>
      <c r="V266" t="n">
        <v>0.9</v>
      </c>
      <c r="W266" t="n">
        <v>9.19</v>
      </c>
      <c r="X266" t="n">
        <v>0.17</v>
      </c>
      <c r="Y266" t="n">
        <v>1</v>
      </c>
      <c r="Z266" t="n">
        <v>10</v>
      </c>
    </row>
    <row r="267">
      <c r="A267" t="n">
        <v>131</v>
      </c>
      <c r="B267" t="n">
        <v>140</v>
      </c>
      <c r="C267" t="inlineStr">
        <is>
          <t xml:space="preserve">CONCLUIDO	</t>
        </is>
      </c>
      <c r="D267" t="n">
        <v>3.7081</v>
      </c>
      <c r="E267" t="n">
        <v>26.97</v>
      </c>
      <c r="F267" t="n">
        <v>23.55</v>
      </c>
      <c r="G267" t="n">
        <v>141.27</v>
      </c>
      <c r="H267" t="n">
        <v>1.74</v>
      </c>
      <c r="I267" t="n">
        <v>10</v>
      </c>
      <c r="J267" t="n">
        <v>345.35</v>
      </c>
      <c r="K267" t="n">
        <v>60.56</v>
      </c>
      <c r="L267" t="n">
        <v>33.75</v>
      </c>
      <c r="M267" t="n">
        <v>8</v>
      </c>
      <c r="N267" t="n">
        <v>111.05</v>
      </c>
      <c r="O267" t="n">
        <v>42827.67</v>
      </c>
      <c r="P267" t="n">
        <v>403.84</v>
      </c>
      <c r="Q267" t="n">
        <v>608.77</v>
      </c>
      <c r="R267" t="n">
        <v>52.68</v>
      </c>
      <c r="S267" t="n">
        <v>46.36</v>
      </c>
      <c r="T267" t="n">
        <v>2838.72</v>
      </c>
      <c r="U267" t="n">
        <v>0.88</v>
      </c>
      <c r="V267" t="n">
        <v>0.9</v>
      </c>
      <c r="W267" t="n">
        <v>9.199999999999999</v>
      </c>
      <c r="X267" t="n">
        <v>0.17</v>
      </c>
      <c r="Y267" t="n">
        <v>1</v>
      </c>
      <c r="Z267" t="n">
        <v>10</v>
      </c>
    </row>
    <row r="268">
      <c r="A268" t="n">
        <v>132</v>
      </c>
      <c r="B268" t="n">
        <v>140</v>
      </c>
      <c r="C268" t="inlineStr">
        <is>
          <t xml:space="preserve">CONCLUIDO	</t>
        </is>
      </c>
      <c r="D268" t="n">
        <v>3.7089</v>
      </c>
      <c r="E268" t="n">
        <v>26.96</v>
      </c>
      <c r="F268" t="n">
        <v>23.54</v>
      </c>
      <c r="G268" t="n">
        <v>141.23</v>
      </c>
      <c r="H268" t="n">
        <v>1.75</v>
      </c>
      <c r="I268" t="n">
        <v>10</v>
      </c>
      <c r="J268" t="n">
        <v>345.97</v>
      </c>
      <c r="K268" t="n">
        <v>60.56</v>
      </c>
      <c r="L268" t="n">
        <v>34</v>
      </c>
      <c r="M268" t="n">
        <v>8</v>
      </c>
      <c r="N268" t="n">
        <v>111.42</v>
      </c>
      <c r="O268" t="n">
        <v>42904.56</v>
      </c>
      <c r="P268" t="n">
        <v>403.96</v>
      </c>
      <c r="Q268" t="n">
        <v>608.79</v>
      </c>
      <c r="R268" t="n">
        <v>52.72</v>
      </c>
      <c r="S268" t="n">
        <v>46.36</v>
      </c>
      <c r="T268" t="n">
        <v>2855.92</v>
      </c>
      <c r="U268" t="n">
        <v>0.88</v>
      </c>
      <c r="V268" t="n">
        <v>0.91</v>
      </c>
      <c r="W268" t="n">
        <v>9.19</v>
      </c>
      <c r="X268" t="n">
        <v>0.17</v>
      </c>
      <c r="Y268" t="n">
        <v>1</v>
      </c>
      <c r="Z268" t="n">
        <v>10</v>
      </c>
    </row>
    <row r="269">
      <c r="A269" t="n">
        <v>133</v>
      </c>
      <c r="B269" t="n">
        <v>140</v>
      </c>
      <c r="C269" t="inlineStr">
        <is>
          <t xml:space="preserve">CONCLUIDO	</t>
        </is>
      </c>
      <c r="D269" t="n">
        <v>3.7082</v>
      </c>
      <c r="E269" t="n">
        <v>26.97</v>
      </c>
      <c r="F269" t="n">
        <v>23.54</v>
      </c>
      <c r="G269" t="n">
        <v>141.26</v>
      </c>
      <c r="H269" t="n">
        <v>1.76</v>
      </c>
      <c r="I269" t="n">
        <v>10</v>
      </c>
      <c r="J269" t="n">
        <v>346.6</v>
      </c>
      <c r="K269" t="n">
        <v>60.56</v>
      </c>
      <c r="L269" t="n">
        <v>34.25</v>
      </c>
      <c r="M269" t="n">
        <v>8</v>
      </c>
      <c r="N269" t="n">
        <v>111.8</v>
      </c>
      <c r="O269" t="n">
        <v>42981.64</v>
      </c>
      <c r="P269" t="n">
        <v>404.38</v>
      </c>
      <c r="Q269" t="n">
        <v>608.77</v>
      </c>
      <c r="R269" t="n">
        <v>52.74</v>
      </c>
      <c r="S269" t="n">
        <v>46.36</v>
      </c>
      <c r="T269" t="n">
        <v>2868.14</v>
      </c>
      <c r="U269" t="n">
        <v>0.88</v>
      </c>
      <c r="V269" t="n">
        <v>0.91</v>
      </c>
      <c r="W269" t="n">
        <v>9.19</v>
      </c>
      <c r="X269" t="n">
        <v>0.17</v>
      </c>
      <c r="Y269" t="n">
        <v>1</v>
      </c>
      <c r="Z269" t="n">
        <v>10</v>
      </c>
    </row>
    <row r="270">
      <c r="A270" t="n">
        <v>134</v>
      </c>
      <c r="B270" t="n">
        <v>140</v>
      </c>
      <c r="C270" t="inlineStr">
        <is>
          <t xml:space="preserve">CONCLUIDO	</t>
        </is>
      </c>
      <c r="D270" t="n">
        <v>3.7085</v>
      </c>
      <c r="E270" t="n">
        <v>26.97</v>
      </c>
      <c r="F270" t="n">
        <v>23.54</v>
      </c>
      <c r="G270" t="n">
        <v>141.25</v>
      </c>
      <c r="H270" t="n">
        <v>1.77</v>
      </c>
      <c r="I270" t="n">
        <v>10</v>
      </c>
      <c r="J270" t="n">
        <v>347.23</v>
      </c>
      <c r="K270" t="n">
        <v>60.56</v>
      </c>
      <c r="L270" t="n">
        <v>34.5</v>
      </c>
      <c r="M270" t="n">
        <v>8</v>
      </c>
      <c r="N270" t="n">
        <v>112.17</v>
      </c>
      <c r="O270" t="n">
        <v>43058.93</v>
      </c>
      <c r="P270" t="n">
        <v>404.26</v>
      </c>
      <c r="Q270" t="n">
        <v>608.79</v>
      </c>
      <c r="R270" t="n">
        <v>52.65</v>
      </c>
      <c r="S270" t="n">
        <v>46.36</v>
      </c>
      <c r="T270" t="n">
        <v>2822.21</v>
      </c>
      <c r="U270" t="n">
        <v>0.88</v>
      </c>
      <c r="V270" t="n">
        <v>0.91</v>
      </c>
      <c r="W270" t="n">
        <v>9.19</v>
      </c>
      <c r="X270" t="n">
        <v>0.17</v>
      </c>
      <c r="Y270" t="n">
        <v>1</v>
      </c>
      <c r="Z270" t="n">
        <v>10</v>
      </c>
    </row>
    <row r="271">
      <c r="A271" t="n">
        <v>135</v>
      </c>
      <c r="B271" t="n">
        <v>140</v>
      </c>
      <c r="C271" t="inlineStr">
        <is>
          <t xml:space="preserve">CONCLUIDO	</t>
        </is>
      </c>
      <c r="D271" t="n">
        <v>3.7084</v>
      </c>
      <c r="E271" t="n">
        <v>26.97</v>
      </c>
      <c r="F271" t="n">
        <v>23.54</v>
      </c>
      <c r="G271" t="n">
        <v>141.25</v>
      </c>
      <c r="H271" t="n">
        <v>1.78</v>
      </c>
      <c r="I271" t="n">
        <v>10</v>
      </c>
      <c r="J271" t="n">
        <v>347.85</v>
      </c>
      <c r="K271" t="n">
        <v>60.56</v>
      </c>
      <c r="L271" t="n">
        <v>34.75</v>
      </c>
      <c r="M271" t="n">
        <v>8</v>
      </c>
      <c r="N271" t="n">
        <v>112.55</v>
      </c>
      <c r="O271" t="n">
        <v>43136.41</v>
      </c>
      <c r="P271" t="n">
        <v>404.02</v>
      </c>
      <c r="Q271" t="n">
        <v>608.78</v>
      </c>
      <c r="R271" t="n">
        <v>52.66</v>
      </c>
      <c r="S271" t="n">
        <v>46.36</v>
      </c>
      <c r="T271" t="n">
        <v>2826.86</v>
      </c>
      <c r="U271" t="n">
        <v>0.88</v>
      </c>
      <c r="V271" t="n">
        <v>0.91</v>
      </c>
      <c r="W271" t="n">
        <v>9.19</v>
      </c>
      <c r="X271" t="n">
        <v>0.17</v>
      </c>
      <c r="Y271" t="n">
        <v>1</v>
      </c>
      <c r="Z271" t="n">
        <v>10</v>
      </c>
    </row>
    <row r="272">
      <c r="A272" t="n">
        <v>136</v>
      </c>
      <c r="B272" t="n">
        <v>140</v>
      </c>
      <c r="C272" t="inlineStr">
        <is>
          <t xml:space="preserve">CONCLUIDO	</t>
        </is>
      </c>
      <c r="D272" t="n">
        <v>3.7084</v>
      </c>
      <c r="E272" t="n">
        <v>26.97</v>
      </c>
      <c r="F272" t="n">
        <v>23.54</v>
      </c>
      <c r="G272" t="n">
        <v>141.26</v>
      </c>
      <c r="H272" t="n">
        <v>1.79</v>
      </c>
      <c r="I272" t="n">
        <v>10</v>
      </c>
      <c r="J272" t="n">
        <v>348.48</v>
      </c>
      <c r="K272" t="n">
        <v>60.56</v>
      </c>
      <c r="L272" t="n">
        <v>35</v>
      </c>
      <c r="M272" t="n">
        <v>8</v>
      </c>
      <c r="N272" t="n">
        <v>112.93</v>
      </c>
      <c r="O272" t="n">
        <v>43214.09</v>
      </c>
      <c r="P272" t="n">
        <v>403.42</v>
      </c>
      <c r="Q272" t="n">
        <v>608.8</v>
      </c>
      <c r="R272" t="n">
        <v>52.7</v>
      </c>
      <c r="S272" t="n">
        <v>46.36</v>
      </c>
      <c r="T272" t="n">
        <v>2848.36</v>
      </c>
      <c r="U272" t="n">
        <v>0.88</v>
      </c>
      <c r="V272" t="n">
        <v>0.91</v>
      </c>
      <c r="W272" t="n">
        <v>9.19</v>
      </c>
      <c r="X272" t="n">
        <v>0.17</v>
      </c>
      <c r="Y272" t="n">
        <v>1</v>
      </c>
      <c r="Z272" t="n">
        <v>10</v>
      </c>
    </row>
    <row r="273">
      <c r="A273" t="n">
        <v>137</v>
      </c>
      <c r="B273" t="n">
        <v>140</v>
      </c>
      <c r="C273" t="inlineStr">
        <is>
          <t xml:space="preserve">CONCLUIDO	</t>
        </is>
      </c>
      <c r="D273" t="n">
        <v>3.7075</v>
      </c>
      <c r="E273" t="n">
        <v>26.97</v>
      </c>
      <c r="F273" t="n">
        <v>23.55</v>
      </c>
      <c r="G273" t="n">
        <v>141.29</v>
      </c>
      <c r="H273" t="n">
        <v>1.8</v>
      </c>
      <c r="I273" t="n">
        <v>10</v>
      </c>
      <c r="J273" t="n">
        <v>349.12</v>
      </c>
      <c r="K273" t="n">
        <v>60.56</v>
      </c>
      <c r="L273" t="n">
        <v>35.25</v>
      </c>
      <c r="M273" t="n">
        <v>8</v>
      </c>
      <c r="N273" t="n">
        <v>113.31</v>
      </c>
      <c r="O273" t="n">
        <v>43291.97</v>
      </c>
      <c r="P273" t="n">
        <v>402.82</v>
      </c>
      <c r="Q273" t="n">
        <v>608.79</v>
      </c>
      <c r="R273" t="n">
        <v>52.89</v>
      </c>
      <c r="S273" t="n">
        <v>46.36</v>
      </c>
      <c r="T273" t="n">
        <v>2943.49</v>
      </c>
      <c r="U273" t="n">
        <v>0.88</v>
      </c>
      <c r="V273" t="n">
        <v>0.9</v>
      </c>
      <c r="W273" t="n">
        <v>9.19</v>
      </c>
      <c r="X273" t="n">
        <v>0.18</v>
      </c>
      <c r="Y273" t="n">
        <v>1</v>
      </c>
      <c r="Z273" t="n">
        <v>10</v>
      </c>
    </row>
    <row r="274">
      <c r="A274" t="n">
        <v>138</v>
      </c>
      <c r="B274" t="n">
        <v>140</v>
      </c>
      <c r="C274" t="inlineStr">
        <is>
          <t xml:space="preserve">CONCLUIDO	</t>
        </is>
      </c>
      <c r="D274" t="n">
        <v>3.7065</v>
      </c>
      <c r="E274" t="n">
        <v>26.98</v>
      </c>
      <c r="F274" t="n">
        <v>23.56</v>
      </c>
      <c r="G274" t="n">
        <v>141.34</v>
      </c>
      <c r="H274" t="n">
        <v>1.81</v>
      </c>
      <c r="I274" t="n">
        <v>10</v>
      </c>
      <c r="J274" t="n">
        <v>349.75</v>
      </c>
      <c r="K274" t="n">
        <v>60.56</v>
      </c>
      <c r="L274" t="n">
        <v>35.5</v>
      </c>
      <c r="M274" t="n">
        <v>8</v>
      </c>
      <c r="N274" t="n">
        <v>113.69</v>
      </c>
      <c r="O274" t="n">
        <v>43370.05</v>
      </c>
      <c r="P274" t="n">
        <v>402.62</v>
      </c>
      <c r="Q274" t="n">
        <v>608.79</v>
      </c>
      <c r="R274" t="n">
        <v>52.98</v>
      </c>
      <c r="S274" t="n">
        <v>46.36</v>
      </c>
      <c r="T274" t="n">
        <v>2989.08</v>
      </c>
      <c r="U274" t="n">
        <v>0.87</v>
      </c>
      <c r="V274" t="n">
        <v>0.9</v>
      </c>
      <c r="W274" t="n">
        <v>9.199999999999999</v>
      </c>
      <c r="X274" t="n">
        <v>0.19</v>
      </c>
      <c r="Y274" t="n">
        <v>1</v>
      </c>
      <c r="Z274" t="n">
        <v>10</v>
      </c>
    </row>
    <row r="275">
      <c r="A275" t="n">
        <v>139</v>
      </c>
      <c r="B275" t="n">
        <v>140</v>
      </c>
      <c r="C275" t="inlineStr">
        <is>
          <t xml:space="preserve">CONCLUIDO	</t>
        </is>
      </c>
      <c r="D275" t="n">
        <v>3.707</v>
      </c>
      <c r="E275" t="n">
        <v>26.98</v>
      </c>
      <c r="F275" t="n">
        <v>23.55</v>
      </c>
      <c r="G275" t="n">
        <v>141.31</v>
      </c>
      <c r="H275" t="n">
        <v>1.82</v>
      </c>
      <c r="I275" t="n">
        <v>10</v>
      </c>
      <c r="J275" t="n">
        <v>350.38</v>
      </c>
      <c r="K275" t="n">
        <v>60.56</v>
      </c>
      <c r="L275" t="n">
        <v>35.75</v>
      </c>
      <c r="M275" t="n">
        <v>8</v>
      </c>
      <c r="N275" t="n">
        <v>114.08</v>
      </c>
      <c r="O275" t="n">
        <v>43448.34</v>
      </c>
      <c r="P275" t="n">
        <v>401.48</v>
      </c>
      <c r="Q275" t="n">
        <v>608.75</v>
      </c>
      <c r="R275" t="n">
        <v>53.04</v>
      </c>
      <c r="S275" t="n">
        <v>46.36</v>
      </c>
      <c r="T275" t="n">
        <v>3016.95</v>
      </c>
      <c r="U275" t="n">
        <v>0.87</v>
      </c>
      <c r="V275" t="n">
        <v>0.9</v>
      </c>
      <c r="W275" t="n">
        <v>9.19</v>
      </c>
      <c r="X275" t="n">
        <v>0.18</v>
      </c>
      <c r="Y275" t="n">
        <v>1</v>
      </c>
      <c r="Z275" t="n">
        <v>10</v>
      </c>
    </row>
    <row r="276">
      <c r="A276" t="n">
        <v>140</v>
      </c>
      <c r="B276" t="n">
        <v>140</v>
      </c>
      <c r="C276" t="inlineStr">
        <is>
          <t xml:space="preserve">CONCLUIDO	</t>
        </is>
      </c>
      <c r="D276" t="n">
        <v>3.7169</v>
      </c>
      <c r="E276" t="n">
        <v>26.9</v>
      </c>
      <c r="F276" t="n">
        <v>23.53</v>
      </c>
      <c r="G276" t="n">
        <v>156.89</v>
      </c>
      <c r="H276" t="n">
        <v>1.83</v>
      </c>
      <c r="I276" t="n">
        <v>9</v>
      </c>
      <c r="J276" t="n">
        <v>351.02</v>
      </c>
      <c r="K276" t="n">
        <v>60.56</v>
      </c>
      <c r="L276" t="n">
        <v>36</v>
      </c>
      <c r="M276" t="n">
        <v>7</v>
      </c>
      <c r="N276" t="n">
        <v>114.47</v>
      </c>
      <c r="O276" t="n">
        <v>43526.84</v>
      </c>
      <c r="P276" t="n">
        <v>401.13</v>
      </c>
      <c r="Q276" t="n">
        <v>608.75</v>
      </c>
      <c r="R276" t="n">
        <v>52.41</v>
      </c>
      <c r="S276" t="n">
        <v>46.36</v>
      </c>
      <c r="T276" t="n">
        <v>2706.46</v>
      </c>
      <c r="U276" t="n">
        <v>0.88</v>
      </c>
      <c r="V276" t="n">
        <v>0.91</v>
      </c>
      <c r="W276" t="n">
        <v>9.19</v>
      </c>
      <c r="X276" t="n">
        <v>0.16</v>
      </c>
      <c r="Y276" t="n">
        <v>1</v>
      </c>
      <c r="Z276" t="n">
        <v>10</v>
      </c>
    </row>
    <row r="277">
      <c r="A277" t="n">
        <v>141</v>
      </c>
      <c r="B277" t="n">
        <v>140</v>
      </c>
      <c r="C277" t="inlineStr">
        <is>
          <t xml:space="preserve">CONCLUIDO	</t>
        </is>
      </c>
      <c r="D277" t="n">
        <v>3.7177</v>
      </c>
      <c r="E277" t="n">
        <v>26.9</v>
      </c>
      <c r="F277" t="n">
        <v>23.53</v>
      </c>
      <c r="G277" t="n">
        <v>156.85</v>
      </c>
      <c r="H277" t="n">
        <v>1.84</v>
      </c>
      <c r="I277" t="n">
        <v>9</v>
      </c>
      <c r="J277" t="n">
        <v>351.66</v>
      </c>
      <c r="K277" t="n">
        <v>60.56</v>
      </c>
      <c r="L277" t="n">
        <v>36.25</v>
      </c>
      <c r="M277" t="n">
        <v>7</v>
      </c>
      <c r="N277" t="n">
        <v>114.85</v>
      </c>
      <c r="O277" t="n">
        <v>43605.54</v>
      </c>
      <c r="P277" t="n">
        <v>401.56</v>
      </c>
      <c r="Q277" t="n">
        <v>608.78</v>
      </c>
      <c r="R277" t="n">
        <v>52.32</v>
      </c>
      <c r="S277" t="n">
        <v>46.36</v>
      </c>
      <c r="T277" t="n">
        <v>2663.19</v>
      </c>
      <c r="U277" t="n">
        <v>0.89</v>
      </c>
      <c r="V277" t="n">
        <v>0.91</v>
      </c>
      <c r="W277" t="n">
        <v>9.19</v>
      </c>
      <c r="X277" t="n">
        <v>0.16</v>
      </c>
      <c r="Y277" t="n">
        <v>1</v>
      </c>
      <c r="Z277" t="n">
        <v>10</v>
      </c>
    </row>
    <row r="278">
      <c r="A278" t="n">
        <v>142</v>
      </c>
      <c r="B278" t="n">
        <v>140</v>
      </c>
      <c r="C278" t="inlineStr">
        <is>
          <t xml:space="preserve">CONCLUIDO	</t>
        </is>
      </c>
      <c r="D278" t="n">
        <v>3.7174</v>
      </c>
      <c r="E278" t="n">
        <v>26.9</v>
      </c>
      <c r="F278" t="n">
        <v>23.53</v>
      </c>
      <c r="G278" t="n">
        <v>156.86</v>
      </c>
      <c r="H278" t="n">
        <v>1.85</v>
      </c>
      <c r="I278" t="n">
        <v>9</v>
      </c>
      <c r="J278" t="n">
        <v>352.3</v>
      </c>
      <c r="K278" t="n">
        <v>60.56</v>
      </c>
      <c r="L278" t="n">
        <v>36.5</v>
      </c>
      <c r="M278" t="n">
        <v>7</v>
      </c>
      <c r="N278" t="n">
        <v>115.24</v>
      </c>
      <c r="O278" t="n">
        <v>43684.46</v>
      </c>
      <c r="P278" t="n">
        <v>402.05</v>
      </c>
      <c r="Q278" t="n">
        <v>608.77</v>
      </c>
      <c r="R278" t="n">
        <v>52.33</v>
      </c>
      <c r="S278" t="n">
        <v>46.36</v>
      </c>
      <c r="T278" t="n">
        <v>2666.69</v>
      </c>
      <c r="U278" t="n">
        <v>0.89</v>
      </c>
      <c r="V278" t="n">
        <v>0.91</v>
      </c>
      <c r="W278" t="n">
        <v>9.19</v>
      </c>
      <c r="X278" t="n">
        <v>0.16</v>
      </c>
      <c r="Y278" t="n">
        <v>1</v>
      </c>
      <c r="Z278" t="n">
        <v>10</v>
      </c>
    </row>
    <row r="279">
      <c r="A279" t="n">
        <v>143</v>
      </c>
      <c r="B279" t="n">
        <v>140</v>
      </c>
      <c r="C279" t="inlineStr">
        <is>
          <t xml:space="preserve">CONCLUIDO	</t>
        </is>
      </c>
      <c r="D279" t="n">
        <v>3.7174</v>
      </c>
      <c r="E279" t="n">
        <v>26.9</v>
      </c>
      <c r="F279" t="n">
        <v>23.53</v>
      </c>
      <c r="G279" t="n">
        <v>156.86</v>
      </c>
      <c r="H279" t="n">
        <v>1.86</v>
      </c>
      <c r="I279" t="n">
        <v>9</v>
      </c>
      <c r="J279" t="n">
        <v>352.94</v>
      </c>
      <c r="K279" t="n">
        <v>60.56</v>
      </c>
      <c r="L279" t="n">
        <v>36.75</v>
      </c>
      <c r="M279" t="n">
        <v>7</v>
      </c>
      <c r="N279" t="n">
        <v>115.64</v>
      </c>
      <c r="O279" t="n">
        <v>43763.7</v>
      </c>
      <c r="P279" t="n">
        <v>402.4</v>
      </c>
      <c r="Q279" t="n">
        <v>608.78</v>
      </c>
      <c r="R279" t="n">
        <v>52.33</v>
      </c>
      <c r="S279" t="n">
        <v>46.36</v>
      </c>
      <c r="T279" t="n">
        <v>2667.45</v>
      </c>
      <c r="U279" t="n">
        <v>0.89</v>
      </c>
      <c r="V279" t="n">
        <v>0.91</v>
      </c>
      <c r="W279" t="n">
        <v>9.19</v>
      </c>
      <c r="X279" t="n">
        <v>0.16</v>
      </c>
      <c r="Y279" t="n">
        <v>1</v>
      </c>
      <c r="Z279" t="n">
        <v>10</v>
      </c>
    </row>
    <row r="280">
      <c r="A280" t="n">
        <v>144</v>
      </c>
      <c r="B280" t="n">
        <v>140</v>
      </c>
      <c r="C280" t="inlineStr">
        <is>
          <t xml:space="preserve">CONCLUIDO	</t>
        </is>
      </c>
      <c r="D280" t="n">
        <v>3.7158</v>
      </c>
      <c r="E280" t="n">
        <v>26.91</v>
      </c>
      <c r="F280" t="n">
        <v>23.54</v>
      </c>
      <c r="G280" t="n">
        <v>156.94</v>
      </c>
      <c r="H280" t="n">
        <v>1.87</v>
      </c>
      <c r="I280" t="n">
        <v>9</v>
      </c>
      <c r="J280" t="n">
        <v>353.58</v>
      </c>
      <c r="K280" t="n">
        <v>60.56</v>
      </c>
      <c r="L280" t="n">
        <v>37</v>
      </c>
      <c r="M280" t="n">
        <v>7</v>
      </c>
      <c r="N280" t="n">
        <v>116.03</v>
      </c>
      <c r="O280" t="n">
        <v>43843.04</v>
      </c>
      <c r="P280" t="n">
        <v>402.89</v>
      </c>
      <c r="Q280" t="n">
        <v>608.8099999999999</v>
      </c>
      <c r="R280" t="n">
        <v>52.53</v>
      </c>
      <c r="S280" t="n">
        <v>46.36</v>
      </c>
      <c r="T280" t="n">
        <v>2766.48</v>
      </c>
      <c r="U280" t="n">
        <v>0.88</v>
      </c>
      <c r="V280" t="n">
        <v>0.91</v>
      </c>
      <c r="W280" t="n">
        <v>9.199999999999999</v>
      </c>
      <c r="X280" t="n">
        <v>0.17</v>
      </c>
      <c r="Y280" t="n">
        <v>1</v>
      </c>
      <c r="Z280" t="n">
        <v>10</v>
      </c>
    </row>
    <row r="281">
      <c r="A281" t="n">
        <v>145</v>
      </c>
      <c r="B281" t="n">
        <v>140</v>
      </c>
      <c r="C281" t="inlineStr">
        <is>
          <t xml:space="preserve">CONCLUIDO	</t>
        </is>
      </c>
      <c r="D281" t="n">
        <v>3.7166</v>
      </c>
      <c r="E281" t="n">
        <v>26.91</v>
      </c>
      <c r="F281" t="n">
        <v>23.54</v>
      </c>
      <c r="G281" t="n">
        <v>156.9</v>
      </c>
      <c r="H281" t="n">
        <v>1.87</v>
      </c>
      <c r="I281" t="n">
        <v>9</v>
      </c>
      <c r="J281" t="n">
        <v>354.23</v>
      </c>
      <c r="K281" t="n">
        <v>60.56</v>
      </c>
      <c r="L281" t="n">
        <v>37.25</v>
      </c>
      <c r="M281" t="n">
        <v>7</v>
      </c>
      <c r="N281" t="n">
        <v>116.42</v>
      </c>
      <c r="O281" t="n">
        <v>43922.6</v>
      </c>
      <c r="P281" t="n">
        <v>403.09</v>
      </c>
      <c r="Q281" t="n">
        <v>608.76</v>
      </c>
      <c r="R281" t="n">
        <v>52.52</v>
      </c>
      <c r="S281" t="n">
        <v>46.36</v>
      </c>
      <c r="T281" t="n">
        <v>2764.25</v>
      </c>
      <c r="U281" t="n">
        <v>0.88</v>
      </c>
      <c r="V281" t="n">
        <v>0.91</v>
      </c>
      <c r="W281" t="n">
        <v>9.19</v>
      </c>
      <c r="X281" t="n">
        <v>0.16</v>
      </c>
      <c r="Y281" t="n">
        <v>1</v>
      </c>
      <c r="Z281" t="n">
        <v>10</v>
      </c>
    </row>
    <row r="282">
      <c r="A282" t="n">
        <v>146</v>
      </c>
      <c r="B282" t="n">
        <v>140</v>
      </c>
      <c r="C282" t="inlineStr">
        <is>
          <t xml:space="preserve">CONCLUIDO	</t>
        </is>
      </c>
      <c r="D282" t="n">
        <v>3.7163</v>
      </c>
      <c r="E282" t="n">
        <v>26.91</v>
      </c>
      <c r="F282" t="n">
        <v>23.54</v>
      </c>
      <c r="G282" t="n">
        <v>156.91</v>
      </c>
      <c r="H282" t="n">
        <v>1.88</v>
      </c>
      <c r="I282" t="n">
        <v>9</v>
      </c>
      <c r="J282" t="n">
        <v>354.88</v>
      </c>
      <c r="K282" t="n">
        <v>60.56</v>
      </c>
      <c r="L282" t="n">
        <v>37.5</v>
      </c>
      <c r="M282" t="n">
        <v>7</v>
      </c>
      <c r="N282" t="n">
        <v>116.82</v>
      </c>
      <c r="O282" t="n">
        <v>44002.37</v>
      </c>
      <c r="P282" t="n">
        <v>403.38</v>
      </c>
      <c r="Q282" t="n">
        <v>608.8</v>
      </c>
      <c r="R282" t="n">
        <v>52.55</v>
      </c>
      <c r="S282" t="n">
        <v>46.36</v>
      </c>
      <c r="T282" t="n">
        <v>2778.28</v>
      </c>
      <c r="U282" t="n">
        <v>0.88</v>
      </c>
      <c r="V282" t="n">
        <v>0.91</v>
      </c>
      <c r="W282" t="n">
        <v>9.19</v>
      </c>
      <c r="X282" t="n">
        <v>0.17</v>
      </c>
      <c r="Y282" t="n">
        <v>1</v>
      </c>
      <c r="Z282" t="n">
        <v>10</v>
      </c>
    </row>
    <row r="283">
      <c r="A283" t="n">
        <v>147</v>
      </c>
      <c r="B283" t="n">
        <v>140</v>
      </c>
      <c r="C283" t="inlineStr">
        <is>
          <t xml:space="preserve">CONCLUIDO	</t>
        </is>
      </c>
      <c r="D283" t="n">
        <v>3.7164</v>
      </c>
      <c r="E283" t="n">
        <v>26.91</v>
      </c>
      <c r="F283" t="n">
        <v>23.54</v>
      </c>
      <c r="G283" t="n">
        <v>156.91</v>
      </c>
      <c r="H283" t="n">
        <v>1.89</v>
      </c>
      <c r="I283" t="n">
        <v>9</v>
      </c>
      <c r="J283" t="n">
        <v>355.52</v>
      </c>
      <c r="K283" t="n">
        <v>60.56</v>
      </c>
      <c r="L283" t="n">
        <v>37.75</v>
      </c>
      <c r="M283" t="n">
        <v>7</v>
      </c>
      <c r="N283" t="n">
        <v>117.22</v>
      </c>
      <c r="O283" t="n">
        <v>44082.36</v>
      </c>
      <c r="P283" t="n">
        <v>403.51</v>
      </c>
      <c r="Q283" t="n">
        <v>608.78</v>
      </c>
      <c r="R283" t="n">
        <v>52.54</v>
      </c>
      <c r="S283" t="n">
        <v>46.36</v>
      </c>
      <c r="T283" t="n">
        <v>2771.32</v>
      </c>
      <c r="U283" t="n">
        <v>0.88</v>
      </c>
      <c r="V283" t="n">
        <v>0.91</v>
      </c>
      <c r="W283" t="n">
        <v>9.19</v>
      </c>
      <c r="X283" t="n">
        <v>0.17</v>
      </c>
      <c r="Y283" t="n">
        <v>1</v>
      </c>
      <c r="Z283" t="n">
        <v>10</v>
      </c>
    </row>
    <row r="284">
      <c r="A284" t="n">
        <v>148</v>
      </c>
      <c r="B284" t="n">
        <v>140</v>
      </c>
      <c r="C284" t="inlineStr">
        <is>
          <t xml:space="preserve">CONCLUIDO	</t>
        </is>
      </c>
      <c r="D284" t="n">
        <v>3.7171</v>
      </c>
      <c r="E284" t="n">
        <v>26.9</v>
      </c>
      <c r="F284" t="n">
        <v>23.53</v>
      </c>
      <c r="G284" t="n">
        <v>156.88</v>
      </c>
      <c r="H284" t="n">
        <v>1.9</v>
      </c>
      <c r="I284" t="n">
        <v>9</v>
      </c>
      <c r="J284" t="n">
        <v>356.17</v>
      </c>
      <c r="K284" t="n">
        <v>60.56</v>
      </c>
      <c r="L284" t="n">
        <v>38</v>
      </c>
      <c r="M284" t="n">
        <v>7</v>
      </c>
      <c r="N284" t="n">
        <v>117.62</v>
      </c>
      <c r="O284" t="n">
        <v>44162.57</v>
      </c>
      <c r="P284" t="n">
        <v>403.47</v>
      </c>
      <c r="Q284" t="n">
        <v>608.76</v>
      </c>
      <c r="R284" t="n">
        <v>52.37</v>
      </c>
      <c r="S284" t="n">
        <v>46.36</v>
      </c>
      <c r="T284" t="n">
        <v>2688.51</v>
      </c>
      <c r="U284" t="n">
        <v>0.89</v>
      </c>
      <c r="V284" t="n">
        <v>0.91</v>
      </c>
      <c r="W284" t="n">
        <v>9.19</v>
      </c>
      <c r="X284" t="n">
        <v>0.16</v>
      </c>
      <c r="Y284" t="n">
        <v>1</v>
      </c>
      <c r="Z284" t="n">
        <v>10</v>
      </c>
    </row>
    <row r="285">
      <c r="A285" t="n">
        <v>149</v>
      </c>
      <c r="B285" t="n">
        <v>140</v>
      </c>
      <c r="C285" t="inlineStr">
        <is>
          <t xml:space="preserve">CONCLUIDO	</t>
        </is>
      </c>
      <c r="D285" t="n">
        <v>3.7168</v>
      </c>
      <c r="E285" t="n">
        <v>26.9</v>
      </c>
      <c r="F285" t="n">
        <v>23.53</v>
      </c>
      <c r="G285" t="n">
        <v>156.89</v>
      </c>
      <c r="H285" t="n">
        <v>1.91</v>
      </c>
      <c r="I285" t="n">
        <v>9</v>
      </c>
      <c r="J285" t="n">
        <v>356.83</v>
      </c>
      <c r="K285" t="n">
        <v>60.56</v>
      </c>
      <c r="L285" t="n">
        <v>38.25</v>
      </c>
      <c r="M285" t="n">
        <v>7</v>
      </c>
      <c r="N285" t="n">
        <v>118.02</v>
      </c>
      <c r="O285" t="n">
        <v>44243</v>
      </c>
      <c r="P285" t="n">
        <v>403.7</v>
      </c>
      <c r="Q285" t="n">
        <v>608.76</v>
      </c>
      <c r="R285" t="n">
        <v>52.44</v>
      </c>
      <c r="S285" t="n">
        <v>46.36</v>
      </c>
      <c r="T285" t="n">
        <v>2724.52</v>
      </c>
      <c r="U285" t="n">
        <v>0.88</v>
      </c>
      <c r="V285" t="n">
        <v>0.91</v>
      </c>
      <c r="W285" t="n">
        <v>9.19</v>
      </c>
      <c r="X285" t="n">
        <v>0.16</v>
      </c>
      <c r="Y285" t="n">
        <v>1</v>
      </c>
      <c r="Z285" t="n">
        <v>10</v>
      </c>
    </row>
    <row r="286">
      <c r="A286" t="n">
        <v>150</v>
      </c>
      <c r="B286" t="n">
        <v>140</v>
      </c>
      <c r="C286" t="inlineStr">
        <is>
          <t xml:space="preserve">CONCLUIDO	</t>
        </is>
      </c>
      <c r="D286" t="n">
        <v>3.717</v>
      </c>
      <c r="E286" t="n">
        <v>26.9</v>
      </c>
      <c r="F286" t="n">
        <v>23.53</v>
      </c>
      <c r="G286" t="n">
        <v>156.88</v>
      </c>
      <c r="H286" t="n">
        <v>1.92</v>
      </c>
      <c r="I286" t="n">
        <v>9</v>
      </c>
      <c r="J286" t="n">
        <v>357.48</v>
      </c>
      <c r="K286" t="n">
        <v>60.56</v>
      </c>
      <c r="L286" t="n">
        <v>38.5</v>
      </c>
      <c r="M286" t="n">
        <v>7</v>
      </c>
      <c r="N286" t="n">
        <v>118.43</v>
      </c>
      <c r="O286" t="n">
        <v>44323.66</v>
      </c>
      <c r="P286" t="n">
        <v>404</v>
      </c>
      <c r="Q286" t="n">
        <v>608.78</v>
      </c>
      <c r="R286" t="n">
        <v>52.29</v>
      </c>
      <c r="S286" t="n">
        <v>46.36</v>
      </c>
      <c r="T286" t="n">
        <v>2645.45</v>
      </c>
      <c r="U286" t="n">
        <v>0.89</v>
      </c>
      <c r="V286" t="n">
        <v>0.91</v>
      </c>
      <c r="W286" t="n">
        <v>9.199999999999999</v>
      </c>
      <c r="X286" t="n">
        <v>0.16</v>
      </c>
      <c r="Y286" t="n">
        <v>1</v>
      </c>
      <c r="Z286" t="n">
        <v>10</v>
      </c>
    </row>
    <row r="287">
      <c r="A287" t="n">
        <v>151</v>
      </c>
      <c r="B287" t="n">
        <v>140</v>
      </c>
      <c r="C287" t="inlineStr">
        <is>
          <t xml:space="preserve">CONCLUIDO	</t>
        </is>
      </c>
      <c r="D287" t="n">
        <v>3.7171</v>
      </c>
      <c r="E287" t="n">
        <v>26.9</v>
      </c>
      <c r="F287" t="n">
        <v>23.53</v>
      </c>
      <c r="G287" t="n">
        <v>156.88</v>
      </c>
      <c r="H287" t="n">
        <v>1.93</v>
      </c>
      <c r="I287" t="n">
        <v>9</v>
      </c>
      <c r="J287" t="n">
        <v>358.14</v>
      </c>
      <c r="K287" t="n">
        <v>60.56</v>
      </c>
      <c r="L287" t="n">
        <v>38.75</v>
      </c>
      <c r="M287" t="n">
        <v>7</v>
      </c>
      <c r="N287" t="n">
        <v>118.83</v>
      </c>
      <c r="O287" t="n">
        <v>44404.54</v>
      </c>
      <c r="P287" t="n">
        <v>403.94</v>
      </c>
      <c r="Q287" t="n">
        <v>608.77</v>
      </c>
      <c r="R287" t="n">
        <v>52.34</v>
      </c>
      <c r="S287" t="n">
        <v>46.36</v>
      </c>
      <c r="T287" t="n">
        <v>2674.73</v>
      </c>
      <c r="U287" t="n">
        <v>0.89</v>
      </c>
      <c r="V287" t="n">
        <v>0.91</v>
      </c>
      <c r="W287" t="n">
        <v>9.19</v>
      </c>
      <c r="X287" t="n">
        <v>0.16</v>
      </c>
      <c r="Y287" t="n">
        <v>1</v>
      </c>
      <c r="Z287" t="n">
        <v>10</v>
      </c>
    </row>
    <row r="288">
      <c r="A288" t="n">
        <v>152</v>
      </c>
      <c r="B288" t="n">
        <v>140</v>
      </c>
      <c r="C288" t="inlineStr">
        <is>
          <t xml:space="preserve">CONCLUIDO	</t>
        </is>
      </c>
      <c r="D288" t="n">
        <v>3.7172</v>
      </c>
      <c r="E288" t="n">
        <v>26.9</v>
      </c>
      <c r="F288" t="n">
        <v>23.53</v>
      </c>
      <c r="G288" t="n">
        <v>156.87</v>
      </c>
      <c r="H288" t="n">
        <v>1.94</v>
      </c>
      <c r="I288" t="n">
        <v>9</v>
      </c>
      <c r="J288" t="n">
        <v>358.79</v>
      </c>
      <c r="K288" t="n">
        <v>60.56</v>
      </c>
      <c r="L288" t="n">
        <v>39</v>
      </c>
      <c r="M288" t="n">
        <v>7</v>
      </c>
      <c r="N288" t="n">
        <v>119.24</v>
      </c>
      <c r="O288" t="n">
        <v>44485.65</v>
      </c>
      <c r="P288" t="n">
        <v>404.25</v>
      </c>
      <c r="Q288" t="n">
        <v>608.76</v>
      </c>
      <c r="R288" t="n">
        <v>52.27</v>
      </c>
      <c r="S288" t="n">
        <v>46.36</v>
      </c>
      <c r="T288" t="n">
        <v>2636.51</v>
      </c>
      <c r="U288" t="n">
        <v>0.89</v>
      </c>
      <c r="V288" t="n">
        <v>0.91</v>
      </c>
      <c r="W288" t="n">
        <v>9.19</v>
      </c>
      <c r="X288" t="n">
        <v>0.16</v>
      </c>
      <c r="Y288" t="n">
        <v>1</v>
      </c>
      <c r="Z288" t="n">
        <v>10</v>
      </c>
    </row>
    <row r="289">
      <c r="A289" t="n">
        <v>153</v>
      </c>
      <c r="B289" t="n">
        <v>140</v>
      </c>
      <c r="C289" t="inlineStr">
        <is>
          <t xml:space="preserve">CONCLUIDO	</t>
        </is>
      </c>
      <c r="D289" t="n">
        <v>3.7176</v>
      </c>
      <c r="E289" t="n">
        <v>26.9</v>
      </c>
      <c r="F289" t="n">
        <v>23.53</v>
      </c>
      <c r="G289" t="n">
        <v>156.85</v>
      </c>
      <c r="H289" t="n">
        <v>1.95</v>
      </c>
      <c r="I289" t="n">
        <v>9</v>
      </c>
      <c r="J289" t="n">
        <v>359.45</v>
      </c>
      <c r="K289" t="n">
        <v>60.56</v>
      </c>
      <c r="L289" t="n">
        <v>39.25</v>
      </c>
      <c r="M289" t="n">
        <v>7</v>
      </c>
      <c r="N289" t="n">
        <v>119.65</v>
      </c>
      <c r="O289" t="n">
        <v>44566.98</v>
      </c>
      <c r="P289" t="n">
        <v>404.21</v>
      </c>
      <c r="Q289" t="n">
        <v>608.76</v>
      </c>
      <c r="R289" t="n">
        <v>52.27</v>
      </c>
      <c r="S289" t="n">
        <v>46.36</v>
      </c>
      <c r="T289" t="n">
        <v>2635.55</v>
      </c>
      <c r="U289" t="n">
        <v>0.89</v>
      </c>
      <c r="V289" t="n">
        <v>0.91</v>
      </c>
      <c r="W289" t="n">
        <v>9.19</v>
      </c>
      <c r="X289" t="n">
        <v>0.16</v>
      </c>
      <c r="Y289" t="n">
        <v>1</v>
      </c>
      <c r="Z289" t="n">
        <v>10</v>
      </c>
    </row>
    <row r="290">
      <c r="A290" t="n">
        <v>154</v>
      </c>
      <c r="B290" t="n">
        <v>140</v>
      </c>
      <c r="C290" t="inlineStr">
        <is>
          <t xml:space="preserve">CONCLUIDO	</t>
        </is>
      </c>
      <c r="D290" t="n">
        <v>3.7163</v>
      </c>
      <c r="E290" t="n">
        <v>26.91</v>
      </c>
      <c r="F290" t="n">
        <v>23.54</v>
      </c>
      <c r="G290" t="n">
        <v>156.92</v>
      </c>
      <c r="H290" t="n">
        <v>1.96</v>
      </c>
      <c r="I290" t="n">
        <v>9</v>
      </c>
      <c r="J290" t="n">
        <v>360.12</v>
      </c>
      <c r="K290" t="n">
        <v>60.56</v>
      </c>
      <c r="L290" t="n">
        <v>39.5</v>
      </c>
      <c r="M290" t="n">
        <v>7</v>
      </c>
      <c r="N290" t="n">
        <v>120.06</v>
      </c>
      <c r="O290" t="n">
        <v>44648.55</v>
      </c>
      <c r="P290" t="n">
        <v>404.12</v>
      </c>
      <c r="Q290" t="n">
        <v>608.78</v>
      </c>
      <c r="R290" t="n">
        <v>52.53</v>
      </c>
      <c r="S290" t="n">
        <v>46.36</v>
      </c>
      <c r="T290" t="n">
        <v>2766.84</v>
      </c>
      <c r="U290" t="n">
        <v>0.88</v>
      </c>
      <c r="V290" t="n">
        <v>0.91</v>
      </c>
      <c r="W290" t="n">
        <v>9.19</v>
      </c>
      <c r="X290" t="n">
        <v>0.17</v>
      </c>
      <c r="Y290" t="n">
        <v>1</v>
      </c>
      <c r="Z290" t="n">
        <v>10</v>
      </c>
    </row>
    <row r="291">
      <c r="A291" t="n">
        <v>155</v>
      </c>
      <c r="B291" t="n">
        <v>140</v>
      </c>
      <c r="C291" t="inlineStr">
        <is>
          <t xml:space="preserve">CONCLUIDO	</t>
        </is>
      </c>
      <c r="D291" t="n">
        <v>3.7161</v>
      </c>
      <c r="E291" t="n">
        <v>26.91</v>
      </c>
      <c r="F291" t="n">
        <v>23.54</v>
      </c>
      <c r="G291" t="n">
        <v>156.93</v>
      </c>
      <c r="H291" t="n">
        <v>1.96</v>
      </c>
      <c r="I291" t="n">
        <v>9</v>
      </c>
      <c r="J291" t="n">
        <v>360.78</v>
      </c>
      <c r="K291" t="n">
        <v>60.56</v>
      </c>
      <c r="L291" t="n">
        <v>39.75</v>
      </c>
      <c r="M291" t="n">
        <v>7</v>
      </c>
      <c r="N291" t="n">
        <v>120.47</v>
      </c>
      <c r="O291" t="n">
        <v>44730.35</v>
      </c>
      <c r="P291" t="n">
        <v>403.96</v>
      </c>
      <c r="Q291" t="n">
        <v>608.76</v>
      </c>
      <c r="R291" t="n">
        <v>52.68</v>
      </c>
      <c r="S291" t="n">
        <v>46.36</v>
      </c>
      <c r="T291" t="n">
        <v>2842.42</v>
      </c>
      <c r="U291" t="n">
        <v>0.88</v>
      </c>
      <c r="V291" t="n">
        <v>0.91</v>
      </c>
      <c r="W291" t="n">
        <v>9.19</v>
      </c>
      <c r="X291" t="n">
        <v>0.17</v>
      </c>
      <c r="Y291" t="n">
        <v>1</v>
      </c>
      <c r="Z291" t="n">
        <v>10</v>
      </c>
    </row>
    <row r="292">
      <c r="A292" t="n">
        <v>156</v>
      </c>
      <c r="B292" t="n">
        <v>140</v>
      </c>
      <c r="C292" t="inlineStr">
        <is>
          <t xml:space="preserve">CONCLUIDO	</t>
        </is>
      </c>
      <c r="D292" t="n">
        <v>3.7167</v>
      </c>
      <c r="E292" t="n">
        <v>26.91</v>
      </c>
      <c r="F292" t="n">
        <v>23.53</v>
      </c>
      <c r="G292" t="n">
        <v>156.9</v>
      </c>
      <c r="H292" t="n">
        <v>1.97</v>
      </c>
      <c r="I292" t="n">
        <v>9</v>
      </c>
      <c r="J292" t="n">
        <v>361.44</v>
      </c>
      <c r="K292" t="n">
        <v>60.56</v>
      </c>
      <c r="L292" t="n">
        <v>40</v>
      </c>
      <c r="M292" t="n">
        <v>7</v>
      </c>
      <c r="N292" t="n">
        <v>120.89</v>
      </c>
      <c r="O292" t="n">
        <v>44812.39</v>
      </c>
      <c r="P292" t="n">
        <v>403.67</v>
      </c>
      <c r="Q292" t="n">
        <v>608.79</v>
      </c>
      <c r="R292" t="n">
        <v>52.61</v>
      </c>
      <c r="S292" t="n">
        <v>46.36</v>
      </c>
      <c r="T292" t="n">
        <v>2808.58</v>
      </c>
      <c r="U292" t="n">
        <v>0.88</v>
      </c>
      <c r="V292" t="n">
        <v>0.91</v>
      </c>
      <c r="W292" t="n">
        <v>9.19</v>
      </c>
      <c r="X292" t="n">
        <v>0.16</v>
      </c>
      <c r="Y292" t="n">
        <v>1</v>
      </c>
      <c r="Z292" t="n">
        <v>10</v>
      </c>
    </row>
    <row r="293">
      <c r="A293" t="n">
        <v>0</v>
      </c>
      <c r="B293" t="n">
        <v>40</v>
      </c>
      <c r="C293" t="inlineStr">
        <is>
          <t xml:space="preserve">CONCLUIDO	</t>
        </is>
      </c>
      <c r="D293" t="n">
        <v>3.156</v>
      </c>
      <c r="E293" t="n">
        <v>31.69</v>
      </c>
      <c r="F293" t="n">
        <v>26.67</v>
      </c>
      <c r="G293" t="n">
        <v>9.82</v>
      </c>
      <c r="H293" t="n">
        <v>0.2</v>
      </c>
      <c r="I293" t="n">
        <v>163</v>
      </c>
      <c r="J293" t="n">
        <v>89.87</v>
      </c>
      <c r="K293" t="n">
        <v>37.55</v>
      </c>
      <c r="L293" t="n">
        <v>1</v>
      </c>
      <c r="M293" t="n">
        <v>161</v>
      </c>
      <c r="N293" t="n">
        <v>11.32</v>
      </c>
      <c r="O293" t="n">
        <v>11317.98</v>
      </c>
      <c r="P293" t="n">
        <v>225.9</v>
      </c>
      <c r="Q293" t="n">
        <v>609.36</v>
      </c>
      <c r="R293" t="n">
        <v>149.58</v>
      </c>
      <c r="S293" t="n">
        <v>46.36</v>
      </c>
      <c r="T293" t="n">
        <v>50520.68</v>
      </c>
      <c r="U293" t="n">
        <v>0.31</v>
      </c>
      <c r="V293" t="n">
        <v>0.8</v>
      </c>
      <c r="W293" t="n">
        <v>9.44</v>
      </c>
      <c r="X293" t="n">
        <v>3.28</v>
      </c>
      <c r="Y293" t="n">
        <v>1</v>
      </c>
      <c r="Z293" t="n">
        <v>10</v>
      </c>
    </row>
    <row r="294">
      <c r="A294" t="n">
        <v>1</v>
      </c>
      <c r="B294" t="n">
        <v>40</v>
      </c>
      <c r="C294" t="inlineStr">
        <is>
          <t xml:space="preserve">CONCLUIDO	</t>
        </is>
      </c>
      <c r="D294" t="n">
        <v>3.3094</v>
      </c>
      <c r="E294" t="n">
        <v>30.22</v>
      </c>
      <c r="F294" t="n">
        <v>25.9</v>
      </c>
      <c r="G294" t="n">
        <v>12.33</v>
      </c>
      <c r="H294" t="n">
        <v>0.24</v>
      </c>
      <c r="I294" t="n">
        <v>126</v>
      </c>
      <c r="J294" t="n">
        <v>90.18000000000001</v>
      </c>
      <c r="K294" t="n">
        <v>37.55</v>
      </c>
      <c r="L294" t="n">
        <v>1.25</v>
      </c>
      <c r="M294" t="n">
        <v>124</v>
      </c>
      <c r="N294" t="n">
        <v>11.37</v>
      </c>
      <c r="O294" t="n">
        <v>11355.7</v>
      </c>
      <c r="P294" t="n">
        <v>218.31</v>
      </c>
      <c r="Q294" t="n">
        <v>609.28</v>
      </c>
      <c r="R294" t="n">
        <v>126.16</v>
      </c>
      <c r="S294" t="n">
        <v>46.36</v>
      </c>
      <c r="T294" t="n">
        <v>38996.45</v>
      </c>
      <c r="U294" t="n">
        <v>0.37</v>
      </c>
      <c r="V294" t="n">
        <v>0.82</v>
      </c>
      <c r="W294" t="n">
        <v>9.369999999999999</v>
      </c>
      <c r="X294" t="n">
        <v>2.52</v>
      </c>
      <c r="Y294" t="n">
        <v>1</v>
      </c>
      <c r="Z294" t="n">
        <v>10</v>
      </c>
    </row>
    <row r="295">
      <c r="A295" t="n">
        <v>2</v>
      </c>
      <c r="B295" t="n">
        <v>40</v>
      </c>
      <c r="C295" t="inlineStr">
        <is>
          <t xml:space="preserve">CONCLUIDO	</t>
        </is>
      </c>
      <c r="D295" t="n">
        <v>3.4104</v>
      </c>
      <c r="E295" t="n">
        <v>29.32</v>
      </c>
      <c r="F295" t="n">
        <v>25.44</v>
      </c>
      <c r="G295" t="n">
        <v>14.82</v>
      </c>
      <c r="H295" t="n">
        <v>0.29</v>
      </c>
      <c r="I295" t="n">
        <v>103</v>
      </c>
      <c r="J295" t="n">
        <v>90.48</v>
      </c>
      <c r="K295" t="n">
        <v>37.55</v>
      </c>
      <c r="L295" t="n">
        <v>1.5</v>
      </c>
      <c r="M295" t="n">
        <v>101</v>
      </c>
      <c r="N295" t="n">
        <v>11.43</v>
      </c>
      <c r="O295" t="n">
        <v>11393.43</v>
      </c>
      <c r="P295" t="n">
        <v>213.35</v>
      </c>
      <c r="Q295" t="n">
        <v>609.28</v>
      </c>
      <c r="R295" t="n">
        <v>111.37</v>
      </c>
      <c r="S295" t="n">
        <v>46.36</v>
      </c>
      <c r="T295" t="n">
        <v>31716.05</v>
      </c>
      <c r="U295" t="n">
        <v>0.42</v>
      </c>
      <c r="V295" t="n">
        <v>0.84</v>
      </c>
      <c r="W295" t="n">
        <v>9.34</v>
      </c>
      <c r="X295" t="n">
        <v>2.06</v>
      </c>
      <c r="Y295" t="n">
        <v>1</v>
      </c>
      <c r="Z295" t="n">
        <v>10</v>
      </c>
    </row>
    <row r="296">
      <c r="A296" t="n">
        <v>3</v>
      </c>
      <c r="B296" t="n">
        <v>40</v>
      </c>
      <c r="C296" t="inlineStr">
        <is>
          <t xml:space="preserve">CONCLUIDO	</t>
        </is>
      </c>
      <c r="D296" t="n">
        <v>3.4851</v>
      </c>
      <c r="E296" t="n">
        <v>28.69</v>
      </c>
      <c r="F296" t="n">
        <v>25.11</v>
      </c>
      <c r="G296" t="n">
        <v>17.32</v>
      </c>
      <c r="H296" t="n">
        <v>0.34</v>
      </c>
      <c r="I296" t="n">
        <v>87</v>
      </c>
      <c r="J296" t="n">
        <v>90.79000000000001</v>
      </c>
      <c r="K296" t="n">
        <v>37.55</v>
      </c>
      <c r="L296" t="n">
        <v>1.75</v>
      </c>
      <c r="M296" t="n">
        <v>85</v>
      </c>
      <c r="N296" t="n">
        <v>11.49</v>
      </c>
      <c r="O296" t="n">
        <v>11431.19</v>
      </c>
      <c r="P296" t="n">
        <v>209.42</v>
      </c>
      <c r="Q296" t="n">
        <v>609.16</v>
      </c>
      <c r="R296" t="n">
        <v>101.36</v>
      </c>
      <c r="S296" t="n">
        <v>46.36</v>
      </c>
      <c r="T296" t="n">
        <v>26794.2</v>
      </c>
      <c r="U296" t="n">
        <v>0.46</v>
      </c>
      <c r="V296" t="n">
        <v>0.85</v>
      </c>
      <c r="W296" t="n">
        <v>9.31</v>
      </c>
      <c r="X296" t="n">
        <v>1.73</v>
      </c>
      <c r="Y296" t="n">
        <v>1</v>
      </c>
      <c r="Z296" t="n">
        <v>10</v>
      </c>
    </row>
    <row r="297">
      <c r="A297" t="n">
        <v>4</v>
      </c>
      <c r="B297" t="n">
        <v>40</v>
      </c>
      <c r="C297" t="inlineStr">
        <is>
          <t xml:space="preserve">CONCLUIDO	</t>
        </is>
      </c>
      <c r="D297" t="n">
        <v>3.5444</v>
      </c>
      <c r="E297" t="n">
        <v>28.21</v>
      </c>
      <c r="F297" t="n">
        <v>24.86</v>
      </c>
      <c r="G297" t="n">
        <v>19.89</v>
      </c>
      <c r="H297" t="n">
        <v>0.39</v>
      </c>
      <c r="I297" t="n">
        <v>75</v>
      </c>
      <c r="J297" t="n">
        <v>91.09999999999999</v>
      </c>
      <c r="K297" t="n">
        <v>37.55</v>
      </c>
      <c r="L297" t="n">
        <v>2</v>
      </c>
      <c r="M297" t="n">
        <v>73</v>
      </c>
      <c r="N297" t="n">
        <v>11.54</v>
      </c>
      <c r="O297" t="n">
        <v>11468.97</v>
      </c>
      <c r="P297" t="n">
        <v>206.21</v>
      </c>
      <c r="Q297" t="n">
        <v>608.96</v>
      </c>
      <c r="R297" t="n">
        <v>93.59</v>
      </c>
      <c r="S297" t="n">
        <v>46.36</v>
      </c>
      <c r="T297" t="n">
        <v>22967.99</v>
      </c>
      <c r="U297" t="n">
        <v>0.5</v>
      </c>
      <c r="V297" t="n">
        <v>0.86</v>
      </c>
      <c r="W297" t="n">
        <v>9.289999999999999</v>
      </c>
      <c r="X297" t="n">
        <v>1.48</v>
      </c>
      <c r="Y297" t="n">
        <v>1</v>
      </c>
      <c r="Z297" t="n">
        <v>10</v>
      </c>
    </row>
    <row r="298">
      <c r="A298" t="n">
        <v>5</v>
      </c>
      <c r="B298" t="n">
        <v>40</v>
      </c>
      <c r="C298" t="inlineStr">
        <is>
          <t xml:space="preserve">CONCLUIDO	</t>
        </is>
      </c>
      <c r="D298" t="n">
        <v>3.5879</v>
      </c>
      <c r="E298" t="n">
        <v>27.87</v>
      </c>
      <c r="F298" t="n">
        <v>24.68</v>
      </c>
      <c r="G298" t="n">
        <v>22.44</v>
      </c>
      <c r="H298" t="n">
        <v>0.43</v>
      </c>
      <c r="I298" t="n">
        <v>66</v>
      </c>
      <c r="J298" t="n">
        <v>91.40000000000001</v>
      </c>
      <c r="K298" t="n">
        <v>37.55</v>
      </c>
      <c r="L298" t="n">
        <v>2.25</v>
      </c>
      <c r="M298" t="n">
        <v>64</v>
      </c>
      <c r="N298" t="n">
        <v>11.6</v>
      </c>
      <c r="O298" t="n">
        <v>11506.78</v>
      </c>
      <c r="P298" t="n">
        <v>203.68</v>
      </c>
      <c r="Q298" t="n">
        <v>609.21</v>
      </c>
      <c r="R298" t="n">
        <v>88.08</v>
      </c>
      <c r="S298" t="n">
        <v>46.36</v>
      </c>
      <c r="T298" t="n">
        <v>20256.27</v>
      </c>
      <c r="U298" t="n">
        <v>0.53</v>
      </c>
      <c r="V298" t="n">
        <v>0.86</v>
      </c>
      <c r="W298" t="n">
        <v>9.289999999999999</v>
      </c>
      <c r="X298" t="n">
        <v>1.31</v>
      </c>
      <c r="Y298" t="n">
        <v>1</v>
      </c>
      <c r="Z298" t="n">
        <v>10</v>
      </c>
    </row>
    <row r="299">
      <c r="A299" t="n">
        <v>6</v>
      </c>
      <c r="B299" t="n">
        <v>40</v>
      </c>
      <c r="C299" t="inlineStr">
        <is>
          <t xml:space="preserve">CONCLUIDO	</t>
        </is>
      </c>
      <c r="D299" t="n">
        <v>3.6256</v>
      </c>
      <c r="E299" t="n">
        <v>27.58</v>
      </c>
      <c r="F299" t="n">
        <v>24.53</v>
      </c>
      <c r="G299" t="n">
        <v>24.94</v>
      </c>
      <c r="H299" t="n">
        <v>0.48</v>
      </c>
      <c r="I299" t="n">
        <v>59</v>
      </c>
      <c r="J299" t="n">
        <v>91.70999999999999</v>
      </c>
      <c r="K299" t="n">
        <v>37.55</v>
      </c>
      <c r="L299" t="n">
        <v>2.5</v>
      </c>
      <c r="M299" t="n">
        <v>57</v>
      </c>
      <c r="N299" t="n">
        <v>11.66</v>
      </c>
      <c r="O299" t="n">
        <v>11544.61</v>
      </c>
      <c r="P299" t="n">
        <v>201.16</v>
      </c>
      <c r="Q299" t="n">
        <v>609.04</v>
      </c>
      <c r="R299" t="n">
        <v>82.98999999999999</v>
      </c>
      <c r="S299" t="n">
        <v>46.36</v>
      </c>
      <c r="T299" t="n">
        <v>17747.02</v>
      </c>
      <c r="U299" t="n">
        <v>0.5600000000000001</v>
      </c>
      <c r="V299" t="n">
        <v>0.87</v>
      </c>
      <c r="W299" t="n">
        <v>9.279999999999999</v>
      </c>
      <c r="X299" t="n">
        <v>1.15</v>
      </c>
      <c r="Y299" t="n">
        <v>1</v>
      </c>
      <c r="Z299" t="n">
        <v>10</v>
      </c>
    </row>
    <row r="300">
      <c r="A300" t="n">
        <v>7</v>
      </c>
      <c r="B300" t="n">
        <v>40</v>
      </c>
      <c r="C300" t="inlineStr">
        <is>
          <t xml:space="preserve">CONCLUIDO	</t>
        </is>
      </c>
      <c r="D300" t="n">
        <v>3.6582</v>
      </c>
      <c r="E300" t="n">
        <v>27.34</v>
      </c>
      <c r="F300" t="n">
        <v>24.39</v>
      </c>
      <c r="G300" t="n">
        <v>27.62</v>
      </c>
      <c r="H300" t="n">
        <v>0.52</v>
      </c>
      <c r="I300" t="n">
        <v>53</v>
      </c>
      <c r="J300" t="n">
        <v>92.02</v>
      </c>
      <c r="K300" t="n">
        <v>37.55</v>
      </c>
      <c r="L300" t="n">
        <v>2.75</v>
      </c>
      <c r="M300" t="n">
        <v>51</v>
      </c>
      <c r="N300" t="n">
        <v>11.71</v>
      </c>
      <c r="O300" t="n">
        <v>11582.46</v>
      </c>
      <c r="P300" t="n">
        <v>198.93</v>
      </c>
      <c r="Q300" t="n">
        <v>608.98</v>
      </c>
      <c r="R300" t="n">
        <v>79.09999999999999</v>
      </c>
      <c r="S300" t="n">
        <v>46.36</v>
      </c>
      <c r="T300" t="n">
        <v>15833.39</v>
      </c>
      <c r="U300" t="n">
        <v>0.59</v>
      </c>
      <c r="V300" t="n">
        <v>0.87</v>
      </c>
      <c r="W300" t="n">
        <v>9.26</v>
      </c>
      <c r="X300" t="n">
        <v>1.02</v>
      </c>
      <c r="Y300" t="n">
        <v>1</v>
      </c>
      <c r="Z300" t="n">
        <v>10</v>
      </c>
    </row>
    <row r="301">
      <c r="A301" t="n">
        <v>8</v>
      </c>
      <c r="B301" t="n">
        <v>40</v>
      </c>
      <c r="C301" t="inlineStr">
        <is>
          <t xml:space="preserve">CONCLUIDO	</t>
        </is>
      </c>
      <c r="D301" t="n">
        <v>3.6817</v>
      </c>
      <c r="E301" t="n">
        <v>27.16</v>
      </c>
      <c r="F301" t="n">
        <v>24.31</v>
      </c>
      <c r="G301" t="n">
        <v>30.39</v>
      </c>
      <c r="H301" t="n">
        <v>0.57</v>
      </c>
      <c r="I301" t="n">
        <v>48</v>
      </c>
      <c r="J301" t="n">
        <v>92.31999999999999</v>
      </c>
      <c r="K301" t="n">
        <v>37.55</v>
      </c>
      <c r="L301" t="n">
        <v>3</v>
      </c>
      <c r="M301" t="n">
        <v>46</v>
      </c>
      <c r="N301" t="n">
        <v>11.77</v>
      </c>
      <c r="O301" t="n">
        <v>11620.34</v>
      </c>
      <c r="P301" t="n">
        <v>196.95</v>
      </c>
      <c r="Q301" t="n">
        <v>608.96</v>
      </c>
      <c r="R301" t="n">
        <v>76.27</v>
      </c>
      <c r="S301" t="n">
        <v>46.36</v>
      </c>
      <c r="T301" t="n">
        <v>14442.88</v>
      </c>
      <c r="U301" t="n">
        <v>0.61</v>
      </c>
      <c r="V301" t="n">
        <v>0.88</v>
      </c>
      <c r="W301" t="n">
        <v>9.27</v>
      </c>
      <c r="X301" t="n">
        <v>0.9399999999999999</v>
      </c>
      <c r="Y301" t="n">
        <v>1</v>
      </c>
      <c r="Z301" t="n">
        <v>10</v>
      </c>
    </row>
    <row r="302">
      <c r="A302" t="n">
        <v>9</v>
      </c>
      <c r="B302" t="n">
        <v>40</v>
      </c>
      <c r="C302" t="inlineStr">
        <is>
          <t xml:space="preserve">CONCLUIDO	</t>
        </is>
      </c>
      <c r="D302" t="n">
        <v>3.7023</v>
      </c>
      <c r="E302" t="n">
        <v>27.01</v>
      </c>
      <c r="F302" t="n">
        <v>24.24</v>
      </c>
      <c r="G302" t="n">
        <v>33.05</v>
      </c>
      <c r="H302" t="n">
        <v>0.62</v>
      </c>
      <c r="I302" t="n">
        <v>44</v>
      </c>
      <c r="J302" t="n">
        <v>92.63</v>
      </c>
      <c r="K302" t="n">
        <v>37.55</v>
      </c>
      <c r="L302" t="n">
        <v>3.25</v>
      </c>
      <c r="M302" t="n">
        <v>42</v>
      </c>
      <c r="N302" t="n">
        <v>11.83</v>
      </c>
      <c r="O302" t="n">
        <v>11658.24</v>
      </c>
      <c r="P302" t="n">
        <v>195.32</v>
      </c>
      <c r="Q302" t="n">
        <v>609</v>
      </c>
      <c r="R302" t="n">
        <v>74.08</v>
      </c>
      <c r="S302" t="n">
        <v>46.36</v>
      </c>
      <c r="T302" t="n">
        <v>13367.2</v>
      </c>
      <c r="U302" t="n">
        <v>0.63</v>
      </c>
      <c r="V302" t="n">
        <v>0.88</v>
      </c>
      <c r="W302" t="n">
        <v>9.26</v>
      </c>
      <c r="X302" t="n">
        <v>0.86</v>
      </c>
      <c r="Y302" t="n">
        <v>1</v>
      </c>
      <c r="Z302" t="n">
        <v>10</v>
      </c>
    </row>
    <row r="303">
      <c r="A303" t="n">
        <v>10</v>
      </c>
      <c r="B303" t="n">
        <v>40</v>
      </c>
      <c r="C303" t="inlineStr">
        <is>
          <t xml:space="preserve">CONCLUIDO	</t>
        </is>
      </c>
      <c r="D303" t="n">
        <v>3.7167</v>
      </c>
      <c r="E303" t="n">
        <v>26.91</v>
      </c>
      <c r="F303" t="n">
        <v>24.19</v>
      </c>
      <c r="G303" t="n">
        <v>35.4</v>
      </c>
      <c r="H303" t="n">
        <v>0.66</v>
      </c>
      <c r="I303" t="n">
        <v>41</v>
      </c>
      <c r="J303" t="n">
        <v>92.94</v>
      </c>
      <c r="K303" t="n">
        <v>37.55</v>
      </c>
      <c r="L303" t="n">
        <v>3.5</v>
      </c>
      <c r="M303" t="n">
        <v>39</v>
      </c>
      <c r="N303" t="n">
        <v>11.88</v>
      </c>
      <c r="O303" t="n">
        <v>11696.16</v>
      </c>
      <c r="P303" t="n">
        <v>193.59</v>
      </c>
      <c r="Q303" t="n">
        <v>608.91</v>
      </c>
      <c r="R303" t="n">
        <v>72.45</v>
      </c>
      <c r="S303" t="n">
        <v>46.36</v>
      </c>
      <c r="T303" t="n">
        <v>12569.09</v>
      </c>
      <c r="U303" t="n">
        <v>0.64</v>
      </c>
      <c r="V303" t="n">
        <v>0.88</v>
      </c>
      <c r="W303" t="n">
        <v>9.26</v>
      </c>
      <c r="X303" t="n">
        <v>0.82</v>
      </c>
      <c r="Y303" t="n">
        <v>1</v>
      </c>
      <c r="Z303" t="n">
        <v>10</v>
      </c>
    </row>
    <row r="304">
      <c r="A304" t="n">
        <v>11</v>
      </c>
      <c r="B304" t="n">
        <v>40</v>
      </c>
      <c r="C304" t="inlineStr">
        <is>
          <t xml:space="preserve">CONCLUIDO	</t>
        </is>
      </c>
      <c r="D304" t="n">
        <v>3.7351</v>
      </c>
      <c r="E304" t="n">
        <v>26.77</v>
      </c>
      <c r="F304" t="n">
        <v>24.12</v>
      </c>
      <c r="G304" t="n">
        <v>38.08</v>
      </c>
      <c r="H304" t="n">
        <v>0.71</v>
      </c>
      <c r="I304" t="n">
        <v>38</v>
      </c>
      <c r="J304" t="n">
        <v>93.23999999999999</v>
      </c>
      <c r="K304" t="n">
        <v>37.55</v>
      </c>
      <c r="L304" t="n">
        <v>3.75</v>
      </c>
      <c r="M304" t="n">
        <v>36</v>
      </c>
      <c r="N304" t="n">
        <v>11.94</v>
      </c>
      <c r="O304" t="n">
        <v>11734.1</v>
      </c>
      <c r="P304" t="n">
        <v>191.79</v>
      </c>
      <c r="Q304" t="n">
        <v>608.84</v>
      </c>
      <c r="R304" t="n">
        <v>70.2</v>
      </c>
      <c r="S304" t="n">
        <v>46.36</v>
      </c>
      <c r="T304" t="n">
        <v>11457.29</v>
      </c>
      <c r="U304" t="n">
        <v>0.66</v>
      </c>
      <c r="V304" t="n">
        <v>0.88</v>
      </c>
      <c r="W304" t="n">
        <v>9.25</v>
      </c>
      <c r="X304" t="n">
        <v>0.74</v>
      </c>
      <c r="Y304" t="n">
        <v>1</v>
      </c>
      <c r="Z304" t="n">
        <v>10</v>
      </c>
    </row>
    <row r="305">
      <c r="A305" t="n">
        <v>12</v>
      </c>
      <c r="B305" t="n">
        <v>40</v>
      </c>
      <c r="C305" t="inlineStr">
        <is>
          <t xml:space="preserve">CONCLUIDO	</t>
        </is>
      </c>
      <c r="D305" t="n">
        <v>3.7525</v>
      </c>
      <c r="E305" t="n">
        <v>26.65</v>
      </c>
      <c r="F305" t="n">
        <v>24.05</v>
      </c>
      <c r="G305" t="n">
        <v>41.23</v>
      </c>
      <c r="H305" t="n">
        <v>0.75</v>
      </c>
      <c r="I305" t="n">
        <v>35</v>
      </c>
      <c r="J305" t="n">
        <v>93.55</v>
      </c>
      <c r="K305" t="n">
        <v>37.55</v>
      </c>
      <c r="L305" t="n">
        <v>4</v>
      </c>
      <c r="M305" t="n">
        <v>33</v>
      </c>
      <c r="N305" t="n">
        <v>12</v>
      </c>
      <c r="O305" t="n">
        <v>11772.07</v>
      </c>
      <c r="P305" t="n">
        <v>190</v>
      </c>
      <c r="Q305" t="n">
        <v>608.85</v>
      </c>
      <c r="R305" t="n">
        <v>68.55</v>
      </c>
      <c r="S305" t="n">
        <v>46.36</v>
      </c>
      <c r="T305" t="n">
        <v>10646.18</v>
      </c>
      <c r="U305" t="n">
        <v>0.68</v>
      </c>
      <c r="V305" t="n">
        <v>0.89</v>
      </c>
      <c r="W305" t="n">
        <v>9.23</v>
      </c>
      <c r="X305" t="n">
        <v>0.67</v>
      </c>
      <c r="Y305" t="n">
        <v>1</v>
      </c>
      <c r="Z305" t="n">
        <v>10</v>
      </c>
    </row>
    <row r="306">
      <c r="A306" t="n">
        <v>13</v>
      </c>
      <c r="B306" t="n">
        <v>40</v>
      </c>
      <c r="C306" t="inlineStr">
        <is>
          <t xml:space="preserve">CONCLUIDO	</t>
        </is>
      </c>
      <c r="D306" t="n">
        <v>3.764</v>
      </c>
      <c r="E306" t="n">
        <v>26.57</v>
      </c>
      <c r="F306" t="n">
        <v>24</v>
      </c>
      <c r="G306" t="n">
        <v>43.64</v>
      </c>
      <c r="H306" t="n">
        <v>0.8</v>
      </c>
      <c r="I306" t="n">
        <v>33</v>
      </c>
      <c r="J306" t="n">
        <v>93.86</v>
      </c>
      <c r="K306" t="n">
        <v>37.55</v>
      </c>
      <c r="L306" t="n">
        <v>4.25</v>
      </c>
      <c r="M306" t="n">
        <v>31</v>
      </c>
      <c r="N306" t="n">
        <v>12.06</v>
      </c>
      <c r="O306" t="n">
        <v>11810.06</v>
      </c>
      <c r="P306" t="n">
        <v>188.36</v>
      </c>
      <c r="Q306" t="n">
        <v>608.84</v>
      </c>
      <c r="R306" t="n">
        <v>66.98999999999999</v>
      </c>
      <c r="S306" t="n">
        <v>46.36</v>
      </c>
      <c r="T306" t="n">
        <v>9878.690000000001</v>
      </c>
      <c r="U306" t="n">
        <v>0.6899999999999999</v>
      </c>
      <c r="V306" t="n">
        <v>0.89</v>
      </c>
      <c r="W306" t="n">
        <v>9.23</v>
      </c>
      <c r="X306" t="n">
        <v>0.63</v>
      </c>
      <c r="Y306" t="n">
        <v>1</v>
      </c>
      <c r="Z306" t="n">
        <v>10</v>
      </c>
    </row>
    <row r="307">
      <c r="A307" t="n">
        <v>14</v>
      </c>
      <c r="B307" t="n">
        <v>40</v>
      </c>
      <c r="C307" t="inlineStr">
        <is>
          <t xml:space="preserve">CONCLUIDO	</t>
        </is>
      </c>
      <c r="D307" t="n">
        <v>3.7751</v>
      </c>
      <c r="E307" t="n">
        <v>26.49</v>
      </c>
      <c r="F307" t="n">
        <v>23.96</v>
      </c>
      <c r="G307" t="n">
        <v>46.38</v>
      </c>
      <c r="H307" t="n">
        <v>0.84</v>
      </c>
      <c r="I307" t="n">
        <v>31</v>
      </c>
      <c r="J307" t="n">
        <v>94.17</v>
      </c>
      <c r="K307" t="n">
        <v>37.55</v>
      </c>
      <c r="L307" t="n">
        <v>4.5</v>
      </c>
      <c r="M307" t="n">
        <v>29</v>
      </c>
      <c r="N307" t="n">
        <v>12.12</v>
      </c>
      <c r="O307" t="n">
        <v>11848.08</v>
      </c>
      <c r="P307" t="n">
        <v>186.93</v>
      </c>
      <c r="Q307" t="n">
        <v>608.88</v>
      </c>
      <c r="R307" t="n">
        <v>65.66</v>
      </c>
      <c r="S307" t="n">
        <v>46.36</v>
      </c>
      <c r="T307" t="n">
        <v>9220.33</v>
      </c>
      <c r="U307" t="n">
        <v>0.71</v>
      </c>
      <c r="V307" t="n">
        <v>0.89</v>
      </c>
      <c r="W307" t="n">
        <v>9.23</v>
      </c>
      <c r="X307" t="n">
        <v>0.59</v>
      </c>
      <c r="Y307" t="n">
        <v>1</v>
      </c>
      <c r="Z307" t="n">
        <v>10</v>
      </c>
    </row>
    <row r="308">
      <c r="A308" t="n">
        <v>15</v>
      </c>
      <c r="B308" t="n">
        <v>40</v>
      </c>
      <c r="C308" t="inlineStr">
        <is>
          <t xml:space="preserve">CONCLUIDO	</t>
        </is>
      </c>
      <c r="D308" t="n">
        <v>3.7852</v>
      </c>
      <c r="E308" t="n">
        <v>26.42</v>
      </c>
      <c r="F308" t="n">
        <v>23.93</v>
      </c>
      <c r="G308" t="n">
        <v>49.51</v>
      </c>
      <c r="H308" t="n">
        <v>0.88</v>
      </c>
      <c r="I308" t="n">
        <v>29</v>
      </c>
      <c r="J308" t="n">
        <v>94.48</v>
      </c>
      <c r="K308" t="n">
        <v>37.55</v>
      </c>
      <c r="L308" t="n">
        <v>4.75</v>
      </c>
      <c r="M308" t="n">
        <v>27</v>
      </c>
      <c r="N308" t="n">
        <v>12.17</v>
      </c>
      <c r="O308" t="n">
        <v>11886.12</v>
      </c>
      <c r="P308" t="n">
        <v>185.49</v>
      </c>
      <c r="Q308" t="n">
        <v>608.97</v>
      </c>
      <c r="R308" t="n">
        <v>64.59999999999999</v>
      </c>
      <c r="S308" t="n">
        <v>46.36</v>
      </c>
      <c r="T308" t="n">
        <v>8704.26</v>
      </c>
      <c r="U308" t="n">
        <v>0.72</v>
      </c>
      <c r="V308" t="n">
        <v>0.89</v>
      </c>
      <c r="W308" t="n">
        <v>9.23</v>
      </c>
      <c r="X308" t="n">
        <v>0.5600000000000001</v>
      </c>
      <c r="Y308" t="n">
        <v>1</v>
      </c>
      <c r="Z308" t="n">
        <v>10</v>
      </c>
    </row>
    <row r="309">
      <c r="A309" t="n">
        <v>16</v>
      </c>
      <c r="B309" t="n">
        <v>40</v>
      </c>
      <c r="C309" t="inlineStr">
        <is>
          <t xml:space="preserve">CONCLUIDO	</t>
        </is>
      </c>
      <c r="D309" t="n">
        <v>3.79</v>
      </c>
      <c r="E309" t="n">
        <v>26.39</v>
      </c>
      <c r="F309" t="n">
        <v>23.92</v>
      </c>
      <c r="G309" t="n">
        <v>51.25</v>
      </c>
      <c r="H309" t="n">
        <v>0.93</v>
      </c>
      <c r="I309" t="n">
        <v>28</v>
      </c>
      <c r="J309" t="n">
        <v>94.79000000000001</v>
      </c>
      <c r="K309" t="n">
        <v>37.55</v>
      </c>
      <c r="L309" t="n">
        <v>5</v>
      </c>
      <c r="M309" t="n">
        <v>26</v>
      </c>
      <c r="N309" t="n">
        <v>12.23</v>
      </c>
      <c r="O309" t="n">
        <v>11924.18</v>
      </c>
      <c r="P309" t="n">
        <v>183.82</v>
      </c>
      <c r="Q309" t="n">
        <v>608.9400000000001</v>
      </c>
      <c r="R309" t="n">
        <v>64.06</v>
      </c>
      <c r="S309" t="n">
        <v>46.36</v>
      </c>
      <c r="T309" t="n">
        <v>8439.120000000001</v>
      </c>
      <c r="U309" t="n">
        <v>0.72</v>
      </c>
      <c r="V309" t="n">
        <v>0.89</v>
      </c>
      <c r="W309" t="n">
        <v>9.23</v>
      </c>
      <c r="X309" t="n">
        <v>0.54</v>
      </c>
      <c r="Y309" t="n">
        <v>1</v>
      </c>
      <c r="Z309" t="n">
        <v>10</v>
      </c>
    </row>
    <row r="310">
      <c r="A310" t="n">
        <v>17</v>
      </c>
      <c r="B310" t="n">
        <v>40</v>
      </c>
      <c r="C310" t="inlineStr">
        <is>
          <t xml:space="preserve">CONCLUIDO	</t>
        </is>
      </c>
      <c r="D310" t="n">
        <v>3.8039</v>
      </c>
      <c r="E310" t="n">
        <v>26.29</v>
      </c>
      <c r="F310" t="n">
        <v>23.86</v>
      </c>
      <c r="G310" t="n">
        <v>55.06</v>
      </c>
      <c r="H310" t="n">
        <v>0.97</v>
      </c>
      <c r="I310" t="n">
        <v>26</v>
      </c>
      <c r="J310" t="n">
        <v>95.09</v>
      </c>
      <c r="K310" t="n">
        <v>37.55</v>
      </c>
      <c r="L310" t="n">
        <v>5.25</v>
      </c>
      <c r="M310" t="n">
        <v>24</v>
      </c>
      <c r="N310" t="n">
        <v>12.29</v>
      </c>
      <c r="O310" t="n">
        <v>11962.27</v>
      </c>
      <c r="P310" t="n">
        <v>182.47</v>
      </c>
      <c r="Q310" t="n">
        <v>608.8099999999999</v>
      </c>
      <c r="R310" t="n">
        <v>62.4</v>
      </c>
      <c r="S310" t="n">
        <v>46.36</v>
      </c>
      <c r="T310" t="n">
        <v>7618.83</v>
      </c>
      <c r="U310" t="n">
        <v>0.74</v>
      </c>
      <c r="V310" t="n">
        <v>0.89</v>
      </c>
      <c r="W310" t="n">
        <v>9.220000000000001</v>
      </c>
      <c r="X310" t="n">
        <v>0.49</v>
      </c>
      <c r="Y310" t="n">
        <v>1</v>
      </c>
      <c r="Z310" t="n">
        <v>10</v>
      </c>
    </row>
    <row r="311">
      <c r="A311" t="n">
        <v>18</v>
      </c>
      <c r="B311" t="n">
        <v>40</v>
      </c>
      <c r="C311" t="inlineStr">
        <is>
          <t xml:space="preserve">CONCLUIDO	</t>
        </is>
      </c>
      <c r="D311" t="n">
        <v>3.8089</v>
      </c>
      <c r="E311" t="n">
        <v>26.25</v>
      </c>
      <c r="F311" t="n">
        <v>23.84</v>
      </c>
      <c r="G311" t="n">
        <v>57.22</v>
      </c>
      <c r="H311" t="n">
        <v>1.01</v>
      </c>
      <c r="I311" t="n">
        <v>25</v>
      </c>
      <c r="J311" t="n">
        <v>95.40000000000001</v>
      </c>
      <c r="K311" t="n">
        <v>37.55</v>
      </c>
      <c r="L311" t="n">
        <v>5.5</v>
      </c>
      <c r="M311" t="n">
        <v>23</v>
      </c>
      <c r="N311" t="n">
        <v>12.35</v>
      </c>
      <c r="O311" t="n">
        <v>12000.38</v>
      </c>
      <c r="P311" t="n">
        <v>181.13</v>
      </c>
      <c r="Q311" t="n">
        <v>608.83</v>
      </c>
      <c r="R311" t="n">
        <v>62.11</v>
      </c>
      <c r="S311" t="n">
        <v>46.36</v>
      </c>
      <c r="T311" t="n">
        <v>7476.12</v>
      </c>
      <c r="U311" t="n">
        <v>0.75</v>
      </c>
      <c r="V311" t="n">
        <v>0.89</v>
      </c>
      <c r="W311" t="n">
        <v>9.210000000000001</v>
      </c>
      <c r="X311" t="n">
        <v>0.47</v>
      </c>
      <c r="Y311" t="n">
        <v>1</v>
      </c>
      <c r="Z311" t="n">
        <v>10</v>
      </c>
    </row>
    <row r="312">
      <c r="A312" t="n">
        <v>19</v>
      </c>
      <c r="B312" t="n">
        <v>40</v>
      </c>
      <c r="C312" t="inlineStr">
        <is>
          <t xml:space="preserve">CONCLUIDO	</t>
        </is>
      </c>
      <c r="D312" t="n">
        <v>3.8121</v>
      </c>
      <c r="E312" t="n">
        <v>26.23</v>
      </c>
      <c r="F312" t="n">
        <v>23.84</v>
      </c>
      <c r="G312" t="n">
        <v>59.6</v>
      </c>
      <c r="H312" t="n">
        <v>1.06</v>
      </c>
      <c r="I312" t="n">
        <v>24</v>
      </c>
      <c r="J312" t="n">
        <v>95.70999999999999</v>
      </c>
      <c r="K312" t="n">
        <v>37.55</v>
      </c>
      <c r="L312" t="n">
        <v>5.75</v>
      </c>
      <c r="M312" t="n">
        <v>22</v>
      </c>
      <c r="N312" t="n">
        <v>12.41</v>
      </c>
      <c r="O312" t="n">
        <v>12038.51</v>
      </c>
      <c r="P312" t="n">
        <v>179.55</v>
      </c>
      <c r="Q312" t="n">
        <v>608.86</v>
      </c>
      <c r="R312" t="n">
        <v>61.92</v>
      </c>
      <c r="S312" t="n">
        <v>46.36</v>
      </c>
      <c r="T312" t="n">
        <v>7387.67</v>
      </c>
      <c r="U312" t="n">
        <v>0.75</v>
      </c>
      <c r="V312" t="n">
        <v>0.89</v>
      </c>
      <c r="W312" t="n">
        <v>9.220000000000001</v>
      </c>
      <c r="X312" t="n">
        <v>0.47</v>
      </c>
      <c r="Y312" t="n">
        <v>1</v>
      </c>
      <c r="Z312" t="n">
        <v>10</v>
      </c>
    </row>
    <row r="313">
      <c r="A313" t="n">
        <v>20</v>
      </c>
      <c r="B313" t="n">
        <v>40</v>
      </c>
      <c r="C313" t="inlineStr">
        <is>
          <t xml:space="preserve">CONCLUIDO	</t>
        </is>
      </c>
      <c r="D313" t="n">
        <v>3.8168</v>
      </c>
      <c r="E313" t="n">
        <v>26.2</v>
      </c>
      <c r="F313" t="n">
        <v>23.83</v>
      </c>
      <c r="G313" t="n">
        <v>62.15</v>
      </c>
      <c r="H313" t="n">
        <v>1.1</v>
      </c>
      <c r="I313" t="n">
        <v>23</v>
      </c>
      <c r="J313" t="n">
        <v>96.02</v>
      </c>
      <c r="K313" t="n">
        <v>37.55</v>
      </c>
      <c r="L313" t="n">
        <v>6</v>
      </c>
      <c r="M313" t="n">
        <v>21</v>
      </c>
      <c r="N313" t="n">
        <v>12.47</v>
      </c>
      <c r="O313" t="n">
        <v>12076.67</v>
      </c>
      <c r="P313" t="n">
        <v>177.97</v>
      </c>
      <c r="Q313" t="n">
        <v>608.85</v>
      </c>
      <c r="R313" t="n">
        <v>61.37</v>
      </c>
      <c r="S313" t="n">
        <v>46.36</v>
      </c>
      <c r="T313" t="n">
        <v>7117.01</v>
      </c>
      <c r="U313" t="n">
        <v>0.76</v>
      </c>
      <c r="V313" t="n">
        <v>0.89</v>
      </c>
      <c r="W313" t="n">
        <v>9.220000000000001</v>
      </c>
      <c r="X313" t="n">
        <v>0.45</v>
      </c>
      <c r="Y313" t="n">
        <v>1</v>
      </c>
      <c r="Z313" t="n">
        <v>10</v>
      </c>
    </row>
    <row r="314">
      <c r="A314" t="n">
        <v>21</v>
      </c>
      <c r="B314" t="n">
        <v>40</v>
      </c>
      <c r="C314" t="inlineStr">
        <is>
          <t xml:space="preserve">CONCLUIDO	</t>
        </is>
      </c>
      <c r="D314" t="n">
        <v>3.8226</v>
      </c>
      <c r="E314" t="n">
        <v>26.16</v>
      </c>
      <c r="F314" t="n">
        <v>23.8</v>
      </c>
      <c r="G314" t="n">
        <v>64.92</v>
      </c>
      <c r="H314" t="n">
        <v>1.14</v>
      </c>
      <c r="I314" t="n">
        <v>22</v>
      </c>
      <c r="J314" t="n">
        <v>96.33</v>
      </c>
      <c r="K314" t="n">
        <v>37.55</v>
      </c>
      <c r="L314" t="n">
        <v>6.25</v>
      </c>
      <c r="M314" t="n">
        <v>20</v>
      </c>
      <c r="N314" t="n">
        <v>12.53</v>
      </c>
      <c r="O314" t="n">
        <v>12114.85</v>
      </c>
      <c r="P314" t="n">
        <v>176.35</v>
      </c>
      <c r="Q314" t="n">
        <v>608.8</v>
      </c>
      <c r="R314" t="n">
        <v>60.82</v>
      </c>
      <c r="S314" t="n">
        <v>46.36</v>
      </c>
      <c r="T314" t="n">
        <v>6849.34</v>
      </c>
      <c r="U314" t="n">
        <v>0.76</v>
      </c>
      <c r="V314" t="n">
        <v>0.9</v>
      </c>
      <c r="W314" t="n">
        <v>9.220000000000001</v>
      </c>
      <c r="X314" t="n">
        <v>0.43</v>
      </c>
      <c r="Y314" t="n">
        <v>1</v>
      </c>
      <c r="Z314" t="n">
        <v>10</v>
      </c>
    </row>
    <row r="315">
      <c r="A315" t="n">
        <v>22</v>
      </c>
      <c r="B315" t="n">
        <v>40</v>
      </c>
      <c r="C315" t="inlineStr">
        <is>
          <t xml:space="preserve">CONCLUIDO	</t>
        </is>
      </c>
      <c r="D315" t="n">
        <v>3.8308</v>
      </c>
      <c r="E315" t="n">
        <v>26.1</v>
      </c>
      <c r="F315" t="n">
        <v>23.77</v>
      </c>
      <c r="G315" t="n">
        <v>67.91</v>
      </c>
      <c r="H315" t="n">
        <v>1.18</v>
      </c>
      <c r="I315" t="n">
        <v>21</v>
      </c>
      <c r="J315" t="n">
        <v>96.64</v>
      </c>
      <c r="K315" t="n">
        <v>37.55</v>
      </c>
      <c r="L315" t="n">
        <v>6.5</v>
      </c>
      <c r="M315" t="n">
        <v>19</v>
      </c>
      <c r="N315" t="n">
        <v>12.59</v>
      </c>
      <c r="O315" t="n">
        <v>12153.06</v>
      </c>
      <c r="P315" t="n">
        <v>174.81</v>
      </c>
      <c r="Q315" t="n">
        <v>608.83</v>
      </c>
      <c r="R315" t="n">
        <v>59.36</v>
      </c>
      <c r="S315" t="n">
        <v>46.36</v>
      </c>
      <c r="T315" t="n">
        <v>6122.48</v>
      </c>
      <c r="U315" t="n">
        <v>0.78</v>
      </c>
      <c r="V315" t="n">
        <v>0.9</v>
      </c>
      <c r="W315" t="n">
        <v>9.220000000000001</v>
      </c>
      <c r="X315" t="n">
        <v>0.4</v>
      </c>
      <c r="Y315" t="n">
        <v>1</v>
      </c>
      <c r="Z315" t="n">
        <v>10</v>
      </c>
    </row>
    <row r="316">
      <c r="A316" t="n">
        <v>23</v>
      </c>
      <c r="B316" t="n">
        <v>40</v>
      </c>
      <c r="C316" t="inlineStr">
        <is>
          <t xml:space="preserve">CONCLUIDO	</t>
        </is>
      </c>
      <c r="D316" t="n">
        <v>3.8363</v>
      </c>
      <c r="E316" t="n">
        <v>26.07</v>
      </c>
      <c r="F316" t="n">
        <v>23.75</v>
      </c>
      <c r="G316" t="n">
        <v>71.25</v>
      </c>
      <c r="H316" t="n">
        <v>1.22</v>
      </c>
      <c r="I316" t="n">
        <v>20</v>
      </c>
      <c r="J316" t="n">
        <v>96.95</v>
      </c>
      <c r="K316" t="n">
        <v>37.55</v>
      </c>
      <c r="L316" t="n">
        <v>6.75</v>
      </c>
      <c r="M316" t="n">
        <v>18</v>
      </c>
      <c r="N316" t="n">
        <v>12.65</v>
      </c>
      <c r="O316" t="n">
        <v>12191.28</v>
      </c>
      <c r="P316" t="n">
        <v>173.04</v>
      </c>
      <c r="Q316" t="n">
        <v>608.8</v>
      </c>
      <c r="R316" t="n">
        <v>59.01</v>
      </c>
      <c r="S316" t="n">
        <v>46.36</v>
      </c>
      <c r="T316" t="n">
        <v>5950.79</v>
      </c>
      <c r="U316" t="n">
        <v>0.79</v>
      </c>
      <c r="V316" t="n">
        <v>0.9</v>
      </c>
      <c r="W316" t="n">
        <v>9.210000000000001</v>
      </c>
      <c r="X316" t="n">
        <v>0.38</v>
      </c>
      <c r="Y316" t="n">
        <v>1</v>
      </c>
      <c r="Z316" t="n">
        <v>10</v>
      </c>
    </row>
    <row r="317">
      <c r="A317" t="n">
        <v>24</v>
      </c>
      <c r="B317" t="n">
        <v>40</v>
      </c>
      <c r="C317" t="inlineStr">
        <is>
          <t xml:space="preserve">CONCLUIDO	</t>
        </is>
      </c>
      <c r="D317" t="n">
        <v>3.8411</v>
      </c>
      <c r="E317" t="n">
        <v>26.03</v>
      </c>
      <c r="F317" t="n">
        <v>23.73</v>
      </c>
      <c r="G317" t="n">
        <v>74.95</v>
      </c>
      <c r="H317" t="n">
        <v>1.27</v>
      </c>
      <c r="I317" t="n">
        <v>19</v>
      </c>
      <c r="J317" t="n">
        <v>97.26000000000001</v>
      </c>
      <c r="K317" t="n">
        <v>37.55</v>
      </c>
      <c r="L317" t="n">
        <v>7</v>
      </c>
      <c r="M317" t="n">
        <v>17</v>
      </c>
      <c r="N317" t="n">
        <v>12.71</v>
      </c>
      <c r="O317" t="n">
        <v>12229.54</v>
      </c>
      <c r="P317" t="n">
        <v>172.21</v>
      </c>
      <c r="Q317" t="n">
        <v>608.78</v>
      </c>
      <c r="R317" t="n">
        <v>58.69</v>
      </c>
      <c r="S317" t="n">
        <v>46.36</v>
      </c>
      <c r="T317" t="n">
        <v>5796.12</v>
      </c>
      <c r="U317" t="n">
        <v>0.79</v>
      </c>
      <c r="V317" t="n">
        <v>0.9</v>
      </c>
      <c r="W317" t="n">
        <v>9.210000000000001</v>
      </c>
      <c r="X317" t="n">
        <v>0.36</v>
      </c>
      <c r="Y317" t="n">
        <v>1</v>
      </c>
      <c r="Z317" t="n">
        <v>10</v>
      </c>
    </row>
    <row r="318">
      <c r="A318" t="n">
        <v>25</v>
      </c>
      <c r="B318" t="n">
        <v>40</v>
      </c>
      <c r="C318" t="inlineStr">
        <is>
          <t xml:space="preserve">CONCLUIDO	</t>
        </is>
      </c>
      <c r="D318" t="n">
        <v>3.8475</v>
      </c>
      <c r="E318" t="n">
        <v>25.99</v>
      </c>
      <c r="F318" t="n">
        <v>23.71</v>
      </c>
      <c r="G318" t="n">
        <v>79.04000000000001</v>
      </c>
      <c r="H318" t="n">
        <v>1.31</v>
      </c>
      <c r="I318" t="n">
        <v>18</v>
      </c>
      <c r="J318" t="n">
        <v>97.56999999999999</v>
      </c>
      <c r="K318" t="n">
        <v>37.55</v>
      </c>
      <c r="L318" t="n">
        <v>7.25</v>
      </c>
      <c r="M318" t="n">
        <v>15</v>
      </c>
      <c r="N318" t="n">
        <v>12.77</v>
      </c>
      <c r="O318" t="n">
        <v>12267.81</v>
      </c>
      <c r="P318" t="n">
        <v>170.47</v>
      </c>
      <c r="Q318" t="n">
        <v>608.83</v>
      </c>
      <c r="R318" t="n">
        <v>57.98</v>
      </c>
      <c r="S318" t="n">
        <v>46.36</v>
      </c>
      <c r="T318" t="n">
        <v>5446.11</v>
      </c>
      <c r="U318" t="n">
        <v>0.8</v>
      </c>
      <c r="V318" t="n">
        <v>0.9</v>
      </c>
      <c r="W318" t="n">
        <v>9.210000000000001</v>
      </c>
      <c r="X318" t="n">
        <v>0.34</v>
      </c>
      <c r="Y318" t="n">
        <v>1</v>
      </c>
      <c r="Z318" t="n">
        <v>10</v>
      </c>
    </row>
    <row r="319">
      <c r="A319" t="n">
        <v>26</v>
      </c>
      <c r="B319" t="n">
        <v>40</v>
      </c>
      <c r="C319" t="inlineStr">
        <is>
          <t xml:space="preserve">CONCLUIDO	</t>
        </is>
      </c>
      <c r="D319" t="n">
        <v>3.8542</v>
      </c>
      <c r="E319" t="n">
        <v>25.95</v>
      </c>
      <c r="F319" t="n">
        <v>23.68</v>
      </c>
      <c r="G319" t="n">
        <v>83.59</v>
      </c>
      <c r="H319" t="n">
        <v>1.35</v>
      </c>
      <c r="I319" t="n">
        <v>17</v>
      </c>
      <c r="J319" t="n">
        <v>97.88</v>
      </c>
      <c r="K319" t="n">
        <v>37.55</v>
      </c>
      <c r="L319" t="n">
        <v>7.5</v>
      </c>
      <c r="M319" t="n">
        <v>13</v>
      </c>
      <c r="N319" t="n">
        <v>12.83</v>
      </c>
      <c r="O319" t="n">
        <v>12306.12</v>
      </c>
      <c r="P319" t="n">
        <v>167.43</v>
      </c>
      <c r="Q319" t="n">
        <v>608.78</v>
      </c>
      <c r="R319" t="n">
        <v>57</v>
      </c>
      <c r="S319" t="n">
        <v>46.36</v>
      </c>
      <c r="T319" t="n">
        <v>4964.81</v>
      </c>
      <c r="U319" t="n">
        <v>0.8100000000000001</v>
      </c>
      <c r="V319" t="n">
        <v>0.9</v>
      </c>
      <c r="W319" t="n">
        <v>9.210000000000001</v>
      </c>
      <c r="X319" t="n">
        <v>0.31</v>
      </c>
      <c r="Y319" t="n">
        <v>1</v>
      </c>
      <c r="Z319" t="n">
        <v>10</v>
      </c>
    </row>
    <row r="320">
      <c r="A320" t="n">
        <v>27</v>
      </c>
      <c r="B320" t="n">
        <v>40</v>
      </c>
      <c r="C320" t="inlineStr">
        <is>
          <t xml:space="preserve">CONCLUIDO	</t>
        </is>
      </c>
      <c r="D320" t="n">
        <v>3.8528</v>
      </c>
      <c r="E320" t="n">
        <v>25.96</v>
      </c>
      <c r="F320" t="n">
        <v>23.69</v>
      </c>
      <c r="G320" t="n">
        <v>83.63</v>
      </c>
      <c r="H320" t="n">
        <v>1.39</v>
      </c>
      <c r="I320" t="n">
        <v>17</v>
      </c>
      <c r="J320" t="n">
        <v>98.19</v>
      </c>
      <c r="K320" t="n">
        <v>37.55</v>
      </c>
      <c r="L320" t="n">
        <v>7.75</v>
      </c>
      <c r="M320" t="n">
        <v>6</v>
      </c>
      <c r="N320" t="n">
        <v>12.89</v>
      </c>
      <c r="O320" t="n">
        <v>12344.44</v>
      </c>
      <c r="P320" t="n">
        <v>168.03</v>
      </c>
      <c r="Q320" t="n">
        <v>608.76</v>
      </c>
      <c r="R320" t="n">
        <v>57.1</v>
      </c>
      <c r="S320" t="n">
        <v>46.36</v>
      </c>
      <c r="T320" t="n">
        <v>5010.13</v>
      </c>
      <c r="U320" t="n">
        <v>0.8100000000000001</v>
      </c>
      <c r="V320" t="n">
        <v>0.9</v>
      </c>
      <c r="W320" t="n">
        <v>9.220000000000001</v>
      </c>
      <c r="X320" t="n">
        <v>0.32</v>
      </c>
      <c r="Y320" t="n">
        <v>1</v>
      </c>
      <c r="Z320" t="n">
        <v>10</v>
      </c>
    </row>
    <row r="321">
      <c r="A321" t="n">
        <v>28</v>
      </c>
      <c r="B321" t="n">
        <v>40</v>
      </c>
      <c r="C321" t="inlineStr">
        <is>
          <t xml:space="preserve">CONCLUIDO	</t>
        </is>
      </c>
      <c r="D321" t="n">
        <v>3.8508</v>
      </c>
      <c r="E321" t="n">
        <v>25.97</v>
      </c>
      <c r="F321" t="n">
        <v>23.71</v>
      </c>
      <c r="G321" t="n">
        <v>83.67</v>
      </c>
      <c r="H321" t="n">
        <v>1.43</v>
      </c>
      <c r="I321" t="n">
        <v>17</v>
      </c>
      <c r="J321" t="n">
        <v>98.5</v>
      </c>
      <c r="K321" t="n">
        <v>37.55</v>
      </c>
      <c r="L321" t="n">
        <v>8</v>
      </c>
      <c r="M321" t="n">
        <v>4</v>
      </c>
      <c r="N321" t="n">
        <v>12.95</v>
      </c>
      <c r="O321" t="n">
        <v>12382.79</v>
      </c>
      <c r="P321" t="n">
        <v>167.92</v>
      </c>
      <c r="Q321" t="n">
        <v>608.8099999999999</v>
      </c>
      <c r="R321" t="n">
        <v>57.45</v>
      </c>
      <c r="S321" t="n">
        <v>46.36</v>
      </c>
      <c r="T321" t="n">
        <v>5186.37</v>
      </c>
      <c r="U321" t="n">
        <v>0.8100000000000001</v>
      </c>
      <c r="V321" t="n">
        <v>0.9</v>
      </c>
      <c r="W321" t="n">
        <v>9.220000000000001</v>
      </c>
      <c r="X321" t="n">
        <v>0.34</v>
      </c>
      <c r="Y321" t="n">
        <v>1</v>
      </c>
      <c r="Z321" t="n">
        <v>10</v>
      </c>
    </row>
    <row r="322">
      <c r="A322" t="n">
        <v>29</v>
      </c>
      <c r="B322" t="n">
        <v>40</v>
      </c>
      <c r="C322" t="inlineStr">
        <is>
          <t xml:space="preserve">CONCLUIDO	</t>
        </is>
      </c>
      <c r="D322" t="n">
        <v>3.8508</v>
      </c>
      <c r="E322" t="n">
        <v>25.97</v>
      </c>
      <c r="F322" t="n">
        <v>23.71</v>
      </c>
      <c r="G322" t="n">
        <v>83.67</v>
      </c>
      <c r="H322" t="n">
        <v>1.47</v>
      </c>
      <c r="I322" t="n">
        <v>17</v>
      </c>
      <c r="J322" t="n">
        <v>98.81999999999999</v>
      </c>
      <c r="K322" t="n">
        <v>37.55</v>
      </c>
      <c r="L322" t="n">
        <v>8.25</v>
      </c>
      <c r="M322" t="n">
        <v>3</v>
      </c>
      <c r="N322" t="n">
        <v>13.01</v>
      </c>
      <c r="O322" t="n">
        <v>12421.16</v>
      </c>
      <c r="P322" t="n">
        <v>167.96</v>
      </c>
      <c r="Q322" t="n">
        <v>608.8099999999999</v>
      </c>
      <c r="R322" t="n">
        <v>57.49</v>
      </c>
      <c r="S322" t="n">
        <v>46.36</v>
      </c>
      <c r="T322" t="n">
        <v>5205.51</v>
      </c>
      <c r="U322" t="n">
        <v>0.8100000000000001</v>
      </c>
      <c r="V322" t="n">
        <v>0.9</v>
      </c>
      <c r="W322" t="n">
        <v>9.220000000000001</v>
      </c>
      <c r="X322" t="n">
        <v>0.34</v>
      </c>
      <c r="Y322" t="n">
        <v>1</v>
      </c>
      <c r="Z322" t="n">
        <v>10</v>
      </c>
    </row>
    <row r="323">
      <c r="A323" t="n">
        <v>30</v>
      </c>
      <c r="B323" t="n">
        <v>40</v>
      </c>
      <c r="C323" t="inlineStr">
        <is>
          <t xml:space="preserve">CONCLUIDO	</t>
        </is>
      </c>
      <c r="D323" t="n">
        <v>3.8503</v>
      </c>
      <c r="E323" t="n">
        <v>25.97</v>
      </c>
      <c r="F323" t="n">
        <v>23.71</v>
      </c>
      <c r="G323" t="n">
        <v>83.69</v>
      </c>
      <c r="H323" t="n">
        <v>1.51</v>
      </c>
      <c r="I323" t="n">
        <v>17</v>
      </c>
      <c r="J323" t="n">
        <v>99.13</v>
      </c>
      <c r="K323" t="n">
        <v>37.55</v>
      </c>
      <c r="L323" t="n">
        <v>8.5</v>
      </c>
      <c r="M323" t="n">
        <v>0</v>
      </c>
      <c r="N323" t="n">
        <v>13.07</v>
      </c>
      <c r="O323" t="n">
        <v>12459.56</v>
      </c>
      <c r="P323" t="n">
        <v>168.1</v>
      </c>
      <c r="Q323" t="n">
        <v>608.85</v>
      </c>
      <c r="R323" t="n">
        <v>57.33</v>
      </c>
      <c r="S323" t="n">
        <v>46.36</v>
      </c>
      <c r="T323" t="n">
        <v>5126.07</v>
      </c>
      <c r="U323" t="n">
        <v>0.8100000000000001</v>
      </c>
      <c r="V323" t="n">
        <v>0.9</v>
      </c>
      <c r="W323" t="n">
        <v>9.220000000000001</v>
      </c>
      <c r="X323" t="n">
        <v>0.34</v>
      </c>
      <c r="Y323" t="n">
        <v>1</v>
      </c>
      <c r="Z323" t="n">
        <v>10</v>
      </c>
    </row>
    <row r="324">
      <c r="A324" t="n">
        <v>0</v>
      </c>
      <c r="B324" t="n">
        <v>125</v>
      </c>
      <c r="C324" t="inlineStr">
        <is>
          <t xml:space="preserve">CONCLUIDO	</t>
        </is>
      </c>
      <c r="D324" t="n">
        <v>1.9792</v>
      </c>
      <c r="E324" t="n">
        <v>50.53</v>
      </c>
      <c r="F324" t="n">
        <v>30.82</v>
      </c>
      <c r="G324" t="n">
        <v>5.15</v>
      </c>
      <c r="H324" t="n">
        <v>0.07000000000000001</v>
      </c>
      <c r="I324" t="n">
        <v>359</v>
      </c>
      <c r="J324" t="n">
        <v>242.64</v>
      </c>
      <c r="K324" t="n">
        <v>58.47</v>
      </c>
      <c r="L324" t="n">
        <v>1</v>
      </c>
      <c r="M324" t="n">
        <v>357</v>
      </c>
      <c r="N324" t="n">
        <v>58.17</v>
      </c>
      <c r="O324" t="n">
        <v>30160.1</v>
      </c>
      <c r="P324" t="n">
        <v>500.63</v>
      </c>
      <c r="Q324" t="n">
        <v>610.49</v>
      </c>
      <c r="R324" t="n">
        <v>277.5</v>
      </c>
      <c r="S324" t="n">
        <v>46.36</v>
      </c>
      <c r="T324" t="n">
        <v>113501.54</v>
      </c>
      <c r="U324" t="n">
        <v>0.17</v>
      </c>
      <c r="V324" t="n">
        <v>0.6899999999999999</v>
      </c>
      <c r="W324" t="n">
        <v>9.800000000000001</v>
      </c>
      <c r="X324" t="n">
        <v>7.41</v>
      </c>
      <c r="Y324" t="n">
        <v>1</v>
      </c>
      <c r="Z324" t="n">
        <v>10</v>
      </c>
    </row>
    <row r="325">
      <c r="A325" t="n">
        <v>1</v>
      </c>
      <c r="B325" t="n">
        <v>125</v>
      </c>
      <c r="C325" t="inlineStr">
        <is>
          <t xml:space="preserve">CONCLUIDO	</t>
        </is>
      </c>
      <c r="D325" t="n">
        <v>2.2497</v>
      </c>
      <c r="E325" t="n">
        <v>44.45</v>
      </c>
      <c r="F325" t="n">
        <v>28.94</v>
      </c>
      <c r="G325" t="n">
        <v>6.43</v>
      </c>
      <c r="H325" t="n">
        <v>0.09</v>
      </c>
      <c r="I325" t="n">
        <v>270</v>
      </c>
      <c r="J325" t="n">
        <v>243.08</v>
      </c>
      <c r="K325" t="n">
        <v>58.47</v>
      </c>
      <c r="L325" t="n">
        <v>1.25</v>
      </c>
      <c r="M325" t="n">
        <v>268</v>
      </c>
      <c r="N325" t="n">
        <v>58.36</v>
      </c>
      <c r="O325" t="n">
        <v>30214.33</v>
      </c>
      <c r="P325" t="n">
        <v>470.19</v>
      </c>
      <c r="Q325" t="n">
        <v>609.87</v>
      </c>
      <c r="R325" t="n">
        <v>219.25</v>
      </c>
      <c r="S325" t="n">
        <v>46.36</v>
      </c>
      <c r="T325" t="n">
        <v>84824.36</v>
      </c>
      <c r="U325" t="n">
        <v>0.21</v>
      </c>
      <c r="V325" t="n">
        <v>0.74</v>
      </c>
      <c r="W325" t="n">
        <v>9.65</v>
      </c>
      <c r="X325" t="n">
        <v>5.54</v>
      </c>
      <c r="Y325" t="n">
        <v>1</v>
      </c>
      <c r="Z325" t="n">
        <v>10</v>
      </c>
    </row>
    <row r="326">
      <c r="A326" t="n">
        <v>2</v>
      </c>
      <c r="B326" t="n">
        <v>125</v>
      </c>
      <c r="C326" t="inlineStr">
        <is>
          <t xml:space="preserve">CONCLUIDO	</t>
        </is>
      </c>
      <c r="D326" t="n">
        <v>2.4575</v>
      </c>
      <c r="E326" t="n">
        <v>40.69</v>
      </c>
      <c r="F326" t="n">
        <v>27.73</v>
      </c>
      <c r="G326" t="n">
        <v>7.7</v>
      </c>
      <c r="H326" t="n">
        <v>0.11</v>
      </c>
      <c r="I326" t="n">
        <v>216</v>
      </c>
      <c r="J326" t="n">
        <v>243.52</v>
      </c>
      <c r="K326" t="n">
        <v>58.47</v>
      </c>
      <c r="L326" t="n">
        <v>1.5</v>
      </c>
      <c r="M326" t="n">
        <v>214</v>
      </c>
      <c r="N326" t="n">
        <v>58.55</v>
      </c>
      <c r="O326" t="n">
        <v>30268.64</v>
      </c>
      <c r="P326" t="n">
        <v>450.44</v>
      </c>
      <c r="Q326" t="n">
        <v>609.7</v>
      </c>
      <c r="R326" t="n">
        <v>183.53</v>
      </c>
      <c r="S326" t="n">
        <v>46.36</v>
      </c>
      <c r="T326" t="n">
        <v>67234.25</v>
      </c>
      <c r="U326" t="n">
        <v>0.25</v>
      </c>
      <c r="V326" t="n">
        <v>0.77</v>
      </c>
      <c r="W326" t="n">
        <v>9.51</v>
      </c>
      <c r="X326" t="n">
        <v>4.35</v>
      </c>
      <c r="Y326" t="n">
        <v>1</v>
      </c>
      <c r="Z326" t="n">
        <v>10</v>
      </c>
    </row>
    <row r="327">
      <c r="A327" t="n">
        <v>3</v>
      </c>
      <c r="B327" t="n">
        <v>125</v>
      </c>
      <c r="C327" t="inlineStr">
        <is>
          <t xml:space="preserve">CONCLUIDO	</t>
        </is>
      </c>
      <c r="D327" t="n">
        <v>2.6073</v>
      </c>
      <c r="E327" t="n">
        <v>38.35</v>
      </c>
      <c r="F327" t="n">
        <v>27.05</v>
      </c>
      <c r="G327" t="n">
        <v>8.970000000000001</v>
      </c>
      <c r="H327" t="n">
        <v>0.13</v>
      </c>
      <c r="I327" t="n">
        <v>181</v>
      </c>
      <c r="J327" t="n">
        <v>243.96</v>
      </c>
      <c r="K327" t="n">
        <v>58.47</v>
      </c>
      <c r="L327" t="n">
        <v>1.75</v>
      </c>
      <c r="M327" t="n">
        <v>179</v>
      </c>
      <c r="N327" t="n">
        <v>58.74</v>
      </c>
      <c r="O327" t="n">
        <v>30323.01</v>
      </c>
      <c r="P327" t="n">
        <v>439.22</v>
      </c>
      <c r="Q327" t="n">
        <v>609.67</v>
      </c>
      <c r="R327" t="n">
        <v>161.01</v>
      </c>
      <c r="S327" t="n">
        <v>46.36</v>
      </c>
      <c r="T327" t="n">
        <v>56149.64</v>
      </c>
      <c r="U327" t="n">
        <v>0.29</v>
      </c>
      <c r="V327" t="n">
        <v>0.79</v>
      </c>
      <c r="W327" t="n">
        <v>9.48</v>
      </c>
      <c r="X327" t="n">
        <v>3.66</v>
      </c>
      <c r="Y327" t="n">
        <v>1</v>
      </c>
      <c r="Z327" t="n">
        <v>10</v>
      </c>
    </row>
    <row r="328">
      <c r="A328" t="n">
        <v>4</v>
      </c>
      <c r="B328" t="n">
        <v>125</v>
      </c>
      <c r="C328" t="inlineStr">
        <is>
          <t xml:space="preserve">CONCLUIDO	</t>
        </is>
      </c>
      <c r="D328" t="n">
        <v>2.7328</v>
      </c>
      <c r="E328" t="n">
        <v>36.59</v>
      </c>
      <c r="F328" t="n">
        <v>26.52</v>
      </c>
      <c r="G328" t="n">
        <v>10.26</v>
      </c>
      <c r="H328" t="n">
        <v>0.15</v>
      </c>
      <c r="I328" t="n">
        <v>155</v>
      </c>
      <c r="J328" t="n">
        <v>244.41</v>
      </c>
      <c r="K328" t="n">
        <v>58.47</v>
      </c>
      <c r="L328" t="n">
        <v>2</v>
      </c>
      <c r="M328" t="n">
        <v>153</v>
      </c>
      <c r="N328" t="n">
        <v>58.93</v>
      </c>
      <c r="O328" t="n">
        <v>30377.45</v>
      </c>
      <c r="P328" t="n">
        <v>430.35</v>
      </c>
      <c r="Q328" t="n">
        <v>609.39</v>
      </c>
      <c r="R328" t="n">
        <v>144.6</v>
      </c>
      <c r="S328" t="n">
        <v>46.36</v>
      </c>
      <c r="T328" t="n">
        <v>48070.3</v>
      </c>
      <c r="U328" t="n">
        <v>0.32</v>
      </c>
      <c r="V328" t="n">
        <v>0.8</v>
      </c>
      <c r="W328" t="n">
        <v>9.44</v>
      </c>
      <c r="X328" t="n">
        <v>3.13</v>
      </c>
      <c r="Y328" t="n">
        <v>1</v>
      </c>
      <c r="Z328" t="n">
        <v>10</v>
      </c>
    </row>
    <row r="329">
      <c r="A329" t="n">
        <v>5</v>
      </c>
      <c r="B329" t="n">
        <v>125</v>
      </c>
      <c r="C329" t="inlineStr">
        <is>
          <t xml:space="preserve">CONCLUIDO	</t>
        </is>
      </c>
      <c r="D329" t="n">
        <v>2.8332</v>
      </c>
      <c r="E329" t="n">
        <v>35.3</v>
      </c>
      <c r="F329" t="n">
        <v>26.12</v>
      </c>
      <c r="G329" t="n">
        <v>11.52</v>
      </c>
      <c r="H329" t="n">
        <v>0.16</v>
      </c>
      <c r="I329" t="n">
        <v>136</v>
      </c>
      <c r="J329" t="n">
        <v>244.85</v>
      </c>
      <c r="K329" t="n">
        <v>58.47</v>
      </c>
      <c r="L329" t="n">
        <v>2.25</v>
      </c>
      <c r="M329" t="n">
        <v>134</v>
      </c>
      <c r="N329" t="n">
        <v>59.12</v>
      </c>
      <c r="O329" t="n">
        <v>30431.96</v>
      </c>
      <c r="P329" t="n">
        <v>423.66</v>
      </c>
      <c r="Q329" t="n">
        <v>609.45</v>
      </c>
      <c r="R329" t="n">
        <v>132.32</v>
      </c>
      <c r="S329" t="n">
        <v>46.36</v>
      </c>
      <c r="T329" t="n">
        <v>42026.48</v>
      </c>
      <c r="U329" t="n">
        <v>0.35</v>
      </c>
      <c r="V329" t="n">
        <v>0.82</v>
      </c>
      <c r="W329" t="n">
        <v>9.41</v>
      </c>
      <c r="X329" t="n">
        <v>2.73</v>
      </c>
      <c r="Y329" t="n">
        <v>1</v>
      </c>
      <c r="Z329" t="n">
        <v>10</v>
      </c>
    </row>
    <row r="330">
      <c r="A330" t="n">
        <v>6</v>
      </c>
      <c r="B330" t="n">
        <v>125</v>
      </c>
      <c r="C330" t="inlineStr">
        <is>
          <t xml:space="preserve">CONCLUIDO	</t>
        </is>
      </c>
      <c r="D330" t="n">
        <v>2.9169</v>
      </c>
      <c r="E330" t="n">
        <v>34.28</v>
      </c>
      <c r="F330" t="n">
        <v>25.81</v>
      </c>
      <c r="G330" t="n">
        <v>12.8</v>
      </c>
      <c r="H330" t="n">
        <v>0.18</v>
      </c>
      <c r="I330" t="n">
        <v>121</v>
      </c>
      <c r="J330" t="n">
        <v>245.29</v>
      </c>
      <c r="K330" t="n">
        <v>58.47</v>
      </c>
      <c r="L330" t="n">
        <v>2.5</v>
      </c>
      <c r="M330" t="n">
        <v>119</v>
      </c>
      <c r="N330" t="n">
        <v>59.32</v>
      </c>
      <c r="O330" t="n">
        <v>30486.54</v>
      </c>
      <c r="P330" t="n">
        <v>418.55</v>
      </c>
      <c r="Q330" t="n">
        <v>609.4</v>
      </c>
      <c r="R330" t="n">
        <v>122.74</v>
      </c>
      <c r="S330" t="n">
        <v>46.36</v>
      </c>
      <c r="T330" t="n">
        <v>37314.36</v>
      </c>
      <c r="U330" t="n">
        <v>0.38</v>
      </c>
      <c r="V330" t="n">
        <v>0.83</v>
      </c>
      <c r="W330" t="n">
        <v>9.380000000000001</v>
      </c>
      <c r="X330" t="n">
        <v>2.43</v>
      </c>
      <c r="Y330" t="n">
        <v>1</v>
      </c>
      <c r="Z330" t="n">
        <v>10</v>
      </c>
    </row>
    <row r="331">
      <c r="A331" t="n">
        <v>7</v>
      </c>
      <c r="B331" t="n">
        <v>125</v>
      </c>
      <c r="C331" t="inlineStr">
        <is>
          <t xml:space="preserve">CONCLUIDO	</t>
        </is>
      </c>
      <c r="D331" t="n">
        <v>2.9865</v>
      </c>
      <c r="E331" t="n">
        <v>33.48</v>
      </c>
      <c r="F331" t="n">
        <v>25.58</v>
      </c>
      <c r="G331" t="n">
        <v>14.08</v>
      </c>
      <c r="H331" t="n">
        <v>0.2</v>
      </c>
      <c r="I331" t="n">
        <v>109</v>
      </c>
      <c r="J331" t="n">
        <v>245.73</v>
      </c>
      <c r="K331" t="n">
        <v>58.47</v>
      </c>
      <c r="L331" t="n">
        <v>2.75</v>
      </c>
      <c r="M331" t="n">
        <v>107</v>
      </c>
      <c r="N331" t="n">
        <v>59.51</v>
      </c>
      <c r="O331" t="n">
        <v>30541.19</v>
      </c>
      <c r="P331" t="n">
        <v>414.57</v>
      </c>
      <c r="Q331" t="n">
        <v>609.36</v>
      </c>
      <c r="R331" t="n">
        <v>115.29</v>
      </c>
      <c r="S331" t="n">
        <v>46.36</v>
      </c>
      <c r="T331" t="n">
        <v>33646.31</v>
      </c>
      <c r="U331" t="n">
        <v>0.4</v>
      </c>
      <c r="V331" t="n">
        <v>0.83</v>
      </c>
      <c r="W331" t="n">
        <v>9.369999999999999</v>
      </c>
      <c r="X331" t="n">
        <v>2.2</v>
      </c>
      <c r="Y331" t="n">
        <v>1</v>
      </c>
      <c r="Z331" t="n">
        <v>10</v>
      </c>
    </row>
    <row r="332">
      <c r="A332" t="n">
        <v>8</v>
      </c>
      <c r="B332" t="n">
        <v>125</v>
      </c>
      <c r="C332" t="inlineStr">
        <is>
          <t xml:space="preserve">CONCLUIDO	</t>
        </is>
      </c>
      <c r="D332" t="n">
        <v>3.0509</v>
      </c>
      <c r="E332" t="n">
        <v>32.78</v>
      </c>
      <c r="F332" t="n">
        <v>25.35</v>
      </c>
      <c r="G332" t="n">
        <v>15.36</v>
      </c>
      <c r="H332" t="n">
        <v>0.22</v>
      </c>
      <c r="I332" t="n">
        <v>99</v>
      </c>
      <c r="J332" t="n">
        <v>246.18</v>
      </c>
      <c r="K332" t="n">
        <v>58.47</v>
      </c>
      <c r="L332" t="n">
        <v>3</v>
      </c>
      <c r="M332" t="n">
        <v>97</v>
      </c>
      <c r="N332" t="n">
        <v>59.7</v>
      </c>
      <c r="O332" t="n">
        <v>30595.91</v>
      </c>
      <c r="P332" t="n">
        <v>410.52</v>
      </c>
      <c r="Q332" t="n">
        <v>609</v>
      </c>
      <c r="R332" t="n">
        <v>108.69</v>
      </c>
      <c r="S332" t="n">
        <v>46.36</v>
      </c>
      <c r="T332" t="n">
        <v>30399.66</v>
      </c>
      <c r="U332" t="n">
        <v>0.43</v>
      </c>
      <c r="V332" t="n">
        <v>0.84</v>
      </c>
      <c r="W332" t="n">
        <v>9.33</v>
      </c>
      <c r="X332" t="n">
        <v>1.97</v>
      </c>
      <c r="Y332" t="n">
        <v>1</v>
      </c>
      <c r="Z332" t="n">
        <v>10</v>
      </c>
    </row>
    <row r="333">
      <c r="A333" t="n">
        <v>9</v>
      </c>
      <c r="B333" t="n">
        <v>125</v>
      </c>
      <c r="C333" t="inlineStr">
        <is>
          <t xml:space="preserve">CONCLUIDO	</t>
        </is>
      </c>
      <c r="D333" t="n">
        <v>3.1012</v>
      </c>
      <c r="E333" t="n">
        <v>32.25</v>
      </c>
      <c r="F333" t="n">
        <v>25.19</v>
      </c>
      <c r="G333" t="n">
        <v>16.61</v>
      </c>
      <c r="H333" t="n">
        <v>0.23</v>
      </c>
      <c r="I333" t="n">
        <v>91</v>
      </c>
      <c r="J333" t="n">
        <v>246.62</v>
      </c>
      <c r="K333" t="n">
        <v>58.47</v>
      </c>
      <c r="L333" t="n">
        <v>3.25</v>
      </c>
      <c r="M333" t="n">
        <v>89</v>
      </c>
      <c r="N333" t="n">
        <v>59.9</v>
      </c>
      <c r="O333" t="n">
        <v>30650.7</v>
      </c>
      <c r="P333" t="n">
        <v>407.83</v>
      </c>
      <c r="Q333" t="n">
        <v>609.05</v>
      </c>
      <c r="R333" t="n">
        <v>103.55</v>
      </c>
      <c r="S333" t="n">
        <v>46.36</v>
      </c>
      <c r="T333" t="n">
        <v>27866.15</v>
      </c>
      <c r="U333" t="n">
        <v>0.45</v>
      </c>
      <c r="V333" t="n">
        <v>0.85</v>
      </c>
      <c r="W333" t="n">
        <v>9.33</v>
      </c>
      <c r="X333" t="n">
        <v>1.81</v>
      </c>
      <c r="Y333" t="n">
        <v>1</v>
      </c>
      <c r="Z333" t="n">
        <v>10</v>
      </c>
    </row>
    <row r="334">
      <c r="A334" t="n">
        <v>10</v>
      </c>
      <c r="B334" t="n">
        <v>125</v>
      </c>
      <c r="C334" t="inlineStr">
        <is>
          <t xml:space="preserve">CONCLUIDO	</t>
        </is>
      </c>
      <c r="D334" t="n">
        <v>3.1471</v>
      </c>
      <c r="E334" t="n">
        <v>31.78</v>
      </c>
      <c r="F334" t="n">
        <v>25.05</v>
      </c>
      <c r="G334" t="n">
        <v>17.89</v>
      </c>
      <c r="H334" t="n">
        <v>0.25</v>
      </c>
      <c r="I334" t="n">
        <v>84</v>
      </c>
      <c r="J334" t="n">
        <v>247.07</v>
      </c>
      <c r="K334" t="n">
        <v>58.47</v>
      </c>
      <c r="L334" t="n">
        <v>3.5</v>
      </c>
      <c r="M334" t="n">
        <v>82</v>
      </c>
      <c r="N334" t="n">
        <v>60.09</v>
      </c>
      <c r="O334" t="n">
        <v>30705.56</v>
      </c>
      <c r="P334" t="n">
        <v>405.34</v>
      </c>
      <c r="Q334" t="n">
        <v>609.16</v>
      </c>
      <c r="R334" t="n">
        <v>99.09</v>
      </c>
      <c r="S334" t="n">
        <v>46.36</v>
      </c>
      <c r="T334" t="n">
        <v>25673.45</v>
      </c>
      <c r="U334" t="n">
        <v>0.47</v>
      </c>
      <c r="V334" t="n">
        <v>0.85</v>
      </c>
      <c r="W334" t="n">
        <v>9.32</v>
      </c>
      <c r="X334" t="n">
        <v>1.67</v>
      </c>
      <c r="Y334" t="n">
        <v>1</v>
      </c>
      <c r="Z334" t="n">
        <v>10</v>
      </c>
    </row>
    <row r="335">
      <c r="A335" t="n">
        <v>11</v>
      </c>
      <c r="B335" t="n">
        <v>125</v>
      </c>
      <c r="C335" t="inlineStr">
        <is>
          <t xml:space="preserve">CONCLUIDO	</t>
        </is>
      </c>
      <c r="D335" t="n">
        <v>3.1894</v>
      </c>
      <c r="E335" t="n">
        <v>31.35</v>
      </c>
      <c r="F335" t="n">
        <v>24.91</v>
      </c>
      <c r="G335" t="n">
        <v>19.16</v>
      </c>
      <c r="H335" t="n">
        <v>0.27</v>
      </c>
      <c r="I335" t="n">
        <v>78</v>
      </c>
      <c r="J335" t="n">
        <v>247.51</v>
      </c>
      <c r="K335" t="n">
        <v>58.47</v>
      </c>
      <c r="L335" t="n">
        <v>3.75</v>
      </c>
      <c r="M335" t="n">
        <v>76</v>
      </c>
      <c r="N335" t="n">
        <v>60.29</v>
      </c>
      <c r="O335" t="n">
        <v>30760.49</v>
      </c>
      <c r="P335" t="n">
        <v>402.86</v>
      </c>
      <c r="Q335" t="n">
        <v>609.17</v>
      </c>
      <c r="R335" t="n">
        <v>94.97</v>
      </c>
      <c r="S335" t="n">
        <v>46.36</v>
      </c>
      <c r="T335" t="n">
        <v>23643.8</v>
      </c>
      <c r="U335" t="n">
        <v>0.49</v>
      </c>
      <c r="V335" t="n">
        <v>0.86</v>
      </c>
      <c r="W335" t="n">
        <v>9.31</v>
      </c>
      <c r="X335" t="n">
        <v>1.53</v>
      </c>
      <c r="Y335" t="n">
        <v>1</v>
      </c>
      <c r="Z335" t="n">
        <v>10</v>
      </c>
    </row>
    <row r="336">
      <c r="A336" t="n">
        <v>12</v>
      </c>
      <c r="B336" t="n">
        <v>125</v>
      </c>
      <c r="C336" t="inlineStr">
        <is>
          <t xml:space="preserve">CONCLUIDO	</t>
        </is>
      </c>
      <c r="D336" t="n">
        <v>3.2209</v>
      </c>
      <c r="E336" t="n">
        <v>31.05</v>
      </c>
      <c r="F336" t="n">
        <v>24.84</v>
      </c>
      <c r="G336" t="n">
        <v>20.42</v>
      </c>
      <c r="H336" t="n">
        <v>0.29</v>
      </c>
      <c r="I336" t="n">
        <v>73</v>
      </c>
      <c r="J336" t="n">
        <v>247.96</v>
      </c>
      <c r="K336" t="n">
        <v>58.47</v>
      </c>
      <c r="L336" t="n">
        <v>4</v>
      </c>
      <c r="M336" t="n">
        <v>71</v>
      </c>
      <c r="N336" t="n">
        <v>60.48</v>
      </c>
      <c r="O336" t="n">
        <v>30815.5</v>
      </c>
      <c r="P336" t="n">
        <v>401.53</v>
      </c>
      <c r="Q336" t="n">
        <v>608.97</v>
      </c>
      <c r="R336" t="n">
        <v>92.76000000000001</v>
      </c>
      <c r="S336" t="n">
        <v>46.36</v>
      </c>
      <c r="T336" t="n">
        <v>22561.27</v>
      </c>
      <c r="U336" t="n">
        <v>0.5</v>
      </c>
      <c r="V336" t="n">
        <v>0.86</v>
      </c>
      <c r="W336" t="n">
        <v>9.31</v>
      </c>
      <c r="X336" t="n">
        <v>1.47</v>
      </c>
      <c r="Y336" t="n">
        <v>1</v>
      </c>
      <c r="Z336" t="n">
        <v>10</v>
      </c>
    </row>
    <row r="337">
      <c r="A337" t="n">
        <v>13</v>
      </c>
      <c r="B337" t="n">
        <v>125</v>
      </c>
      <c r="C337" t="inlineStr">
        <is>
          <t xml:space="preserve">CONCLUIDO	</t>
        </is>
      </c>
      <c r="D337" t="n">
        <v>3.2497</v>
      </c>
      <c r="E337" t="n">
        <v>30.77</v>
      </c>
      <c r="F337" t="n">
        <v>24.76</v>
      </c>
      <c r="G337" t="n">
        <v>21.53</v>
      </c>
      <c r="H337" t="n">
        <v>0.3</v>
      </c>
      <c r="I337" t="n">
        <v>69</v>
      </c>
      <c r="J337" t="n">
        <v>248.4</v>
      </c>
      <c r="K337" t="n">
        <v>58.47</v>
      </c>
      <c r="L337" t="n">
        <v>4.25</v>
      </c>
      <c r="M337" t="n">
        <v>67</v>
      </c>
      <c r="N337" t="n">
        <v>60.68</v>
      </c>
      <c r="O337" t="n">
        <v>30870.57</v>
      </c>
      <c r="P337" t="n">
        <v>399.9</v>
      </c>
      <c r="Q337" t="n">
        <v>609.12</v>
      </c>
      <c r="R337" t="n">
        <v>90.36</v>
      </c>
      <c r="S337" t="n">
        <v>46.36</v>
      </c>
      <c r="T337" t="n">
        <v>21381.52</v>
      </c>
      <c r="U337" t="n">
        <v>0.51</v>
      </c>
      <c r="V337" t="n">
        <v>0.86</v>
      </c>
      <c r="W337" t="n">
        <v>9.289999999999999</v>
      </c>
      <c r="X337" t="n">
        <v>1.38</v>
      </c>
      <c r="Y337" t="n">
        <v>1</v>
      </c>
      <c r="Z337" t="n">
        <v>10</v>
      </c>
    </row>
    <row r="338">
      <c r="A338" t="n">
        <v>14</v>
      </c>
      <c r="B338" t="n">
        <v>125</v>
      </c>
      <c r="C338" t="inlineStr">
        <is>
          <t xml:space="preserve">CONCLUIDO	</t>
        </is>
      </c>
      <c r="D338" t="n">
        <v>3.2821</v>
      </c>
      <c r="E338" t="n">
        <v>30.47</v>
      </c>
      <c r="F338" t="n">
        <v>24.64</v>
      </c>
      <c r="G338" t="n">
        <v>22.75</v>
      </c>
      <c r="H338" t="n">
        <v>0.32</v>
      </c>
      <c r="I338" t="n">
        <v>65</v>
      </c>
      <c r="J338" t="n">
        <v>248.85</v>
      </c>
      <c r="K338" t="n">
        <v>58.47</v>
      </c>
      <c r="L338" t="n">
        <v>4.5</v>
      </c>
      <c r="M338" t="n">
        <v>63</v>
      </c>
      <c r="N338" t="n">
        <v>60.88</v>
      </c>
      <c r="O338" t="n">
        <v>30925.72</v>
      </c>
      <c r="P338" t="n">
        <v>397.71</v>
      </c>
      <c r="Q338" t="n">
        <v>609.11</v>
      </c>
      <c r="R338" t="n">
        <v>87.06</v>
      </c>
      <c r="S338" t="n">
        <v>46.36</v>
      </c>
      <c r="T338" t="n">
        <v>19753.28</v>
      </c>
      <c r="U338" t="n">
        <v>0.53</v>
      </c>
      <c r="V338" t="n">
        <v>0.86</v>
      </c>
      <c r="W338" t="n">
        <v>9.27</v>
      </c>
      <c r="X338" t="n">
        <v>1.26</v>
      </c>
      <c r="Y338" t="n">
        <v>1</v>
      </c>
      <c r="Z338" t="n">
        <v>10</v>
      </c>
    </row>
    <row r="339">
      <c r="A339" t="n">
        <v>15</v>
      </c>
      <c r="B339" t="n">
        <v>125</v>
      </c>
      <c r="C339" t="inlineStr">
        <is>
          <t xml:space="preserve">CONCLUIDO	</t>
        </is>
      </c>
      <c r="D339" t="n">
        <v>3.3099</v>
      </c>
      <c r="E339" t="n">
        <v>30.21</v>
      </c>
      <c r="F339" t="n">
        <v>24.57</v>
      </c>
      <c r="G339" t="n">
        <v>24.17</v>
      </c>
      <c r="H339" t="n">
        <v>0.34</v>
      </c>
      <c r="I339" t="n">
        <v>61</v>
      </c>
      <c r="J339" t="n">
        <v>249.3</v>
      </c>
      <c r="K339" t="n">
        <v>58.47</v>
      </c>
      <c r="L339" t="n">
        <v>4.75</v>
      </c>
      <c r="M339" t="n">
        <v>59</v>
      </c>
      <c r="N339" t="n">
        <v>61.07</v>
      </c>
      <c r="O339" t="n">
        <v>30980.93</v>
      </c>
      <c r="P339" t="n">
        <v>396.49</v>
      </c>
      <c r="Q339" t="n">
        <v>608.95</v>
      </c>
      <c r="R339" t="n">
        <v>84.67</v>
      </c>
      <c r="S339" t="n">
        <v>46.36</v>
      </c>
      <c r="T339" t="n">
        <v>18577.61</v>
      </c>
      <c r="U339" t="n">
        <v>0.55</v>
      </c>
      <c r="V339" t="n">
        <v>0.87</v>
      </c>
      <c r="W339" t="n">
        <v>9.279999999999999</v>
      </c>
      <c r="X339" t="n">
        <v>1.2</v>
      </c>
      <c r="Y339" t="n">
        <v>1</v>
      </c>
      <c r="Z339" t="n">
        <v>10</v>
      </c>
    </row>
    <row r="340">
      <c r="A340" t="n">
        <v>16</v>
      </c>
      <c r="B340" t="n">
        <v>125</v>
      </c>
      <c r="C340" t="inlineStr">
        <is>
          <t xml:space="preserve">CONCLUIDO	</t>
        </is>
      </c>
      <c r="D340" t="n">
        <v>3.3302</v>
      </c>
      <c r="E340" t="n">
        <v>30.03</v>
      </c>
      <c r="F340" t="n">
        <v>24.53</v>
      </c>
      <c r="G340" t="n">
        <v>25.38</v>
      </c>
      <c r="H340" t="n">
        <v>0.36</v>
      </c>
      <c r="I340" t="n">
        <v>58</v>
      </c>
      <c r="J340" t="n">
        <v>249.75</v>
      </c>
      <c r="K340" t="n">
        <v>58.47</v>
      </c>
      <c r="L340" t="n">
        <v>5</v>
      </c>
      <c r="M340" t="n">
        <v>56</v>
      </c>
      <c r="N340" t="n">
        <v>61.27</v>
      </c>
      <c r="O340" t="n">
        <v>31036.22</v>
      </c>
      <c r="P340" t="n">
        <v>395.54</v>
      </c>
      <c r="Q340" t="n">
        <v>608.95</v>
      </c>
      <c r="R340" t="n">
        <v>83.02</v>
      </c>
      <c r="S340" t="n">
        <v>46.36</v>
      </c>
      <c r="T340" t="n">
        <v>17766.17</v>
      </c>
      <c r="U340" t="n">
        <v>0.5600000000000001</v>
      </c>
      <c r="V340" t="n">
        <v>0.87</v>
      </c>
      <c r="W340" t="n">
        <v>9.279999999999999</v>
      </c>
      <c r="X340" t="n">
        <v>1.16</v>
      </c>
      <c r="Y340" t="n">
        <v>1</v>
      </c>
      <c r="Z340" t="n">
        <v>10</v>
      </c>
    </row>
    <row r="341">
      <c r="A341" t="n">
        <v>17</v>
      </c>
      <c r="B341" t="n">
        <v>125</v>
      </c>
      <c r="C341" t="inlineStr">
        <is>
          <t xml:space="preserve">CONCLUIDO	</t>
        </is>
      </c>
      <c r="D341" t="n">
        <v>3.3545</v>
      </c>
      <c r="E341" t="n">
        <v>29.81</v>
      </c>
      <c r="F341" t="n">
        <v>24.46</v>
      </c>
      <c r="G341" t="n">
        <v>26.68</v>
      </c>
      <c r="H341" t="n">
        <v>0.37</v>
      </c>
      <c r="I341" t="n">
        <v>55</v>
      </c>
      <c r="J341" t="n">
        <v>250.2</v>
      </c>
      <c r="K341" t="n">
        <v>58.47</v>
      </c>
      <c r="L341" t="n">
        <v>5.25</v>
      </c>
      <c r="M341" t="n">
        <v>53</v>
      </c>
      <c r="N341" t="n">
        <v>61.47</v>
      </c>
      <c r="O341" t="n">
        <v>31091.59</v>
      </c>
      <c r="P341" t="n">
        <v>394.17</v>
      </c>
      <c r="Q341" t="n">
        <v>609.0700000000001</v>
      </c>
      <c r="R341" t="n">
        <v>80.95999999999999</v>
      </c>
      <c r="S341" t="n">
        <v>46.36</v>
      </c>
      <c r="T341" t="n">
        <v>16750.5</v>
      </c>
      <c r="U341" t="n">
        <v>0.57</v>
      </c>
      <c r="V341" t="n">
        <v>0.87</v>
      </c>
      <c r="W341" t="n">
        <v>9.27</v>
      </c>
      <c r="X341" t="n">
        <v>1.08</v>
      </c>
      <c r="Y341" t="n">
        <v>1</v>
      </c>
      <c r="Z341" t="n">
        <v>10</v>
      </c>
    </row>
    <row r="342">
      <c r="A342" t="n">
        <v>18</v>
      </c>
      <c r="B342" t="n">
        <v>125</v>
      </c>
      <c r="C342" t="inlineStr">
        <is>
          <t xml:space="preserve">CONCLUIDO	</t>
        </is>
      </c>
      <c r="D342" t="n">
        <v>3.3696</v>
      </c>
      <c r="E342" t="n">
        <v>29.68</v>
      </c>
      <c r="F342" t="n">
        <v>24.42</v>
      </c>
      <c r="G342" t="n">
        <v>27.64</v>
      </c>
      <c r="H342" t="n">
        <v>0.39</v>
      </c>
      <c r="I342" t="n">
        <v>53</v>
      </c>
      <c r="J342" t="n">
        <v>250.64</v>
      </c>
      <c r="K342" t="n">
        <v>58.47</v>
      </c>
      <c r="L342" t="n">
        <v>5.5</v>
      </c>
      <c r="M342" t="n">
        <v>51</v>
      </c>
      <c r="N342" t="n">
        <v>61.67</v>
      </c>
      <c r="O342" t="n">
        <v>31147.02</v>
      </c>
      <c r="P342" t="n">
        <v>393.18</v>
      </c>
      <c r="Q342" t="n">
        <v>609.0700000000001</v>
      </c>
      <c r="R342" t="n">
        <v>80.06999999999999</v>
      </c>
      <c r="S342" t="n">
        <v>46.36</v>
      </c>
      <c r="T342" t="n">
        <v>16317.37</v>
      </c>
      <c r="U342" t="n">
        <v>0.58</v>
      </c>
      <c r="V342" t="n">
        <v>0.87</v>
      </c>
      <c r="W342" t="n">
        <v>9.26</v>
      </c>
      <c r="X342" t="n">
        <v>1.04</v>
      </c>
      <c r="Y342" t="n">
        <v>1</v>
      </c>
      <c r="Z342" t="n">
        <v>10</v>
      </c>
    </row>
    <row r="343">
      <c r="A343" t="n">
        <v>19</v>
      </c>
      <c r="B343" t="n">
        <v>125</v>
      </c>
      <c r="C343" t="inlineStr">
        <is>
          <t xml:space="preserve">CONCLUIDO	</t>
        </is>
      </c>
      <c r="D343" t="n">
        <v>3.3916</v>
      </c>
      <c r="E343" t="n">
        <v>29.48</v>
      </c>
      <c r="F343" t="n">
        <v>24.37</v>
      </c>
      <c r="G343" t="n">
        <v>29.24</v>
      </c>
      <c r="H343" t="n">
        <v>0.41</v>
      </c>
      <c r="I343" t="n">
        <v>50</v>
      </c>
      <c r="J343" t="n">
        <v>251.09</v>
      </c>
      <c r="K343" t="n">
        <v>58.47</v>
      </c>
      <c r="L343" t="n">
        <v>5.75</v>
      </c>
      <c r="M343" t="n">
        <v>48</v>
      </c>
      <c r="N343" t="n">
        <v>61.87</v>
      </c>
      <c r="O343" t="n">
        <v>31202.53</v>
      </c>
      <c r="P343" t="n">
        <v>392.22</v>
      </c>
      <c r="Q343" t="n">
        <v>609</v>
      </c>
      <c r="R343" t="n">
        <v>78.04000000000001</v>
      </c>
      <c r="S343" t="n">
        <v>46.36</v>
      </c>
      <c r="T343" t="n">
        <v>15315.17</v>
      </c>
      <c r="U343" t="n">
        <v>0.59</v>
      </c>
      <c r="V343" t="n">
        <v>0.87</v>
      </c>
      <c r="W343" t="n">
        <v>9.26</v>
      </c>
      <c r="X343" t="n">
        <v>0.99</v>
      </c>
      <c r="Y343" t="n">
        <v>1</v>
      </c>
      <c r="Z343" t="n">
        <v>10</v>
      </c>
    </row>
    <row r="344">
      <c r="A344" t="n">
        <v>20</v>
      </c>
      <c r="B344" t="n">
        <v>125</v>
      </c>
      <c r="C344" t="inlineStr">
        <is>
          <t xml:space="preserve">CONCLUIDO	</t>
        </is>
      </c>
      <c r="D344" t="n">
        <v>3.4092</v>
      </c>
      <c r="E344" t="n">
        <v>29.33</v>
      </c>
      <c r="F344" t="n">
        <v>24.31</v>
      </c>
      <c r="G344" t="n">
        <v>30.39</v>
      </c>
      <c r="H344" t="n">
        <v>0.42</v>
      </c>
      <c r="I344" t="n">
        <v>48</v>
      </c>
      <c r="J344" t="n">
        <v>251.55</v>
      </c>
      <c r="K344" t="n">
        <v>58.47</v>
      </c>
      <c r="L344" t="n">
        <v>6</v>
      </c>
      <c r="M344" t="n">
        <v>46</v>
      </c>
      <c r="N344" t="n">
        <v>62.07</v>
      </c>
      <c r="O344" t="n">
        <v>31258.11</v>
      </c>
      <c r="P344" t="n">
        <v>391.13</v>
      </c>
      <c r="Q344" t="n">
        <v>608.97</v>
      </c>
      <c r="R344" t="n">
        <v>76.42</v>
      </c>
      <c r="S344" t="n">
        <v>46.36</v>
      </c>
      <c r="T344" t="n">
        <v>14518.81</v>
      </c>
      <c r="U344" t="n">
        <v>0.61</v>
      </c>
      <c r="V344" t="n">
        <v>0.88</v>
      </c>
      <c r="W344" t="n">
        <v>9.25</v>
      </c>
      <c r="X344" t="n">
        <v>0.93</v>
      </c>
      <c r="Y344" t="n">
        <v>1</v>
      </c>
      <c r="Z344" t="n">
        <v>10</v>
      </c>
    </row>
    <row r="345">
      <c r="A345" t="n">
        <v>21</v>
      </c>
      <c r="B345" t="n">
        <v>125</v>
      </c>
      <c r="C345" t="inlineStr">
        <is>
          <t xml:space="preserve">CONCLUIDO	</t>
        </is>
      </c>
      <c r="D345" t="n">
        <v>3.4255</v>
      </c>
      <c r="E345" t="n">
        <v>29.19</v>
      </c>
      <c r="F345" t="n">
        <v>24.26</v>
      </c>
      <c r="G345" t="n">
        <v>31.65</v>
      </c>
      <c r="H345" t="n">
        <v>0.44</v>
      </c>
      <c r="I345" t="n">
        <v>46</v>
      </c>
      <c r="J345" t="n">
        <v>252</v>
      </c>
      <c r="K345" t="n">
        <v>58.47</v>
      </c>
      <c r="L345" t="n">
        <v>6.25</v>
      </c>
      <c r="M345" t="n">
        <v>44</v>
      </c>
      <c r="N345" t="n">
        <v>62.27</v>
      </c>
      <c r="O345" t="n">
        <v>31313.77</v>
      </c>
      <c r="P345" t="n">
        <v>390.07</v>
      </c>
      <c r="Q345" t="n">
        <v>608.99</v>
      </c>
      <c r="R345" t="n">
        <v>75.39</v>
      </c>
      <c r="S345" t="n">
        <v>46.36</v>
      </c>
      <c r="T345" t="n">
        <v>14011.41</v>
      </c>
      <c r="U345" t="n">
        <v>0.61</v>
      </c>
      <c r="V345" t="n">
        <v>0.88</v>
      </c>
      <c r="W345" t="n">
        <v>9.24</v>
      </c>
      <c r="X345" t="n">
        <v>0.89</v>
      </c>
      <c r="Y345" t="n">
        <v>1</v>
      </c>
      <c r="Z345" t="n">
        <v>10</v>
      </c>
    </row>
    <row r="346">
      <c r="A346" t="n">
        <v>22</v>
      </c>
      <c r="B346" t="n">
        <v>125</v>
      </c>
      <c r="C346" t="inlineStr">
        <is>
          <t xml:space="preserve">CONCLUIDO	</t>
        </is>
      </c>
      <c r="D346" t="n">
        <v>3.4411</v>
      </c>
      <c r="E346" t="n">
        <v>29.06</v>
      </c>
      <c r="F346" t="n">
        <v>24.23</v>
      </c>
      <c r="G346" t="n">
        <v>33.03</v>
      </c>
      <c r="H346" t="n">
        <v>0.46</v>
      </c>
      <c r="I346" t="n">
        <v>44</v>
      </c>
      <c r="J346" t="n">
        <v>252.45</v>
      </c>
      <c r="K346" t="n">
        <v>58.47</v>
      </c>
      <c r="L346" t="n">
        <v>6.5</v>
      </c>
      <c r="M346" t="n">
        <v>42</v>
      </c>
      <c r="N346" t="n">
        <v>62.47</v>
      </c>
      <c r="O346" t="n">
        <v>31369.49</v>
      </c>
      <c r="P346" t="n">
        <v>389.31</v>
      </c>
      <c r="Q346" t="n">
        <v>608.9299999999999</v>
      </c>
      <c r="R346" t="n">
        <v>74.02</v>
      </c>
      <c r="S346" t="n">
        <v>46.36</v>
      </c>
      <c r="T346" t="n">
        <v>13338.66</v>
      </c>
      <c r="U346" t="n">
        <v>0.63</v>
      </c>
      <c r="V346" t="n">
        <v>0.88</v>
      </c>
      <c r="W346" t="n">
        <v>9.24</v>
      </c>
      <c r="X346" t="n">
        <v>0.85</v>
      </c>
      <c r="Y346" t="n">
        <v>1</v>
      </c>
      <c r="Z346" t="n">
        <v>10</v>
      </c>
    </row>
    <row r="347">
      <c r="A347" t="n">
        <v>23</v>
      </c>
      <c r="B347" t="n">
        <v>125</v>
      </c>
      <c r="C347" t="inlineStr">
        <is>
          <t xml:space="preserve">CONCLUIDO	</t>
        </is>
      </c>
      <c r="D347" t="n">
        <v>3.4473</v>
      </c>
      <c r="E347" t="n">
        <v>29.01</v>
      </c>
      <c r="F347" t="n">
        <v>24.22</v>
      </c>
      <c r="G347" t="n">
        <v>33.8</v>
      </c>
      <c r="H347" t="n">
        <v>0.47</v>
      </c>
      <c r="I347" t="n">
        <v>43</v>
      </c>
      <c r="J347" t="n">
        <v>252.9</v>
      </c>
      <c r="K347" t="n">
        <v>58.47</v>
      </c>
      <c r="L347" t="n">
        <v>6.75</v>
      </c>
      <c r="M347" t="n">
        <v>41</v>
      </c>
      <c r="N347" t="n">
        <v>62.68</v>
      </c>
      <c r="O347" t="n">
        <v>31425.3</v>
      </c>
      <c r="P347" t="n">
        <v>389.06</v>
      </c>
      <c r="Q347" t="n">
        <v>608.84</v>
      </c>
      <c r="R347" t="n">
        <v>73.66</v>
      </c>
      <c r="S347" t="n">
        <v>46.36</v>
      </c>
      <c r="T347" t="n">
        <v>13161.19</v>
      </c>
      <c r="U347" t="n">
        <v>0.63</v>
      </c>
      <c r="V347" t="n">
        <v>0.88</v>
      </c>
      <c r="W347" t="n">
        <v>9.25</v>
      </c>
      <c r="X347" t="n">
        <v>0.85</v>
      </c>
      <c r="Y347" t="n">
        <v>1</v>
      </c>
      <c r="Z347" t="n">
        <v>10</v>
      </c>
    </row>
    <row r="348">
      <c r="A348" t="n">
        <v>24</v>
      </c>
      <c r="B348" t="n">
        <v>125</v>
      </c>
      <c r="C348" t="inlineStr">
        <is>
          <t xml:space="preserve">CONCLUIDO	</t>
        </is>
      </c>
      <c r="D348" t="n">
        <v>3.4647</v>
      </c>
      <c r="E348" t="n">
        <v>28.86</v>
      </c>
      <c r="F348" t="n">
        <v>24.17</v>
      </c>
      <c r="G348" t="n">
        <v>35.37</v>
      </c>
      <c r="H348" t="n">
        <v>0.49</v>
      </c>
      <c r="I348" t="n">
        <v>41</v>
      </c>
      <c r="J348" t="n">
        <v>253.35</v>
      </c>
      <c r="K348" t="n">
        <v>58.47</v>
      </c>
      <c r="L348" t="n">
        <v>7</v>
      </c>
      <c r="M348" t="n">
        <v>39</v>
      </c>
      <c r="N348" t="n">
        <v>62.88</v>
      </c>
      <c r="O348" t="n">
        <v>31481.17</v>
      </c>
      <c r="P348" t="n">
        <v>387.89</v>
      </c>
      <c r="Q348" t="n">
        <v>609.05</v>
      </c>
      <c r="R348" t="n">
        <v>72.12</v>
      </c>
      <c r="S348" t="n">
        <v>46.36</v>
      </c>
      <c r="T348" t="n">
        <v>12403.74</v>
      </c>
      <c r="U348" t="n">
        <v>0.64</v>
      </c>
      <c r="V348" t="n">
        <v>0.88</v>
      </c>
      <c r="W348" t="n">
        <v>9.24</v>
      </c>
      <c r="X348" t="n">
        <v>0.79</v>
      </c>
      <c r="Y348" t="n">
        <v>1</v>
      </c>
      <c r="Z348" t="n">
        <v>10</v>
      </c>
    </row>
    <row r="349">
      <c r="A349" t="n">
        <v>25</v>
      </c>
      <c r="B349" t="n">
        <v>125</v>
      </c>
      <c r="C349" t="inlineStr">
        <is>
          <t xml:space="preserve">CONCLUIDO	</t>
        </is>
      </c>
      <c r="D349" t="n">
        <v>3.4714</v>
      </c>
      <c r="E349" t="n">
        <v>28.81</v>
      </c>
      <c r="F349" t="n">
        <v>24.16</v>
      </c>
      <c r="G349" t="n">
        <v>36.24</v>
      </c>
      <c r="H349" t="n">
        <v>0.51</v>
      </c>
      <c r="I349" t="n">
        <v>40</v>
      </c>
      <c r="J349" t="n">
        <v>253.81</v>
      </c>
      <c r="K349" t="n">
        <v>58.47</v>
      </c>
      <c r="L349" t="n">
        <v>7.25</v>
      </c>
      <c r="M349" t="n">
        <v>38</v>
      </c>
      <c r="N349" t="n">
        <v>63.08</v>
      </c>
      <c r="O349" t="n">
        <v>31537.13</v>
      </c>
      <c r="P349" t="n">
        <v>387.52</v>
      </c>
      <c r="Q349" t="n">
        <v>609.02</v>
      </c>
      <c r="R349" t="n">
        <v>71.72</v>
      </c>
      <c r="S349" t="n">
        <v>46.36</v>
      </c>
      <c r="T349" t="n">
        <v>12205.33</v>
      </c>
      <c r="U349" t="n">
        <v>0.65</v>
      </c>
      <c r="V349" t="n">
        <v>0.88</v>
      </c>
      <c r="W349" t="n">
        <v>9.25</v>
      </c>
      <c r="X349" t="n">
        <v>0.79</v>
      </c>
      <c r="Y349" t="n">
        <v>1</v>
      </c>
      <c r="Z349" t="n">
        <v>10</v>
      </c>
    </row>
    <row r="350">
      <c r="A350" t="n">
        <v>26</v>
      </c>
      <c r="B350" t="n">
        <v>125</v>
      </c>
      <c r="C350" t="inlineStr">
        <is>
          <t xml:space="preserve">CONCLUIDO	</t>
        </is>
      </c>
      <c r="D350" t="n">
        <v>3.4881</v>
      </c>
      <c r="E350" t="n">
        <v>28.67</v>
      </c>
      <c r="F350" t="n">
        <v>24.12</v>
      </c>
      <c r="G350" t="n">
        <v>38.08</v>
      </c>
      <c r="H350" t="n">
        <v>0.52</v>
      </c>
      <c r="I350" t="n">
        <v>38</v>
      </c>
      <c r="J350" t="n">
        <v>254.26</v>
      </c>
      <c r="K350" t="n">
        <v>58.47</v>
      </c>
      <c r="L350" t="n">
        <v>7.5</v>
      </c>
      <c r="M350" t="n">
        <v>36</v>
      </c>
      <c r="N350" t="n">
        <v>63.29</v>
      </c>
      <c r="O350" t="n">
        <v>31593.16</v>
      </c>
      <c r="P350" t="n">
        <v>386.51</v>
      </c>
      <c r="Q350" t="n">
        <v>608.97</v>
      </c>
      <c r="R350" t="n">
        <v>70.33</v>
      </c>
      <c r="S350" t="n">
        <v>46.36</v>
      </c>
      <c r="T350" t="n">
        <v>11521.41</v>
      </c>
      <c r="U350" t="n">
        <v>0.66</v>
      </c>
      <c r="V350" t="n">
        <v>0.88</v>
      </c>
      <c r="W350" t="n">
        <v>9.25</v>
      </c>
      <c r="X350" t="n">
        <v>0.74</v>
      </c>
      <c r="Y350" t="n">
        <v>1</v>
      </c>
      <c r="Z350" t="n">
        <v>10</v>
      </c>
    </row>
    <row r="351">
      <c r="A351" t="n">
        <v>27</v>
      </c>
      <c r="B351" t="n">
        <v>125</v>
      </c>
      <c r="C351" t="inlineStr">
        <is>
          <t xml:space="preserve">CONCLUIDO	</t>
        </is>
      </c>
      <c r="D351" t="n">
        <v>3.4973</v>
      </c>
      <c r="E351" t="n">
        <v>28.59</v>
      </c>
      <c r="F351" t="n">
        <v>24.09</v>
      </c>
      <c r="G351" t="n">
        <v>39.06</v>
      </c>
      <c r="H351" t="n">
        <v>0.54</v>
      </c>
      <c r="I351" t="n">
        <v>37</v>
      </c>
      <c r="J351" t="n">
        <v>254.72</v>
      </c>
      <c r="K351" t="n">
        <v>58.47</v>
      </c>
      <c r="L351" t="n">
        <v>7.75</v>
      </c>
      <c r="M351" t="n">
        <v>35</v>
      </c>
      <c r="N351" t="n">
        <v>63.49</v>
      </c>
      <c r="O351" t="n">
        <v>31649.26</v>
      </c>
      <c r="P351" t="n">
        <v>386</v>
      </c>
      <c r="Q351" t="n">
        <v>608.88</v>
      </c>
      <c r="R351" t="n">
        <v>69.56999999999999</v>
      </c>
      <c r="S351" t="n">
        <v>46.36</v>
      </c>
      <c r="T351" t="n">
        <v>11149.79</v>
      </c>
      <c r="U351" t="n">
        <v>0.67</v>
      </c>
      <c r="V351" t="n">
        <v>0.88</v>
      </c>
      <c r="W351" t="n">
        <v>9.24</v>
      </c>
      <c r="X351" t="n">
        <v>0.72</v>
      </c>
      <c r="Y351" t="n">
        <v>1</v>
      </c>
      <c r="Z351" t="n">
        <v>10</v>
      </c>
    </row>
    <row r="352">
      <c r="A352" t="n">
        <v>28</v>
      </c>
      <c r="B352" t="n">
        <v>125</v>
      </c>
      <c r="C352" t="inlineStr">
        <is>
          <t xml:space="preserve">CONCLUIDO	</t>
        </is>
      </c>
      <c r="D352" t="n">
        <v>3.5042</v>
      </c>
      <c r="E352" t="n">
        <v>28.54</v>
      </c>
      <c r="F352" t="n">
        <v>24.08</v>
      </c>
      <c r="G352" t="n">
        <v>40.13</v>
      </c>
      <c r="H352" t="n">
        <v>0.5600000000000001</v>
      </c>
      <c r="I352" t="n">
        <v>36</v>
      </c>
      <c r="J352" t="n">
        <v>255.17</v>
      </c>
      <c r="K352" t="n">
        <v>58.47</v>
      </c>
      <c r="L352" t="n">
        <v>8</v>
      </c>
      <c r="M352" t="n">
        <v>34</v>
      </c>
      <c r="N352" t="n">
        <v>63.7</v>
      </c>
      <c r="O352" t="n">
        <v>31705.44</v>
      </c>
      <c r="P352" t="n">
        <v>385.58</v>
      </c>
      <c r="Q352" t="n">
        <v>608.92</v>
      </c>
      <c r="R352" t="n">
        <v>69.2</v>
      </c>
      <c r="S352" t="n">
        <v>46.36</v>
      </c>
      <c r="T352" t="n">
        <v>10966.03</v>
      </c>
      <c r="U352" t="n">
        <v>0.67</v>
      </c>
      <c r="V352" t="n">
        <v>0.88</v>
      </c>
      <c r="W352" t="n">
        <v>9.24</v>
      </c>
      <c r="X352" t="n">
        <v>0.71</v>
      </c>
      <c r="Y352" t="n">
        <v>1</v>
      </c>
      <c r="Z352" t="n">
        <v>10</v>
      </c>
    </row>
    <row r="353">
      <c r="A353" t="n">
        <v>29</v>
      </c>
      <c r="B353" t="n">
        <v>125</v>
      </c>
      <c r="C353" t="inlineStr">
        <is>
          <t xml:space="preserve">CONCLUIDO	</t>
        </is>
      </c>
      <c r="D353" t="n">
        <v>3.5143</v>
      </c>
      <c r="E353" t="n">
        <v>28.46</v>
      </c>
      <c r="F353" t="n">
        <v>24.05</v>
      </c>
      <c r="G353" t="n">
        <v>41.22</v>
      </c>
      <c r="H353" t="n">
        <v>0.57</v>
      </c>
      <c r="I353" t="n">
        <v>35</v>
      </c>
      <c r="J353" t="n">
        <v>255.63</v>
      </c>
      <c r="K353" t="n">
        <v>58.47</v>
      </c>
      <c r="L353" t="n">
        <v>8.25</v>
      </c>
      <c r="M353" t="n">
        <v>33</v>
      </c>
      <c r="N353" t="n">
        <v>63.91</v>
      </c>
      <c r="O353" t="n">
        <v>31761.69</v>
      </c>
      <c r="P353" t="n">
        <v>384.8</v>
      </c>
      <c r="Q353" t="n">
        <v>608.87</v>
      </c>
      <c r="R353" t="n">
        <v>68.23</v>
      </c>
      <c r="S353" t="n">
        <v>46.36</v>
      </c>
      <c r="T353" t="n">
        <v>10489.24</v>
      </c>
      <c r="U353" t="n">
        <v>0.68</v>
      </c>
      <c r="V353" t="n">
        <v>0.89</v>
      </c>
      <c r="W353" t="n">
        <v>9.24</v>
      </c>
      <c r="X353" t="n">
        <v>0.67</v>
      </c>
      <c r="Y353" t="n">
        <v>1</v>
      </c>
      <c r="Z353" t="n">
        <v>10</v>
      </c>
    </row>
    <row r="354">
      <c r="A354" t="n">
        <v>30</v>
      </c>
      <c r="B354" t="n">
        <v>125</v>
      </c>
      <c r="C354" t="inlineStr">
        <is>
          <t xml:space="preserve">CONCLUIDO	</t>
        </is>
      </c>
      <c r="D354" t="n">
        <v>3.5208</v>
      </c>
      <c r="E354" t="n">
        <v>28.4</v>
      </c>
      <c r="F354" t="n">
        <v>24.04</v>
      </c>
      <c r="G354" t="n">
        <v>42.42</v>
      </c>
      <c r="H354" t="n">
        <v>0.59</v>
      </c>
      <c r="I354" t="n">
        <v>34</v>
      </c>
      <c r="J354" t="n">
        <v>256.09</v>
      </c>
      <c r="K354" t="n">
        <v>58.47</v>
      </c>
      <c r="L354" t="n">
        <v>8.5</v>
      </c>
      <c r="M354" t="n">
        <v>32</v>
      </c>
      <c r="N354" t="n">
        <v>64.11</v>
      </c>
      <c r="O354" t="n">
        <v>31818.02</v>
      </c>
      <c r="P354" t="n">
        <v>384.37</v>
      </c>
      <c r="Q354" t="n">
        <v>608.8</v>
      </c>
      <c r="R354" t="n">
        <v>68.17</v>
      </c>
      <c r="S354" t="n">
        <v>46.36</v>
      </c>
      <c r="T354" t="n">
        <v>10460.97</v>
      </c>
      <c r="U354" t="n">
        <v>0.68</v>
      </c>
      <c r="V354" t="n">
        <v>0.89</v>
      </c>
      <c r="W354" t="n">
        <v>9.23</v>
      </c>
      <c r="X354" t="n">
        <v>0.67</v>
      </c>
      <c r="Y354" t="n">
        <v>1</v>
      </c>
      <c r="Z354" t="n">
        <v>10</v>
      </c>
    </row>
    <row r="355">
      <c r="A355" t="n">
        <v>31</v>
      </c>
      <c r="B355" t="n">
        <v>125</v>
      </c>
      <c r="C355" t="inlineStr">
        <is>
          <t xml:space="preserve">CONCLUIDO	</t>
        </is>
      </c>
      <c r="D355" t="n">
        <v>3.5299</v>
      </c>
      <c r="E355" t="n">
        <v>28.33</v>
      </c>
      <c r="F355" t="n">
        <v>24.01</v>
      </c>
      <c r="G355" t="n">
        <v>43.66</v>
      </c>
      <c r="H355" t="n">
        <v>0.61</v>
      </c>
      <c r="I355" t="n">
        <v>33</v>
      </c>
      <c r="J355" t="n">
        <v>256.54</v>
      </c>
      <c r="K355" t="n">
        <v>58.47</v>
      </c>
      <c r="L355" t="n">
        <v>8.75</v>
      </c>
      <c r="M355" t="n">
        <v>31</v>
      </c>
      <c r="N355" t="n">
        <v>64.31999999999999</v>
      </c>
      <c r="O355" t="n">
        <v>31874.43</v>
      </c>
      <c r="P355" t="n">
        <v>383.87</v>
      </c>
      <c r="Q355" t="n">
        <v>608.87</v>
      </c>
      <c r="R355" t="n">
        <v>67.09999999999999</v>
      </c>
      <c r="S355" t="n">
        <v>46.36</v>
      </c>
      <c r="T355" t="n">
        <v>9932.620000000001</v>
      </c>
      <c r="U355" t="n">
        <v>0.6899999999999999</v>
      </c>
      <c r="V355" t="n">
        <v>0.89</v>
      </c>
      <c r="W355" t="n">
        <v>9.24</v>
      </c>
      <c r="X355" t="n">
        <v>0.64</v>
      </c>
      <c r="Y355" t="n">
        <v>1</v>
      </c>
      <c r="Z355" t="n">
        <v>10</v>
      </c>
    </row>
    <row r="356">
      <c r="A356" t="n">
        <v>32</v>
      </c>
      <c r="B356" t="n">
        <v>125</v>
      </c>
      <c r="C356" t="inlineStr">
        <is>
          <t xml:space="preserve">CONCLUIDO	</t>
        </is>
      </c>
      <c r="D356" t="n">
        <v>3.5381</v>
      </c>
      <c r="E356" t="n">
        <v>28.26</v>
      </c>
      <c r="F356" t="n">
        <v>24</v>
      </c>
      <c r="G356" t="n">
        <v>44.99</v>
      </c>
      <c r="H356" t="n">
        <v>0.62</v>
      </c>
      <c r="I356" t="n">
        <v>32</v>
      </c>
      <c r="J356" t="n">
        <v>257</v>
      </c>
      <c r="K356" t="n">
        <v>58.47</v>
      </c>
      <c r="L356" t="n">
        <v>9</v>
      </c>
      <c r="M356" t="n">
        <v>30</v>
      </c>
      <c r="N356" t="n">
        <v>64.53</v>
      </c>
      <c r="O356" t="n">
        <v>31931.04</v>
      </c>
      <c r="P356" t="n">
        <v>383.32</v>
      </c>
      <c r="Q356" t="n">
        <v>608.86</v>
      </c>
      <c r="R356" t="n">
        <v>66.79000000000001</v>
      </c>
      <c r="S356" t="n">
        <v>46.36</v>
      </c>
      <c r="T356" t="n">
        <v>9780.059999999999</v>
      </c>
      <c r="U356" t="n">
        <v>0.6899999999999999</v>
      </c>
      <c r="V356" t="n">
        <v>0.89</v>
      </c>
      <c r="W356" t="n">
        <v>9.23</v>
      </c>
      <c r="X356" t="n">
        <v>0.62</v>
      </c>
      <c r="Y356" t="n">
        <v>1</v>
      </c>
      <c r="Z356" t="n">
        <v>10</v>
      </c>
    </row>
    <row r="357">
      <c r="A357" t="n">
        <v>33</v>
      </c>
      <c r="B357" t="n">
        <v>125</v>
      </c>
      <c r="C357" t="inlineStr">
        <is>
          <t xml:space="preserve">CONCLUIDO	</t>
        </is>
      </c>
      <c r="D357" t="n">
        <v>3.5485</v>
      </c>
      <c r="E357" t="n">
        <v>28.18</v>
      </c>
      <c r="F357" t="n">
        <v>23.96</v>
      </c>
      <c r="G357" t="n">
        <v>46.37</v>
      </c>
      <c r="H357" t="n">
        <v>0.64</v>
      </c>
      <c r="I357" t="n">
        <v>31</v>
      </c>
      <c r="J357" t="n">
        <v>257.46</v>
      </c>
      <c r="K357" t="n">
        <v>58.47</v>
      </c>
      <c r="L357" t="n">
        <v>9.25</v>
      </c>
      <c r="M357" t="n">
        <v>29</v>
      </c>
      <c r="N357" t="n">
        <v>64.73999999999999</v>
      </c>
      <c r="O357" t="n">
        <v>31987.61</v>
      </c>
      <c r="P357" t="n">
        <v>382.68</v>
      </c>
      <c r="Q357" t="n">
        <v>608.88</v>
      </c>
      <c r="R357" t="n">
        <v>65.8</v>
      </c>
      <c r="S357" t="n">
        <v>46.36</v>
      </c>
      <c r="T357" t="n">
        <v>9292.49</v>
      </c>
      <c r="U357" t="n">
        <v>0.7</v>
      </c>
      <c r="V357" t="n">
        <v>0.89</v>
      </c>
      <c r="W357" t="n">
        <v>9.220000000000001</v>
      </c>
      <c r="X357" t="n">
        <v>0.59</v>
      </c>
      <c r="Y357" t="n">
        <v>1</v>
      </c>
      <c r="Z357" t="n">
        <v>10</v>
      </c>
    </row>
    <row r="358">
      <c r="A358" t="n">
        <v>34</v>
      </c>
      <c r="B358" t="n">
        <v>125</v>
      </c>
      <c r="C358" t="inlineStr">
        <is>
          <t xml:space="preserve">CONCLUIDO	</t>
        </is>
      </c>
      <c r="D358" t="n">
        <v>3.5551</v>
      </c>
      <c r="E358" t="n">
        <v>28.13</v>
      </c>
      <c r="F358" t="n">
        <v>23.96</v>
      </c>
      <c r="G358" t="n">
        <v>47.91</v>
      </c>
      <c r="H358" t="n">
        <v>0.66</v>
      </c>
      <c r="I358" t="n">
        <v>30</v>
      </c>
      <c r="J358" t="n">
        <v>257.92</v>
      </c>
      <c r="K358" t="n">
        <v>58.47</v>
      </c>
      <c r="L358" t="n">
        <v>9.5</v>
      </c>
      <c r="M358" t="n">
        <v>28</v>
      </c>
      <c r="N358" t="n">
        <v>64.95</v>
      </c>
      <c r="O358" t="n">
        <v>32044.25</v>
      </c>
      <c r="P358" t="n">
        <v>382.17</v>
      </c>
      <c r="Q358" t="n">
        <v>608.88</v>
      </c>
      <c r="R358" t="n">
        <v>65.58</v>
      </c>
      <c r="S358" t="n">
        <v>46.36</v>
      </c>
      <c r="T358" t="n">
        <v>9188.389999999999</v>
      </c>
      <c r="U358" t="n">
        <v>0.71</v>
      </c>
      <c r="V358" t="n">
        <v>0.89</v>
      </c>
      <c r="W358" t="n">
        <v>9.220000000000001</v>
      </c>
      <c r="X358" t="n">
        <v>0.58</v>
      </c>
      <c r="Y358" t="n">
        <v>1</v>
      </c>
      <c r="Z358" t="n">
        <v>10</v>
      </c>
    </row>
    <row r="359">
      <c r="A359" t="n">
        <v>35</v>
      </c>
      <c r="B359" t="n">
        <v>125</v>
      </c>
      <c r="C359" t="inlineStr">
        <is>
          <t xml:space="preserve">CONCLUIDO	</t>
        </is>
      </c>
      <c r="D359" t="n">
        <v>3.5643</v>
      </c>
      <c r="E359" t="n">
        <v>28.06</v>
      </c>
      <c r="F359" t="n">
        <v>23.93</v>
      </c>
      <c r="G359" t="n">
        <v>49.51</v>
      </c>
      <c r="H359" t="n">
        <v>0.67</v>
      </c>
      <c r="I359" t="n">
        <v>29</v>
      </c>
      <c r="J359" t="n">
        <v>258.38</v>
      </c>
      <c r="K359" t="n">
        <v>58.47</v>
      </c>
      <c r="L359" t="n">
        <v>9.75</v>
      </c>
      <c r="M359" t="n">
        <v>27</v>
      </c>
      <c r="N359" t="n">
        <v>65.16</v>
      </c>
      <c r="O359" t="n">
        <v>32100.97</v>
      </c>
      <c r="P359" t="n">
        <v>381.47</v>
      </c>
      <c r="Q359" t="n">
        <v>608.9</v>
      </c>
      <c r="R359" t="n">
        <v>64.73999999999999</v>
      </c>
      <c r="S359" t="n">
        <v>46.36</v>
      </c>
      <c r="T359" t="n">
        <v>8770.43</v>
      </c>
      <c r="U359" t="n">
        <v>0.72</v>
      </c>
      <c r="V359" t="n">
        <v>0.89</v>
      </c>
      <c r="W359" t="n">
        <v>9.220000000000001</v>
      </c>
      <c r="X359" t="n">
        <v>0.5600000000000001</v>
      </c>
      <c r="Y359" t="n">
        <v>1</v>
      </c>
      <c r="Z359" t="n">
        <v>10</v>
      </c>
    </row>
    <row r="360">
      <c r="A360" t="n">
        <v>36</v>
      </c>
      <c r="B360" t="n">
        <v>125</v>
      </c>
      <c r="C360" t="inlineStr">
        <is>
          <t xml:space="preserve">CONCLUIDO	</t>
        </is>
      </c>
      <c r="D360" t="n">
        <v>3.5669</v>
      </c>
      <c r="E360" t="n">
        <v>28.04</v>
      </c>
      <c r="F360" t="n">
        <v>23.91</v>
      </c>
      <c r="G360" t="n">
        <v>49.47</v>
      </c>
      <c r="H360" t="n">
        <v>0.6899999999999999</v>
      </c>
      <c r="I360" t="n">
        <v>29</v>
      </c>
      <c r="J360" t="n">
        <v>258.84</v>
      </c>
      <c r="K360" t="n">
        <v>58.47</v>
      </c>
      <c r="L360" t="n">
        <v>10</v>
      </c>
      <c r="M360" t="n">
        <v>27</v>
      </c>
      <c r="N360" t="n">
        <v>65.37</v>
      </c>
      <c r="O360" t="n">
        <v>32157.77</v>
      </c>
      <c r="P360" t="n">
        <v>381.06</v>
      </c>
      <c r="Q360" t="n">
        <v>608.9</v>
      </c>
      <c r="R360" t="n">
        <v>63.99</v>
      </c>
      <c r="S360" t="n">
        <v>46.36</v>
      </c>
      <c r="T360" t="n">
        <v>8395.120000000001</v>
      </c>
      <c r="U360" t="n">
        <v>0.72</v>
      </c>
      <c r="V360" t="n">
        <v>0.89</v>
      </c>
      <c r="W360" t="n">
        <v>9.220000000000001</v>
      </c>
      <c r="X360" t="n">
        <v>0.54</v>
      </c>
      <c r="Y360" t="n">
        <v>1</v>
      </c>
      <c r="Z360" t="n">
        <v>10</v>
      </c>
    </row>
    <row r="361">
      <c r="A361" t="n">
        <v>37</v>
      </c>
      <c r="B361" t="n">
        <v>125</v>
      </c>
      <c r="C361" t="inlineStr">
        <is>
          <t xml:space="preserve">CONCLUIDO	</t>
        </is>
      </c>
      <c r="D361" t="n">
        <v>3.5711</v>
      </c>
      <c r="E361" t="n">
        <v>28</v>
      </c>
      <c r="F361" t="n">
        <v>23.92</v>
      </c>
      <c r="G361" t="n">
        <v>51.26</v>
      </c>
      <c r="H361" t="n">
        <v>0.7</v>
      </c>
      <c r="I361" t="n">
        <v>28</v>
      </c>
      <c r="J361" t="n">
        <v>259.3</v>
      </c>
      <c r="K361" t="n">
        <v>58.47</v>
      </c>
      <c r="L361" t="n">
        <v>10.25</v>
      </c>
      <c r="M361" t="n">
        <v>26</v>
      </c>
      <c r="N361" t="n">
        <v>65.58</v>
      </c>
      <c r="O361" t="n">
        <v>32214.64</v>
      </c>
      <c r="P361" t="n">
        <v>381.23</v>
      </c>
      <c r="Q361" t="n">
        <v>608.85</v>
      </c>
      <c r="R361" t="n">
        <v>64.52</v>
      </c>
      <c r="S361" t="n">
        <v>46.36</v>
      </c>
      <c r="T361" t="n">
        <v>8669.08</v>
      </c>
      <c r="U361" t="n">
        <v>0.72</v>
      </c>
      <c r="V361" t="n">
        <v>0.89</v>
      </c>
      <c r="W361" t="n">
        <v>9.220000000000001</v>
      </c>
      <c r="X361" t="n">
        <v>0.55</v>
      </c>
      <c r="Y361" t="n">
        <v>1</v>
      </c>
      <c r="Z361" t="n">
        <v>10</v>
      </c>
    </row>
    <row r="362">
      <c r="A362" t="n">
        <v>38</v>
      </c>
      <c r="B362" t="n">
        <v>125</v>
      </c>
      <c r="C362" t="inlineStr">
        <is>
          <t xml:space="preserve">CONCLUIDO	</t>
        </is>
      </c>
      <c r="D362" t="n">
        <v>3.581</v>
      </c>
      <c r="E362" t="n">
        <v>27.92</v>
      </c>
      <c r="F362" t="n">
        <v>23.89</v>
      </c>
      <c r="G362" t="n">
        <v>53.1</v>
      </c>
      <c r="H362" t="n">
        <v>0.72</v>
      </c>
      <c r="I362" t="n">
        <v>27</v>
      </c>
      <c r="J362" t="n">
        <v>259.76</v>
      </c>
      <c r="K362" t="n">
        <v>58.47</v>
      </c>
      <c r="L362" t="n">
        <v>10.5</v>
      </c>
      <c r="M362" t="n">
        <v>25</v>
      </c>
      <c r="N362" t="n">
        <v>65.79000000000001</v>
      </c>
      <c r="O362" t="n">
        <v>32271.6</v>
      </c>
      <c r="P362" t="n">
        <v>380.34</v>
      </c>
      <c r="Q362" t="n">
        <v>608.84</v>
      </c>
      <c r="R362" t="n">
        <v>63.5</v>
      </c>
      <c r="S362" t="n">
        <v>46.36</v>
      </c>
      <c r="T362" t="n">
        <v>8161.77</v>
      </c>
      <c r="U362" t="n">
        <v>0.73</v>
      </c>
      <c r="V362" t="n">
        <v>0.89</v>
      </c>
      <c r="W362" t="n">
        <v>9.220000000000001</v>
      </c>
      <c r="X362" t="n">
        <v>0.52</v>
      </c>
      <c r="Y362" t="n">
        <v>1</v>
      </c>
      <c r="Z362" t="n">
        <v>10</v>
      </c>
    </row>
    <row r="363">
      <c r="A363" t="n">
        <v>39</v>
      </c>
      <c r="B363" t="n">
        <v>125</v>
      </c>
      <c r="C363" t="inlineStr">
        <is>
          <t xml:space="preserve">CONCLUIDO	</t>
        </is>
      </c>
      <c r="D363" t="n">
        <v>3.5823</v>
      </c>
      <c r="E363" t="n">
        <v>27.91</v>
      </c>
      <c r="F363" t="n">
        <v>23.88</v>
      </c>
      <c r="G363" t="n">
        <v>53.07</v>
      </c>
      <c r="H363" t="n">
        <v>0.74</v>
      </c>
      <c r="I363" t="n">
        <v>27</v>
      </c>
      <c r="J363" t="n">
        <v>260.23</v>
      </c>
      <c r="K363" t="n">
        <v>58.47</v>
      </c>
      <c r="L363" t="n">
        <v>10.75</v>
      </c>
      <c r="M363" t="n">
        <v>25</v>
      </c>
      <c r="N363" t="n">
        <v>66</v>
      </c>
      <c r="O363" t="n">
        <v>32328.64</v>
      </c>
      <c r="P363" t="n">
        <v>380.28</v>
      </c>
      <c r="Q363" t="n">
        <v>608.88</v>
      </c>
      <c r="R363" t="n">
        <v>63.09</v>
      </c>
      <c r="S363" t="n">
        <v>46.36</v>
      </c>
      <c r="T363" t="n">
        <v>7957.1</v>
      </c>
      <c r="U363" t="n">
        <v>0.73</v>
      </c>
      <c r="V363" t="n">
        <v>0.89</v>
      </c>
      <c r="W363" t="n">
        <v>9.220000000000001</v>
      </c>
      <c r="X363" t="n">
        <v>0.51</v>
      </c>
      <c r="Y363" t="n">
        <v>1</v>
      </c>
      <c r="Z363" t="n">
        <v>10</v>
      </c>
    </row>
    <row r="364">
      <c r="A364" t="n">
        <v>40</v>
      </c>
      <c r="B364" t="n">
        <v>125</v>
      </c>
      <c r="C364" t="inlineStr">
        <is>
          <t xml:space="preserve">CONCLUIDO	</t>
        </is>
      </c>
      <c r="D364" t="n">
        <v>3.5905</v>
      </c>
      <c r="E364" t="n">
        <v>27.85</v>
      </c>
      <c r="F364" t="n">
        <v>23.87</v>
      </c>
      <c r="G364" t="n">
        <v>55.08</v>
      </c>
      <c r="H364" t="n">
        <v>0.75</v>
      </c>
      <c r="I364" t="n">
        <v>26</v>
      </c>
      <c r="J364" t="n">
        <v>260.69</v>
      </c>
      <c r="K364" t="n">
        <v>58.47</v>
      </c>
      <c r="L364" t="n">
        <v>11</v>
      </c>
      <c r="M364" t="n">
        <v>24</v>
      </c>
      <c r="N364" t="n">
        <v>66.20999999999999</v>
      </c>
      <c r="O364" t="n">
        <v>32385.75</v>
      </c>
      <c r="P364" t="n">
        <v>379.55</v>
      </c>
      <c r="Q364" t="n">
        <v>608.86</v>
      </c>
      <c r="R364" t="n">
        <v>62.75</v>
      </c>
      <c r="S364" t="n">
        <v>46.36</v>
      </c>
      <c r="T364" t="n">
        <v>7791.79</v>
      </c>
      <c r="U364" t="n">
        <v>0.74</v>
      </c>
      <c r="V364" t="n">
        <v>0.89</v>
      </c>
      <c r="W364" t="n">
        <v>9.220000000000001</v>
      </c>
      <c r="X364" t="n">
        <v>0.49</v>
      </c>
      <c r="Y364" t="n">
        <v>1</v>
      </c>
      <c r="Z364" t="n">
        <v>10</v>
      </c>
    </row>
    <row r="365">
      <c r="A365" t="n">
        <v>41</v>
      </c>
      <c r="B365" t="n">
        <v>125</v>
      </c>
      <c r="C365" t="inlineStr">
        <is>
          <t xml:space="preserve">CONCLUIDO	</t>
        </is>
      </c>
      <c r="D365" t="n">
        <v>3.5876</v>
      </c>
      <c r="E365" t="n">
        <v>27.87</v>
      </c>
      <c r="F365" t="n">
        <v>23.89</v>
      </c>
      <c r="G365" t="n">
        <v>55.13</v>
      </c>
      <c r="H365" t="n">
        <v>0.77</v>
      </c>
      <c r="I365" t="n">
        <v>26</v>
      </c>
      <c r="J365" t="n">
        <v>261.15</v>
      </c>
      <c r="K365" t="n">
        <v>58.47</v>
      </c>
      <c r="L365" t="n">
        <v>11.25</v>
      </c>
      <c r="M365" t="n">
        <v>24</v>
      </c>
      <c r="N365" t="n">
        <v>66.43000000000001</v>
      </c>
      <c r="O365" t="n">
        <v>32442.95</v>
      </c>
      <c r="P365" t="n">
        <v>379.54</v>
      </c>
      <c r="Q365" t="n">
        <v>608.85</v>
      </c>
      <c r="R365" t="n">
        <v>63.31</v>
      </c>
      <c r="S365" t="n">
        <v>46.36</v>
      </c>
      <c r="T365" t="n">
        <v>8070.93</v>
      </c>
      <c r="U365" t="n">
        <v>0.73</v>
      </c>
      <c r="V365" t="n">
        <v>0.89</v>
      </c>
      <c r="W365" t="n">
        <v>9.23</v>
      </c>
      <c r="X365" t="n">
        <v>0.52</v>
      </c>
      <c r="Y365" t="n">
        <v>1</v>
      </c>
      <c r="Z365" t="n">
        <v>10</v>
      </c>
    </row>
    <row r="366">
      <c r="A366" t="n">
        <v>42</v>
      </c>
      <c r="B366" t="n">
        <v>125</v>
      </c>
      <c r="C366" t="inlineStr">
        <is>
          <t xml:space="preserve">CONCLUIDO	</t>
        </is>
      </c>
      <c r="D366" t="n">
        <v>3.5988</v>
      </c>
      <c r="E366" t="n">
        <v>27.79</v>
      </c>
      <c r="F366" t="n">
        <v>23.85</v>
      </c>
      <c r="G366" t="n">
        <v>57.24</v>
      </c>
      <c r="H366" t="n">
        <v>0.78</v>
      </c>
      <c r="I366" t="n">
        <v>25</v>
      </c>
      <c r="J366" t="n">
        <v>261.62</v>
      </c>
      <c r="K366" t="n">
        <v>58.47</v>
      </c>
      <c r="L366" t="n">
        <v>11.5</v>
      </c>
      <c r="M366" t="n">
        <v>23</v>
      </c>
      <c r="N366" t="n">
        <v>66.64</v>
      </c>
      <c r="O366" t="n">
        <v>32500.22</v>
      </c>
      <c r="P366" t="n">
        <v>379.17</v>
      </c>
      <c r="Q366" t="n">
        <v>608.86</v>
      </c>
      <c r="R366" t="n">
        <v>62.35</v>
      </c>
      <c r="S366" t="n">
        <v>46.36</v>
      </c>
      <c r="T366" t="n">
        <v>7598.08</v>
      </c>
      <c r="U366" t="n">
        <v>0.74</v>
      </c>
      <c r="V366" t="n">
        <v>0.89</v>
      </c>
      <c r="W366" t="n">
        <v>9.210000000000001</v>
      </c>
      <c r="X366" t="n">
        <v>0.48</v>
      </c>
      <c r="Y366" t="n">
        <v>1</v>
      </c>
      <c r="Z366" t="n">
        <v>10</v>
      </c>
    </row>
    <row r="367">
      <c r="A367" t="n">
        <v>43</v>
      </c>
      <c r="B367" t="n">
        <v>125</v>
      </c>
      <c r="C367" t="inlineStr">
        <is>
          <t xml:space="preserve">CONCLUIDO	</t>
        </is>
      </c>
      <c r="D367" t="n">
        <v>3.5987</v>
      </c>
      <c r="E367" t="n">
        <v>27.79</v>
      </c>
      <c r="F367" t="n">
        <v>23.85</v>
      </c>
      <c r="G367" t="n">
        <v>57.24</v>
      </c>
      <c r="H367" t="n">
        <v>0.8</v>
      </c>
      <c r="I367" t="n">
        <v>25</v>
      </c>
      <c r="J367" t="n">
        <v>262.08</v>
      </c>
      <c r="K367" t="n">
        <v>58.47</v>
      </c>
      <c r="L367" t="n">
        <v>11.75</v>
      </c>
      <c r="M367" t="n">
        <v>23</v>
      </c>
      <c r="N367" t="n">
        <v>66.86</v>
      </c>
      <c r="O367" t="n">
        <v>32557.58</v>
      </c>
      <c r="P367" t="n">
        <v>378.49</v>
      </c>
      <c r="Q367" t="n">
        <v>608.84</v>
      </c>
      <c r="R367" t="n">
        <v>62.32</v>
      </c>
      <c r="S367" t="n">
        <v>46.36</v>
      </c>
      <c r="T367" t="n">
        <v>7583.75</v>
      </c>
      <c r="U367" t="n">
        <v>0.74</v>
      </c>
      <c r="V367" t="n">
        <v>0.89</v>
      </c>
      <c r="W367" t="n">
        <v>9.220000000000001</v>
      </c>
      <c r="X367" t="n">
        <v>0.48</v>
      </c>
      <c r="Y367" t="n">
        <v>1</v>
      </c>
      <c r="Z367" t="n">
        <v>10</v>
      </c>
    </row>
    <row r="368">
      <c r="A368" t="n">
        <v>44</v>
      </c>
      <c r="B368" t="n">
        <v>125</v>
      </c>
      <c r="C368" t="inlineStr">
        <is>
          <t xml:space="preserve">CONCLUIDO	</t>
        </is>
      </c>
      <c r="D368" t="n">
        <v>3.6066</v>
      </c>
      <c r="E368" t="n">
        <v>27.73</v>
      </c>
      <c r="F368" t="n">
        <v>23.84</v>
      </c>
      <c r="G368" t="n">
        <v>59.59</v>
      </c>
      <c r="H368" t="n">
        <v>0.8100000000000001</v>
      </c>
      <c r="I368" t="n">
        <v>24</v>
      </c>
      <c r="J368" t="n">
        <v>262.55</v>
      </c>
      <c r="K368" t="n">
        <v>58.47</v>
      </c>
      <c r="L368" t="n">
        <v>12</v>
      </c>
      <c r="M368" t="n">
        <v>22</v>
      </c>
      <c r="N368" t="n">
        <v>67.06999999999999</v>
      </c>
      <c r="O368" t="n">
        <v>32615.02</v>
      </c>
      <c r="P368" t="n">
        <v>378.41</v>
      </c>
      <c r="Q368" t="n">
        <v>608.79</v>
      </c>
      <c r="R368" t="n">
        <v>61.61</v>
      </c>
      <c r="S368" t="n">
        <v>46.36</v>
      </c>
      <c r="T368" t="n">
        <v>7231.29</v>
      </c>
      <c r="U368" t="n">
        <v>0.75</v>
      </c>
      <c r="V368" t="n">
        <v>0.89</v>
      </c>
      <c r="W368" t="n">
        <v>9.220000000000001</v>
      </c>
      <c r="X368" t="n">
        <v>0.47</v>
      </c>
      <c r="Y368" t="n">
        <v>1</v>
      </c>
      <c r="Z368" t="n">
        <v>10</v>
      </c>
    </row>
    <row r="369">
      <c r="A369" t="n">
        <v>45</v>
      </c>
      <c r="B369" t="n">
        <v>125</v>
      </c>
      <c r="C369" t="inlineStr">
        <is>
          <t xml:space="preserve">CONCLUIDO	</t>
        </is>
      </c>
      <c r="D369" t="n">
        <v>3.6061</v>
      </c>
      <c r="E369" t="n">
        <v>27.73</v>
      </c>
      <c r="F369" t="n">
        <v>23.84</v>
      </c>
      <c r="G369" t="n">
        <v>59.6</v>
      </c>
      <c r="H369" t="n">
        <v>0.83</v>
      </c>
      <c r="I369" t="n">
        <v>24</v>
      </c>
      <c r="J369" t="n">
        <v>263.01</v>
      </c>
      <c r="K369" t="n">
        <v>58.47</v>
      </c>
      <c r="L369" t="n">
        <v>12.25</v>
      </c>
      <c r="M369" t="n">
        <v>22</v>
      </c>
      <c r="N369" t="n">
        <v>67.29000000000001</v>
      </c>
      <c r="O369" t="n">
        <v>32672.53</v>
      </c>
      <c r="P369" t="n">
        <v>377.99</v>
      </c>
      <c r="Q369" t="n">
        <v>608.85</v>
      </c>
      <c r="R369" t="n">
        <v>61.92</v>
      </c>
      <c r="S369" t="n">
        <v>46.36</v>
      </c>
      <c r="T369" t="n">
        <v>7389.43</v>
      </c>
      <c r="U369" t="n">
        <v>0.75</v>
      </c>
      <c r="V369" t="n">
        <v>0.89</v>
      </c>
      <c r="W369" t="n">
        <v>9.220000000000001</v>
      </c>
      <c r="X369" t="n">
        <v>0.47</v>
      </c>
      <c r="Y369" t="n">
        <v>1</v>
      </c>
      <c r="Z369" t="n">
        <v>10</v>
      </c>
    </row>
    <row r="370">
      <c r="A370" t="n">
        <v>46</v>
      </c>
      <c r="B370" t="n">
        <v>125</v>
      </c>
      <c r="C370" t="inlineStr">
        <is>
          <t xml:space="preserve">CONCLUIDO	</t>
        </is>
      </c>
      <c r="D370" t="n">
        <v>3.6154</v>
      </c>
      <c r="E370" t="n">
        <v>27.66</v>
      </c>
      <c r="F370" t="n">
        <v>23.82</v>
      </c>
      <c r="G370" t="n">
        <v>62.13</v>
      </c>
      <c r="H370" t="n">
        <v>0.84</v>
      </c>
      <c r="I370" t="n">
        <v>23</v>
      </c>
      <c r="J370" t="n">
        <v>263.48</v>
      </c>
      <c r="K370" t="n">
        <v>58.47</v>
      </c>
      <c r="L370" t="n">
        <v>12.5</v>
      </c>
      <c r="M370" t="n">
        <v>21</v>
      </c>
      <c r="N370" t="n">
        <v>67.51000000000001</v>
      </c>
      <c r="O370" t="n">
        <v>32730.13</v>
      </c>
      <c r="P370" t="n">
        <v>377.58</v>
      </c>
      <c r="Q370" t="n">
        <v>608.89</v>
      </c>
      <c r="R370" t="n">
        <v>61.18</v>
      </c>
      <c r="S370" t="n">
        <v>46.36</v>
      </c>
      <c r="T370" t="n">
        <v>7020.84</v>
      </c>
      <c r="U370" t="n">
        <v>0.76</v>
      </c>
      <c r="V370" t="n">
        <v>0.89</v>
      </c>
      <c r="W370" t="n">
        <v>9.220000000000001</v>
      </c>
      <c r="X370" t="n">
        <v>0.44</v>
      </c>
      <c r="Y370" t="n">
        <v>1</v>
      </c>
      <c r="Z370" t="n">
        <v>10</v>
      </c>
    </row>
    <row r="371">
      <c r="A371" t="n">
        <v>47</v>
      </c>
      <c r="B371" t="n">
        <v>125</v>
      </c>
      <c r="C371" t="inlineStr">
        <is>
          <t xml:space="preserve">CONCLUIDO	</t>
        </is>
      </c>
      <c r="D371" t="n">
        <v>3.6152</v>
      </c>
      <c r="E371" t="n">
        <v>27.66</v>
      </c>
      <c r="F371" t="n">
        <v>23.82</v>
      </c>
      <c r="G371" t="n">
        <v>62.13</v>
      </c>
      <c r="H371" t="n">
        <v>0.86</v>
      </c>
      <c r="I371" t="n">
        <v>23</v>
      </c>
      <c r="J371" t="n">
        <v>263.95</v>
      </c>
      <c r="K371" t="n">
        <v>58.47</v>
      </c>
      <c r="L371" t="n">
        <v>12.75</v>
      </c>
      <c r="M371" t="n">
        <v>21</v>
      </c>
      <c r="N371" t="n">
        <v>67.72</v>
      </c>
      <c r="O371" t="n">
        <v>32787.82</v>
      </c>
      <c r="P371" t="n">
        <v>377.21</v>
      </c>
      <c r="Q371" t="n">
        <v>608.84</v>
      </c>
      <c r="R371" t="n">
        <v>61.41</v>
      </c>
      <c r="S371" t="n">
        <v>46.36</v>
      </c>
      <c r="T371" t="n">
        <v>7135.11</v>
      </c>
      <c r="U371" t="n">
        <v>0.75</v>
      </c>
      <c r="V371" t="n">
        <v>0.89</v>
      </c>
      <c r="W371" t="n">
        <v>9.210000000000001</v>
      </c>
      <c r="X371" t="n">
        <v>0.45</v>
      </c>
      <c r="Y371" t="n">
        <v>1</v>
      </c>
      <c r="Z371" t="n">
        <v>10</v>
      </c>
    </row>
    <row r="372">
      <c r="A372" t="n">
        <v>48</v>
      </c>
      <c r="B372" t="n">
        <v>125</v>
      </c>
      <c r="C372" t="inlineStr">
        <is>
          <t xml:space="preserve">CONCLUIDO	</t>
        </is>
      </c>
      <c r="D372" t="n">
        <v>3.6236</v>
      </c>
      <c r="E372" t="n">
        <v>27.6</v>
      </c>
      <c r="F372" t="n">
        <v>23.8</v>
      </c>
      <c r="G372" t="n">
        <v>64.91</v>
      </c>
      <c r="H372" t="n">
        <v>0.87</v>
      </c>
      <c r="I372" t="n">
        <v>22</v>
      </c>
      <c r="J372" t="n">
        <v>264.42</v>
      </c>
      <c r="K372" t="n">
        <v>58.47</v>
      </c>
      <c r="L372" t="n">
        <v>13</v>
      </c>
      <c r="M372" t="n">
        <v>20</v>
      </c>
      <c r="N372" t="n">
        <v>67.94</v>
      </c>
      <c r="O372" t="n">
        <v>32845.58</v>
      </c>
      <c r="P372" t="n">
        <v>376.81</v>
      </c>
      <c r="Q372" t="n">
        <v>608.8099999999999</v>
      </c>
      <c r="R372" t="n">
        <v>60.67</v>
      </c>
      <c r="S372" t="n">
        <v>46.36</v>
      </c>
      <c r="T372" t="n">
        <v>6774.89</v>
      </c>
      <c r="U372" t="n">
        <v>0.76</v>
      </c>
      <c r="V372" t="n">
        <v>0.9</v>
      </c>
      <c r="W372" t="n">
        <v>9.220000000000001</v>
      </c>
      <c r="X372" t="n">
        <v>0.43</v>
      </c>
      <c r="Y372" t="n">
        <v>1</v>
      </c>
      <c r="Z372" t="n">
        <v>10</v>
      </c>
    </row>
    <row r="373">
      <c r="A373" t="n">
        <v>49</v>
      </c>
      <c r="B373" t="n">
        <v>125</v>
      </c>
      <c r="C373" t="inlineStr">
        <is>
          <t xml:space="preserve">CONCLUIDO	</t>
        </is>
      </c>
      <c r="D373" t="n">
        <v>3.624</v>
      </c>
      <c r="E373" t="n">
        <v>27.59</v>
      </c>
      <c r="F373" t="n">
        <v>23.8</v>
      </c>
      <c r="G373" t="n">
        <v>64.90000000000001</v>
      </c>
      <c r="H373" t="n">
        <v>0.89</v>
      </c>
      <c r="I373" t="n">
        <v>22</v>
      </c>
      <c r="J373" t="n">
        <v>264.89</v>
      </c>
      <c r="K373" t="n">
        <v>58.47</v>
      </c>
      <c r="L373" t="n">
        <v>13.25</v>
      </c>
      <c r="M373" t="n">
        <v>20</v>
      </c>
      <c r="N373" t="n">
        <v>68.16</v>
      </c>
      <c r="O373" t="n">
        <v>32903.43</v>
      </c>
      <c r="P373" t="n">
        <v>376.61</v>
      </c>
      <c r="Q373" t="n">
        <v>608.79</v>
      </c>
      <c r="R373" t="n">
        <v>60.61</v>
      </c>
      <c r="S373" t="n">
        <v>46.36</v>
      </c>
      <c r="T373" t="n">
        <v>6741.41</v>
      </c>
      <c r="U373" t="n">
        <v>0.76</v>
      </c>
      <c r="V373" t="n">
        <v>0.9</v>
      </c>
      <c r="W373" t="n">
        <v>9.210000000000001</v>
      </c>
      <c r="X373" t="n">
        <v>0.43</v>
      </c>
      <c r="Y373" t="n">
        <v>1</v>
      </c>
      <c r="Z373" t="n">
        <v>10</v>
      </c>
    </row>
    <row r="374">
      <c r="A374" t="n">
        <v>50</v>
      </c>
      <c r="B374" t="n">
        <v>125</v>
      </c>
      <c r="C374" t="inlineStr">
        <is>
          <t xml:space="preserve">CONCLUIDO	</t>
        </is>
      </c>
      <c r="D374" t="n">
        <v>3.6319</v>
      </c>
      <c r="E374" t="n">
        <v>27.53</v>
      </c>
      <c r="F374" t="n">
        <v>23.79</v>
      </c>
      <c r="G374" t="n">
        <v>67.95999999999999</v>
      </c>
      <c r="H374" t="n">
        <v>0.91</v>
      </c>
      <c r="I374" t="n">
        <v>21</v>
      </c>
      <c r="J374" t="n">
        <v>265.36</v>
      </c>
      <c r="K374" t="n">
        <v>58.47</v>
      </c>
      <c r="L374" t="n">
        <v>13.5</v>
      </c>
      <c r="M374" t="n">
        <v>19</v>
      </c>
      <c r="N374" t="n">
        <v>68.38</v>
      </c>
      <c r="O374" t="n">
        <v>32961.36</v>
      </c>
      <c r="P374" t="n">
        <v>375.93</v>
      </c>
      <c r="Q374" t="n">
        <v>608.87</v>
      </c>
      <c r="R374" t="n">
        <v>60.28</v>
      </c>
      <c r="S374" t="n">
        <v>46.36</v>
      </c>
      <c r="T374" t="n">
        <v>6580.77</v>
      </c>
      <c r="U374" t="n">
        <v>0.77</v>
      </c>
      <c r="V374" t="n">
        <v>0.9</v>
      </c>
      <c r="W374" t="n">
        <v>9.210000000000001</v>
      </c>
      <c r="X374" t="n">
        <v>0.41</v>
      </c>
      <c r="Y374" t="n">
        <v>1</v>
      </c>
      <c r="Z374" t="n">
        <v>10</v>
      </c>
    </row>
    <row r="375">
      <c r="A375" t="n">
        <v>51</v>
      </c>
      <c r="B375" t="n">
        <v>125</v>
      </c>
      <c r="C375" t="inlineStr">
        <is>
          <t xml:space="preserve">CONCLUIDO	</t>
        </is>
      </c>
      <c r="D375" t="n">
        <v>3.6329</v>
      </c>
      <c r="E375" t="n">
        <v>27.53</v>
      </c>
      <c r="F375" t="n">
        <v>23.78</v>
      </c>
      <c r="G375" t="n">
        <v>67.94</v>
      </c>
      <c r="H375" t="n">
        <v>0.92</v>
      </c>
      <c r="I375" t="n">
        <v>21</v>
      </c>
      <c r="J375" t="n">
        <v>265.83</v>
      </c>
      <c r="K375" t="n">
        <v>58.47</v>
      </c>
      <c r="L375" t="n">
        <v>13.75</v>
      </c>
      <c r="M375" t="n">
        <v>19</v>
      </c>
      <c r="N375" t="n">
        <v>68.59999999999999</v>
      </c>
      <c r="O375" t="n">
        <v>33019.37</v>
      </c>
      <c r="P375" t="n">
        <v>375.86</v>
      </c>
      <c r="Q375" t="n">
        <v>608.8</v>
      </c>
      <c r="R375" t="n">
        <v>60.01</v>
      </c>
      <c r="S375" t="n">
        <v>46.36</v>
      </c>
      <c r="T375" t="n">
        <v>6449.28</v>
      </c>
      <c r="U375" t="n">
        <v>0.77</v>
      </c>
      <c r="V375" t="n">
        <v>0.9</v>
      </c>
      <c r="W375" t="n">
        <v>9.210000000000001</v>
      </c>
      <c r="X375" t="n">
        <v>0.4</v>
      </c>
      <c r="Y375" t="n">
        <v>1</v>
      </c>
      <c r="Z375" t="n">
        <v>10</v>
      </c>
    </row>
    <row r="376">
      <c r="A376" t="n">
        <v>52</v>
      </c>
      <c r="B376" t="n">
        <v>125</v>
      </c>
      <c r="C376" t="inlineStr">
        <is>
          <t xml:space="preserve">CONCLUIDO	</t>
        </is>
      </c>
      <c r="D376" t="n">
        <v>3.6348</v>
      </c>
      <c r="E376" t="n">
        <v>27.51</v>
      </c>
      <c r="F376" t="n">
        <v>23.76</v>
      </c>
      <c r="G376" t="n">
        <v>67.89</v>
      </c>
      <c r="H376" t="n">
        <v>0.9399999999999999</v>
      </c>
      <c r="I376" t="n">
        <v>21</v>
      </c>
      <c r="J376" t="n">
        <v>266.3</v>
      </c>
      <c r="K376" t="n">
        <v>58.47</v>
      </c>
      <c r="L376" t="n">
        <v>14</v>
      </c>
      <c r="M376" t="n">
        <v>19</v>
      </c>
      <c r="N376" t="n">
        <v>68.81999999999999</v>
      </c>
      <c r="O376" t="n">
        <v>33077.47</v>
      </c>
      <c r="P376" t="n">
        <v>375.42</v>
      </c>
      <c r="Q376" t="n">
        <v>608.77</v>
      </c>
      <c r="R376" t="n">
        <v>59.39</v>
      </c>
      <c r="S376" t="n">
        <v>46.36</v>
      </c>
      <c r="T376" t="n">
        <v>6138.49</v>
      </c>
      <c r="U376" t="n">
        <v>0.78</v>
      </c>
      <c r="V376" t="n">
        <v>0.9</v>
      </c>
      <c r="W376" t="n">
        <v>9.210000000000001</v>
      </c>
      <c r="X376" t="n">
        <v>0.39</v>
      </c>
      <c r="Y376" t="n">
        <v>1</v>
      </c>
      <c r="Z376" t="n">
        <v>10</v>
      </c>
    </row>
    <row r="377">
      <c r="A377" t="n">
        <v>53</v>
      </c>
      <c r="B377" t="n">
        <v>125</v>
      </c>
      <c r="C377" t="inlineStr">
        <is>
          <t xml:space="preserve">CONCLUIDO	</t>
        </is>
      </c>
      <c r="D377" t="n">
        <v>3.6421</v>
      </c>
      <c r="E377" t="n">
        <v>27.46</v>
      </c>
      <c r="F377" t="n">
        <v>23.75</v>
      </c>
      <c r="G377" t="n">
        <v>71.27</v>
      </c>
      <c r="H377" t="n">
        <v>0.95</v>
      </c>
      <c r="I377" t="n">
        <v>20</v>
      </c>
      <c r="J377" t="n">
        <v>266.77</v>
      </c>
      <c r="K377" t="n">
        <v>58.47</v>
      </c>
      <c r="L377" t="n">
        <v>14.25</v>
      </c>
      <c r="M377" t="n">
        <v>18</v>
      </c>
      <c r="N377" t="n">
        <v>69.04000000000001</v>
      </c>
      <c r="O377" t="n">
        <v>33135.65</v>
      </c>
      <c r="P377" t="n">
        <v>375.04</v>
      </c>
      <c r="Q377" t="n">
        <v>608.85</v>
      </c>
      <c r="R377" t="n">
        <v>59.19</v>
      </c>
      <c r="S377" t="n">
        <v>46.36</v>
      </c>
      <c r="T377" t="n">
        <v>6042.88</v>
      </c>
      <c r="U377" t="n">
        <v>0.78</v>
      </c>
      <c r="V377" t="n">
        <v>0.9</v>
      </c>
      <c r="W377" t="n">
        <v>9.210000000000001</v>
      </c>
      <c r="X377" t="n">
        <v>0.38</v>
      </c>
      <c r="Y377" t="n">
        <v>1</v>
      </c>
      <c r="Z377" t="n">
        <v>10</v>
      </c>
    </row>
    <row r="378">
      <c r="A378" t="n">
        <v>54</v>
      </c>
      <c r="B378" t="n">
        <v>125</v>
      </c>
      <c r="C378" t="inlineStr">
        <is>
          <t xml:space="preserve">CONCLUIDO	</t>
        </is>
      </c>
      <c r="D378" t="n">
        <v>3.6425</v>
      </c>
      <c r="E378" t="n">
        <v>27.45</v>
      </c>
      <c r="F378" t="n">
        <v>23.75</v>
      </c>
      <c r="G378" t="n">
        <v>71.26000000000001</v>
      </c>
      <c r="H378" t="n">
        <v>0.97</v>
      </c>
      <c r="I378" t="n">
        <v>20</v>
      </c>
      <c r="J378" t="n">
        <v>267.24</v>
      </c>
      <c r="K378" t="n">
        <v>58.47</v>
      </c>
      <c r="L378" t="n">
        <v>14.5</v>
      </c>
      <c r="M378" t="n">
        <v>18</v>
      </c>
      <c r="N378" t="n">
        <v>69.27</v>
      </c>
      <c r="O378" t="n">
        <v>33193.92</v>
      </c>
      <c r="P378" t="n">
        <v>374.96</v>
      </c>
      <c r="Q378" t="n">
        <v>608.78</v>
      </c>
      <c r="R378" t="n">
        <v>59.21</v>
      </c>
      <c r="S378" t="n">
        <v>46.36</v>
      </c>
      <c r="T378" t="n">
        <v>6050.52</v>
      </c>
      <c r="U378" t="n">
        <v>0.78</v>
      </c>
      <c r="V378" t="n">
        <v>0.9</v>
      </c>
      <c r="W378" t="n">
        <v>9.210000000000001</v>
      </c>
      <c r="X378" t="n">
        <v>0.38</v>
      </c>
      <c r="Y378" t="n">
        <v>1</v>
      </c>
      <c r="Z378" t="n">
        <v>10</v>
      </c>
    </row>
    <row r="379">
      <c r="A379" t="n">
        <v>55</v>
      </c>
      <c r="B379" t="n">
        <v>125</v>
      </c>
      <c r="C379" t="inlineStr">
        <is>
          <t xml:space="preserve">CONCLUIDO	</t>
        </is>
      </c>
      <c r="D379" t="n">
        <v>3.6424</v>
      </c>
      <c r="E379" t="n">
        <v>27.45</v>
      </c>
      <c r="F379" t="n">
        <v>23.75</v>
      </c>
      <c r="G379" t="n">
        <v>71.26000000000001</v>
      </c>
      <c r="H379" t="n">
        <v>0.98</v>
      </c>
      <c r="I379" t="n">
        <v>20</v>
      </c>
      <c r="J379" t="n">
        <v>267.71</v>
      </c>
      <c r="K379" t="n">
        <v>58.47</v>
      </c>
      <c r="L379" t="n">
        <v>14.75</v>
      </c>
      <c r="M379" t="n">
        <v>18</v>
      </c>
      <c r="N379" t="n">
        <v>69.48999999999999</v>
      </c>
      <c r="O379" t="n">
        <v>33252.27</v>
      </c>
      <c r="P379" t="n">
        <v>374.53</v>
      </c>
      <c r="Q379" t="n">
        <v>608.84</v>
      </c>
      <c r="R379" t="n">
        <v>59</v>
      </c>
      <c r="S379" t="n">
        <v>46.36</v>
      </c>
      <c r="T379" t="n">
        <v>5949.35</v>
      </c>
      <c r="U379" t="n">
        <v>0.79</v>
      </c>
      <c r="V379" t="n">
        <v>0.9</v>
      </c>
      <c r="W379" t="n">
        <v>9.220000000000001</v>
      </c>
      <c r="X379" t="n">
        <v>0.38</v>
      </c>
      <c r="Y379" t="n">
        <v>1</v>
      </c>
      <c r="Z379" t="n">
        <v>10</v>
      </c>
    </row>
    <row r="380">
      <c r="A380" t="n">
        <v>56</v>
      </c>
      <c r="B380" t="n">
        <v>125</v>
      </c>
      <c r="C380" t="inlineStr">
        <is>
          <t xml:space="preserve">CONCLUIDO	</t>
        </is>
      </c>
      <c r="D380" t="n">
        <v>3.6523</v>
      </c>
      <c r="E380" t="n">
        <v>27.38</v>
      </c>
      <c r="F380" t="n">
        <v>23.73</v>
      </c>
      <c r="G380" t="n">
        <v>74.92</v>
      </c>
      <c r="H380" t="n">
        <v>1</v>
      </c>
      <c r="I380" t="n">
        <v>19</v>
      </c>
      <c r="J380" t="n">
        <v>268.19</v>
      </c>
      <c r="K380" t="n">
        <v>58.47</v>
      </c>
      <c r="L380" t="n">
        <v>15</v>
      </c>
      <c r="M380" t="n">
        <v>17</v>
      </c>
      <c r="N380" t="n">
        <v>69.70999999999999</v>
      </c>
      <c r="O380" t="n">
        <v>33310.7</v>
      </c>
      <c r="P380" t="n">
        <v>374.3</v>
      </c>
      <c r="Q380" t="n">
        <v>608.91</v>
      </c>
      <c r="R380" t="n">
        <v>58.3</v>
      </c>
      <c r="S380" t="n">
        <v>46.36</v>
      </c>
      <c r="T380" t="n">
        <v>5602.29</v>
      </c>
      <c r="U380" t="n">
        <v>0.8</v>
      </c>
      <c r="V380" t="n">
        <v>0.9</v>
      </c>
      <c r="W380" t="n">
        <v>9.210000000000001</v>
      </c>
      <c r="X380" t="n">
        <v>0.35</v>
      </c>
      <c r="Y380" t="n">
        <v>1</v>
      </c>
      <c r="Z380" t="n">
        <v>10</v>
      </c>
    </row>
    <row r="381">
      <c r="A381" t="n">
        <v>57</v>
      </c>
      <c r="B381" t="n">
        <v>125</v>
      </c>
      <c r="C381" t="inlineStr">
        <is>
          <t xml:space="preserve">CONCLUIDO	</t>
        </is>
      </c>
      <c r="D381" t="n">
        <v>3.6518</v>
      </c>
      <c r="E381" t="n">
        <v>27.38</v>
      </c>
      <c r="F381" t="n">
        <v>23.73</v>
      </c>
      <c r="G381" t="n">
        <v>74.94</v>
      </c>
      <c r="H381" t="n">
        <v>1.01</v>
      </c>
      <c r="I381" t="n">
        <v>19</v>
      </c>
      <c r="J381" t="n">
        <v>268.66</v>
      </c>
      <c r="K381" t="n">
        <v>58.47</v>
      </c>
      <c r="L381" t="n">
        <v>15.25</v>
      </c>
      <c r="M381" t="n">
        <v>17</v>
      </c>
      <c r="N381" t="n">
        <v>69.94</v>
      </c>
      <c r="O381" t="n">
        <v>33369.22</v>
      </c>
      <c r="P381" t="n">
        <v>374.25</v>
      </c>
      <c r="Q381" t="n">
        <v>608.78</v>
      </c>
      <c r="R381" t="n">
        <v>58.66</v>
      </c>
      <c r="S381" t="n">
        <v>46.36</v>
      </c>
      <c r="T381" t="n">
        <v>5784.86</v>
      </c>
      <c r="U381" t="n">
        <v>0.79</v>
      </c>
      <c r="V381" t="n">
        <v>0.9</v>
      </c>
      <c r="W381" t="n">
        <v>9.199999999999999</v>
      </c>
      <c r="X381" t="n">
        <v>0.36</v>
      </c>
      <c r="Y381" t="n">
        <v>1</v>
      </c>
      <c r="Z381" t="n">
        <v>10</v>
      </c>
    </row>
    <row r="382">
      <c r="A382" t="n">
        <v>58</v>
      </c>
      <c r="B382" t="n">
        <v>125</v>
      </c>
      <c r="C382" t="inlineStr">
        <is>
          <t xml:space="preserve">CONCLUIDO	</t>
        </is>
      </c>
      <c r="D382" t="n">
        <v>3.6521</v>
      </c>
      <c r="E382" t="n">
        <v>27.38</v>
      </c>
      <c r="F382" t="n">
        <v>23.73</v>
      </c>
      <c r="G382" t="n">
        <v>74.93000000000001</v>
      </c>
      <c r="H382" t="n">
        <v>1.03</v>
      </c>
      <c r="I382" t="n">
        <v>19</v>
      </c>
      <c r="J382" t="n">
        <v>269.14</v>
      </c>
      <c r="K382" t="n">
        <v>58.47</v>
      </c>
      <c r="L382" t="n">
        <v>15.5</v>
      </c>
      <c r="M382" t="n">
        <v>17</v>
      </c>
      <c r="N382" t="n">
        <v>70.16</v>
      </c>
      <c r="O382" t="n">
        <v>33427.83</v>
      </c>
      <c r="P382" t="n">
        <v>373.58</v>
      </c>
      <c r="Q382" t="n">
        <v>608.8200000000001</v>
      </c>
      <c r="R382" t="n">
        <v>58.42</v>
      </c>
      <c r="S382" t="n">
        <v>46.36</v>
      </c>
      <c r="T382" t="n">
        <v>5664.64</v>
      </c>
      <c r="U382" t="n">
        <v>0.79</v>
      </c>
      <c r="V382" t="n">
        <v>0.9</v>
      </c>
      <c r="W382" t="n">
        <v>9.210000000000001</v>
      </c>
      <c r="X382" t="n">
        <v>0.36</v>
      </c>
      <c r="Y382" t="n">
        <v>1</v>
      </c>
      <c r="Z382" t="n">
        <v>10</v>
      </c>
    </row>
    <row r="383">
      <c r="A383" t="n">
        <v>59</v>
      </c>
      <c r="B383" t="n">
        <v>125</v>
      </c>
      <c r="C383" t="inlineStr">
        <is>
          <t xml:space="preserve">CONCLUIDO	</t>
        </is>
      </c>
      <c r="D383" t="n">
        <v>3.6605</v>
      </c>
      <c r="E383" t="n">
        <v>27.32</v>
      </c>
      <c r="F383" t="n">
        <v>23.71</v>
      </c>
      <c r="G383" t="n">
        <v>79.04000000000001</v>
      </c>
      <c r="H383" t="n">
        <v>1.04</v>
      </c>
      <c r="I383" t="n">
        <v>18</v>
      </c>
      <c r="J383" t="n">
        <v>269.61</v>
      </c>
      <c r="K383" t="n">
        <v>58.47</v>
      </c>
      <c r="L383" t="n">
        <v>15.75</v>
      </c>
      <c r="M383" t="n">
        <v>16</v>
      </c>
      <c r="N383" t="n">
        <v>70.39</v>
      </c>
      <c r="O383" t="n">
        <v>33486.53</v>
      </c>
      <c r="P383" t="n">
        <v>372.87</v>
      </c>
      <c r="Q383" t="n">
        <v>608.84</v>
      </c>
      <c r="R383" t="n">
        <v>58.06</v>
      </c>
      <c r="S383" t="n">
        <v>46.36</v>
      </c>
      <c r="T383" t="n">
        <v>5489.54</v>
      </c>
      <c r="U383" t="n">
        <v>0.8</v>
      </c>
      <c r="V383" t="n">
        <v>0.9</v>
      </c>
      <c r="W383" t="n">
        <v>9.199999999999999</v>
      </c>
      <c r="X383" t="n">
        <v>0.34</v>
      </c>
      <c r="Y383" t="n">
        <v>1</v>
      </c>
      <c r="Z383" t="n">
        <v>10</v>
      </c>
    </row>
    <row r="384">
      <c r="A384" t="n">
        <v>60</v>
      </c>
      <c r="B384" t="n">
        <v>125</v>
      </c>
      <c r="C384" t="inlineStr">
        <is>
          <t xml:space="preserve">CONCLUIDO	</t>
        </is>
      </c>
      <c r="D384" t="n">
        <v>3.6605</v>
      </c>
      <c r="E384" t="n">
        <v>27.32</v>
      </c>
      <c r="F384" t="n">
        <v>23.71</v>
      </c>
      <c r="G384" t="n">
        <v>79.04000000000001</v>
      </c>
      <c r="H384" t="n">
        <v>1.05</v>
      </c>
      <c r="I384" t="n">
        <v>18</v>
      </c>
      <c r="J384" t="n">
        <v>270.09</v>
      </c>
      <c r="K384" t="n">
        <v>58.47</v>
      </c>
      <c r="L384" t="n">
        <v>16</v>
      </c>
      <c r="M384" t="n">
        <v>16</v>
      </c>
      <c r="N384" t="n">
        <v>70.62</v>
      </c>
      <c r="O384" t="n">
        <v>33545.31</v>
      </c>
      <c r="P384" t="n">
        <v>373.4</v>
      </c>
      <c r="Q384" t="n">
        <v>608.8200000000001</v>
      </c>
      <c r="R384" t="n">
        <v>57.71</v>
      </c>
      <c r="S384" t="n">
        <v>46.36</v>
      </c>
      <c r="T384" t="n">
        <v>5310.87</v>
      </c>
      <c r="U384" t="n">
        <v>0.8</v>
      </c>
      <c r="V384" t="n">
        <v>0.9</v>
      </c>
      <c r="W384" t="n">
        <v>9.210000000000001</v>
      </c>
      <c r="X384" t="n">
        <v>0.34</v>
      </c>
      <c r="Y384" t="n">
        <v>1</v>
      </c>
      <c r="Z384" t="n">
        <v>10</v>
      </c>
    </row>
    <row r="385">
      <c r="A385" t="n">
        <v>61</v>
      </c>
      <c r="B385" t="n">
        <v>125</v>
      </c>
      <c r="C385" t="inlineStr">
        <is>
          <t xml:space="preserve">CONCLUIDO	</t>
        </is>
      </c>
      <c r="D385" t="n">
        <v>3.6637</v>
      </c>
      <c r="E385" t="n">
        <v>27.29</v>
      </c>
      <c r="F385" t="n">
        <v>23.69</v>
      </c>
      <c r="G385" t="n">
        <v>78.95999999999999</v>
      </c>
      <c r="H385" t="n">
        <v>1.07</v>
      </c>
      <c r="I385" t="n">
        <v>18</v>
      </c>
      <c r="J385" t="n">
        <v>270.57</v>
      </c>
      <c r="K385" t="n">
        <v>58.47</v>
      </c>
      <c r="L385" t="n">
        <v>16.25</v>
      </c>
      <c r="M385" t="n">
        <v>16</v>
      </c>
      <c r="N385" t="n">
        <v>70.84</v>
      </c>
      <c r="O385" t="n">
        <v>33604.17</v>
      </c>
      <c r="P385" t="n">
        <v>372.62</v>
      </c>
      <c r="Q385" t="n">
        <v>608.78</v>
      </c>
      <c r="R385" t="n">
        <v>57.16</v>
      </c>
      <c r="S385" t="n">
        <v>46.36</v>
      </c>
      <c r="T385" t="n">
        <v>5039.8</v>
      </c>
      <c r="U385" t="n">
        <v>0.8100000000000001</v>
      </c>
      <c r="V385" t="n">
        <v>0.9</v>
      </c>
      <c r="W385" t="n">
        <v>9.210000000000001</v>
      </c>
      <c r="X385" t="n">
        <v>0.32</v>
      </c>
      <c r="Y385" t="n">
        <v>1</v>
      </c>
      <c r="Z385" t="n">
        <v>10</v>
      </c>
    </row>
    <row r="386">
      <c r="A386" t="n">
        <v>62</v>
      </c>
      <c r="B386" t="n">
        <v>125</v>
      </c>
      <c r="C386" t="inlineStr">
        <is>
          <t xml:space="preserve">CONCLUIDO	</t>
        </is>
      </c>
      <c r="D386" t="n">
        <v>3.661</v>
      </c>
      <c r="E386" t="n">
        <v>27.31</v>
      </c>
      <c r="F386" t="n">
        <v>23.71</v>
      </c>
      <c r="G386" t="n">
        <v>79.03</v>
      </c>
      <c r="H386" t="n">
        <v>1.08</v>
      </c>
      <c r="I386" t="n">
        <v>18</v>
      </c>
      <c r="J386" t="n">
        <v>271.05</v>
      </c>
      <c r="K386" t="n">
        <v>58.47</v>
      </c>
      <c r="L386" t="n">
        <v>16.5</v>
      </c>
      <c r="M386" t="n">
        <v>16</v>
      </c>
      <c r="N386" t="n">
        <v>71.06999999999999</v>
      </c>
      <c r="O386" t="n">
        <v>33663.13</v>
      </c>
      <c r="P386" t="n">
        <v>372.17</v>
      </c>
      <c r="Q386" t="n">
        <v>608.8</v>
      </c>
      <c r="R386" t="n">
        <v>57.76</v>
      </c>
      <c r="S386" t="n">
        <v>46.36</v>
      </c>
      <c r="T386" t="n">
        <v>5339.54</v>
      </c>
      <c r="U386" t="n">
        <v>0.8</v>
      </c>
      <c r="V386" t="n">
        <v>0.9</v>
      </c>
      <c r="W386" t="n">
        <v>9.210000000000001</v>
      </c>
      <c r="X386" t="n">
        <v>0.34</v>
      </c>
      <c r="Y386" t="n">
        <v>1</v>
      </c>
      <c r="Z386" t="n">
        <v>10</v>
      </c>
    </row>
    <row r="387">
      <c r="A387" t="n">
        <v>63</v>
      </c>
      <c r="B387" t="n">
        <v>125</v>
      </c>
      <c r="C387" t="inlineStr">
        <is>
          <t xml:space="preserve">CONCLUIDO	</t>
        </is>
      </c>
      <c r="D387" t="n">
        <v>3.6712</v>
      </c>
      <c r="E387" t="n">
        <v>27.24</v>
      </c>
      <c r="F387" t="n">
        <v>23.68</v>
      </c>
      <c r="G387" t="n">
        <v>83.56999999999999</v>
      </c>
      <c r="H387" t="n">
        <v>1.1</v>
      </c>
      <c r="I387" t="n">
        <v>17</v>
      </c>
      <c r="J387" t="n">
        <v>271.52</v>
      </c>
      <c r="K387" t="n">
        <v>58.47</v>
      </c>
      <c r="L387" t="n">
        <v>16.75</v>
      </c>
      <c r="M387" t="n">
        <v>15</v>
      </c>
      <c r="N387" t="n">
        <v>71.3</v>
      </c>
      <c r="O387" t="n">
        <v>33722.17</v>
      </c>
      <c r="P387" t="n">
        <v>371.44</v>
      </c>
      <c r="Q387" t="n">
        <v>608.77</v>
      </c>
      <c r="R387" t="n">
        <v>57.02</v>
      </c>
      <c r="S387" t="n">
        <v>46.36</v>
      </c>
      <c r="T387" t="n">
        <v>4974.44</v>
      </c>
      <c r="U387" t="n">
        <v>0.8100000000000001</v>
      </c>
      <c r="V387" t="n">
        <v>0.9</v>
      </c>
      <c r="W387" t="n">
        <v>9.199999999999999</v>
      </c>
      <c r="X387" t="n">
        <v>0.31</v>
      </c>
      <c r="Y387" t="n">
        <v>1</v>
      </c>
      <c r="Z387" t="n">
        <v>10</v>
      </c>
    </row>
    <row r="388">
      <c r="A388" t="n">
        <v>64</v>
      </c>
      <c r="B388" t="n">
        <v>125</v>
      </c>
      <c r="C388" t="inlineStr">
        <is>
          <t xml:space="preserve">CONCLUIDO	</t>
        </is>
      </c>
      <c r="D388" t="n">
        <v>3.671</v>
      </c>
      <c r="E388" t="n">
        <v>27.24</v>
      </c>
      <c r="F388" t="n">
        <v>23.68</v>
      </c>
      <c r="G388" t="n">
        <v>83.58</v>
      </c>
      <c r="H388" t="n">
        <v>1.11</v>
      </c>
      <c r="I388" t="n">
        <v>17</v>
      </c>
      <c r="J388" t="n">
        <v>272</v>
      </c>
      <c r="K388" t="n">
        <v>58.47</v>
      </c>
      <c r="L388" t="n">
        <v>17</v>
      </c>
      <c r="M388" t="n">
        <v>15</v>
      </c>
      <c r="N388" t="n">
        <v>71.53</v>
      </c>
      <c r="O388" t="n">
        <v>33781.3</v>
      </c>
      <c r="P388" t="n">
        <v>371.87</v>
      </c>
      <c r="Q388" t="n">
        <v>608.77</v>
      </c>
      <c r="R388" t="n">
        <v>57.01</v>
      </c>
      <c r="S388" t="n">
        <v>46.36</v>
      </c>
      <c r="T388" t="n">
        <v>4965.13</v>
      </c>
      <c r="U388" t="n">
        <v>0.8100000000000001</v>
      </c>
      <c r="V388" t="n">
        <v>0.9</v>
      </c>
      <c r="W388" t="n">
        <v>9.199999999999999</v>
      </c>
      <c r="X388" t="n">
        <v>0.31</v>
      </c>
      <c r="Y388" t="n">
        <v>1</v>
      </c>
      <c r="Z388" t="n">
        <v>10</v>
      </c>
    </row>
    <row r="389">
      <c r="A389" t="n">
        <v>65</v>
      </c>
      <c r="B389" t="n">
        <v>125</v>
      </c>
      <c r="C389" t="inlineStr">
        <is>
          <t xml:space="preserve">CONCLUIDO	</t>
        </is>
      </c>
      <c r="D389" t="n">
        <v>3.6691</v>
      </c>
      <c r="E389" t="n">
        <v>27.26</v>
      </c>
      <c r="F389" t="n">
        <v>23.7</v>
      </c>
      <c r="G389" t="n">
        <v>83.63</v>
      </c>
      <c r="H389" t="n">
        <v>1.13</v>
      </c>
      <c r="I389" t="n">
        <v>17</v>
      </c>
      <c r="J389" t="n">
        <v>272.48</v>
      </c>
      <c r="K389" t="n">
        <v>58.47</v>
      </c>
      <c r="L389" t="n">
        <v>17.25</v>
      </c>
      <c r="M389" t="n">
        <v>15</v>
      </c>
      <c r="N389" t="n">
        <v>71.76000000000001</v>
      </c>
      <c r="O389" t="n">
        <v>33840.65</v>
      </c>
      <c r="P389" t="n">
        <v>371.93</v>
      </c>
      <c r="Q389" t="n">
        <v>608.84</v>
      </c>
      <c r="R389" t="n">
        <v>57.58</v>
      </c>
      <c r="S389" t="n">
        <v>46.36</v>
      </c>
      <c r="T389" t="n">
        <v>5254.61</v>
      </c>
      <c r="U389" t="n">
        <v>0.8100000000000001</v>
      </c>
      <c r="V389" t="n">
        <v>0.9</v>
      </c>
      <c r="W389" t="n">
        <v>9.199999999999999</v>
      </c>
      <c r="X389" t="n">
        <v>0.32</v>
      </c>
      <c r="Y389" t="n">
        <v>1</v>
      </c>
      <c r="Z389" t="n">
        <v>10</v>
      </c>
    </row>
    <row r="390">
      <c r="A390" t="n">
        <v>66</v>
      </c>
      <c r="B390" t="n">
        <v>125</v>
      </c>
      <c r="C390" t="inlineStr">
        <is>
          <t xml:space="preserve">CONCLUIDO	</t>
        </is>
      </c>
      <c r="D390" t="n">
        <v>3.6692</v>
      </c>
      <c r="E390" t="n">
        <v>27.25</v>
      </c>
      <c r="F390" t="n">
        <v>23.69</v>
      </c>
      <c r="G390" t="n">
        <v>83.63</v>
      </c>
      <c r="H390" t="n">
        <v>1.14</v>
      </c>
      <c r="I390" t="n">
        <v>17</v>
      </c>
      <c r="J390" t="n">
        <v>272.97</v>
      </c>
      <c r="K390" t="n">
        <v>58.47</v>
      </c>
      <c r="L390" t="n">
        <v>17.5</v>
      </c>
      <c r="M390" t="n">
        <v>15</v>
      </c>
      <c r="N390" t="n">
        <v>71.98999999999999</v>
      </c>
      <c r="O390" t="n">
        <v>33899.96</v>
      </c>
      <c r="P390" t="n">
        <v>371.66</v>
      </c>
      <c r="Q390" t="n">
        <v>608.77</v>
      </c>
      <c r="R390" t="n">
        <v>57.38</v>
      </c>
      <c r="S390" t="n">
        <v>46.36</v>
      </c>
      <c r="T390" t="n">
        <v>5151.39</v>
      </c>
      <c r="U390" t="n">
        <v>0.8100000000000001</v>
      </c>
      <c r="V390" t="n">
        <v>0.9</v>
      </c>
      <c r="W390" t="n">
        <v>9.210000000000001</v>
      </c>
      <c r="X390" t="n">
        <v>0.32</v>
      </c>
      <c r="Y390" t="n">
        <v>1</v>
      </c>
      <c r="Z390" t="n">
        <v>10</v>
      </c>
    </row>
    <row r="391">
      <c r="A391" t="n">
        <v>67</v>
      </c>
      <c r="B391" t="n">
        <v>125</v>
      </c>
      <c r="C391" t="inlineStr">
        <is>
          <t xml:space="preserve">CONCLUIDO	</t>
        </is>
      </c>
      <c r="D391" t="n">
        <v>3.6789</v>
      </c>
      <c r="E391" t="n">
        <v>27.18</v>
      </c>
      <c r="F391" t="n">
        <v>23.67</v>
      </c>
      <c r="G391" t="n">
        <v>88.76000000000001</v>
      </c>
      <c r="H391" t="n">
        <v>1.16</v>
      </c>
      <c r="I391" t="n">
        <v>16</v>
      </c>
      <c r="J391" t="n">
        <v>273.45</v>
      </c>
      <c r="K391" t="n">
        <v>58.47</v>
      </c>
      <c r="L391" t="n">
        <v>17.75</v>
      </c>
      <c r="M391" t="n">
        <v>14</v>
      </c>
      <c r="N391" t="n">
        <v>72.22</v>
      </c>
      <c r="O391" t="n">
        <v>33959.36</v>
      </c>
      <c r="P391" t="n">
        <v>370.72</v>
      </c>
      <c r="Q391" t="n">
        <v>608.84</v>
      </c>
      <c r="R391" t="n">
        <v>56.46</v>
      </c>
      <c r="S391" t="n">
        <v>46.36</v>
      </c>
      <c r="T391" t="n">
        <v>4699.15</v>
      </c>
      <c r="U391" t="n">
        <v>0.82</v>
      </c>
      <c r="V391" t="n">
        <v>0.9</v>
      </c>
      <c r="W391" t="n">
        <v>9.210000000000001</v>
      </c>
      <c r="X391" t="n">
        <v>0.3</v>
      </c>
      <c r="Y391" t="n">
        <v>1</v>
      </c>
      <c r="Z391" t="n">
        <v>10</v>
      </c>
    </row>
    <row r="392">
      <c r="A392" t="n">
        <v>68</v>
      </c>
      <c r="B392" t="n">
        <v>125</v>
      </c>
      <c r="C392" t="inlineStr">
        <is>
          <t xml:space="preserve">CONCLUIDO	</t>
        </is>
      </c>
      <c r="D392" t="n">
        <v>3.6787</v>
      </c>
      <c r="E392" t="n">
        <v>27.18</v>
      </c>
      <c r="F392" t="n">
        <v>23.67</v>
      </c>
      <c r="G392" t="n">
        <v>88.77</v>
      </c>
      <c r="H392" t="n">
        <v>1.17</v>
      </c>
      <c r="I392" t="n">
        <v>16</v>
      </c>
      <c r="J392" t="n">
        <v>273.93</v>
      </c>
      <c r="K392" t="n">
        <v>58.47</v>
      </c>
      <c r="L392" t="n">
        <v>18</v>
      </c>
      <c r="M392" t="n">
        <v>14</v>
      </c>
      <c r="N392" t="n">
        <v>72.45999999999999</v>
      </c>
      <c r="O392" t="n">
        <v>34018.85</v>
      </c>
      <c r="P392" t="n">
        <v>371.16</v>
      </c>
      <c r="Q392" t="n">
        <v>608.8099999999999</v>
      </c>
      <c r="R392" t="n">
        <v>56.61</v>
      </c>
      <c r="S392" t="n">
        <v>46.36</v>
      </c>
      <c r="T392" t="n">
        <v>4773.16</v>
      </c>
      <c r="U392" t="n">
        <v>0.82</v>
      </c>
      <c r="V392" t="n">
        <v>0.9</v>
      </c>
      <c r="W392" t="n">
        <v>9.210000000000001</v>
      </c>
      <c r="X392" t="n">
        <v>0.3</v>
      </c>
      <c r="Y392" t="n">
        <v>1</v>
      </c>
      <c r="Z392" t="n">
        <v>10</v>
      </c>
    </row>
    <row r="393">
      <c r="A393" t="n">
        <v>69</v>
      </c>
      <c r="B393" t="n">
        <v>125</v>
      </c>
      <c r="C393" t="inlineStr">
        <is>
          <t xml:space="preserve">CONCLUIDO	</t>
        </is>
      </c>
      <c r="D393" t="n">
        <v>3.677</v>
      </c>
      <c r="E393" t="n">
        <v>27.2</v>
      </c>
      <c r="F393" t="n">
        <v>23.68</v>
      </c>
      <c r="G393" t="n">
        <v>88.81</v>
      </c>
      <c r="H393" t="n">
        <v>1.18</v>
      </c>
      <c r="I393" t="n">
        <v>16</v>
      </c>
      <c r="J393" t="n">
        <v>274.41</v>
      </c>
      <c r="K393" t="n">
        <v>58.47</v>
      </c>
      <c r="L393" t="n">
        <v>18.25</v>
      </c>
      <c r="M393" t="n">
        <v>14</v>
      </c>
      <c r="N393" t="n">
        <v>72.69</v>
      </c>
      <c r="O393" t="n">
        <v>34078.44</v>
      </c>
      <c r="P393" t="n">
        <v>371.11</v>
      </c>
      <c r="Q393" t="n">
        <v>608.85</v>
      </c>
      <c r="R393" t="n">
        <v>57.09</v>
      </c>
      <c r="S393" t="n">
        <v>46.36</v>
      </c>
      <c r="T393" t="n">
        <v>5011.48</v>
      </c>
      <c r="U393" t="n">
        <v>0.8100000000000001</v>
      </c>
      <c r="V393" t="n">
        <v>0.9</v>
      </c>
      <c r="W393" t="n">
        <v>9.210000000000001</v>
      </c>
      <c r="X393" t="n">
        <v>0.31</v>
      </c>
      <c r="Y393" t="n">
        <v>1</v>
      </c>
      <c r="Z393" t="n">
        <v>10</v>
      </c>
    </row>
    <row r="394">
      <c r="A394" t="n">
        <v>70</v>
      </c>
      <c r="B394" t="n">
        <v>125</v>
      </c>
      <c r="C394" t="inlineStr">
        <is>
          <t xml:space="preserve">CONCLUIDO	</t>
        </is>
      </c>
      <c r="D394" t="n">
        <v>3.6758</v>
      </c>
      <c r="E394" t="n">
        <v>27.2</v>
      </c>
      <c r="F394" t="n">
        <v>23.69</v>
      </c>
      <c r="G394" t="n">
        <v>88.84999999999999</v>
      </c>
      <c r="H394" t="n">
        <v>1.2</v>
      </c>
      <c r="I394" t="n">
        <v>16</v>
      </c>
      <c r="J394" t="n">
        <v>274.9</v>
      </c>
      <c r="K394" t="n">
        <v>58.47</v>
      </c>
      <c r="L394" t="n">
        <v>18.5</v>
      </c>
      <c r="M394" t="n">
        <v>14</v>
      </c>
      <c r="N394" t="n">
        <v>72.92</v>
      </c>
      <c r="O394" t="n">
        <v>34138.11</v>
      </c>
      <c r="P394" t="n">
        <v>370.65</v>
      </c>
      <c r="Q394" t="n">
        <v>608.78</v>
      </c>
      <c r="R394" t="n">
        <v>57.34</v>
      </c>
      <c r="S394" t="n">
        <v>46.36</v>
      </c>
      <c r="T394" t="n">
        <v>5136.06</v>
      </c>
      <c r="U394" t="n">
        <v>0.8100000000000001</v>
      </c>
      <c r="V394" t="n">
        <v>0.9</v>
      </c>
      <c r="W394" t="n">
        <v>9.210000000000001</v>
      </c>
      <c r="X394" t="n">
        <v>0.32</v>
      </c>
      <c r="Y394" t="n">
        <v>1</v>
      </c>
      <c r="Z394" t="n">
        <v>10</v>
      </c>
    </row>
    <row r="395">
      <c r="A395" t="n">
        <v>71</v>
      </c>
      <c r="B395" t="n">
        <v>125</v>
      </c>
      <c r="C395" t="inlineStr">
        <is>
          <t xml:space="preserve">CONCLUIDO	</t>
        </is>
      </c>
      <c r="D395" t="n">
        <v>3.6767</v>
      </c>
      <c r="E395" t="n">
        <v>27.2</v>
      </c>
      <c r="F395" t="n">
        <v>23.69</v>
      </c>
      <c r="G395" t="n">
        <v>88.81999999999999</v>
      </c>
      <c r="H395" t="n">
        <v>1.21</v>
      </c>
      <c r="I395" t="n">
        <v>16</v>
      </c>
      <c r="J395" t="n">
        <v>275.38</v>
      </c>
      <c r="K395" t="n">
        <v>58.47</v>
      </c>
      <c r="L395" t="n">
        <v>18.75</v>
      </c>
      <c r="M395" t="n">
        <v>14</v>
      </c>
      <c r="N395" t="n">
        <v>73.16</v>
      </c>
      <c r="O395" t="n">
        <v>34197.87</v>
      </c>
      <c r="P395" t="n">
        <v>369.86</v>
      </c>
      <c r="Q395" t="n">
        <v>608.86</v>
      </c>
      <c r="R395" t="n">
        <v>57.39</v>
      </c>
      <c r="S395" t="n">
        <v>46.36</v>
      </c>
      <c r="T395" t="n">
        <v>5163.49</v>
      </c>
      <c r="U395" t="n">
        <v>0.8100000000000001</v>
      </c>
      <c r="V395" t="n">
        <v>0.9</v>
      </c>
      <c r="W395" t="n">
        <v>9.199999999999999</v>
      </c>
      <c r="X395" t="n">
        <v>0.31</v>
      </c>
      <c r="Y395" t="n">
        <v>1</v>
      </c>
      <c r="Z395" t="n">
        <v>10</v>
      </c>
    </row>
    <row r="396">
      <c r="A396" t="n">
        <v>72</v>
      </c>
      <c r="B396" t="n">
        <v>125</v>
      </c>
      <c r="C396" t="inlineStr">
        <is>
          <t xml:space="preserve">CONCLUIDO	</t>
        </is>
      </c>
      <c r="D396" t="n">
        <v>3.6872</v>
      </c>
      <c r="E396" t="n">
        <v>27.12</v>
      </c>
      <c r="F396" t="n">
        <v>23.66</v>
      </c>
      <c r="G396" t="n">
        <v>94.62</v>
      </c>
      <c r="H396" t="n">
        <v>1.23</v>
      </c>
      <c r="I396" t="n">
        <v>15</v>
      </c>
      <c r="J396" t="n">
        <v>275.87</v>
      </c>
      <c r="K396" t="n">
        <v>58.47</v>
      </c>
      <c r="L396" t="n">
        <v>19</v>
      </c>
      <c r="M396" t="n">
        <v>13</v>
      </c>
      <c r="N396" t="n">
        <v>73.39</v>
      </c>
      <c r="O396" t="n">
        <v>34257.73</v>
      </c>
      <c r="P396" t="n">
        <v>369.61</v>
      </c>
      <c r="Q396" t="n">
        <v>608.8200000000001</v>
      </c>
      <c r="R396" t="n">
        <v>56.36</v>
      </c>
      <c r="S396" t="n">
        <v>46.36</v>
      </c>
      <c r="T396" t="n">
        <v>4652.22</v>
      </c>
      <c r="U396" t="n">
        <v>0.82</v>
      </c>
      <c r="V396" t="n">
        <v>0.9</v>
      </c>
      <c r="W396" t="n">
        <v>9.199999999999999</v>
      </c>
      <c r="X396" t="n">
        <v>0.28</v>
      </c>
      <c r="Y396" t="n">
        <v>1</v>
      </c>
      <c r="Z396" t="n">
        <v>10</v>
      </c>
    </row>
    <row r="397">
      <c r="A397" t="n">
        <v>73</v>
      </c>
      <c r="B397" t="n">
        <v>125</v>
      </c>
      <c r="C397" t="inlineStr">
        <is>
          <t xml:space="preserve">CONCLUIDO	</t>
        </is>
      </c>
      <c r="D397" t="n">
        <v>3.6881</v>
      </c>
      <c r="E397" t="n">
        <v>27.11</v>
      </c>
      <c r="F397" t="n">
        <v>23.65</v>
      </c>
      <c r="G397" t="n">
        <v>94.59999999999999</v>
      </c>
      <c r="H397" t="n">
        <v>1.24</v>
      </c>
      <c r="I397" t="n">
        <v>15</v>
      </c>
      <c r="J397" t="n">
        <v>276.35</v>
      </c>
      <c r="K397" t="n">
        <v>58.47</v>
      </c>
      <c r="L397" t="n">
        <v>19.25</v>
      </c>
      <c r="M397" t="n">
        <v>13</v>
      </c>
      <c r="N397" t="n">
        <v>73.63</v>
      </c>
      <c r="O397" t="n">
        <v>34317.68</v>
      </c>
      <c r="P397" t="n">
        <v>369.77</v>
      </c>
      <c r="Q397" t="n">
        <v>608.77</v>
      </c>
      <c r="R397" t="n">
        <v>55.88</v>
      </c>
      <c r="S397" t="n">
        <v>46.36</v>
      </c>
      <c r="T397" t="n">
        <v>4410.29</v>
      </c>
      <c r="U397" t="n">
        <v>0.83</v>
      </c>
      <c r="V397" t="n">
        <v>0.9</v>
      </c>
      <c r="W397" t="n">
        <v>9.210000000000001</v>
      </c>
      <c r="X397" t="n">
        <v>0.28</v>
      </c>
      <c r="Y397" t="n">
        <v>1</v>
      </c>
      <c r="Z397" t="n">
        <v>10</v>
      </c>
    </row>
    <row r="398">
      <c r="A398" t="n">
        <v>74</v>
      </c>
      <c r="B398" t="n">
        <v>125</v>
      </c>
      <c r="C398" t="inlineStr">
        <is>
          <t xml:space="preserve">CONCLUIDO	</t>
        </is>
      </c>
      <c r="D398" t="n">
        <v>3.6884</v>
      </c>
      <c r="E398" t="n">
        <v>27.11</v>
      </c>
      <c r="F398" t="n">
        <v>23.65</v>
      </c>
      <c r="G398" t="n">
        <v>94.59</v>
      </c>
      <c r="H398" t="n">
        <v>1.25</v>
      </c>
      <c r="I398" t="n">
        <v>15</v>
      </c>
      <c r="J398" t="n">
        <v>276.84</v>
      </c>
      <c r="K398" t="n">
        <v>58.47</v>
      </c>
      <c r="L398" t="n">
        <v>19.5</v>
      </c>
      <c r="M398" t="n">
        <v>13</v>
      </c>
      <c r="N398" t="n">
        <v>73.87</v>
      </c>
      <c r="O398" t="n">
        <v>34377.72</v>
      </c>
      <c r="P398" t="n">
        <v>369.75</v>
      </c>
      <c r="Q398" t="n">
        <v>608.84</v>
      </c>
      <c r="R398" t="n">
        <v>55.93</v>
      </c>
      <c r="S398" t="n">
        <v>46.36</v>
      </c>
      <c r="T398" t="n">
        <v>4437.56</v>
      </c>
      <c r="U398" t="n">
        <v>0.83</v>
      </c>
      <c r="V398" t="n">
        <v>0.9</v>
      </c>
      <c r="W398" t="n">
        <v>9.199999999999999</v>
      </c>
      <c r="X398" t="n">
        <v>0.27</v>
      </c>
      <c r="Y398" t="n">
        <v>1</v>
      </c>
      <c r="Z398" t="n">
        <v>10</v>
      </c>
    </row>
    <row r="399">
      <c r="A399" t="n">
        <v>75</v>
      </c>
      <c r="B399" t="n">
        <v>125</v>
      </c>
      <c r="C399" t="inlineStr">
        <is>
          <t xml:space="preserve">CONCLUIDO	</t>
        </is>
      </c>
      <c r="D399" t="n">
        <v>3.6867</v>
      </c>
      <c r="E399" t="n">
        <v>27.12</v>
      </c>
      <c r="F399" t="n">
        <v>23.66</v>
      </c>
      <c r="G399" t="n">
        <v>94.64</v>
      </c>
      <c r="H399" t="n">
        <v>1.27</v>
      </c>
      <c r="I399" t="n">
        <v>15</v>
      </c>
      <c r="J399" t="n">
        <v>277.33</v>
      </c>
      <c r="K399" t="n">
        <v>58.47</v>
      </c>
      <c r="L399" t="n">
        <v>19.75</v>
      </c>
      <c r="M399" t="n">
        <v>13</v>
      </c>
      <c r="N399" t="n">
        <v>74.09999999999999</v>
      </c>
      <c r="O399" t="n">
        <v>34437.85</v>
      </c>
      <c r="P399" t="n">
        <v>369.53</v>
      </c>
      <c r="Q399" t="n">
        <v>608.79</v>
      </c>
      <c r="R399" t="n">
        <v>56.48</v>
      </c>
      <c r="S399" t="n">
        <v>46.36</v>
      </c>
      <c r="T399" t="n">
        <v>4714.39</v>
      </c>
      <c r="U399" t="n">
        <v>0.82</v>
      </c>
      <c r="V399" t="n">
        <v>0.9</v>
      </c>
      <c r="W399" t="n">
        <v>9.199999999999999</v>
      </c>
      <c r="X399" t="n">
        <v>0.29</v>
      </c>
      <c r="Y399" t="n">
        <v>1</v>
      </c>
      <c r="Z399" t="n">
        <v>10</v>
      </c>
    </row>
    <row r="400">
      <c r="A400" t="n">
        <v>76</v>
      </c>
      <c r="B400" t="n">
        <v>125</v>
      </c>
      <c r="C400" t="inlineStr">
        <is>
          <t xml:space="preserve">CONCLUIDO	</t>
        </is>
      </c>
      <c r="D400" t="n">
        <v>3.6876</v>
      </c>
      <c r="E400" t="n">
        <v>27.12</v>
      </c>
      <c r="F400" t="n">
        <v>23.65</v>
      </c>
      <c r="G400" t="n">
        <v>94.61</v>
      </c>
      <c r="H400" t="n">
        <v>1.28</v>
      </c>
      <c r="I400" t="n">
        <v>15</v>
      </c>
      <c r="J400" t="n">
        <v>277.82</v>
      </c>
      <c r="K400" t="n">
        <v>58.47</v>
      </c>
      <c r="L400" t="n">
        <v>20</v>
      </c>
      <c r="M400" t="n">
        <v>13</v>
      </c>
      <c r="N400" t="n">
        <v>74.34</v>
      </c>
      <c r="O400" t="n">
        <v>34498.07</v>
      </c>
      <c r="P400" t="n">
        <v>368.93</v>
      </c>
      <c r="Q400" t="n">
        <v>608.85</v>
      </c>
      <c r="R400" t="n">
        <v>55.98</v>
      </c>
      <c r="S400" t="n">
        <v>46.36</v>
      </c>
      <c r="T400" t="n">
        <v>4462.31</v>
      </c>
      <c r="U400" t="n">
        <v>0.83</v>
      </c>
      <c r="V400" t="n">
        <v>0.9</v>
      </c>
      <c r="W400" t="n">
        <v>9.210000000000001</v>
      </c>
      <c r="X400" t="n">
        <v>0.28</v>
      </c>
      <c r="Y400" t="n">
        <v>1</v>
      </c>
      <c r="Z400" t="n">
        <v>10</v>
      </c>
    </row>
    <row r="401">
      <c r="A401" t="n">
        <v>77</v>
      </c>
      <c r="B401" t="n">
        <v>125</v>
      </c>
      <c r="C401" t="inlineStr">
        <is>
          <t xml:space="preserve">CONCLUIDO	</t>
        </is>
      </c>
      <c r="D401" t="n">
        <v>3.6969</v>
      </c>
      <c r="E401" t="n">
        <v>27.05</v>
      </c>
      <c r="F401" t="n">
        <v>23.63</v>
      </c>
      <c r="G401" t="n">
        <v>101.28</v>
      </c>
      <c r="H401" t="n">
        <v>1.3</v>
      </c>
      <c r="I401" t="n">
        <v>14</v>
      </c>
      <c r="J401" t="n">
        <v>278.3</v>
      </c>
      <c r="K401" t="n">
        <v>58.47</v>
      </c>
      <c r="L401" t="n">
        <v>20.25</v>
      </c>
      <c r="M401" t="n">
        <v>12</v>
      </c>
      <c r="N401" t="n">
        <v>74.58</v>
      </c>
      <c r="O401" t="n">
        <v>34558.39</v>
      </c>
      <c r="P401" t="n">
        <v>367.84</v>
      </c>
      <c r="Q401" t="n">
        <v>608.83</v>
      </c>
      <c r="R401" t="n">
        <v>55.36</v>
      </c>
      <c r="S401" t="n">
        <v>46.36</v>
      </c>
      <c r="T401" t="n">
        <v>4156.18</v>
      </c>
      <c r="U401" t="n">
        <v>0.84</v>
      </c>
      <c r="V401" t="n">
        <v>0.9</v>
      </c>
      <c r="W401" t="n">
        <v>9.199999999999999</v>
      </c>
      <c r="X401" t="n">
        <v>0.26</v>
      </c>
      <c r="Y401" t="n">
        <v>1</v>
      </c>
      <c r="Z401" t="n">
        <v>10</v>
      </c>
    </row>
    <row r="402">
      <c r="A402" t="n">
        <v>78</v>
      </c>
      <c r="B402" t="n">
        <v>125</v>
      </c>
      <c r="C402" t="inlineStr">
        <is>
          <t xml:space="preserve">CONCLUIDO	</t>
        </is>
      </c>
      <c r="D402" t="n">
        <v>3.6981</v>
      </c>
      <c r="E402" t="n">
        <v>27.04</v>
      </c>
      <c r="F402" t="n">
        <v>23.62</v>
      </c>
      <c r="G402" t="n">
        <v>101.24</v>
      </c>
      <c r="H402" t="n">
        <v>1.31</v>
      </c>
      <c r="I402" t="n">
        <v>14</v>
      </c>
      <c r="J402" t="n">
        <v>278.79</v>
      </c>
      <c r="K402" t="n">
        <v>58.47</v>
      </c>
      <c r="L402" t="n">
        <v>20.5</v>
      </c>
      <c r="M402" t="n">
        <v>12</v>
      </c>
      <c r="N402" t="n">
        <v>74.81999999999999</v>
      </c>
      <c r="O402" t="n">
        <v>34618.81</v>
      </c>
      <c r="P402" t="n">
        <v>368.1</v>
      </c>
      <c r="Q402" t="n">
        <v>608.8</v>
      </c>
      <c r="R402" t="n">
        <v>55.16</v>
      </c>
      <c r="S402" t="n">
        <v>46.36</v>
      </c>
      <c r="T402" t="n">
        <v>4059.58</v>
      </c>
      <c r="U402" t="n">
        <v>0.84</v>
      </c>
      <c r="V402" t="n">
        <v>0.9</v>
      </c>
      <c r="W402" t="n">
        <v>9.199999999999999</v>
      </c>
      <c r="X402" t="n">
        <v>0.25</v>
      </c>
      <c r="Y402" t="n">
        <v>1</v>
      </c>
      <c r="Z402" t="n">
        <v>10</v>
      </c>
    </row>
    <row r="403">
      <c r="A403" t="n">
        <v>79</v>
      </c>
      <c r="B403" t="n">
        <v>125</v>
      </c>
      <c r="C403" t="inlineStr">
        <is>
          <t xml:space="preserve">CONCLUIDO	</t>
        </is>
      </c>
      <c r="D403" t="n">
        <v>3.6976</v>
      </c>
      <c r="E403" t="n">
        <v>27.04</v>
      </c>
      <c r="F403" t="n">
        <v>23.63</v>
      </c>
      <c r="G403" t="n">
        <v>101.26</v>
      </c>
      <c r="H403" t="n">
        <v>1.32</v>
      </c>
      <c r="I403" t="n">
        <v>14</v>
      </c>
      <c r="J403" t="n">
        <v>279.28</v>
      </c>
      <c r="K403" t="n">
        <v>58.47</v>
      </c>
      <c r="L403" t="n">
        <v>20.75</v>
      </c>
      <c r="M403" t="n">
        <v>12</v>
      </c>
      <c r="N403" t="n">
        <v>75.06</v>
      </c>
      <c r="O403" t="n">
        <v>34679.32</v>
      </c>
      <c r="P403" t="n">
        <v>368.35</v>
      </c>
      <c r="Q403" t="n">
        <v>608.8</v>
      </c>
      <c r="R403" t="n">
        <v>55.19</v>
      </c>
      <c r="S403" t="n">
        <v>46.36</v>
      </c>
      <c r="T403" t="n">
        <v>4071.38</v>
      </c>
      <c r="U403" t="n">
        <v>0.84</v>
      </c>
      <c r="V403" t="n">
        <v>0.9</v>
      </c>
      <c r="W403" t="n">
        <v>9.199999999999999</v>
      </c>
      <c r="X403" t="n">
        <v>0.26</v>
      </c>
      <c r="Y403" t="n">
        <v>1</v>
      </c>
      <c r="Z403" t="n">
        <v>10</v>
      </c>
    </row>
    <row r="404">
      <c r="A404" t="n">
        <v>80</v>
      </c>
      <c r="B404" t="n">
        <v>125</v>
      </c>
      <c r="C404" t="inlineStr">
        <is>
          <t xml:space="preserve">CONCLUIDO	</t>
        </is>
      </c>
      <c r="D404" t="n">
        <v>3.6993</v>
      </c>
      <c r="E404" t="n">
        <v>27.03</v>
      </c>
      <c r="F404" t="n">
        <v>23.61</v>
      </c>
      <c r="G404" t="n">
        <v>101.2</v>
      </c>
      <c r="H404" t="n">
        <v>1.34</v>
      </c>
      <c r="I404" t="n">
        <v>14</v>
      </c>
      <c r="J404" t="n">
        <v>279.78</v>
      </c>
      <c r="K404" t="n">
        <v>58.47</v>
      </c>
      <c r="L404" t="n">
        <v>21</v>
      </c>
      <c r="M404" t="n">
        <v>12</v>
      </c>
      <c r="N404" t="n">
        <v>75.3</v>
      </c>
      <c r="O404" t="n">
        <v>34739.92</v>
      </c>
      <c r="P404" t="n">
        <v>368.09</v>
      </c>
      <c r="Q404" t="n">
        <v>608.8099999999999</v>
      </c>
      <c r="R404" t="n">
        <v>54.86</v>
      </c>
      <c r="S404" t="n">
        <v>46.36</v>
      </c>
      <c r="T404" t="n">
        <v>3909.33</v>
      </c>
      <c r="U404" t="n">
        <v>0.84</v>
      </c>
      <c r="V404" t="n">
        <v>0.9</v>
      </c>
      <c r="W404" t="n">
        <v>9.199999999999999</v>
      </c>
      <c r="X404" t="n">
        <v>0.24</v>
      </c>
      <c r="Y404" t="n">
        <v>1</v>
      </c>
      <c r="Z404" t="n">
        <v>10</v>
      </c>
    </row>
    <row r="405">
      <c r="A405" t="n">
        <v>81</v>
      </c>
      <c r="B405" t="n">
        <v>125</v>
      </c>
      <c r="C405" t="inlineStr">
        <is>
          <t xml:space="preserve">CONCLUIDO	</t>
        </is>
      </c>
      <c r="D405" t="n">
        <v>3.6982</v>
      </c>
      <c r="E405" t="n">
        <v>27.04</v>
      </c>
      <c r="F405" t="n">
        <v>23.62</v>
      </c>
      <c r="G405" t="n">
        <v>101.24</v>
      </c>
      <c r="H405" t="n">
        <v>1.35</v>
      </c>
      <c r="I405" t="n">
        <v>14</v>
      </c>
      <c r="J405" t="n">
        <v>280.27</v>
      </c>
      <c r="K405" t="n">
        <v>58.47</v>
      </c>
      <c r="L405" t="n">
        <v>21.25</v>
      </c>
      <c r="M405" t="n">
        <v>12</v>
      </c>
      <c r="N405" t="n">
        <v>75.54000000000001</v>
      </c>
      <c r="O405" t="n">
        <v>34800.62</v>
      </c>
      <c r="P405" t="n">
        <v>367.81</v>
      </c>
      <c r="Q405" t="n">
        <v>608.76</v>
      </c>
      <c r="R405" t="n">
        <v>55.06</v>
      </c>
      <c r="S405" t="n">
        <v>46.36</v>
      </c>
      <c r="T405" t="n">
        <v>4007.75</v>
      </c>
      <c r="U405" t="n">
        <v>0.84</v>
      </c>
      <c r="V405" t="n">
        <v>0.9</v>
      </c>
      <c r="W405" t="n">
        <v>9.199999999999999</v>
      </c>
      <c r="X405" t="n">
        <v>0.25</v>
      </c>
      <c r="Y405" t="n">
        <v>1</v>
      </c>
      <c r="Z405" t="n">
        <v>10</v>
      </c>
    </row>
    <row r="406">
      <c r="A406" t="n">
        <v>82</v>
      </c>
      <c r="B406" t="n">
        <v>125</v>
      </c>
      <c r="C406" t="inlineStr">
        <is>
          <t xml:space="preserve">CONCLUIDO	</t>
        </is>
      </c>
      <c r="D406" t="n">
        <v>3.6967</v>
      </c>
      <c r="E406" t="n">
        <v>27.05</v>
      </c>
      <c r="F406" t="n">
        <v>23.63</v>
      </c>
      <c r="G406" t="n">
        <v>101.29</v>
      </c>
      <c r="H406" t="n">
        <v>1.36</v>
      </c>
      <c r="I406" t="n">
        <v>14</v>
      </c>
      <c r="J406" t="n">
        <v>280.76</v>
      </c>
      <c r="K406" t="n">
        <v>58.47</v>
      </c>
      <c r="L406" t="n">
        <v>21.5</v>
      </c>
      <c r="M406" t="n">
        <v>12</v>
      </c>
      <c r="N406" t="n">
        <v>75.79000000000001</v>
      </c>
      <c r="O406" t="n">
        <v>34861.41</v>
      </c>
      <c r="P406" t="n">
        <v>367.36</v>
      </c>
      <c r="Q406" t="n">
        <v>608.76</v>
      </c>
      <c r="R406" t="n">
        <v>55.44</v>
      </c>
      <c r="S406" t="n">
        <v>46.36</v>
      </c>
      <c r="T406" t="n">
        <v>4197.46</v>
      </c>
      <c r="U406" t="n">
        <v>0.84</v>
      </c>
      <c r="V406" t="n">
        <v>0.9</v>
      </c>
      <c r="W406" t="n">
        <v>9.199999999999999</v>
      </c>
      <c r="X406" t="n">
        <v>0.26</v>
      </c>
      <c r="Y406" t="n">
        <v>1</v>
      </c>
      <c r="Z406" t="n">
        <v>10</v>
      </c>
    </row>
    <row r="407">
      <c r="A407" t="n">
        <v>83</v>
      </c>
      <c r="B407" t="n">
        <v>125</v>
      </c>
      <c r="C407" t="inlineStr">
        <is>
          <t xml:space="preserve">CONCLUIDO	</t>
        </is>
      </c>
      <c r="D407" t="n">
        <v>3.6959</v>
      </c>
      <c r="E407" t="n">
        <v>27.06</v>
      </c>
      <c r="F407" t="n">
        <v>23.64</v>
      </c>
      <c r="G407" t="n">
        <v>101.31</v>
      </c>
      <c r="H407" t="n">
        <v>1.38</v>
      </c>
      <c r="I407" t="n">
        <v>14</v>
      </c>
      <c r="J407" t="n">
        <v>281.25</v>
      </c>
      <c r="K407" t="n">
        <v>58.47</v>
      </c>
      <c r="L407" t="n">
        <v>21.75</v>
      </c>
      <c r="M407" t="n">
        <v>12</v>
      </c>
      <c r="N407" t="n">
        <v>76.03</v>
      </c>
      <c r="O407" t="n">
        <v>34922.31</v>
      </c>
      <c r="P407" t="n">
        <v>366.96</v>
      </c>
      <c r="Q407" t="n">
        <v>608.79</v>
      </c>
      <c r="R407" t="n">
        <v>55.62</v>
      </c>
      <c r="S407" t="n">
        <v>46.36</v>
      </c>
      <c r="T407" t="n">
        <v>4286.28</v>
      </c>
      <c r="U407" t="n">
        <v>0.83</v>
      </c>
      <c r="V407" t="n">
        <v>0.9</v>
      </c>
      <c r="W407" t="n">
        <v>9.199999999999999</v>
      </c>
      <c r="X407" t="n">
        <v>0.27</v>
      </c>
      <c r="Y407" t="n">
        <v>1</v>
      </c>
      <c r="Z407" t="n">
        <v>10</v>
      </c>
    </row>
    <row r="408">
      <c r="A408" t="n">
        <v>84</v>
      </c>
      <c r="B408" t="n">
        <v>125</v>
      </c>
      <c r="C408" t="inlineStr">
        <is>
          <t xml:space="preserve">CONCLUIDO	</t>
        </is>
      </c>
      <c r="D408" t="n">
        <v>3.7066</v>
      </c>
      <c r="E408" t="n">
        <v>26.98</v>
      </c>
      <c r="F408" t="n">
        <v>23.61</v>
      </c>
      <c r="G408" t="n">
        <v>108.96</v>
      </c>
      <c r="H408" t="n">
        <v>1.39</v>
      </c>
      <c r="I408" t="n">
        <v>13</v>
      </c>
      <c r="J408" t="n">
        <v>281.75</v>
      </c>
      <c r="K408" t="n">
        <v>58.47</v>
      </c>
      <c r="L408" t="n">
        <v>22</v>
      </c>
      <c r="M408" t="n">
        <v>11</v>
      </c>
      <c r="N408" t="n">
        <v>76.28</v>
      </c>
      <c r="O408" t="n">
        <v>34983.29</v>
      </c>
      <c r="P408" t="n">
        <v>366.76</v>
      </c>
      <c r="Q408" t="n">
        <v>608.75</v>
      </c>
      <c r="R408" t="n">
        <v>54.81</v>
      </c>
      <c r="S408" t="n">
        <v>46.36</v>
      </c>
      <c r="T408" t="n">
        <v>3886.81</v>
      </c>
      <c r="U408" t="n">
        <v>0.85</v>
      </c>
      <c r="V408" t="n">
        <v>0.9</v>
      </c>
      <c r="W408" t="n">
        <v>9.199999999999999</v>
      </c>
      <c r="X408" t="n">
        <v>0.24</v>
      </c>
      <c r="Y408" t="n">
        <v>1</v>
      </c>
      <c r="Z408" t="n">
        <v>10</v>
      </c>
    </row>
    <row r="409">
      <c r="A409" t="n">
        <v>85</v>
      </c>
      <c r="B409" t="n">
        <v>125</v>
      </c>
      <c r="C409" t="inlineStr">
        <is>
          <t xml:space="preserve">CONCLUIDO	</t>
        </is>
      </c>
      <c r="D409" t="n">
        <v>3.706</v>
      </c>
      <c r="E409" t="n">
        <v>26.98</v>
      </c>
      <c r="F409" t="n">
        <v>23.61</v>
      </c>
      <c r="G409" t="n">
        <v>108.98</v>
      </c>
      <c r="H409" t="n">
        <v>1.4</v>
      </c>
      <c r="I409" t="n">
        <v>13</v>
      </c>
      <c r="J409" t="n">
        <v>282.24</v>
      </c>
      <c r="K409" t="n">
        <v>58.47</v>
      </c>
      <c r="L409" t="n">
        <v>22.25</v>
      </c>
      <c r="M409" t="n">
        <v>11</v>
      </c>
      <c r="N409" t="n">
        <v>76.52</v>
      </c>
      <c r="O409" t="n">
        <v>35044.38</v>
      </c>
      <c r="P409" t="n">
        <v>367.18</v>
      </c>
      <c r="Q409" t="n">
        <v>608.78</v>
      </c>
      <c r="R409" t="n">
        <v>54.89</v>
      </c>
      <c r="S409" t="n">
        <v>46.36</v>
      </c>
      <c r="T409" t="n">
        <v>3925.48</v>
      </c>
      <c r="U409" t="n">
        <v>0.84</v>
      </c>
      <c r="V409" t="n">
        <v>0.9</v>
      </c>
      <c r="W409" t="n">
        <v>9.199999999999999</v>
      </c>
      <c r="X409" t="n">
        <v>0.24</v>
      </c>
      <c r="Y409" t="n">
        <v>1</v>
      </c>
      <c r="Z409" t="n">
        <v>10</v>
      </c>
    </row>
    <row r="410">
      <c r="A410" t="n">
        <v>86</v>
      </c>
      <c r="B410" t="n">
        <v>125</v>
      </c>
      <c r="C410" t="inlineStr">
        <is>
          <t xml:space="preserve">CONCLUIDO	</t>
        </is>
      </c>
      <c r="D410" t="n">
        <v>3.7063</v>
      </c>
      <c r="E410" t="n">
        <v>26.98</v>
      </c>
      <c r="F410" t="n">
        <v>23.61</v>
      </c>
      <c r="G410" t="n">
        <v>108.97</v>
      </c>
      <c r="H410" t="n">
        <v>1.42</v>
      </c>
      <c r="I410" t="n">
        <v>13</v>
      </c>
      <c r="J410" t="n">
        <v>282.74</v>
      </c>
      <c r="K410" t="n">
        <v>58.47</v>
      </c>
      <c r="L410" t="n">
        <v>22.5</v>
      </c>
      <c r="M410" t="n">
        <v>11</v>
      </c>
      <c r="N410" t="n">
        <v>76.77</v>
      </c>
      <c r="O410" t="n">
        <v>35105.56</v>
      </c>
      <c r="P410" t="n">
        <v>366.77</v>
      </c>
      <c r="Q410" t="n">
        <v>608.8200000000001</v>
      </c>
      <c r="R410" t="n">
        <v>54.82</v>
      </c>
      <c r="S410" t="n">
        <v>46.36</v>
      </c>
      <c r="T410" t="n">
        <v>3892.83</v>
      </c>
      <c r="U410" t="n">
        <v>0.85</v>
      </c>
      <c r="V410" t="n">
        <v>0.9</v>
      </c>
      <c r="W410" t="n">
        <v>9.199999999999999</v>
      </c>
      <c r="X410" t="n">
        <v>0.24</v>
      </c>
      <c r="Y410" t="n">
        <v>1</v>
      </c>
      <c r="Z410" t="n">
        <v>10</v>
      </c>
    </row>
    <row r="411">
      <c r="A411" t="n">
        <v>87</v>
      </c>
      <c r="B411" t="n">
        <v>125</v>
      </c>
      <c r="C411" t="inlineStr">
        <is>
          <t xml:space="preserve">CONCLUIDO	</t>
        </is>
      </c>
      <c r="D411" t="n">
        <v>3.7065</v>
      </c>
      <c r="E411" t="n">
        <v>26.98</v>
      </c>
      <c r="F411" t="n">
        <v>23.61</v>
      </c>
      <c r="G411" t="n">
        <v>108.96</v>
      </c>
      <c r="H411" t="n">
        <v>1.43</v>
      </c>
      <c r="I411" t="n">
        <v>13</v>
      </c>
      <c r="J411" t="n">
        <v>283.24</v>
      </c>
      <c r="K411" t="n">
        <v>58.47</v>
      </c>
      <c r="L411" t="n">
        <v>22.75</v>
      </c>
      <c r="M411" t="n">
        <v>11</v>
      </c>
      <c r="N411" t="n">
        <v>77.01000000000001</v>
      </c>
      <c r="O411" t="n">
        <v>35166.85</v>
      </c>
      <c r="P411" t="n">
        <v>366.7</v>
      </c>
      <c r="Q411" t="n">
        <v>608.77</v>
      </c>
      <c r="R411" t="n">
        <v>54.8</v>
      </c>
      <c r="S411" t="n">
        <v>46.36</v>
      </c>
      <c r="T411" t="n">
        <v>3883.2</v>
      </c>
      <c r="U411" t="n">
        <v>0.85</v>
      </c>
      <c r="V411" t="n">
        <v>0.9</v>
      </c>
      <c r="W411" t="n">
        <v>9.199999999999999</v>
      </c>
      <c r="X411" t="n">
        <v>0.24</v>
      </c>
      <c r="Y411" t="n">
        <v>1</v>
      </c>
      <c r="Z411" t="n">
        <v>10</v>
      </c>
    </row>
    <row r="412">
      <c r="A412" t="n">
        <v>88</v>
      </c>
      <c r="B412" t="n">
        <v>125</v>
      </c>
      <c r="C412" t="inlineStr">
        <is>
          <t xml:space="preserve">CONCLUIDO	</t>
        </is>
      </c>
      <c r="D412" t="n">
        <v>3.7073</v>
      </c>
      <c r="E412" t="n">
        <v>26.97</v>
      </c>
      <c r="F412" t="n">
        <v>23.6</v>
      </c>
      <c r="G412" t="n">
        <v>108.94</v>
      </c>
      <c r="H412" t="n">
        <v>1.44</v>
      </c>
      <c r="I412" t="n">
        <v>13</v>
      </c>
      <c r="J412" t="n">
        <v>283.74</v>
      </c>
      <c r="K412" t="n">
        <v>58.47</v>
      </c>
      <c r="L412" t="n">
        <v>23</v>
      </c>
      <c r="M412" t="n">
        <v>11</v>
      </c>
      <c r="N412" t="n">
        <v>77.26000000000001</v>
      </c>
      <c r="O412" t="n">
        <v>35228.23</v>
      </c>
      <c r="P412" t="n">
        <v>366.53</v>
      </c>
      <c r="Q412" t="n">
        <v>608.76</v>
      </c>
      <c r="R412" t="n">
        <v>54.66</v>
      </c>
      <c r="S412" t="n">
        <v>46.36</v>
      </c>
      <c r="T412" t="n">
        <v>3810.28</v>
      </c>
      <c r="U412" t="n">
        <v>0.85</v>
      </c>
      <c r="V412" t="n">
        <v>0.9</v>
      </c>
      <c r="W412" t="n">
        <v>9.199999999999999</v>
      </c>
      <c r="X412" t="n">
        <v>0.23</v>
      </c>
      <c r="Y412" t="n">
        <v>1</v>
      </c>
      <c r="Z412" t="n">
        <v>10</v>
      </c>
    </row>
    <row r="413">
      <c r="A413" t="n">
        <v>89</v>
      </c>
      <c r="B413" t="n">
        <v>125</v>
      </c>
      <c r="C413" t="inlineStr">
        <is>
          <t xml:space="preserve">CONCLUIDO	</t>
        </is>
      </c>
      <c r="D413" t="n">
        <v>3.7056</v>
      </c>
      <c r="E413" t="n">
        <v>26.99</v>
      </c>
      <c r="F413" t="n">
        <v>23.62</v>
      </c>
      <c r="G413" t="n">
        <v>108.99</v>
      </c>
      <c r="H413" t="n">
        <v>1.46</v>
      </c>
      <c r="I413" t="n">
        <v>13</v>
      </c>
      <c r="J413" t="n">
        <v>284.23</v>
      </c>
      <c r="K413" t="n">
        <v>58.47</v>
      </c>
      <c r="L413" t="n">
        <v>23.25</v>
      </c>
      <c r="M413" t="n">
        <v>11</v>
      </c>
      <c r="N413" t="n">
        <v>77.51000000000001</v>
      </c>
      <c r="O413" t="n">
        <v>35289.71</v>
      </c>
      <c r="P413" t="n">
        <v>365.97</v>
      </c>
      <c r="Q413" t="n">
        <v>608.8</v>
      </c>
      <c r="R413" t="n">
        <v>55.02</v>
      </c>
      <c r="S413" t="n">
        <v>46.36</v>
      </c>
      <c r="T413" t="n">
        <v>3994.22</v>
      </c>
      <c r="U413" t="n">
        <v>0.84</v>
      </c>
      <c r="V413" t="n">
        <v>0.9</v>
      </c>
      <c r="W413" t="n">
        <v>9.199999999999999</v>
      </c>
      <c r="X413" t="n">
        <v>0.24</v>
      </c>
      <c r="Y413" t="n">
        <v>1</v>
      </c>
      <c r="Z413" t="n">
        <v>10</v>
      </c>
    </row>
    <row r="414">
      <c r="A414" t="n">
        <v>90</v>
      </c>
      <c r="B414" t="n">
        <v>125</v>
      </c>
      <c r="C414" t="inlineStr">
        <is>
          <t xml:space="preserve">CONCLUIDO	</t>
        </is>
      </c>
      <c r="D414" t="n">
        <v>3.7054</v>
      </c>
      <c r="E414" t="n">
        <v>26.99</v>
      </c>
      <c r="F414" t="n">
        <v>23.62</v>
      </c>
      <c r="G414" t="n">
        <v>109</v>
      </c>
      <c r="H414" t="n">
        <v>1.47</v>
      </c>
      <c r="I414" t="n">
        <v>13</v>
      </c>
      <c r="J414" t="n">
        <v>284.73</v>
      </c>
      <c r="K414" t="n">
        <v>58.47</v>
      </c>
      <c r="L414" t="n">
        <v>23.5</v>
      </c>
      <c r="M414" t="n">
        <v>11</v>
      </c>
      <c r="N414" t="n">
        <v>77.76000000000001</v>
      </c>
      <c r="O414" t="n">
        <v>35351.29</v>
      </c>
      <c r="P414" t="n">
        <v>365.46</v>
      </c>
      <c r="Q414" t="n">
        <v>608.85</v>
      </c>
      <c r="R414" t="n">
        <v>54.9</v>
      </c>
      <c r="S414" t="n">
        <v>46.36</v>
      </c>
      <c r="T414" t="n">
        <v>3930.56</v>
      </c>
      <c r="U414" t="n">
        <v>0.84</v>
      </c>
      <c r="V414" t="n">
        <v>0.9</v>
      </c>
      <c r="W414" t="n">
        <v>9.199999999999999</v>
      </c>
      <c r="X414" t="n">
        <v>0.25</v>
      </c>
      <c r="Y414" t="n">
        <v>1</v>
      </c>
      <c r="Z414" t="n">
        <v>10</v>
      </c>
    </row>
    <row r="415">
      <c r="A415" t="n">
        <v>91</v>
      </c>
      <c r="B415" t="n">
        <v>125</v>
      </c>
      <c r="C415" t="inlineStr">
        <is>
          <t xml:space="preserve">CONCLUIDO	</t>
        </is>
      </c>
      <c r="D415" t="n">
        <v>3.7166</v>
      </c>
      <c r="E415" t="n">
        <v>26.91</v>
      </c>
      <c r="F415" t="n">
        <v>23.58</v>
      </c>
      <c r="G415" t="n">
        <v>117.91</v>
      </c>
      <c r="H415" t="n">
        <v>1.48</v>
      </c>
      <c r="I415" t="n">
        <v>12</v>
      </c>
      <c r="J415" t="n">
        <v>285.23</v>
      </c>
      <c r="K415" t="n">
        <v>58.47</v>
      </c>
      <c r="L415" t="n">
        <v>23.75</v>
      </c>
      <c r="M415" t="n">
        <v>10</v>
      </c>
      <c r="N415" t="n">
        <v>78.01000000000001</v>
      </c>
      <c r="O415" t="n">
        <v>35412.96</v>
      </c>
      <c r="P415" t="n">
        <v>364.32</v>
      </c>
      <c r="Q415" t="n">
        <v>608.75</v>
      </c>
      <c r="R415" t="n">
        <v>53.86</v>
      </c>
      <c r="S415" t="n">
        <v>46.36</v>
      </c>
      <c r="T415" t="n">
        <v>3419.56</v>
      </c>
      <c r="U415" t="n">
        <v>0.86</v>
      </c>
      <c r="V415" t="n">
        <v>0.9</v>
      </c>
      <c r="W415" t="n">
        <v>9.199999999999999</v>
      </c>
      <c r="X415" t="n">
        <v>0.21</v>
      </c>
      <c r="Y415" t="n">
        <v>1</v>
      </c>
      <c r="Z415" t="n">
        <v>10</v>
      </c>
    </row>
    <row r="416">
      <c r="A416" t="n">
        <v>92</v>
      </c>
      <c r="B416" t="n">
        <v>125</v>
      </c>
      <c r="C416" t="inlineStr">
        <is>
          <t xml:space="preserve">CONCLUIDO	</t>
        </is>
      </c>
      <c r="D416" t="n">
        <v>3.7165</v>
      </c>
      <c r="E416" t="n">
        <v>26.91</v>
      </c>
      <c r="F416" t="n">
        <v>23.58</v>
      </c>
      <c r="G416" t="n">
        <v>117.92</v>
      </c>
      <c r="H416" t="n">
        <v>1.5</v>
      </c>
      <c r="I416" t="n">
        <v>12</v>
      </c>
      <c r="J416" t="n">
        <v>285.73</v>
      </c>
      <c r="K416" t="n">
        <v>58.47</v>
      </c>
      <c r="L416" t="n">
        <v>24</v>
      </c>
      <c r="M416" t="n">
        <v>10</v>
      </c>
      <c r="N416" t="n">
        <v>78.26000000000001</v>
      </c>
      <c r="O416" t="n">
        <v>35474.75</v>
      </c>
      <c r="P416" t="n">
        <v>364.57</v>
      </c>
      <c r="Q416" t="n">
        <v>608.8</v>
      </c>
      <c r="R416" t="n">
        <v>54</v>
      </c>
      <c r="S416" t="n">
        <v>46.36</v>
      </c>
      <c r="T416" t="n">
        <v>3488.41</v>
      </c>
      <c r="U416" t="n">
        <v>0.86</v>
      </c>
      <c r="V416" t="n">
        <v>0.9</v>
      </c>
      <c r="W416" t="n">
        <v>9.199999999999999</v>
      </c>
      <c r="X416" t="n">
        <v>0.21</v>
      </c>
      <c r="Y416" t="n">
        <v>1</v>
      </c>
      <c r="Z416" t="n">
        <v>10</v>
      </c>
    </row>
    <row r="417">
      <c r="A417" t="n">
        <v>93</v>
      </c>
      <c r="B417" t="n">
        <v>125</v>
      </c>
      <c r="C417" t="inlineStr">
        <is>
          <t xml:space="preserve">CONCLUIDO	</t>
        </is>
      </c>
      <c r="D417" t="n">
        <v>3.7145</v>
      </c>
      <c r="E417" t="n">
        <v>26.92</v>
      </c>
      <c r="F417" t="n">
        <v>23.6</v>
      </c>
      <c r="G417" t="n">
        <v>117.99</v>
      </c>
      <c r="H417" t="n">
        <v>1.51</v>
      </c>
      <c r="I417" t="n">
        <v>12</v>
      </c>
      <c r="J417" t="n">
        <v>286.24</v>
      </c>
      <c r="K417" t="n">
        <v>58.47</v>
      </c>
      <c r="L417" t="n">
        <v>24.25</v>
      </c>
      <c r="M417" t="n">
        <v>10</v>
      </c>
      <c r="N417" t="n">
        <v>78.51000000000001</v>
      </c>
      <c r="O417" t="n">
        <v>35536.63</v>
      </c>
      <c r="P417" t="n">
        <v>365.14</v>
      </c>
      <c r="Q417" t="n">
        <v>608.79</v>
      </c>
      <c r="R417" t="n">
        <v>54.37</v>
      </c>
      <c r="S417" t="n">
        <v>46.36</v>
      </c>
      <c r="T417" t="n">
        <v>3673.28</v>
      </c>
      <c r="U417" t="n">
        <v>0.85</v>
      </c>
      <c r="V417" t="n">
        <v>0.9</v>
      </c>
      <c r="W417" t="n">
        <v>9.199999999999999</v>
      </c>
      <c r="X417" t="n">
        <v>0.23</v>
      </c>
      <c r="Y417" t="n">
        <v>1</v>
      </c>
      <c r="Z417" t="n">
        <v>10</v>
      </c>
    </row>
    <row r="418">
      <c r="A418" t="n">
        <v>94</v>
      </c>
      <c r="B418" t="n">
        <v>125</v>
      </c>
      <c r="C418" t="inlineStr">
        <is>
          <t xml:space="preserve">CONCLUIDO	</t>
        </is>
      </c>
      <c r="D418" t="n">
        <v>3.7156</v>
      </c>
      <c r="E418" t="n">
        <v>26.91</v>
      </c>
      <c r="F418" t="n">
        <v>23.59</v>
      </c>
      <c r="G418" t="n">
        <v>117.95</v>
      </c>
      <c r="H418" t="n">
        <v>1.52</v>
      </c>
      <c r="I418" t="n">
        <v>12</v>
      </c>
      <c r="J418" t="n">
        <v>286.74</v>
      </c>
      <c r="K418" t="n">
        <v>58.47</v>
      </c>
      <c r="L418" t="n">
        <v>24.5</v>
      </c>
      <c r="M418" t="n">
        <v>10</v>
      </c>
      <c r="N418" t="n">
        <v>78.77</v>
      </c>
      <c r="O418" t="n">
        <v>35598.74</v>
      </c>
      <c r="P418" t="n">
        <v>365.04</v>
      </c>
      <c r="Q418" t="n">
        <v>608.83</v>
      </c>
      <c r="R418" t="n">
        <v>54.21</v>
      </c>
      <c r="S418" t="n">
        <v>46.36</v>
      </c>
      <c r="T418" t="n">
        <v>3590.45</v>
      </c>
      <c r="U418" t="n">
        <v>0.86</v>
      </c>
      <c r="V418" t="n">
        <v>0.9</v>
      </c>
      <c r="W418" t="n">
        <v>9.199999999999999</v>
      </c>
      <c r="X418" t="n">
        <v>0.22</v>
      </c>
      <c r="Y418" t="n">
        <v>1</v>
      </c>
      <c r="Z418" t="n">
        <v>10</v>
      </c>
    </row>
    <row r="419">
      <c r="A419" t="n">
        <v>95</v>
      </c>
      <c r="B419" t="n">
        <v>125</v>
      </c>
      <c r="C419" t="inlineStr">
        <is>
          <t xml:space="preserve">CONCLUIDO	</t>
        </is>
      </c>
      <c r="D419" t="n">
        <v>3.7157</v>
      </c>
      <c r="E419" t="n">
        <v>26.91</v>
      </c>
      <c r="F419" t="n">
        <v>23.59</v>
      </c>
      <c r="G419" t="n">
        <v>117.95</v>
      </c>
      <c r="H419" t="n">
        <v>1.53</v>
      </c>
      <c r="I419" t="n">
        <v>12</v>
      </c>
      <c r="J419" t="n">
        <v>287.24</v>
      </c>
      <c r="K419" t="n">
        <v>58.47</v>
      </c>
      <c r="L419" t="n">
        <v>24.75</v>
      </c>
      <c r="M419" t="n">
        <v>10</v>
      </c>
      <c r="N419" t="n">
        <v>79.02</v>
      </c>
      <c r="O419" t="n">
        <v>35660.82</v>
      </c>
      <c r="P419" t="n">
        <v>364.88</v>
      </c>
      <c r="Q419" t="n">
        <v>608.79</v>
      </c>
      <c r="R419" t="n">
        <v>54.26</v>
      </c>
      <c r="S419" t="n">
        <v>46.36</v>
      </c>
      <c r="T419" t="n">
        <v>3619.57</v>
      </c>
      <c r="U419" t="n">
        <v>0.85</v>
      </c>
      <c r="V419" t="n">
        <v>0.9</v>
      </c>
      <c r="W419" t="n">
        <v>9.19</v>
      </c>
      <c r="X419" t="n">
        <v>0.22</v>
      </c>
      <c r="Y419" t="n">
        <v>1</v>
      </c>
      <c r="Z419" t="n">
        <v>10</v>
      </c>
    </row>
    <row r="420">
      <c r="A420" t="n">
        <v>96</v>
      </c>
      <c r="B420" t="n">
        <v>125</v>
      </c>
      <c r="C420" t="inlineStr">
        <is>
          <t xml:space="preserve">CONCLUIDO	</t>
        </is>
      </c>
      <c r="D420" t="n">
        <v>3.7144</v>
      </c>
      <c r="E420" t="n">
        <v>26.92</v>
      </c>
      <c r="F420" t="n">
        <v>23.6</v>
      </c>
      <c r="G420" t="n">
        <v>117.99</v>
      </c>
      <c r="H420" t="n">
        <v>1.55</v>
      </c>
      <c r="I420" t="n">
        <v>12</v>
      </c>
      <c r="J420" t="n">
        <v>287.75</v>
      </c>
      <c r="K420" t="n">
        <v>58.47</v>
      </c>
      <c r="L420" t="n">
        <v>25</v>
      </c>
      <c r="M420" t="n">
        <v>10</v>
      </c>
      <c r="N420" t="n">
        <v>79.27</v>
      </c>
      <c r="O420" t="n">
        <v>35723.02</v>
      </c>
      <c r="P420" t="n">
        <v>365.07</v>
      </c>
      <c r="Q420" t="n">
        <v>608.77</v>
      </c>
      <c r="R420" t="n">
        <v>54.35</v>
      </c>
      <c r="S420" t="n">
        <v>46.36</v>
      </c>
      <c r="T420" t="n">
        <v>3661.44</v>
      </c>
      <c r="U420" t="n">
        <v>0.85</v>
      </c>
      <c r="V420" t="n">
        <v>0.9</v>
      </c>
      <c r="W420" t="n">
        <v>9.199999999999999</v>
      </c>
      <c r="X420" t="n">
        <v>0.23</v>
      </c>
      <c r="Y420" t="n">
        <v>1</v>
      </c>
      <c r="Z420" t="n">
        <v>10</v>
      </c>
    </row>
    <row r="421">
      <c r="A421" t="n">
        <v>97</v>
      </c>
      <c r="B421" t="n">
        <v>125</v>
      </c>
      <c r="C421" t="inlineStr">
        <is>
          <t xml:space="preserve">CONCLUIDO	</t>
        </is>
      </c>
      <c r="D421" t="n">
        <v>3.7149</v>
      </c>
      <c r="E421" t="n">
        <v>26.92</v>
      </c>
      <c r="F421" t="n">
        <v>23.59</v>
      </c>
      <c r="G421" t="n">
        <v>117.97</v>
      </c>
      <c r="H421" t="n">
        <v>1.56</v>
      </c>
      <c r="I421" t="n">
        <v>12</v>
      </c>
      <c r="J421" t="n">
        <v>288.25</v>
      </c>
      <c r="K421" t="n">
        <v>58.47</v>
      </c>
      <c r="L421" t="n">
        <v>25.25</v>
      </c>
      <c r="M421" t="n">
        <v>10</v>
      </c>
      <c r="N421" t="n">
        <v>79.53</v>
      </c>
      <c r="O421" t="n">
        <v>35785.31</v>
      </c>
      <c r="P421" t="n">
        <v>364.62</v>
      </c>
      <c r="Q421" t="n">
        <v>608.78</v>
      </c>
      <c r="R421" t="n">
        <v>54.46</v>
      </c>
      <c r="S421" t="n">
        <v>46.36</v>
      </c>
      <c r="T421" t="n">
        <v>3718.34</v>
      </c>
      <c r="U421" t="n">
        <v>0.85</v>
      </c>
      <c r="V421" t="n">
        <v>0.9</v>
      </c>
      <c r="W421" t="n">
        <v>9.19</v>
      </c>
      <c r="X421" t="n">
        <v>0.22</v>
      </c>
      <c r="Y421" t="n">
        <v>1</v>
      </c>
      <c r="Z421" t="n">
        <v>10</v>
      </c>
    </row>
    <row r="422">
      <c r="A422" t="n">
        <v>98</v>
      </c>
      <c r="B422" t="n">
        <v>125</v>
      </c>
      <c r="C422" t="inlineStr">
        <is>
          <t xml:space="preserve">CONCLUIDO	</t>
        </is>
      </c>
      <c r="D422" t="n">
        <v>3.714</v>
      </c>
      <c r="E422" t="n">
        <v>26.92</v>
      </c>
      <c r="F422" t="n">
        <v>23.6</v>
      </c>
      <c r="G422" t="n">
        <v>118.01</v>
      </c>
      <c r="H422" t="n">
        <v>1.57</v>
      </c>
      <c r="I422" t="n">
        <v>12</v>
      </c>
      <c r="J422" t="n">
        <v>288.76</v>
      </c>
      <c r="K422" t="n">
        <v>58.47</v>
      </c>
      <c r="L422" t="n">
        <v>25.5</v>
      </c>
      <c r="M422" t="n">
        <v>10</v>
      </c>
      <c r="N422" t="n">
        <v>79.78</v>
      </c>
      <c r="O422" t="n">
        <v>35847.71</v>
      </c>
      <c r="P422" t="n">
        <v>364.12</v>
      </c>
      <c r="Q422" t="n">
        <v>608.8200000000001</v>
      </c>
      <c r="R422" t="n">
        <v>54.6</v>
      </c>
      <c r="S422" t="n">
        <v>46.36</v>
      </c>
      <c r="T422" t="n">
        <v>3785.13</v>
      </c>
      <c r="U422" t="n">
        <v>0.85</v>
      </c>
      <c r="V422" t="n">
        <v>0.9</v>
      </c>
      <c r="W422" t="n">
        <v>9.199999999999999</v>
      </c>
      <c r="X422" t="n">
        <v>0.23</v>
      </c>
      <c r="Y422" t="n">
        <v>1</v>
      </c>
      <c r="Z422" t="n">
        <v>10</v>
      </c>
    </row>
    <row r="423">
      <c r="A423" t="n">
        <v>99</v>
      </c>
      <c r="B423" t="n">
        <v>125</v>
      </c>
      <c r="C423" t="inlineStr">
        <is>
          <t xml:space="preserve">CONCLUIDO	</t>
        </is>
      </c>
      <c r="D423" t="n">
        <v>3.7137</v>
      </c>
      <c r="E423" t="n">
        <v>26.93</v>
      </c>
      <c r="F423" t="n">
        <v>23.6</v>
      </c>
      <c r="G423" t="n">
        <v>118.02</v>
      </c>
      <c r="H423" t="n">
        <v>1.59</v>
      </c>
      <c r="I423" t="n">
        <v>12</v>
      </c>
      <c r="J423" t="n">
        <v>289.26</v>
      </c>
      <c r="K423" t="n">
        <v>58.47</v>
      </c>
      <c r="L423" t="n">
        <v>25.75</v>
      </c>
      <c r="M423" t="n">
        <v>10</v>
      </c>
      <c r="N423" t="n">
        <v>80.04000000000001</v>
      </c>
      <c r="O423" t="n">
        <v>35910.21</v>
      </c>
      <c r="P423" t="n">
        <v>363.67</v>
      </c>
      <c r="Q423" t="n">
        <v>608.8</v>
      </c>
      <c r="R423" t="n">
        <v>54.6</v>
      </c>
      <c r="S423" t="n">
        <v>46.36</v>
      </c>
      <c r="T423" t="n">
        <v>3786.84</v>
      </c>
      <c r="U423" t="n">
        <v>0.85</v>
      </c>
      <c r="V423" t="n">
        <v>0.9</v>
      </c>
      <c r="W423" t="n">
        <v>9.199999999999999</v>
      </c>
      <c r="X423" t="n">
        <v>0.23</v>
      </c>
      <c r="Y423" t="n">
        <v>1</v>
      </c>
      <c r="Z423" t="n">
        <v>10</v>
      </c>
    </row>
    <row r="424">
      <c r="A424" t="n">
        <v>100</v>
      </c>
      <c r="B424" t="n">
        <v>125</v>
      </c>
      <c r="C424" t="inlineStr">
        <is>
          <t xml:space="preserve">CONCLUIDO	</t>
        </is>
      </c>
      <c r="D424" t="n">
        <v>3.7237</v>
      </c>
      <c r="E424" t="n">
        <v>26.85</v>
      </c>
      <c r="F424" t="n">
        <v>23.58</v>
      </c>
      <c r="G424" t="n">
        <v>128.61</v>
      </c>
      <c r="H424" t="n">
        <v>1.6</v>
      </c>
      <c r="I424" t="n">
        <v>11</v>
      </c>
      <c r="J424" t="n">
        <v>289.77</v>
      </c>
      <c r="K424" t="n">
        <v>58.47</v>
      </c>
      <c r="L424" t="n">
        <v>26</v>
      </c>
      <c r="M424" t="n">
        <v>9</v>
      </c>
      <c r="N424" t="n">
        <v>80.3</v>
      </c>
      <c r="O424" t="n">
        <v>35972.82</v>
      </c>
      <c r="P424" t="n">
        <v>362.9</v>
      </c>
      <c r="Q424" t="n">
        <v>608.78</v>
      </c>
      <c r="R424" t="n">
        <v>53.78</v>
      </c>
      <c r="S424" t="n">
        <v>46.36</v>
      </c>
      <c r="T424" t="n">
        <v>3380.59</v>
      </c>
      <c r="U424" t="n">
        <v>0.86</v>
      </c>
      <c r="V424" t="n">
        <v>0.9</v>
      </c>
      <c r="W424" t="n">
        <v>9.199999999999999</v>
      </c>
      <c r="X424" t="n">
        <v>0.21</v>
      </c>
      <c r="Y424" t="n">
        <v>1</v>
      </c>
      <c r="Z424" t="n">
        <v>10</v>
      </c>
    </row>
    <row r="425">
      <c r="A425" t="n">
        <v>101</v>
      </c>
      <c r="B425" t="n">
        <v>125</v>
      </c>
      <c r="C425" t="inlineStr">
        <is>
          <t xml:space="preserve">CONCLUIDO	</t>
        </is>
      </c>
      <c r="D425" t="n">
        <v>3.7249</v>
      </c>
      <c r="E425" t="n">
        <v>26.85</v>
      </c>
      <c r="F425" t="n">
        <v>23.57</v>
      </c>
      <c r="G425" t="n">
        <v>128.56</v>
      </c>
      <c r="H425" t="n">
        <v>1.61</v>
      </c>
      <c r="I425" t="n">
        <v>11</v>
      </c>
      <c r="J425" t="n">
        <v>290.28</v>
      </c>
      <c r="K425" t="n">
        <v>58.47</v>
      </c>
      <c r="L425" t="n">
        <v>26.25</v>
      </c>
      <c r="M425" t="n">
        <v>9</v>
      </c>
      <c r="N425" t="n">
        <v>80.56</v>
      </c>
      <c r="O425" t="n">
        <v>36035.53</v>
      </c>
      <c r="P425" t="n">
        <v>363.03</v>
      </c>
      <c r="Q425" t="n">
        <v>608.79</v>
      </c>
      <c r="R425" t="n">
        <v>53.47</v>
      </c>
      <c r="S425" t="n">
        <v>46.36</v>
      </c>
      <c r="T425" t="n">
        <v>3227.83</v>
      </c>
      <c r="U425" t="n">
        <v>0.87</v>
      </c>
      <c r="V425" t="n">
        <v>0.9</v>
      </c>
      <c r="W425" t="n">
        <v>9.199999999999999</v>
      </c>
      <c r="X425" t="n">
        <v>0.2</v>
      </c>
      <c r="Y425" t="n">
        <v>1</v>
      </c>
      <c r="Z425" t="n">
        <v>10</v>
      </c>
    </row>
    <row r="426">
      <c r="A426" t="n">
        <v>102</v>
      </c>
      <c r="B426" t="n">
        <v>125</v>
      </c>
      <c r="C426" t="inlineStr">
        <is>
          <t xml:space="preserve">CONCLUIDO	</t>
        </is>
      </c>
      <c r="D426" t="n">
        <v>3.7248</v>
      </c>
      <c r="E426" t="n">
        <v>26.85</v>
      </c>
      <c r="F426" t="n">
        <v>23.57</v>
      </c>
      <c r="G426" t="n">
        <v>128.57</v>
      </c>
      <c r="H426" t="n">
        <v>1.62</v>
      </c>
      <c r="I426" t="n">
        <v>11</v>
      </c>
      <c r="J426" t="n">
        <v>290.79</v>
      </c>
      <c r="K426" t="n">
        <v>58.47</v>
      </c>
      <c r="L426" t="n">
        <v>26.5</v>
      </c>
      <c r="M426" t="n">
        <v>9</v>
      </c>
      <c r="N426" t="n">
        <v>80.81999999999999</v>
      </c>
      <c r="O426" t="n">
        <v>36098.35</v>
      </c>
      <c r="P426" t="n">
        <v>363.16</v>
      </c>
      <c r="Q426" t="n">
        <v>608.8099999999999</v>
      </c>
      <c r="R426" t="n">
        <v>53.7</v>
      </c>
      <c r="S426" t="n">
        <v>46.36</v>
      </c>
      <c r="T426" t="n">
        <v>3343.35</v>
      </c>
      <c r="U426" t="n">
        <v>0.86</v>
      </c>
      <c r="V426" t="n">
        <v>0.9</v>
      </c>
      <c r="W426" t="n">
        <v>9.19</v>
      </c>
      <c r="X426" t="n">
        <v>0.2</v>
      </c>
      <c r="Y426" t="n">
        <v>1</v>
      </c>
      <c r="Z426" t="n">
        <v>10</v>
      </c>
    </row>
    <row r="427">
      <c r="A427" t="n">
        <v>103</v>
      </c>
      <c r="B427" t="n">
        <v>125</v>
      </c>
      <c r="C427" t="inlineStr">
        <is>
          <t xml:space="preserve">CONCLUIDO	</t>
        </is>
      </c>
      <c r="D427" t="n">
        <v>3.7246</v>
      </c>
      <c r="E427" t="n">
        <v>26.85</v>
      </c>
      <c r="F427" t="n">
        <v>23.57</v>
      </c>
      <c r="G427" t="n">
        <v>128.57</v>
      </c>
      <c r="H427" t="n">
        <v>1.64</v>
      </c>
      <c r="I427" t="n">
        <v>11</v>
      </c>
      <c r="J427" t="n">
        <v>291.3</v>
      </c>
      <c r="K427" t="n">
        <v>58.47</v>
      </c>
      <c r="L427" t="n">
        <v>26.75</v>
      </c>
      <c r="M427" t="n">
        <v>9</v>
      </c>
      <c r="N427" t="n">
        <v>81.08</v>
      </c>
      <c r="O427" t="n">
        <v>36161.27</v>
      </c>
      <c r="P427" t="n">
        <v>363.5</v>
      </c>
      <c r="Q427" t="n">
        <v>608.76</v>
      </c>
      <c r="R427" t="n">
        <v>53.68</v>
      </c>
      <c r="S427" t="n">
        <v>46.36</v>
      </c>
      <c r="T427" t="n">
        <v>3334.14</v>
      </c>
      <c r="U427" t="n">
        <v>0.86</v>
      </c>
      <c r="V427" t="n">
        <v>0.9</v>
      </c>
      <c r="W427" t="n">
        <v>9.199999999999999</v>
      </c>
      <c r="X427" t="n">
        <v>0.2</v>
      </c>
      <c r="Y427" t="n">
        <v>1</v>
      </c>
      <c r="Z427" t="n">
        <v>10</v>
      </c>
    </row>
    <row r="428">
      <c r="A428" t="n">
        <v>104</v>
      </c>
      <c r="B428" t="n">
        <v>125</v>
      </c>
      <c r="C428" t="inlineStr">
        <is>
          <t xml:space="preserve">CONCLUIDO	</t>
        </is>
      </c>
      <c r="D428" t="n">
        <v>3.7263</v>
      </c>
      <c r="E428" t="n">
        <v>26.84</v>
      </c>
      <c r="F428" t="n">
        <v>23.56</v>
      </c>
      <c r="G428" t="n">
        <v>128.51</v>
      </c>
      <c r="H428" t="n">
        <v>1.65</v>
      </c>
      <c r="I428" t="n">
        <v>11</v>
      </c>
      <c r="J428" t="n">
        <v>291.81</v>
      </c>
      <c r="K428" t="n">
        <v>58.47</v>
      </c>
      <c r="L428" t="n">
        <v>27</v>
      </c>
      <c r="M428" t="n">
        <v>9</v>
      </c>
      <c r="N428" t="n">
        <v>81.34</v>
      </c>
      <c r="O428" t="n">
        <v>36224.3</v>
      </c>
      <c r="P428" t="n">
        <v>363.29</v>
      </c>
      <c r="Q428" t="n">
        <v>608.75</v>
      </c>
      <c r="R428" t="n">
        <v>53.37</v>
      </c>
      <c r="S428" t="n">
        <v>46.36</v>
      </c>
      <c r="T428" t="n">
        <v>3178.09</v>
      </c>
      <c r="U428" t="n">
        <v>0.87</v>
      </c>
      <c r="V428" t="n">
        <v>0.9</v>
      </c>
      <c r="W428" t="n">
        <v>9.19</v>
      </c>
      <c r="X428" t="n">
        <v>0.19</v>
      </c>
      <c r="Y428" t="n">
        <v>1</v>
      </c>
      <c r="Z428" t="n">
        <v>10</v>
      </c>
    </row>
    <row r="429">
      <c r="A429" t="n">
        <v>105</v>
      </c>
      <c r="B429" t="n">
        <v>125</v>
      </c>
      <c r="C429" t="inlineStr">
        <is>
          <t xml:space="preserve">CONCLUIDO	</t>
        </is>
      </c>
      <c r="D429" t="n">
        <v>3.7252</v>
      </c>
      <c r="E429" t="n">
        <v>26.84</v>
      </c>
      <c r="F429" t="n">
        <v>23.57</v>
      </c>
      <c r="G429" t="n">
        <v>128.55</v>
      </c>
      <c r="H429" t="n">
        <v>1.66</v>
      </c>
      <c r="I429" t="n">
        <v>11</v>
      </c>
      <c r="J429" t="n">
        <v>292.32</v>
      </c>
      <c r="K429" t="n">
        <v>58.47</v>
      </c>
      <c r="L429" t="n">
        <v>27.25</v>
      </c>
      <c r="M429" t="n">
        <v>9</v>
      </c>
      <c r="N429" t="n">
        <v>81.59999999999999</v>
      </c>
      <c r="O429" t="n">
        <v>36287.44</v>
      </c>
      <c r="P429" t="n">
        <v>363.22</v>
      </c>
      <c r="Q429" t="n">
        <v>608.76</v>
      </c>
      <c r="R429" t="n">
        <v>53.44</v>
      </c>
      <c r="S429" t="n">
        <v>46.36</v>
      </c>
      <c r="T429" t="n">
        <v>3214.13</v>
      </c>
      <c r="U429" t="n">
        <v>0.87</v>
      </c>
      <c r="V429" t="n">
        <v>0.9</v>
      </c>
      <c r="W429" t="n">
        <v>9.199999999999999</v>
      </c>
      <c r="X429" t="n">
        <v>0.2</v>
      </c>
      <c r="Y429" t="n">
        <v>1</v>
      </c>
      <c r="Z429" t="n">
        <v>10</v>
      </c>
    </row>
    <row r="430">
      <c r="A430" t="n">
        <v>106</v>
      </c>
      <c r="B430" t="n">
        <v>125</v>
      </c>
      <c r="C430" t="inlineStr">
        <is>
          <t xml:space="preserve">CONCLUIDO	</t>
        </is>
      </c>
      <c r="D430" t="n">
        <v>3.7244</v>
      </c>
      <c r="E430" t="n">
        <v>26.85</v>
      </c>
      <c r="F430" t="n">
        <v>23.57</v>
      </c>
      <c r="G430" t="n">
        <v>128.58</v>
      </c>
      <c r="H430" t="n">
        <v>1.67</v>
      </c>
      <c r="I430" t="n">
        <v>11</v>
      </c>
      <c r="J430" t="n">
        <v>292.84</v>
      </c>
      <c r="K430" t="n">
        <v>58.47</v>
      </c>
      <c r="L430" t="n">
        <v>27.5</v>
      </c>
      <c r="M430" t="n">
        <v>9</v>
      </c>
      <c r="N430" t="n">
        <v>81.86</v>
      </c>
      <c r="O430" t="n">
        <v>36350.69</v>
      </c>
      <c r="P430" t="n">
        <v>362.98</v>
      </c>
      <c r="Q430" t="n">
        <v>608.77</v>
      </c>
      <c r="R430" t="n">
        <v>53.63</v>
      </c>
      <c r="S430" t="n">
        <v>46.36</v>
      </c>
      <c r="T430" t="n">
        <v>3308.55</v>
      </c>
      <c r="U430" t="n">
        <v>0.86</v>
      </c>
      <c r="V430" t="n">
        <v>0.9</v>
      </c>
      <c r="W430" t="n">
        <v>9.199999999999999</v>
      </c>
      <c r="X430" t="n">
        <v>0.2</v>
      </c>
      <c r="Y430" t="n">
        <v>1</v>
      </c>
      <c r="Z430" t="n">
        <v>10</v>
      </c>
    </row>
    <row r="431">
      <c r="A431" t="n">
        <v>107</v>
      </c>
      <c r="B431" t="n">
        <v>125</v>
      </c>
      <c r="C431" t="inlineStr">
        <is>
          <t xml:space="preserve">CONCLUIDO	</t>
        </is>
      </c>
      <c r="D431" t="n">
        <v>3.725</v>
      </c>
      <c r="E431" t="n">
        <v>26.85</v>
      </c>
      <c r="F431" t="n">
        <v>23.57</v>
      </c>
      <c r="G431" t="n">
        <v>128.56</v>
      </c>
      <c r="H431" t="n">
        <v>1.68</v>
      </c>
      <c r="I431" t="n">
        <v>11</v>
      </c>
      <c r="J431" t="n">
        <v>293.35</v>
      </c>
      <c r="K431" t="n">
        <v>58.47</v>
      </c>
      <c r="L431" t="n">
        <v>27.75</v>
      </c>
      <c r="M431" t="n">
        <v>9</v>
      </c>
      <c r="N431" t="n">
        <v>82.13</v>
      </c>
      <c r="O431" t="n">
        <v>36414.05</v>
      </c>
      <c r="P431" t="n">
        <v>362.3</v>
      </c>
      <c r="Q431" t="n">
        <v>608.8099999999999</v>
      </c>
      <c r="R431" t="n">
        <v>53.58</v>
      </c>
      <c r="S431" t="n">
        <v>46.36</v>
      </c>
      <c r="T431" t="n">
        <v>3281.34</v>
      </c>
      <c r="U431" t="n">
        <v>0.87</v>
      </c>
      <c r="V431" t="n">
        <v>0.9</v>
      </c>
      <c r="W431" t="n">
        <v>9.19</v>
      </c>
      <c r="X431" t="n">
        <v>0.2</v>
      </c>
      <c r="Y431" t="n">
        <v>1</v>
      </c>
      <c r="Z431" t="n">
        <v>10</v>
      </c>
    </row>
    <row r="432">
      <c r="A432" t="n">
        <v>108</v>
      </c>
      <c r="B432" t="n">
        <v>125</v>
      </c>
      <c r="C432" t="inlineStr">
        <is>
          <t xml:space="preserve">CONCLUIDO	</t>
        </is>
      </c>
      <c r="D432" t="n">
        <v>3.7254</v>
      </c>
      <c r="E432" t="n">
        <v>26.84</v>
      </c>
      <c r="F432" t="n">
        <v>23.57</v>
      </c>
      <c r="G432" t="n">
        <v>128.54</v>
      </c>
      <c r="H432" t="n">
        <v>1.7</v>
      </c>
      <c r="I432" t="n">
        <v>11</v>
      </c>
      <c r="J432" t="n">
        <v>293.86</v>
      </c>
      <c r="K432" t="n">
        <v>58.47</v>
      </c>
      <c r="L432" t="n">
        <v>28</v>
      </c>
      <c r="M432" t="n">
        <v>9</v>
      </c>
      <c r="N432" t="n">
        <v>82.39</v>
      </c>
      <c r="O432" t="n">
        <v>36477.51</v>
      </c>
      <c r="P432" t="n">
        <v>361.81</v>
      </c>
      <c r="Q432" t="n">
        <v>608.79</v>
      </c>
      <c r="R432" t="n">
        <v>53.35</v>
      </c>
      <c r="S432" t="n">
        <v>46.36</v>
      </c>
      <c r="T432" t="n">
        <v>3170</v>
      </c>
      <c r="U432" t="n">
        <v>0.87</v>
      </c>
      <c r="V432" t="n">
        <v>0.9</v>
      </c>
      <c r="W432" t="n">
        <v>9.199999999999999</v>
      </c>
      <c r="X432" t="n">
        <v>0.19</v>
      </c>
      <c r="Y432" t="n">
        <v>1</v>
      </c>
      <c r="Z432" t="n">
        <v>10</v>
      </c>
    </row>
    <row r="433">
      <c r="A433" t="n">
        <v>109</v>
      </c>
      <c r="B433" t="n">
        <v>125</v>
      </c>
      <c r="C433" t="inlineStr">
        <is>
          <t xml:space="preserve">CONCLUIDO	</t>
        </is>
      </c>
      <c r="D433" t="n">
        <v>3.725</v>
      </c>
      <c r="E433" t="n">
        <v>26.85</v>
      </c>
      <c r="F433" t="n">
        <v>23.57</v>
      </c>
      <c r="G433" t="n">
        <v>128.56</v>
      </c>
      <c r="H433" t="n">
        <v>1.71</v>
      </c>
      <c r="I433" t="n">
        <v>11</v>
      </c>
      <c r="J433" t="n">
        <v>294.38</v>
      </c>
      <c r="K433" t="n">
        <v>58.47</v>
      </c>
      <c r="L433" t="n">
        <v>28.25</v>
      </c>
      <c r="M433" t="n">
        <v>9</v>
      </c>
      <c r="N433" t="n">
        <v>82.66</v>
      </c>
      <c r="O433" t="n">
        <v>36541.09</v>
      </c>
      <c r="P433" t="n">
        <v>361.24</v>
      </c>
      <c r="Q433" t="n">
        <v>608.85</v>
      </c>
      <c r="R433" t="n">
        <v>53.39</v>
      </c>
      <c r="S433" t="n">
        <v>46.36</v>
      </c>
      <c r="T433" t="n">
        <v>3185.72</v>
      </c>
      <c r="U433" t="n">
        <v>0.87</v>
      </c>
      <c r="V433" t="n">
        <v>0.9</v>
      </c>
      <c r="W433" t="n">
        <v>9.199999999999999</v>
      </c>
      <c r="X433" t="n">
        <v>0.2</v>
      </c>
      <c r="Y433" t="n">
        <v>1</v>
      </c>
      <c r="Z433" t="n">
        <v>10</v>
      </c>
    </row>
    <row r="434">
      <c r="A434" t="n">
        <v>110</v>
      </c>
      <c r="B434" t="n">
        <v>125</v>
      </c>
      <c r="C434" t="inlineStr">
        <is>
          <t xml:space="preserve">CONCLUIDO	</t>
        </is>
      </c>
      <c r="D434" t="n">
        <v>3.725</v>
      </c>
      <c r="E434" t="n">
        <v>26.85</v>
      </c>
      <c r="F434" t="n">
        <v>23.57</v>
      </c>
      <c r="G434" t="n">
        <v>128.56</v>
      </c>
      <c r="H434" t="n">
        <v>1.72</v>
      </c>
      <c r="I434" t="n">
        <v>11</v>
      </c>
      <c r="J434" t="n">
        <v>294.9</v>
      </c>
      <c r="K434" t="n">
        <v>58.47</v>
      </c>
      <c r="L434" t="n">
        <v>28.5</v>
      </c>
      <c r="M434" t="n">
        <v>9</v>
      </c>
      <c r="N434" t="n">
        <v>82.92</v>
      </c>
      <c r="O434" t="n">
        <v>36604.77</v>
      </c>
      <c r="P434" t="n">
        <v>360.72</v>
      </c>
      <c r="Q434" t="n">
        <v>608.76</v>
      </c>
      <c r="R434" t="n">
        <v>53.55</v>
      </c>
      <c r="S434" t="n">
        <v>46.36</v>
      </c>
      <c r="T434" t="n">
        <v>3268.18</v>
      </c>
      <c r="U434" t="n">
        <v>0.87</v>
      </c>
      <c r="V434" t="n">
        <v>0.9</v>
      </c>
      <c r="W434" t="n">
        <v>9.199999999999999</v>
      </c>
      <c r="X434" t="n">
        <v>0.2</v>
      </c>
      <c r="Y434" t="n">
        <v>1</v>
      </c>
      <c r="Z434" t="n">
        <v>10</v>
      </c>
    </row>
    <row r="435">
      <c r="A435" t="n">
        <v>111</v>
      </c>
      <c r="B435" t="n">
        <v>125</v>
      </c>
      <c r="C435" t="inlineStr">
        <is>
          <t xml:space="preserve">CONCLUIDO	</t>
        </is>
      </c>
      <c r="D435" t="n">
        <v>3.7341</v>
      </c>
      <c r="E435" t="n">
        <v>26.78</v>
      </c>
      <c r="F435" t="n">
        <v>23.55</v>
      </c>
      <c r="G435" t="n">
        <v>141.31</v>
      </c>
      <c r="H435" t="n">
        <v>1.73</v>
      </c>
      <c r="I435" t="n">
        <v>10</v>
      </c>
      <c r="J435" t="n">
        <v>295.41</v>
      </c>
      <c r="K435" t="n">
        <v>58.47</v>
      </c>
      <c r="L435" t="n">
        <v>28.75</v>
      </c>
      <c r="M435" t="n">
        <v>8</v>
      </c>
      <c r="N435" t="n">
        <v>83.19</v>
      </c>
      <c r="O435" t="n">
        <v>36668.57</v>
      </c>
      <c r="P435" t="n">
        <v>360.54</v>
      </c>
      <c r="Q435" t="n">
        <v>608.84</v>
      </c>
      <c r="R435" t="n">
        <v>52.91</v>
      </c>
      <c r="S435" t="n">
        <v>46.36</v>
      </c>
      <c r="T435" t="n">
        <v>2953.98</v>
      </c>
      <c r="U435" t="n">
        <v>0.88</v>
      </c>
      <c r="V435" t="n">
        <v>0.9</v>
      </c>
      <c r="W435" t="n">
        <v>9.199999999999999</v>
      </c>
      <c r="X435" t="n">
        <v>0.18</v>
      </c>
      <c r="Y435" t="n">
        <v>1</v>
      </c>
      <c r="Z435" t="n">
        <v>10</v>
      </c>
    </row>
    <row r="436">
      <c r="A436" t="n">
        <v>112</v>
      </c>
      <c r="B436" t="n">
        <v>125</v>
      </c>
      <c r="C436" t="inlineStr">
        <is>
          <t xml:space="preserve">CONCLUIDO	</t>
        </is>
      </c>
      <c r="D436" t="n">
        <v>3.7343</v>
      </c>
      <c r="E436" t="n">
        <v>26.78</v>
      </c>
      <c r="F436" t="n">
        <v>23.55</v>
      </c>
      <c r="G436" t="n">
        <v>141.3</v>
      </c>
      <c r="H436" t="n">
        <v>1.75</v>
      </c>
      <c r="I436" t="n">
        <v>10</v>
      </c>
      <c r="J436" t="n">
        <v>295.93</v>
      </c>
      <c r="K436" t="n">
        <v>58.47</v>
      </c>
      <c r="L436" t="n">
        <v>29</v>
      </c>
      <c r="M436" t="n">
        <v>8</v>
      </c>
      <c r="N436" t="n">
        <v>83.45999999999999</v>
      </c>
      <c r="O436" t="n">
        <v>36732.47</v>
      </c>
      <c r="P436" t="n">
        <v>361.08</v>
      </c>
      <c r="Q436" t="n">
        <v>608.8099999999999</v>
      </c>
      <c r="R436" t="n">
        <v>53.02</v>
      </c>
      <c r="S436" t="n">
        <v>46.36</v>
      </c>
      <c r="T436" t="n">
        <v>3005.25</v>
      </c>
      <c r="U436" t="n">
        <v>0.87</v>
      </c>
      <c r="V436" t="n">
        <v>0.9</v>
      </c>
      <c r="W436" t="n">
        <v>9.19</v>
      </c>
      <c r="X436" t="n">
        <v>0.18</v>
      </c>
      <c r="Y436" t="n">
        <v>1</v>
      </c>
      <c r="Z436" t="n">
        <v>10</v>
      </c>
    </row>
    <row r="437">
      <c r="A437" t="n">
        <v>113</v>
      </c>
      <c r="B437" t="n">
        <v>125</v>
      </c>
      <c r="C437" t="inlineStr">
        <is>
          <t xml:space="preserve">CONCLUIDO	</t>
        </is>
      </c>
      <c r="D437" t="n">
        <v>3.7346</v>
      </c>
      <c r="E437" t="n">
        <v>26.78</v>
      </c>
      <c r="F437" t="n">
        <v>23.55</v>
      </c>
      <c r="G437" t="n">
        <v>141.28</v>
      </c>
      <c r="H437" t="n">
        <v>1.76</v>
      </c>
      <c r="I437" t="n">
        <v>10</v>
      </c>
      <c r="J437" t="n">
        <v>296.45</v>
      </c>
      <c r="K437" t="n">
        <v>58.47</v>
      </c>
      <c r="L437" t="n">
        <v>29.25</v>
      </c>
      <c r="M437" t="n">
        <v>8</v>
      </c>
      <c r="N437" t="n">
        <v>83.73</v>
      </c>
      <c r="O437" t="n">
        <v>36796.49</v>
      </c>
      <c r="P437" t="n">
        <v>361.36</v>
      </c>
      <c r="Q437" t="n">
        <v>608.75</v>
      </c>
      <c r="R437" t="n">
        <v>52.82</v>
      </c>
      <c r="S437" t="n">
        <v>46.36</v>
      </c>
      <c r="T437" t="n">
        <v>2909.52</v>
      </c>
      <c r="U437" t="n">
        <v>0.88</v>
      </c>
      <c r="V437" t="n">
        <v>0.9</v>
      </c>
      <c r="W437" t="n">
        <v>9.199999999999999</v>
      </c>
      <c r="X437" t="n">
        <v>0.18</v>
      </c>
      <c r="Y437" t="n">
        <v>1</v>
      </c>
      <c r="Z437" t="n">
        <v>10</v>
      </c>
    </row>
    <row r="438">
      <c r="A438" t="n">
        <v>114</v>
      </c>
      <c r="B438" t="n">
        <v>125</v>
      </c>
      <c r="C438" t="inlineStr">
        <is>
          <t xml:space="preserve">CONCLUIDO	</t>
        </is>
      </c>
      <c r="D438" t="n">
        <v>3.7347</v>
      </c>
      <c r="E438" t="n">
        <v>26.78</v>
      </c>
      <c r="F438" t="n">
        <v>23.55</v>
      </c>
      <c r="G438" t="n">
        <v>141.28</v>
      </c>
      <c r="H438" t="n">
        <v>1.77</v>
      </c>
      <c r="I438" t="n">
        <v>10</v>
      </c>
      <c r="J438" t="n">
        <v>296.97</v>
      </c>
      <c r="K438" t="n">
        <v>58.47</v>
      </c>
      <c r="L438" t="n">
        <v>29.5</v>
      </c>
      <c r="M438" t="n">
        <v>8</v>
      </c>
      <c r="N438" t="n">
        <v>84</v>
      </c>
      <c r="O438" t="n">
        <v>36860.62</v>
      </c>
      <c r="P438" t="n">
        <v>361.33</v>
      </c>
      <c r="Q438" t="n">
        <v>608.78</v>
      </c>
      <c r="R438" t="n">
        <v>52.83</v>
      </c>
      <c r="S438" t="n">
        <v>46.36</v>
      </c>
      <c r="T438" t="n">
        <v>2912.7</v>
      </c>
      <c r="U438" t="n">
        <v>0.88</v>
      </c>
      <c r="V438" t="n">
        <v>0.9</v>
      </c>
      <c r="W438" t="n">
        <v>9.19</v>
      </c>
      <c r="X438" t="n">
        <v>0.18</v>
      </c>
      <c r="Y438" t="n">
        <v>1</v>
      </c>
      <c r="Z438" t="n">
        <v>10</v>
      </c>
    </row>
    <row r="439">
      <c r="A439" t="n">
        <v>115</v>
      </c>
      <c r="B439" t="n">
        <v>125</v>
      </c>
      <c r="C439" t="inlineStr">
        <is>
          <t xml:space="preserve">CONCLUIDO	</t>
        </is>
      </c>
      <c r="D439" t="n">
        <v>3.7342</v>
      </c>
      <c r="E439" t="n">
        <v>26.78</v>
      </c>
      <c r="F439" t="n">
        <v>23.55</v>
      </c>
      <c r="G439" t="n">
        <v>141.3</v>
      </c>
      <c r="H439" t="n">
        <v>1.78</v>
      </c>
      <c r="I439" t="n">
        <v>10</v>
      </c>
      <c r="J439" t="n">
        <v>297.49</v>
      </c>
      <c r="K439" t="n">
        <v>58.47</v>
      </c>
      <c r="L439" t="n">
        <v>29.75</v>
      </c>
      <c r="M439" t="n">
        <v>8</v>
      </c>
      <c r="N439" t="n">
        <v>84.27</v>
      </c>
      <c r="O439" t="n">
        <v>36924.87</v>
      </c>
      <c r="P439" t="n">
        <v>361.64</v>
      </c>
      <c r="Q439" t="n">
        <v>608.8099999999999</v>
      </c>
      <c r="R439" t="n">
        <v>52.96</v>
      </c>
      <c r="S439" t="n">
        <v>46.36</v>
      </c>
      <c r="T439" t="n">
        <v>2979.64</v>
      </c>
      <c r="U439" t="n">
        <v>0.88</v>
      </c>
      <c r="V439" t="n">
        <v>0.9</v>
      </c>
      <c r="W439" t="n">
        <v>9.19</v>
      </c>
      <c r="X439" t="n">
        <v>0.18</v>
      </c>
      <c r="Y439" t="n">
        <v>1</v>
      </c>
      <c r="Z439" t="n">
        <v>10</v>
      </c>
    </row>
    <row r="440">
      <c r="A440" t="n">
        <v>116</v>
      </c>
      <c r="B440" t="n">
        <v>125</v>
      </c>
      <c r="C440" t="inlineStr">
        <is>
          <t xml:space="preserve">CONCLUIDO	</t>
        </is>
      </c>
      <c r="D440" t="n">
        <v>3.735</v>
      </c>
      <c r="E440" t="n">
        <v>26.77</v>
      </c>
      <c r="F440" t="n">
        <v>23.54</v>
      </c>
      <c r="G440" t="n">
        <v>141.27</v>
      </c>
      <c r="H440" t="n">
        <v>1.79</v>
      </c>
      <c r="I440" t="n">
        <v>10</v>
      </c>
      <c r="J440" t="n">
        <v>298.01</v>
      </c>
      <c r="K440" t="n">
        <v>58.47</v>
      </c>
      <c r="L440" t="n">
        <v>30</v>
      </c>
      <c r="M440" t="n">
        <v>8</v>
      </c>
      <c r="N440" t="n">
        <v>84.54000000000001</v>
      </c>
      <c r="O440" t="n">
        <v>36989.23</v>
      </c>
      <c r="P440" t="n">
        <v>361.82</v>
      </c>
      <c r="Q440" t="n">
        <v>608.76</v>
      </c>
      <c r="R440" t="n">
        <v>52.82</v>
      </c>
      <c r="S440" t="n">
        <v>46.36</v>
      </c>
      <c r="T440" t="n">
        <v>2908.65</v>
      </c>
      <c r="U440" t="n">
        <v>0.88</v>
      </c>
      <c r="V440" t="n">
        <v>0.9</v>
      </c>
      <c r="W440" t="n">
        <v>9.19</v>
      </c>
      <c r="X440" t="n">
        <v>0.17</v>
      </c>
      <c r="Y440" t="n">
        <v>1</v>
      </c>
      <c r="Z440" t="n">
        <v>10</v>
      </c>
    </row>
    <row r="441">
      <c r="A441" t="n">
        <v>117</v>
      </c>
      <c r="B441" t="n">
        <v>125</v>
      </c>
      <c r="C441" t="inlineStr">
        <is>
          <t xml:space="preserve">CONCLUIDO	</t>
        </is>
      </c>
      <c r="D441" t="n">
        <v>3.7351</v>
      </c>
      <c r="E441" t="n">
        <v>26.77</v>
      </c>
      <c r="F441" t="n">
        <v>23.54</v>
      </c>
      <c r="G441" t="n">
        <v>141.26</v>
      </c>
      <c r="H441" t="n">
        <v>1.8</v>
      </c>
      <c r="I441" t="n">
        <v>10</v>
      </c>
      <c r="J441" t="n">
        <v>298.54</v>
      </c>
      <c r="K441" t="n">
        <v>58.47</v>
      </c>
      <c r="L441" t="n">
        <v>30.25</v>
      </c>
      <c r="M441" t="n">
        <v>8</v>
      </c>
      <c r="N441" t="n">
        <v>84.81</v>
      </c>
      <c r="O441" t="n">
        <v>37053.7</v>
      </c>
      <c r="P441" t="n">
        <v>361.86</v>
      </c>
      <c r="Q441" t="n">
        <v>608.77</v>
      </c>
      <c r="R441" t="n">
        <v>52.71</v>
      </c>
      <c r="S441" t="n">
        <v>46.36</v>
      </c>
      <c r="T441" t="n">
        <v>2851.43</v>
      </c>
      <c r="U441" t="n">
        <v>0.88</v>
      </c>
      <c r="V441" t="n">
        <v>0.91</v>
      </c>
      <c r="W441" t="n">
        <v>9.19</v>
      </c>
      <c r="X441" t="n">
        <v>0.17</v>
      </c>
      <c r="Y441" t="n">
        <v>1</v>
      </c>
      <c r="Z441" t="n">
        <v>10</v>
      </c>
    </row>
    <row r="442">
      <c r="A442" t="n">
        <v>118</v>
      </c>
      <c r="B442" t="n">
        <v>125</v>
      </c>
      <c r="C442" t="inlineStr">
        <is>
          <t xml:space="preserve">CONCLUIDO	</t>
        </is>
      </c>
      <c r="D442" t="n">
        <v>3.7349</v>
      </c>
      <c r="E442" t="n">
        <v>26.77</v>
      </c>
      <c r="F442" t="n">
        <v>23.55</v>
      </c>
      <c r="G442" t="n">
        <v>141.27</v>
      </c>
      <c r="H442" t="n">
        <v>1.82</v>
      </c>
      <c r="I442" t="n">
        <v>10</v>
      </c>
      <c r="J442" t="n">
        <v>299.06</v>
      </c>
      <c r="K442" t="n">
        <v>58.47</v>
      </c>
      <c r="L442" t="n">
        <v>30.5</v>
      </c>
      <c r="M442" t="n">
        <v>8</v>
      </c>
      <c r="N442" t="n">
        <v>85.09</v>
      </c>
      <c r="O442" t="n">
        <v>37118.29</v>
      </c>
      <c r="P442" t="n">
        <v>361.96</v>
      </c>
      <c r="Q442" t="n">
        <v>608.84</v>
      </c>
      <c r="R442" t="n">
        <v>52.78</v>
      </c>
      <c r="S442" t="n">
        <v>46.36</v>
      </c>
      <c r="T442" t="n">
        <v>2886.41</v>
      </c>
      <c r="U442" t="n">
        <v>0.88</v>
      </c>
      <c r="V442" t="n">
        <v>0.9</v>
      </c>
      <c r="W442" t="n">
        <v>9.19</v>
      </c>
      <c r="X442" t="n">
        <v>0.17</v>
      </c>
      <c r="Y442" t="n">
        <v>1</v>
      </c>
      <c r="Z442" t="n">
        <v>10</v>
      </c>
    </row>
    <row r="443">
      <c r="A443" t="n">
        <v>119</v>
      </c>
      <c r="B443" t="n">
        <v>125</v>
      </c>
      <c r="C443" t="inlineStr">
        <is>
          <t xml:space="preserve">CONCLUIDO	</t>
        </is>
      </c>
      <c r="D443" t="n">
        <v>3.7352</v>
      </c>
      <c r="E443" t="n">
        <v>26.77</v>
      </c>
      <c r="F443" t="n">
        <v>23.54</v>
      </c>
      <c r="G443" t="n">
        <v>141.26</v>
      </c>
      <c r="H443" t="n">
        <v>1.83</v>
      </c>
      <c r="I443" t="n">
        <v>10</v>
      </c>
      <c r="J443" t="n">
        <v>299.59</v>
      </c>
      <c r="K443" t="n">
        <v>58.47</v>
      </c>
      <c r="L443" t="n">
        <v>30.75</v>
      </c>
      <c r="M443" t="n">
        <v>8</v>
      </c>
      <c r="N443" t="n">
        <v>85.36</v>
      </c>
      <c r="O443" t="n">
        <v>37183.12</v>
      </c>
      <c r="P443" t="n">
        <v>362.13</v>
      </c>
      <c r="Q443" t="n">
        <v>608.77</v>
      </c>
      <c r="R443" t="n">
        <v>52.68</v>
      </c>
      <c r="S443" t="n">
        <v>46.36</v>
      </c>
      <c r="T443" t="n">
        <v>2836.68</v>
      </c>
      <c r="U443" t="n">
        <v>0.88</v>
      </c>
      <c r="V443" t="n">
        <v>0.91</v>
      </c>
      <c r="W443" t="n">
        <v>9.19</v>
      </c>
      <c r="X443" t="n">
        <v>0.17</v>
      </c>
      <c r="Y443" t="n">
        <v>1</v>
      </c>
      <c r="Z443" t="n">
        <v>10</v>
      </c>
    </row>
    <row r="444">
      <c r="A444" t="n">
        <v>120</v>
      </c>
      <c r="B444" t="n">
        <v>125</v>
      </c>
      <c r="C444" t="inlineStr">
        <is>
          <t xml:space="preserve">CONCLUIDO	</t>
        </is>
      </c>
      <c r="D444" t="n">
        <v>3.7353</v>
      </c>
      <c r="E444" t="n">
        <v>26.77</v>
      </c>
      <c r="F444" t="n">
        <v>23.54</v>
      </c>
      <c r="G444" t="n">
        <v>141.25</v>
      </c>
      <c r="H444" t="n">
        <v>1.84</v>
      </c>
      <c r="I444" t="n">
        <v>10</v>
      </c>
      <c r="J444" t="n">
        <v>300.11</v>
      </c>
      <c r="K444" t="n">
        <v>58.47</v>
      </c>
      <c r="L444" t="n">
        <v>31</v>
      </c>
      <c r="M444" t="n">
        <v>8</v>
      </c>
      <c r="N444" t="n">
        <v>85.64</v>
      </c>
      <c r="O444" t="n">
        <v>37247.94</v>
      </c>
      <c r="P444" t="n">
        <v>361.66</v>
      </c>
      <c r="Q444" t="n">
        <v>608.76</v>
      </c>
      <c r="R444" t="n">
        <v>52.58</v>
      </c>
      <c r="S444" t="n">
        <v>46.36</v>
      </c>
      <c r="T444" t="n">
        <v>2786.38</v>
      </c>
      <c r="U444" t="n">
        <v>0.88</v>
      </c>
      <c r="V444" t="n">
        <v>0.91</v>
      </c>
      <c r="W444" t="n">
        <v>9.199999999999999</v>
      </c>
      <c r="X444" t="n">
        <v>0.17</v>
      </c>
      <c r="Y444" t="n">
        <v>1</v>
      </c>
      <c r="Z444" t="n">
        <v>10</v>
      </c>
    </row>
    <row r="445">
      <c r="A445" t="n">
        <v>121</v>
      </c>
      <c r="B445" t="n">
        <v>125</v>
      </c>
      <c r="C445" t="inlineStr">
        <is>
          <t xml:space="preserve">CONCLUIDO	</t>
        </is>
      </c>
      <c r="D445" t="n">
        <v>3.7354</v>
      </c>
      <c r="E445" t="n">
        <v>26.77</v>
      </c>
      <c r="F445" t="n">
        <v>23.54</v>
      </c>
      <c r="G445" t="n">
        <v>141.25</v>
      </c>
      <c r="H445" t="n">
        <v>1.85</v>
      </c>
      <c r="I445" t="n">
        <v>10</v>
      </c>
      <c r="J445" t="n">
        <v>300.64</v>
      </c>
      <c r="K445" t="n">
        <v>58.47</v>
      </c>
      <c r="L445" t="n">
        <v>31.25</v>
      </c>
      <c r="M445" t="n">
        <v>8</v>
      </c>
      <c r="N445" t="n">
        <v>85.91</v>
      </c>
      <c r="O445" t="n">
        <v>37312.88</v>
      </c>
      <c r="P445" t="n">
        <v>360.94</v>
      </c>
      <c r="Q445" t="n">
        <v>608.8200000000001</v>
      </c>
      <c r="R445" t="n">
        <v>52.67</v>
      </c>
      <c r="S445" t="n">
        <v>46.36</v>
      </c>
      <c r="T445" t="n">
        <v>2831.26</v>
      </c>
      <c r="U445" t="n">
        <v>0.88</v>
      </c>
      <c r="V445" t="n">
        <v>0.91</v>
      </c>
      <c r="W445" t="n">
        <v>9.19</v>
      </c>
      <c r="X445" t="n">
        <v>0.17</v>
      </c>
      <c r="Y445" t="n">
        <v>1</v>
      </c>
      <c r="Z445" t="n">
        <v>10</v>
      </c>
    </row>
    <row r="446">
      <c r="A446" t="n">
        <v>122</v>
      </c>
      <c r="B446" t="n">
        <v>125</v>
      </c>
      <c r="C446" t="inlineStr">
        <is>
          <t xml:space="preserve">CONCLUIDO	</t>
        </is>
      </c>
      <c r="D446" t="n">
        <v>3.7346</v>
      </c>
      <c r="E446" t="n">
        <v>26.78</v>
      </c>
      <c r="F446" t="n">
        <v>23.55</v>
      </c>
      <c r="G446" t="n">
        <v>141.28</v>
      </c>
      <c r="H446" t="n">
        <v>1.86</v>
      </c>
      <c r="I446" t="n">
        <v>10</v>
      </c>
      <c r="J446" t="n">
        <v>301.17</v>
      </c>
      <c r="K446" t="n">
        <v>58.47</v>
      </c>
      <c r="L446" t="n">
        <v>31.5</v>
      </c>
      <c r="M446" t="n">
        <v>8</v>
      </c>
      <c r="N446" t="n">
        <v>86.19</v>
      </c>
      <c r="O446" t="n">
        <v>37377.94</v>
      </c>
      <c r="P446" t="n">
        <v>359.95</v>
      </c>
      <c r="Q446" t="n">
        <v>608.8200000000001</v>
      </c>
      <c r="R446" t="n">
        <v>52.82</v>
      </c>
      <c r="S446" t="n">
        <v>46.36</v>
      </c>
      <c r="T446" t="n">
        <v>2905.18</v>
      </c>
      <c r="U446" t="n">
        <v>0.88</v>
      </c>
      <c r="V446" t="n">
        <v>0.9</v>
      </c>
      <c r="W446" t="n">
        <v>9.19</v>
      </c>
      <c r="X446" t="n">
        <v>0.18</v>
      </c>
      <c r="Y446" t="n">
        <v>1</v>
      </c>
      <c r="Z446" t="n">
        <v>10</v>
      </c>
    </row>
    <row r="447">
      <c r="A447" t="n">
        <v>123</v>
      </c>
      <c r="B447" t="n">
        <v>125</v>
      </c>
      <c r="C447" t="inlineStr">
        <is>
          <t xml:space="preserve">CONCLUIDO	</t>
        </is>
      </c>
      <c r="D447" t="n">
        <v>3.7343</v>
      </c>
      <c r="E447" t="n">
        <v>26.78</v>
      </c>
      <c r="F447" t="n">
        <v>23.55</v>
      </c>
      <c r="G447" t="n">
        <v>141.3</v>
      </c>
      <c r="H447" t="n">
        <v>1.87</v>
      </c>
      <c r="I447" t="n">
        <v>10</v>
      </c>
      <c r="J447" t="n">
        <v>301.69</v>
      </c>
      <c r="K447" t="n">
        <v>58.47</v>
      </c>
      <c r="L447" t="n">
        <v>31.75</v>
      </c>
      <c r="M447" t="n">
        <v>8</v>
      </c>
      <c r="N447" t="n">
        <v>86.47</v>
      </c>
      <c r="O447" t="n">
        <v>37443.11</v>
      </c>
      <c r="P447" t="n">
        <v>359.11</v>
      </c>
      <c r="Q447" t="n">
        <v>608.78</v>
      </c>
      <c r="R447" t="n">
        <v>52.98</v>
      </c>
      <c r="S447" t="n">
        <v>46.36</v>
      </c>
      <c r="T447" t="n">
        <v>2985.92</v>
      </c>
      <c r="U447" t="n">
        <v>0.88</v>
      </c>
      <c r="V447" t="n">
        <v>0.9</v>
      </c>
      <c r="W447" t="n">
        <v>9.19</v>
      </c>
      <c r="X447" t="n">
        <v>0.18</v>
      </c>
      <c r="Y447" t="n">
        <v>1</v>
      </c>
      <c r="Z447" t="n">
        <v>10</v>
      </c>
    </row>
    <row r="448">
      <c r="A448" t="n">
        <v>124</v>
      </c>
      <c r="B448" t="n">
        <v>125</v>
      </c>
      <c r="C448" t="inlineStr">
        <is>
          <t xml:space="preserve">CONCLUIDO	</t>
        </is>
      </c>
      <c r="D448" t="n">
        <v>3.7433</v>
      </c>
      <c r="E448" t="n">
        <v>26.71</v>
      </c>
      <c r="F448" t="n">
        <v>23.53</v>
      </c>
      <c r="G448" t="n">
        <v>156.88</v>
      </c>
      <c r="H448" t="n">
        <v>1.89</v>
      </c>
      <c r="I448" t="n">
        <v>9</v>
      </c>
      <c r="J448" t="n">
        <v>302.22</v>
      </c>
      <c r="K448" t="n">
        <v>58.47</v>
      </c>
      <c r="L448" t="n">
        <v>32</v>
      </c>
      <c r="M448" t="n">
        <v>7</v>
      </c>
      <c r="N448" t="n">
        <v>86.75</v>
      </c>
      <c r="O448" t="n">
        <v>37508.41</v>
      </c>
      <c r="P448" t="n">
        <v>357.47</v>
      </c>
      <c r="Q448" t="n">
        <v>608.84</v>
      </c>
      <c r="R448" t="n">
        <v>52.38</v>
      </c>
      <c r="S448" t="n">
        <v>46.36</v>
      </c>
      <c r="T448" t="n">
        <v>2691.72</v>
      </c>
      <c r="U448" t="n">
        <v>0.89</v>
      </c>
      <c r="V448" t="n">
        <v>0.91</v>
      </c>
      <c r="W448" t="n">
        <v>9.19</v>
      </c>
      <c r="X448" t="n">
        <v>0.16</v>
      </c>
      <c r="Y448" t="n">
        <v>1</v>
      </c>
      <c r="Z448" t="n">
        <v>10</v>
      </c>
    </row>
    <row r="449">
      <c r="A449" t="n">
        <v>125</v>
      </c>
      <c r="B449" t="n">
        <v>125</v>
      </c>
      <c r="C449" t="inlineStr">
        <is>
          <t xml:space="preserve">CONCLUIDO	</t>
        </is>
      </c>
      <c r="D449" t="n">
        <v>3.7435</v>
      </c>
      <c r="E449" t="n">
        <v>26.71</v>
      </c>
      <c r="F449" t="n">
        <v>23.53</v>
      </c>
      <c r="G449" t="n">
        <v>156.87</v>
      </c>
      <c r="H449" t="n">
        <v>1.9</v>
      </c>
      <c r="I449" t="n">
        <v>9</v>
      </c>
      <c r="J449" t="n">
        <v>302.75</v>
      </c>
      <c r="K449" t="n">
        <v>58.47</v>
      </c>
      <c r="L449" t="n">
        <v>32.25</v>
      </c>
      <c r="M449" t="n">
        <v>7</v>
      </c>
      <c r="N449" t="n">
        <v>87.03</v>
      </c>
      <c r="O449" t="n">
        <v>37573.82</v>
      </c>
      <c r="P449" t="n">
        <v>358.11</v>
      </c>
      <c r="Q449" t="n">
        <v>608.76</v>
      </c>
      <c r="R449" t="n">
        <v>52.46</v>
      </c>
      <c r="S449" t="n">
        <v>46.36</v>
      </c>
      <c r="T449" t="n">
        <v>2731.38</v>
      </c>
      <c r="U449" t="n">
        <v>0.88</v>
      </c>
      <c r="V449" t="n">
        <v>0.91</v>
      </c>
      <c r="W449" t="n">
        <v>9.19</v>
      </c>
      <c r="X449" t="n">
        <v>0.16</v>
      </c>
      <c r="Y449" t="n">
        <v>1</v>
      </c>
      <c r="Z449" t="n">
        <v>10</v>
      </c>
    </row>
    <row r="450">
      <c r="A450" t="n">
        <v>126</v>
      </c>
      <c r="B450" t="n">
        <v>125</v>
      </c>
      <c r="C450" t="inlineStr">
        <is>
          <t xml:space="preserve">CONCLUIDO	</t>
        </is>
      </c>
      <c r="D450" t="n">
        <v>3.7436</v>
      </c>
      <c r="E450" t="n">
        <v>26.71</v>
      </c>
      <c r="F450" t="n">
        <v>23.53</v>
      </c>
      <c r="G450" t="n">
        <v>156.87</v>
      </c>
      <c r="H450" t="n">
        <v>1.91</v>
      </c>
      <c r="I450" t="n">
        <v>9</v>
      </c>
      <c r="J450" t="n">
        <v>303.28</v>
      </c>
      <c r="K450" t="n">
        <v>58.47</v>
      </c>
      <c r="L450" t="n">
        <v>32.5</v>
      </c>
      <c r="M450" t="n">
        <v>7</v>
      </c>
      <c r="N450" t="n">
        <v>87.31</v>
      </c>
      <c r="O450" t="n">
        <v>37639.36</v>
      </c>
      <c r="P450" t="n">
        <v>358.49</v>
      </c>
      <c r="Q450" t="n">
        <v>608.77</v>
      </c>
      <c r="R450" t="n">
        <v>52.29</v>
      </c>
      <c r="S450" t="n">
        <v>46.36</v>
      </c>
      <c r="T450" t="n">
        <v>2647.46</v>
      </c>
      <c r="U450" t="n">
        <v>0.89</v>
      </c>
      <c r="V450" t="n">
        <v>0.91</v>
      </c>
      <c r="W450" t="n">
        <v>9.19</v>
      </c>
      <c r="X450" t="n">
        <v>0.16</v>
      </c>
      <c r="Y450" t="n">
        <v>1</v>
      </c>
      <c r="Z450" t="n">
        <v>10</v>
      </c>
    </row>
    <row r="451">
      <c r="A451" t="n">
        <v>127</v>
      </c>
      <c r="B451" t="n">
        <v>125</v>
      </c>
      <c r="C451" t="inlineStr">
        <is>
          <t xml:space="preserve">CONCLUIDO	</t>
        </is>
      </c>
      <c r="D451" t="n">
        <v>3.7436</v>
      </c>
      <c r="E451" t="n">
        <v>26.71</v>
      </c>
      <c r="F451" t="n">
        <v>23.53</v>
      </c>
      <c r="G451" t="n">
        <v>156.87</v>
      </c>
      <c r="H451" t="n">
        <v>1.92</v>
      </c>
      <c r="I451" t="n">
        <v>9</v>
      </c>
      <c r="J451" t="n">
        <v>303.82</v>
      </c>
      <c r="K451" t="n">
        <v>58.47</v>
      </c>
      <c r="L451" t="n">
        <v>32.75</v>
      </c>
      <c r="M451" t="n">
        <v>7</v>
      </c>
      <c r="N451" t="n">
        <v>87.59</v>
      </c>
      <c r="O451" t="n">
        <v>37705.01</v>
      </c>
      <c r="P451" t="n">
        <v>358.69</v>
      </c>
      <c r="Q451" t="n">
        <v>608.79</v>
      </c>
      <c r="R451" t="n">
        <v>52.35</v>
      </c>
      <c r="S451" t="n">
        <v>46.36</v>
      </c>
      <c r="T451" t="n">
        <v>2677.4</v>
      </c>
      <c r="U451" t="n">
        <v>0.89</v>
      </c>
      <c r="V451" t="n">
        <v>0.91</v>
      </c>
      <c r="W451" t="n">
        <v>9.19</v>
      </c>
      <c r="X451" t="n">
        <v>0.16</v>
      </c>
      <c r="Y451" t="n">
        <v>1</v>
      </c>
      <c r="Z451" t="n">
        <v>10</v>
      </c>
    </row>
    <row r="452">
      <c r="A452" t="n">
        <v>128</v>
      </c>
      <c r="B452" t="n">
        <v>125</v>
      </c>
      <c r="C452" t="inlineStr">
        <is>
          <t xml:space="preserve">CONCLUIDO	</t>
        </is>
      </c>
      <c r="D452" t="n">
        <v>3.7429</v>
      </c>
      <c r="E452" t="n">
        <v>26.72</v>
      </c>
      <c r="F452" t="n">
        <v>23.54</v>
      </c>
      <c r="G452" t="n">
        <v>156.9</v>
      </c>
      <c r="H452" t="n">
        <v>1.93</v>
      </c>
      <c r="I452" t="n">
        <v>9</v>
      </c>
      <c r="J452" t="n">
        <v>304.35</v>
      </c>
      <c r="K452" t="n">
        <v>58.47</v>
      </c>
      <c r="L452" t="n">
        <v>33</v>
      </c>
      <c r="M452" t="n">
        <v>7</v>
      </c>
      <c r="N452" t="n">
        <v>87.88</v>
      </c>
      <c r="O452" t="n">
        <v>37770.79</v>
      </c>
      <c r="P452" t="n">
        <v>359.07</v>
      </c>
      <c r="Q452" t="n">
        <v>608.76</v>
      </c>
      <c r="R452" t="n">
        <v>52.54</v>
      </c>
      <c r="S452" t="n">
        <v>46.36</v>
      </c>
      <c r="T452" t="n">
        <v>2770.22</v>
      </c>
      <c r="U452" t="n">
        <v>0.88</v>
      </c>
      <c r="V452" t="n">
        <v>0.91</v>
      </c>
      <c r="W452" t="n">
        <v>9.19</v>
      </c>
      <c r="X452" t="n">
        <v>0.16</v>
      </c>
      <c r="Y452" t="n">
        <v>1</v>
      </c>
      <c r="Z452" t="n">
        <v>10</v>
      </c>
    </row>
    <row r="453">
      <c r="A453" t="n">
        <v>129</v>
      </c>
      <c r="B453" t="n">
        <v>125</v>
      </c>
      <c r="C453" t="inlineStr">
        <is>
          <t xml:space="preserve">CONCLUIDO	</t>
        </is>
      </c>
      <c r="D453" t="n">
        <v>3.7426</v>
      </c>
      <c r="E453" t="n">
        <v>26.72</v>
      </c>
      <c r="F453" t="n">
        <v>23.54</v>
      </c>
      <c r="G453" t="n">
        <v>156.92</v>
      </c>
      <c r="H453" t="n">
        <v>1.94</v>
      </c>
      <c r="I453" t="n">
        <v>9</v>
      </c>
      <c r="J453" t="n">
        <v>304.88</v>
      </c>
      <c r="K453" t="n">
        <v>58.47</v>
      </c>
      <c r="L453" t="n">
        <v>33.25</v>
      </c>
      <c r="M453" t="n">
        <v>7</v>
      </c>
      <c r="N453" t="n">
        <v>88.16</v>
      </c>
      <c r="O453" t="n">
        <v>37836.69</v>
      </c>
      <c r="P453" t="n">
        <v>359.12</v>
      </c>
      <c r="Q453" t="n">
        <v>608.78</v>
      </c>
      <c r="R453" t="n">
        <v>52.58</v>
      </c>
      <c r="S453" t="n">
        <v>46.36</v>
      </c>
      <c r="T453" t="n">
        <v>2790.96</v>
      </c>
      <c r="U453" t="n">
        <v>0.88</v>
      </c>
      <c r="V453" t="n">
        <v>0.91</v>
      </c>
      <c r="W453" t="n">
        <v>9.19</v>
      </c>
      <c r="X453" t="n">
        <v>0.17</v>
      </c>
      <c r="Y453" t="n">
        <v>1</v>
      </c>
      <c r="Z453" t="n">
        <v>10</v>
      </c>
    </row>
    <row r="454">
      <c r="A454" t="n">
        <v>130</v>
      </c>
      <c r="B454" t="n">
        <v>125</v>
      </c>
      <c r="C454" t="inlineStr">
        <is>
          <t xml:space="preserve">CONCLUIDO	</t>
        </is>
      </c>
      <c r="D454" t="n">
        <v>3.7429</v>
      </c>
      <c r="E454" t="n">
        <v>26.72</v>
      </c>
      <c r="F454" t="n">
        <v>23.54</v>
      </c>
      <c r="G454" t="n">
        <v>156.9</v>
      </c>
      <c r="H454" t="n">
        <v>1.95</v>
      </c>
      <c r="I454" t="n">
        <v>9</v>
      </c>
      <c r="J454" t="n">
        <v>305.42</v>
      </c>
      <c r="K454" t="n">
        <v>58.47</v>
      </c>
      <c r="L454" t="n">
        <v>33.5</v>
      </c>
      <c r="M454" t="n">
        <v>7</v>
      </c>
      <c r="N454" t="n">
        <v>88.45</v>
      </c>
      <c r="O454" t="n">
        <v>37902.71</v>
      </c>
      <c r="P454" t="n">
        <v>359.14</v>
      </c>
      <c r="Q454" t="n">
        <v>608.8</v>
      </c>
      <c r="R454" t="n">
        <v>52.47</v>
      </c>
      <c r="S454" t="n">
        <v>46.36</v>
      </c>
      <c r="T454" t="n">
        <v>2737.23</v>
      </c>
      <c r="U454" t="n">
        <v>0.88</v>
      </c>
      <c r="V454" t="n">
        <v>0.91</v>
      </c>
      <c r="W454" t="n">
        <v>9.19</v>
      </c>
      <c r="X454" t="n">
        <v>0.16</v>
      </c>
      <c r="Y454" t="n">
        <v>1</v>
      </c>
      <c r="Z454" t="n">
        <v>10</v>
      </c>
    </row>
    <row r="455">
      <c r="A455" t="n">
        <v>131</v>
      </c>
      <c r="B455" t="n">
        <v>125</v>
      </c>
      <c r="C455" t="inlineStr">
        <is>
          <t xml:space="preserve">CONCLUIDO	</t>
        </is>
      </c>
      <c r="D455" t="n">
        <v>3.7436</v>
      </c>
      <c r="E455" t="n">
        <v>26.71</v>
      </c>
      <c r="F455" t="n">
        <v>23.53</v>
      </c>
      <c r="G455" t="n">
        <v>156.87</v>
      </c>
      <c r="H455" t="n">
        <v>1.97</v>
      </c>
      <c r="I455" t="n">
        <v>9</v>
      </c>
      <c r="J455" t="n">
        <v>305.96</v>
      </c>
      <c r="K455" t="n">
        <v>58.47</v>
      </c>
      <c r="L455" t="n">
        <v>33.75</v>
      </c>
      <c r="M455" t="n">
        <v>7</v>
      </c>
      <c r="N455" t="n">
        <v>88.73</v>
      </c>
      <c r="O455" t="n">
        <v>37968.85</v>
      </c>
      <c r="P455" t="n">
        <v>359.15</v>
      </c>
      <c r="Q455" t="n">
        <v>608.76</v>
      </c>
      <c r="R455" t="n">
        <v>52.35</v>
      </c>
      <c r="S455" t="n">
        <v>46.36</v>
      </c>
      <c r="T455" t="n">
        <v>2679.44</v>
      </c>
      <c r="U455" t="n">
        <v>0.89</v>
      </c>
      <c r="V455" t="n">
        <v>0.91</v>
      </c>
      <c r="W455" t="n">
        <v>9.19</v>
      </c>
      <c r="X455" t="n">
        <v>0.16</v>
      </c>
      <c r="Y455" t="n">
        <v>1</v>
      </c>
      <c r="Z455" t="n">
        <v>10</v>
      </c>
    </row>
    <row r="456">
      <c r="A456" t="n">
        <v>132</v>
      </c>
      <c r="B456" t="n">
        <v>125</v>
      </c>
      <c r="C456" t="inlineStr">
        <is>
          <t xml:space="preserve">CONCLUIDO	</t>
        </is>
      </c>
      <c r="D456" t="n">
        <v>3.7429</v>
      </c>
      <c r="E456" t="n">
        <v>26.72</v>
      </c>
      <c r="F456" t="n">
        <v>23.54</v>
      </c>
      <c r="G456" t="n">
        <v>156.9</v>
      </c>
      <c r="H456" t="n">
        <v>1.98</v>
      </c>
      <c r="I456" t="n">
        <v>9</v>
      </c>
      <c r="J456" t="n">
        <v>306.49</v>
      </c>
      <c r="K456" t="n">
        <v>58.47</v>
      </c>
      <c r="L456" t="n">
        <v>34</v>
      </c>
      <c r="M456" t="n">
        <v>7</v>
      </c>
      <c r="N456" t="n">
        <v>89.02</v>
      </c>
      <c r="O456" t="n">
        <v>38035.12</v>
      </c>
      <c r="P456" t="n">
        <v>359.17</v>
      </c>
      <c r="Q456" t="n">
        <v>608.76</v>
      </c>
      <c r="R456" t="n">
        <v>52.47</v>
      </c>
      <c r="S456" t="n">
        <v>46.36</v>
      </c>
      <c r="T456" t="n">
        <v>2738.54</v>
      </c>
      <c r="U456" t="n">
        <v>0.88</v>
      </c>
      <c r="V456" t="n">
        <v>0.91</v>
      </c>
      <c r="W456" t="n">
        <v>9.19</v>
      </c>
      <c r="X456" t="n">
        <v>0.16</v>
      </c>
      <c r="Y456" t="n">
        <v>1</v>
      </c>
      <c r="Z456" t="n">
        <v>10</v>
      </c>
    </row>
    <row r="457">
      <c r="A457" t="n">
        <v>133</v>
      </c>
      <c r="B457" t="n">
        <v>125</v>
      </c>
      <c r="C457" t="inlineStr">
        <is>
          <t xml:space="preserve">CONCLUIDO	</t>
        </is>
      </c>
      <c r="D457" t="n">
        <v>3.744</v>
      </c>
      <c r="E457" t="n">
        <v>26.71</v>
      </c>
      <c r="F457" t="n">
        <v>23.53</v>
      </c>
      <c r="G457" t="n">
        <v>156.85</v>
      </c>
      <c r="H457" t="n">
        <v>1.99</v>
      </c>
      <c r="I457" t="n">
        <v>9</v>
      </c>
      <c r="J457" t="n">
        <v>307.03</v>
      </c>
      <c r="K457" t="n">
        <v>58.47</v>
      </c>
      <c r="L457" t="n">
        <v>34.25</v>
      </c>
      <c r="M457" t="n">
        <v>7</v>
      </c>
      <c r="N457" t="n">
        <v>89.31</v>
      </c>
      <c r="O457" t="n">
        <v>38101.52</v>
      </c>
      <c r="P457" t="n">
        <v>359.29</v>
      </c>
      <c r="Q457" t="n">
        <v>608.8</v>
      </c>
      <c r="R457" t="n">
        <v>52.3</v>
      </c>
      <c r="S457" t="n">
        <v>46.36</v>
      </c>
      <c r="T457" t="n">
        <v>2653.47</v>
      </c>
      <c r="U457" t="n">
        <v>0.89</v>
      </c>
      <c r="V457" t="n">
        <v>0.91</v>
      </c>
      <c r="W457" t="n">
        <v>9.19</v>
      </c>
      <c r="X457" t="n">
        <v>0.16</v>
      </c>
      <c r="Y457" t="n">
        <v>1</v>
      </c>
      <c r="Z457" t="n">
        <v>10</v>
      </c>
    </row>
    <row r="458">
      <c r="A458" t="n">
        <v>134</v>
      </c>
      <c r="B458" t="n">
        <v>125</v>
      </c>
      <c r="C458" t="inlineStr">
        <is>
          <t xml:space="preserve">CONCLUIDO	</t>
        </is>
      </c>
      <c r="D458" t="n">
        <v>3.7438</v>
      </c>
      <c r="E458" t="n">
        <v>26.71</v>
      </c>
      <c r="F458" t="n">
        <v>23.53</v>
      </c>
      <c r="G458" t="n">
        <v>156.86</v>
      </c>
      <c r="H458" t="n">
        <v>2</v>
      </c>
      <c r="I458" t="n">
        <v>9</v>
      </c>
      <c r="J458" t="n">
        <v>307.57</v>
      </c>
      <c r="K458" t="n">
        <v>58.47</v>
      </c>
      <c r="L458" t="n">
        <v>34.5</v>
      </c>
      <c r="M458" t="n">
        <v>7</v>
      </c>
      <c r="N458" t="n">
        <v>89.59999999999999</v>
      </c>
      <c r="O458" t="n">
        <v>38168.04</v>
      </c>
      <c r="P458" t="n">
        <v>359.02</v>
      </c>
      <c r="Q458" t="n">
        <v>608.78</v>
      </c>
      <c r="R458" t="n">
        <v>52.24</v>
      </c>
      <c r="S458" t="n">
        <v>46.36</v>
      </c>
      <c r="T458" t="n">
        <v>2620.12</v>
      </c>
      <c r="U458" t="n">
        <v>0.89</v>
      </c>
      <c r="V458" t="n">
        <v>0.91</v>
      </c>
      <c r="W458" t="n">
        <v>9.19</v>
      </c>
      <c r="X458" t="n">
        <v>0.16</v>
      </c>
      <c r="Y458" t="n">
        <v>1</v>
      </c>
      <c r="Z458" t="n">
        <v>10</v>
      </c>
    </row>
    <row r="459">
      <c r="A459" t="n">
        <v>135</v>
      </c>
      <c r="B459" t="n">
        <v>125</v>
      </c>
      <c r="C459" t="inlineStr">
        <is>
          <t xml:space="preserve">CONCLUIDO	</t>
        </is>
      </c>
      <c r="D459" t="n">
        <v>3.7434</v>
      </c>
      <c r="E459" t="n">
        <v>26.71</v>
      </c>
      <c r="F459" t="n">
        <v>23.53</v>
      </c>
      <c r="G459" t="n">
        <v>156.88</v>
      </c>
      <c r="H459" t="n">
        <v>2.01</v>
      </c>
      <c r="I459" t="n">
        <v>9</v>
      </c>
      <c r="J459" t="n">
        <v>308.11</v>
      </c>
      <c r="K459" t="n">
        <v>58.47</v>
      </c>
      <c r="L459" t="n">
        <v>34.75</v>
      </c>
      <c r="M459" t="n">
        <v>7</v>
      </c>
      <c r="N459" t="n">
        <v>89.89</v>
      </c>
      <c r="O459" t="n">
        <v>38234.68</v>
      </c>
      <c r="P459" t="n">
        <v>359.2</v>
      </c>
      <c r="Q459" t="n">
        <v>608.77</v>
      </c>
      <c r="R459" t="n">
        <v>52.32</v>
      </c>
      <c r="S459" t="n">
        <v>46.36</v>
      </c>
      <c r="T459" t="n">
        <v>2660.71</v>
      </c>
      <c r="U459" t="n">
        <v>0.89</v>
      </c>
      <c r="V459" t="n">
        <v>0.91</v>
      </c>
      <c r="W459" t="n">
        <v>9.19</v>
      </c>
      <c r="X459" t="n">
        <v>0.16</v>
      </c>
      <c r="Y459" t="n">
        <v>1</v>
      </c>
      <c r="Z459" t="n">
        <v>10</v>
      </c>
    </row>
    <row r="460">
      <c r="A460" t="n">
        <v>136</v>
      </c>
      <c r="B460" t="n">
        <v>125</v>
      </c>
      <c r="C460" t="inlineStr">
        <is>
          <t xml:space="preserve">CONCLUIDO	</t>
        </is>
      </c>
      <c r="D460" t="n">
        <v>3.7425</v>
      </c>
      <c r="E460" t="n">
        <v>26.72</v>
      </c>
      <c r="F460" t="n">
        <v>23.54</v>
      </c>
      <c r="G460" t="n">
        <v>156.92</v>
      </c>
      <c r="H460" t="n">
        <v>2.02</v>
      </c>
      <c r="I460" t="n">
        <v>9</v>
      </c>
      <c r="J460" t="n">
        <v>308.65</v>
      </c>
      <c r="K460" t="n">
        <v>58.47</v>
      </c>
      <c r="L460" t="n">
        <v>35</v>
      </c>
      <c r="M460" t="n">
        <v>7</v>
      </c>
      <c r="N460" t="n">
        <v>90.18000000000001</v>
      </c>
      <c r="O460" t="n">
        <v>38301.46</v>
      </c>
      <c r="P460" t="n">
        <v>358.85</v>
      </c>
      <c r="Q460" t="n">
        <v>608.8</v>
      </c>
      <c r="R460" t="n">
        <v>52.51</v>
      </c>
      <c r="S460" t="n">
        <v>46.36</v>
      </c>
      <c r="T460" t="n">
        <v>2757.52</v>
      </c>
      <c r="U460" t="n">
        <v>0.88</v>
      </c>
      <c r="V460" t="n">
        <v>0.91</v>
      </c>
      <c r="W460" t="n">
        <v>9.199999999999999</v>
      </c>
      <c r="X460" t="n">
        <v>0.17</v>
      </c>
      <c r="Y460" t="n">
        <v>1</v>
      </c>
      <c r="Z460" t="n">
        <v>10</v>
      </c>
    </row>
    <row r="461">
      <c r="A461" t="n">
        <v>137</v>
      </c>
      <c r="B461" t="n">
        <v>125</v>
      </c>
      <c r="C461" t="inlineStr">
        <is>
          <t xml:space="preserve">CONCLUIDO	</t>
        </is>
      </c>
      <c r="D461" t="n">
        <v>3.7427</v>
      </c>
      <c r="E461" t="n">
        <v>26.72</v>
      </c>
      <c r="F461" t="n">
        <v>23.54</v>
      </c>
      <c r="G461" t="n">
        <v>156.91</v>
      </c>
      <c r="H461" t="n">
        <v>2.03</v>
      </c>
      <c r="I461" t="n">
        <v>9</v>
      </c>
      <c r="J461" t="n">
        <v>309.2</v>
      </c>
      <c r="K461" t="n">
        <v>58.47</v>
      </c>
      <c r="L461" t="n">
        <v>35.25</v>
      </c>
      <c r="M461" t="n">
        <v>7</v>
      </c>
      <c r="N461" t="n">
        <v>90.47</v>
      </c>
      <c r="O461" t="n">
        <v>38368.36</v>
      </c>
      <c r="P461" t="n">
        <v>358.34</v>
      </c>
      <c r="Q461" t="n">
        <v>608.76</v>
      </c>
      <c r="R461" t="n">
        <v>52.67</v>
      </c>
      <c r="S461" t="n">
        <v>46.36</v>
      </c>
      <c r="T461" t="n">
        <v>2836.3</v>
      </c>
      <c r="U461" t="n">
        <v>0.88</v>
      </c>
      <c r="V461" t="n">
        <v>0.91</v>
      </c>
      <c r="W461" t="n">
        <v>9.19</v>
      </c>
      <c r="X461" t="n">
        <v>0.17</v>
      </c>
      <c r="Y461" t="n">
        <v>1</v>
      </c>
      <c r="Z461" t="n">
        <v>10</v>
      </c>
    </row>
    <row r="462">
      <c r="A462" t="n">
        <v>138</v>
      </c>
      <c r="B462" t="n">
        <v>125</v>
      </c>
      <c r="C462" t="inlineStr">
        <is>
          <t xml:space="preserve">CONCLUIDO	</t>
        </is>
      </c>
      <c r="D462" t="n">
        <v>3.7429</v>
      </c>
      <c r="E462" t="n">
        <v>26.72</v>
      </c>
      <c r="F462" t="n">
        <v>23.54</v>
      </c>
      <c r="G462" t="n">
        <v>156.9</v>
      </c>
      <c r="H462" t="n">
        <v>2.04</v>
      </c>
      <c r="I462" t="n">
        <v>9</v>
      </c>
      <c r="J462" t="n">
        <v>309.74</v>
      </c>
      <c r="K462" t="n">
        <v>58.47</v>
      </c>
      <c r="L462" t="n">
        <v>35.5</v>
      </c>
      <c r="M462" t="n">
        <v>7</v>
      </c>
      <c r="N462" t="n">
        <v>90.77</v>
      </c>
      <c r="O462" t="n">
        <v>38435.39</v>
      </c>
      <c r="P462" t="n">
        <v>357.97</v>
      </c>
      <c r="Q462" t="n">
        <v>608.8</v>
      </c>
      <c r="R462" t="n">
        <v>52.47</v>
      </c>
      <c r="S462" t="n">
        <v>46.36</v>
      </c>
      <c r="T462" t="n">
        <v>2738.33</v>
      </c>
      <c r="U462" t="n">
        <v>0.88</v>
      </c>
      <c r="V462" t="n">
        <v>0.91</v>
      </c>
      <c r="W462" t="n">
        <v>9.19</v>
      </c>
      <c r="X462" t="n">
        <v>0.16</v>
      </c>
      <c r="Y462" t="n">
        <v>1</v>
      </c>
      <c r="Z462" t="n">
        <v>10</v>
      </c>
    </row>
    <row r="463">
      <c r="A463" t="n">
        <v>139</v>
      </c>
      <c r="B463" t="n">
        <v>125</v>
      </c>
      <c r="C463" t="inlineStr">
        <is>
          <t xml:space="preserve">CONCLUIDO	</t>
        </is>
      </c>
      <c r="D463" t="n">
        <v>3.7418</v>
      </c>
      <c r="E463" t="n">
        <v>26.73</v>
      </c>
      <c r="F463" t="n">
        <v>23.54</v>
      </c>
      <c r="G463" t="n">
        <v>156.96</v>
      </c>
      <c r="H463" t="n">
        <v>2.05</v>
      </c>
      <c r="I463" t="n">
        <v>9</v>
      </c>
      <c r="J463" t="n">
        <v>310.28</v>
      </c>
      <c r="K463" t="n">
        <v>58.47</v>
      </c>
      <c r="L463" t="n">
        <v>35.75</v>
      </c>
      <c r="M463" t="n">
        <v>7</v>
      </c>
      <c r="N463" t="n">
        <v>91.06</v>
      </c>
      <c r="O463" t="n">
        <v>38502.55</v>
      </c>
      <c r="P463" t="n">
        <v>357.66</v>
      </c>
      <c r="Q463" t="n">
        <v>608.8</v>
      </c>
      <c r="R463" t="n">
        <v>52.64</v>
      </c>
      <c r="S463" t="n">
        <v>46.36</v>
      </c>
      <c r="T463" t="n">
        <v>2824.47</v>
      </c>
      <c r="U463" t="n">
        <v>0.88</v>
      </c>
      <c r="V463" t="n">
        <v>0.91</v>
      </c>
      <c r="W463" t="n">
        <v>9.199999999999999</v>
      </c>
      <c r="X463" t="n">
        <v>0.17</v>
      </c>
      <c r="Y463" t="n">
        <v>1</v>
      </c>
      <c r="Z463" t="n">
        <v>10</v>
      </c>
    </row>
    <row r="464">
      <c r="A464" t="n">
        <v>140</v>
      </c>
      <c r="B464" t="n">
        <v>125</v>
      </c>
      <c r="C464" t="inlineStr">
        <is>
          <t xml:space="preserve">CONCLUIDO	</t>
        </is>
      </c>
      <c r="D464" t="n">
        <v>3.7429</v>
      </c>
      <c r="E464" t="n">
        <v>26.72</v>
      </c>
      <c r="F464" t="n">
        <v>23.54</v>
      </c>
      <c r="G464" t="n">
        <v>156.9</v>
      </c>
      <c r="H464" t="n">
        <v>2.06</v>
      </c>
      <c r="I464" t="n">
        <v>9</v>
      </c>
      <c r="J464" t="n">
        <v>310.83</v>
      </c>
      <c r="K464" t="n">
        <v>58.47</v>
      </c>
      <c r="L464" t="n">
        <v>36</v>
      </c>
      <c r="M464" t="n">
        <v>7</v>
      </c>
      <c r="N464" t="n">
        <v>91.36</v>
      </c>
      <c r="O464" t="n">
        <v>38569.84</v>
      </c>
      <c r="P464" t="n">
        <v>356.95</v>
      </c>
      <c r="Q464" t="n">
        <v>608.8</v>
      </c>
      <c r="R464" t="n">
        <v>52.66</v>
      </c>
      <c r="S464" t="n">
        <v>46.36</v>
      </c>
      <c r="T464" t="n">
        <v>2834.41</v>
      </c>
      <c r="U464" t="n">
        <v>0.88</v>
      </c>
      <c r="V464" t="n">
        <v>0.91</v>
      </c>
      <c r="W464" t="n">
        <v>9.19</v>
      </c>
      <c r="X464" t="n">
        <v>0.16</v>
      </c>
      <c r="Y464" t="n">
        <v>1</v>
      </c>
      <c r="Z464" t="n">
        <v>10</v>
      </c>
    </row>
    <row r="465">
      <c r="A465" t="n">
        <v>141</v>
      </c>
      <c r="B465" t="n">
        <v>125</v>
      </c>
      <c r="C465" t="inlineStr">
        <is>
          <t xml:space="preserve">CONCLUIDO	</t>
        </is>
      </c>
      <c r="D465" t="n">
        <v>3.7424</v>
      </c>
      <c r="E465" t="n">
        <v>26.72</v>
      </c>
      <c r="F465" t="n">
        <v>23.54</v>
      </c>
      <c r="G465" t="n">
        <v>156.93</v>
      </c>
      <c r="H465" t="n">
        <v>2.07</v>
      </c>
      <c r="I465" t="n">
        <v>9</v>
      </c>
      <c r="J465" t="n">
        <v>311.38</v>
      </c>
      <c r="K465" t="n">
        <v>58.47</v>
      </c>
      <c r="L465" t="n">
        <v>36.25</v>
      </c>
      <c r="M465" t="n">
        <v>7</v>
      </c>
      <c r="N465" t="n">
        <v>91.65000000000001</v>
      </c>
      <c r="O465" t="n">
        <v>38637.26</v>
      </c>
      <c r="P465" t="n">
        <v>356.22</v>
      </c>
      <c r="Q465" t="n">
        <v>608.76</v>
      </c>
      <c r="R465" t="n">
        <v>52.69</v>
      </c>
      <c r="S465" t="n">
        <v>46.36</v>
      </c>
      <c r="T465" t="n">
        <v>2845.88</v>
      </c>
      <c r="U465" t="n">
        <v>0.88</v>
      </c>
      <c r="V465" t="n">
        <v>0.91</v>
      </c>
      <c r="W465" t="n">
        <v>9.19</v>
      </c>
      <c r="X465" t="n">
        <v>0.17</v>
      </c>
      <c r="Y465" t="n">
        <v>1</v>
      </c>
      <c r="Z465" t="n">
        <v>10</v>
      </c>
    </row>
    <row r="466">
      <c r="A466" t="n">
        <v>142</v>
      </c>
      <c r="B466" t="n">
        <v>125</v>
      </c>
      <c r="C466" t="inlineStr">
        <is>
          <t xml:space="preserve">CONCLUIDO	</t>
        </is>
      </c>
      <c r="D466" t="n">
        <v>3.7524</v>
      </c>
      <c r="E466" t="n">
        <v>26.65</v>
      </c>
      <c r="F466" t="n">
        <v>23.52</v>
      </c>
      <c r="G466" t="n">
        <v>176.36</v>
      </c>
      <c r="H466" t="n">
        <v>2.08</v>
      </c>
      <c r="I466" t="n">
        <v>8</v>
      </c>
      <c r="J466" t="n">
        <v>311.92</v>
      </c>
      <c r="K466" t="n">
        <v>58.47</v>
      </c>
      <c r="L466" t="n">
        <v>36.5</v>
      </c>
      <c r="M466" t="n">
        <v>6</v>
      </c>
      <c r="N466" t="n">
        <v>91.95</v>
      </c>
      <c r="O466" t="n">
        <v>38704.93</v>
      </c>
      <c r="P466" t="n">
        <v>355.86</v>
      </c>
      <c r="Q466" t="n">
        <v>608.8</v>
      </c>
      <c r="R466" t="n">
        <v>51.75</v>
      </c>
      <c r="S466" t="n">
        <v>46.36</v>
      </c>
      <c r="T466" t="n">
        <v>2382.53</v>
      </c>
      <c r="U466" t="n">
        <v>0.9</v>
      </c>
      <c r="V466" t="n">
        <v>0.91</v>
      </c>
      <c r="W466" t="n">
        <v>9.19</v>
      </c>
      <c r="X466" t="n">
        <v>0.14</v>
      </c>
      <c r="Y466" t="n">
        <v>1</v>
      </c>
      <c r="Z466" t="n">
        <v>10</v>
      </c>
    </row>
    <row r="467">
      <c r="A467" t="n">
        <v>143</v>
      </c>
      <c r="B467" t="n">
        <v>125</v>
      </c>
      <c r="C467" t="inlineStr">
        <is>
          <t xml:space="preserve">CONCLUIDO	</t>
        </is>
      </c>
      <c r="D467" t="n">
        <v>3.7525</v>
      </c>
      <c r="E467" t="n">
        <v>26.65</v>
      </c>
      <c r="F467" t="n">
        <v>23.51</v>
      </c>
      <c r="G467" t="n">
        <v>176.36</v>
      </c>
      <c r="H467" t="n">
        <v>2.1</v>
      </c>
      <c r="I467" t="n">
        <v>8</v>
      </c>
      <c r="J467" t="n">
        <v>312.47</v>
      </c>
      <c r="K467" t="n">
        <v>58.47</v>
      </c>
      <c r="L467" t="n">
        <v>36.75</v>
      </c>
      <c r="M467" t="n">
        <v>6</v>
      </c>
      <c r="N467" t="n">
        <v>92.25</v>
      </c>
      <c r="O467" t="n">
        <v>38772.62</v>
      </c>
      <c r="P467" t="n">
        <v>356.52</v>
      </c>
      <c r="Q467" t="n">
        <v>608.75</v>
      </c>
      <c r="R467" t="n">
        <v>51.82</v>
      </c>
      <c r="S467" t="n">
        <v>46.36</v>
      </c>
      <c r="T467" t="n">
        <v>2418.15</v>
      </c>
      <c r="U467" t="n">
        <v>0.89</v>
      </c>
      <c r="V467" t="n">
        <v>0.91</v>
      </c>
      <c r="W467" t="n">
        <v>9.19</v>
      </c>
      <c r="X467" t="n">
        <v>0.14</v>
      </c>
      <c r="Y467" t="n">
        <v>1</v>
      </c>
      <c r="Z467" t="n">
        <v>10</v>
      </c>
    </row>
    <row r="468">
      <c r="A468" t="n">
        <v>144</v>
      </c>
      <c r="B468" t="n">
        <v>125</v>
      </c>
      <c r="C468" t="inlineStr">
        <is>
          <t xml:space="preserve">CONCLUIDO	</t>
        </is>
      </c>
      <c r="D468" t="n">
        <v>3.7543</v>
      </c>
      <c r="E468" t="n">
        <v>26.64</v>
      </c>
      <c r="F468" t="n">
        <v>23.5</v>
      </c>
      <c r="G468" t="n">
        <v>176.26</v>
      </c>
      <c r="H468" t="n">
        <v>2.11</v>
      </c>
      <c r="I468" t="n">
        <v>8</v>
      </c>
      <c r="J468" t="n">
        <v>313.02</v>
      </c>
      <c r="K468" t="n">
        <v>58.47</v>
      </c>
      <c r="L468" t="n">
        <v>37</v>
      </c>
      <c r="M468" t="n">
        <v>6</v>
      </c>
      <c r="N468" t="n">
        <v>92.55</v>
      </c>
      <c r="O468" t="n">
        <v>38840.44</v>
      </c>
      <c r="P468" t="n">
        <v>356.69</v>
      </c>
      <c r="Q468" t="n">
        <v>608.8200000000001</v>
      </c>
      <c r="R468" t="n">
        <v>51.48</v>
      </c>
      <c r="S468" t="n">
        <v>46.36</v>
      </c>
      <c r="T468" t="n">
        <v>2247.92</v>
      </c>
      <c r="U468" t="n">
        <v>0.9</v>
      </c>
      <c r="V468" t="n">
        <v>0.91</v>
      </c>
      <c r="W468" t="n">
        <v>9.19</v>
      </c>
      <c r="X468" t="n">
        <v>0.13</v>
      </c>
      <c r="Y468" t="n">
        <v>1</v>
      </c>
      <c r="Z468" t="n">
        <v>10</v>
      </c>
    </row>
    <row r="469">
      <c r="A469" t="n">
        <v>145</v>
      </c>
      <c r="B469" t="n">
        <v>125</v>
      </c>
      <c r="C469" t="inlineStr">
        <is>
          <t xml:space="preserve">CONCLUIDO	</t>
        </is>
      </c>
      <c r="D469" t="n">
        <v>3.7542</v>
      </c>
      <c r="E469" t="n">
        <v>26.64</v>
      </c>
      <c r="F469" t="n">
        <v>23.5</v>
      </c>
      <c r="G469" t="n">
        <v>176.27</v>
      </c>
      <c r="H469" t="n">
        <v>2.12</v>
      </c>
      <c r="I469" t="n">
        <v>8</v>
      </c>
      <c r="J469" t="n">
        <v>313.57</v>
      </c>
      <c r="K469" t="n">
        <v>58.47</v>
      </c>
      <c r="L469" t="n">
        <v>37.25</v>
      </c>
      <c r="M469" t="n">
        <v>6</v>
      </c>
      <c r="N469" t="n">
        <v>92.84999999999999</v>
      </c>
      <c r="O469" t="n">
        <v>38908.39</v>
      </c>
      <c r="P469" t="n">
        <v>357.09</v>
      </c>
      <c r="Q469" t="n">
        <v>608.76</v>
      </c>
      <c r="R469" t="n">
        <v>51.48</v>
      </c>
      <c r="S469" t="n">
        <v>46.36</v>
      </c>
      <c r="T469" t="n">
        <v>2249.22</v>
      </c>
      <c r="U469" t="n">
        <v>0.9</v>
      </c>
      <c r="V469" t="n">
        <v>0.91</v>
      </c>
      <c r="W469" t="n">
        <v>9.19</v>
      </c>
      <c r="X469" t="n">
        <v>0.13</v>
      </c>
      <c r="Y469" t="n">
        <v>1</v>
      </c>
      <c r="Z469" t="n">
        <v>10</v>
      </c>
    </row>
    <row r="470">
      <c r="A470" t="n">
        <v>146</v>
      </c>
      <c r="B470" t="n">
        <v>125</v>
      </c>
      <c r="C470" t="inlineStr">
        <is>
          <t xml:space="preserve">CONCLUIDO	</t>
        </is>
      </c>
      <c r="D470" t="n">
        <v>3.7532</v>
      </c>
      <c r="E470" t="n">
        <v>26.64</v>
      </c>
      <c r="F470" t="n">
        <v>23.51</v>
      </c>
      <c r="G470" t="n">
        <v>176.32</v>
      </c>
      <c r="H470" t="n">
        <v>2.13</v>
      </c>
      <c r="I470" t="n">
        <v>8</v>
      </c>
      <c r="J470" t="n">
        <v>314.13</v>
      </c>
      <c r="K470" t="n">
        <v>58.47</v>
      </c>
      <c r="L470" t="n">
        <v>37.5</v>
      </c>
      <c r="M470" t="n">
        <v>6</v>
      </c>
      <c r="N470" t="n">
        <v>93.15000000000001</v>
      </c>
      <c r="O470" t="n">
        <v>38976.48</v>
      </c>
      <c r="P470" t="n">
        <v>357.54</v>
      </c>
      <c r="Q470" t="n">
        <v>608.79</v>
      </c>
      <c r="R470" t="n">
        <v>51.63</v>
      </c>
      <c r="S470" t="n">
        <v>46.36</v>
      </c>
      <c r="T470" t="n">
        <v>2323.55</v>
      </c>
      <c r="U470" t="n">
        <v>0.9</v>
      </c>
      <c r="V470" t="n">
        <v>0.91</v>
      </c>
      <c r="W470" t="n">
        <v>9.19</v>
      </c>
      <c r="X470" t="n">
        <v>0.14</v>
      </c>
      <c r="Y470" t="n">
        <v>1</v>
      </c>
      <c r="Z470" t="n">
        <v>10</v>
      </c>
    </row>
    <row r="471">
      <c r="A471" t="n">
        <v>147</v>
      </c>
      <c r="B471" t="n">
        <v>125</v>
      </c>
      <c r="C471" t="inlineStr">
        <is>
          <t xml:space="preserve">CONCLUIDO	</t>
        </is>
      </c>
      <c r="D471" t="n">
        <v>3.753</v>
      </c>
      <c r="E471" t="n">
        <v>26.64</v>
      </c>
      <c r="F471" t="n">
        <v>23.51</v>
      </c>
      <c r="G471" t="n">
        <v>176.33</v>
      </c>
      <c r="H471" t="n">
        <v>2.14</v>
      </c>
      <c r="I471" t="n">
        <v>8</v>
      </c>
      <c r="J471" t="n">
        <v>314.68</v>
      </c>
      <c r="K471" t="n">
        <v>58.47</v>
      </c>
      <c r="L471" t="n">
        <v>37.75</v>
      </c>
      <c r="M471" t="n">
        <v>6</v>
      </c>
      <c r="N471" t="n">
        <v>93.45999999999999</v>
      </c>
      <c r="O471" t="n">
        <v>39044.7</v>
      </c>
      <c r="P471" t="n">
        <v>357.52</v>
      </c>
      <c r="Q471" t="n">
        <v>608.79</v>
      </c>
      <c r="R471" t="n">
        <v>51.83</v>
      </c>
      <c r="S471" t="n">
        <v>46.36</v>
      </c>
      <c r="T471" t="n">
        <v>2424.97</v>
      </c>
      <c r="U471" t="n">
        <v>0.89</v>
      </c>
      <c r="V471" t="n">
        <v>0.91</v>
      </c>
      <c r="W471" t="n">
        <v>9.19</v>
      </c>
      <c r="X471" t="n">
        <v>0.14</v>
      </c>
      <c r="Y471" t="n">
        <v>1</v>
      </c>
      <c r="Z471" t="n">
        <v>10</v>
      </c>
    </row>
    <row r="472">
      <c r="A472" t="n">
        <v>148</v>
      </c>
      <c r="B472" t="n">
        <v>125</v>
      </c>
      <c r="C472" t="inlineStr">
        <is>
          <t xml:space="preserve">CONCLUIDO	</t>
        </is>
      </c>
      <c r="D472" t="n">
        <v>3.7525</v>
      </c>
      <c r="E472" t="n">
        <v>26.65</v>
      </c>
      <c r="F472" t="n">
        <v>23.51</v>
      </c>
      <c r="G472" t="n">
        <v>176.36</v>
      </c>
      <c r="H472" t="n">
        <v>2.15</v>
      </c>
      <c r="I472" t="n">
        <v>8</v>
      </c>
      <c r="J472" t="n">
        <v>315.23</v>
      </c>
      <c r="K472" t="n">
        <v>58.47</v>
      </c>
      <c r="L472" t="n">
        <v>38</v>
      </c>
      <c r="M472" t="n">
        <v>6</v>
      </c>
      <c r="N472" t="n">
        <v>93.76000000000001</v>
      </c>
      <c r="O472" t="n">
        <v>39113.07</v>
      </c>
      <c r="P472" t="n">
        <v>357.45</v>
      </c>
      <c r="Q472" t="n">
        <v>608.78</v>
      </c>
      <c r="R472" t="n">
        <v>51.88</v>
      </c>
      <c r="S472" t="n">
        <v>46.36</v>
      </c>
      <c r="T472" t="n">
        <v>2447.94</v>
      </c>
      <c r="U472" t="n">
        <v>0.89</v>
      </c>
      <c r="V472" t="n">
        <v>0.91</v>
      </c>
      <c r="W472" t="n">
        <v>9.19</v>
      </c>
      <c r="X472" t="n">
        <v>0.14</v>
      </c>
      <c r="Y472" t="n">
        <v>1</v>
      </c>
      <c r="Z472" t="n">
        <v>10</v>
      </c>
    </row>
    <row r="473">
      <c r="A473" t="n">
        <v>149</v>
      </c>
      <c r="B473" t="n">
        <v>125</v>
      </c>
      <c r="C473" t="inlineStr">
        <is>
          <t xml:space="preserve">CONCLUIDO	</t>
        </is>
      </c>
      <c r="D473" t="n">
        <v>3.7529</v>
      </c>
      <c r="E473" t="n">
        <v>26.65</v>
      </c>
      <c r="F473" t="n">
        <v>23.51</v>
      </c>
      <c r="G473" t="n">
        <v>176.34</v>
      </c>
      <c r="H473" t="n">
        <v>2.16</v>
      </c>
      <c r="I473" t="n">
        <v>8</v>
      </c>
      <c r="J473" t="n">
        <v>315.79</v>
      </c>
      <c r="K473" t="n">
        <v>58.47</v>
      </c>
      <c r="L473" t="n">
        <v>38.25</v>
      </c>
      <c r="M473" t="n">
        <v>6</v>
      </c>
      <c r="N473" t="n">
        <v>94.06999999999999</v>
      </c>
      <c r="O473" t="n">
        <v>39181.56</v>
      </c>
      <c r="P473" t="n">
        <v>357.35</v>
      </c>
      <c r="Q473" t="n">
        <v>608.75</v>
      </c>
      <c r="R473" t="n">
        <v>51.78</v>
      </c>
      <c r="S473" t="n">
        <v>46.36</v>
      </c>
      <c r="T473" t="n">
        <v>2399.07</v>
      </c>
      <c r="U473" t="n">
        <v>0.9</v>
      </c>
      <c r="V473" t="n">
        <v>0.91</v>
      </c>
      <c r="W473" t="n">
        <v>9.19</v>
      </c>
      <c r="X473" t="n">
        <v>0.14</v>
      </c>
      <c r="Y473" t="n">
        <v>1</v>
      </c>
      <c r="Z473" t="n">
        <v>10</v>
      </c>
    </row>
    <row r="474">
      <c r="A474" t="n">
        <v>150</v>
      </c>
      <c r="B474" t="n">
        <v>125</v>
      </c>
      <c r="C474" t="inlineStr">
        <is>
          <t xml:space="preserve">CONCLUIDO	</t>
        </is>
      </c>
      <c r="D474" t="n">
        <v>3.7535</v>
      </c>
      <c r="E474" t="n">
        <v>26.64</v>
      </c>
      <c r="F474" t="n">
        <v>23.51</v>
      </c>
      <c r="G474" t="n">
        <v>176.3</v>
      </c>
      <c r="H474" t="n">
        <v>2.17</v>
      </c>
      <c r="I474" t="n">
        <v>8</v>
      </c>
      <c r="J474" t="n">
        <v>316.35</v>
      </c>
      <c r="K474" t="n">
        <v>58.47</v>
      </c>
      <c r="L474" t="n">
        <v>38.5</v>
      </c>
      <c r="M474" t="n">
        <v>6</v>
      </c>
      <c r="N474" t="n">
        <v>94.37</v>
      </c>
      <c r="O474" t="n">
        <v>39250.2</v>
      </c>
      <c r="P474" t="n">
        <v>357.17</v>
      </c>
      <c r="Q474" t="n">
        <v>608.76</v>
      </c>
      <c r="R474" t="n">
        <v>51.5</v>
      </c>
      <c r="S474" t="n">
        <v>46.36</v>
      </c>
      <c r="T474" t="n">
        <v>2258.1</v>
      </c>
      <c r="U474" t="n">
        <v>0.9</v>
      </c>
      <c r="V474" t="n">
        <v>0.91</v>
      </c>
      <c r="W474" t="n">
        <v>9.19</v>
      </c>
      <c r="X474" t="n">
        <v>0.14</v>
      </c>
      <c r="Y474" t="n">
        <v>1</v>
      </c>
      <c r="Z474" t="n">
        <v>10</v>
      </c>
    </row>
    <row r="475">
      <c r="A475" t="n">
        <v>151</v>
      </c>
      <c r="B475" t="n">
        <v>125</v>
      </c>
      <c r="C475" t="inlineStr">
        <is>
          <t xml:space="preserve">CONCLUIDO	</t>
        </is>
      </c>
      <c r="D475" t="n">
        <v>3.7539</v>
      </c>
      <c r="E475" t="n">
        <v>26.64</v>
      </c>
      <c r="F475" t="n">
        <v>23.5</v>
      </c>
      <c r="G475" t="n">
        <v>176.28</v>
      </c>
      <c r="H475" t="n">
        <v>2.18</v>
      </c>
      <c r="I475" t="n">
        <v>8</v>
      </c>
      <c r="J475" t="n">
        <v>316.9</v>
      </c>
      <c r="K475" t="n">
        <v>58.47</v>
      </c>
      <c r="L475" t="n">
        <v>38.75</v>
      </c>
      <c r="M475" t="n">
        <v>6</v>
      </c>
      <c r="N475" t="n">
        <v>94.68000000000001</v>
      </c>
      <c r="O475" t="n">
        <v>39318.97</v>
      </c>
      <c r="P475" t="n">
        <v>356.98</v>
      </c>
      <c r="Q475" t="n">
        <v>608.76</v>
      </c>
      <c r="R475" t="n">
        <v>51.58</v>
      </c>
      <c r="S475" t="n">
        <v>46.36</v>
      </c>
      <c r="T475" t="n">
        <v>2299.55</v>
      </c>
      <c r="U475" t="n">
        <v>0.9</v>
      </c>
      <c r="V475" t="n">
        <v>0.91</v>
      </c>
      <c r="W475" t="n">
        <v>9.19</v>
      </c>
      <c r="X475" t="n">
        <v>0.13</v>
      </c>
      <c r="Y475" t="n">
        <v>1</v>
      </c>
      <c r="Z475" t="n">
        <v>10</v>
      </c>
    </row>
    <row r="476">
      <c r="A476" t="n">
        <v>152</v>
      </c>
      <c r="B476" t="n">
        <v>125</v>
      </c>
      <c r="C476" t="inlineStr">
        <is>
          <t xml:space="preserve">CONCLUIDO	</t>
        </is>
      </c>
      <c r="D476" t="n">
        <v>3.753</v>
      </c>
      <c r="E476" t="n">
        <v>26.65</v>
      </c>
      <c r="F476" t="n">
        <v>23.51</v>
      </c>
      <c r="G476" t="n">
        <v>176.33</v>
      </c>
      <c r="H476" t="n">
        <v>2.19</v>
      </c>
      <c r="I476" t="n">
        <v>8</v>
      </c>
      <c r="J476" t="n">
        <v>317.46</v>
      </c>
      <c r="K476" t="n">
        <v>58.47</v>
      </c>
      <c r="L476" t="n">
        <v>39</v>
      </c>
      <c r="M476" t="n">
        <v>6</v>
      </c>
      <c r="N476" t="n">
        <v>94.98999999999999</v>
      </c>
      <c r="O476" t="n">
        <v>39387.89</v>
      </c>
      <c r="P476" t="n">
        <v>356.95</v>
      </c>
      <c r="Q476" t="n">
        <v>608.77</v>
      </c>
      <c r="R476" t="n">
        <v>51.58</v>
      </c>
      <c r="S476" t="n">
        <v>46.36</v>
      </c>
      <c r="T476" t="n">
        <v>2297.87</v>
      </c>
      <c r="U476" t="n">
        <v>0.9</v>
      </c>
      <c r="V476" t="n">
        <v>0.91</v>
      </c>
      <c r="W476" t="n">
        <v>9.199999999999999</v>
      </c>
      <c r="X476" t="n">
        <v>0.14</v>
      </c>
      <c r="Y476" t="n">
        <v>1</v>
      </c>
      <c r="Z476" t="n">
        <v>10</v>
      </c>
    </row>
    <row r="477">
      <c r="A477" t="n">
        <v>153</v>
      </c>
      <c r="B477" t="n">
        <v>125</v>
      </c>
      <c r="C477" t="inlineStr">
        <is>
          <t xml:space="preserve">CONCLUIDO	</t>
        </is>
      </c>
      <c r="D477" t="n">
        <v>3.7536</v>
      </c>
      <c r="E477" t="n">
        <v>26.64</v>
      </c>
      <c r="F477" t="n">
        <v>23.51</v>
      </c>
      <c r="G477" t="n">
        <v>176.3</v>
      </c>
      <c r="H477" t="n">
        <v>2.2</v>
      </c>
      <c r="I477" t="n">
        <v>8</v>
      </c>
      <c r="J477" t="n">
        <v>318.02</v>
      </c>
      <c r="K477" t="n">
        <v>58.47</v>
      </c>
      <c r="L477" t="n">
        <v>39.25</v>
      </c>
      <c r="M477" t="n">
        <v>6</v>
      </c>
      <c r="N477" t="n">
        <v>95.3</v>
      </c>
      <c r="O477" t="n">
        <v>39456.94</v>
      </c>
      <c r="P477" t="n">
        <v>356.43</v>
      </c>
      <c r="Q477" t="n">
        <v>608.76</v>
      </c>
      <c r="R477" t="n">
        <v>51.58</v>
      </c>
      <c r="S477" t="n">
        <v>46.36</v>
      </c>
      <c r="T477" t="n">
        <v>2295.67</v>
      </c>
      <c r="U477" t="n">
        <v>0.9</v>
      </c>
      <c r="V477" t="n">
        <v>0.91</v>
      </c>
      <c r="W477" t="n">
        <v>9.19</v>
      </c>
      <c r="X477" t="n">
        <v>0.14</v>
      </c>
      <c r="Y477" t="n">
        <v>1</v>
      </c>
      <c r="Z477" t="n">
        <v>10</v>
      </c>
    </row>
    <row r="478">
      <c r="A478" t="n">
        <v>154</v>
      </c>
      <c r="B478" t="n">
        <v>125</v>
      </c>
      <c r="C478" t="inlineStr">
        <is>
          <t xml:space="preserve">CONCLUIDO	</t>
        </is>
      </c>
      <c r="D478" t="n">
        <v>3.7544</v>
      </c>
      <c r="E478" t="n">
        <v>26.64</v>
      </c>
      <c r="F478" t="n">
        <v>23.5</v>
      </c>
      <c r="G478" t="n">
        <v>176.25</v>
      </c>
      <c r="H478" t="n">
        <v>2.21</v>
      </c>
      <c r="I478" t="n">
        <v>8</v>
      </c>
      <c r="J478" t="n">
        <v>318.58</v>
      </c>
      <c r="K478" t="n">
        <v>58.47</v>
      </c>
      <c r="L478" t="n">
        <v>39.5</v>
      </c>
      <c r="M478" t="n">
        <v>6</v>
      </c>
      <c r="N478" t="n">
        <v>95.61</v>
      </c>
      <c r="O478" t="n">
        <v>39526.14</v>
      </c>
      <c r="P478" t="n">
        <v>356.25</v>
      </c>
      <c r="Q478" t="n">
        <v>608.78</v>
      </c>
      <c r="R478" t="n">
        <v>51.38</v>
      </c>
      <c r="S478" t="n">
        <v>46.36</v>
      </c>
      <c r="T478" t="n">
        <v>2198.21</v>
      </c>
      <c r="U478" t="n">
        <v>0.9</v>
      </c>
      <c r="V478" t="n">
        <v>0.91</v>
      </c>
      <c r="W478" t="n">
        <v>9.19</v>
      </c>
      <c r="X478" t="n">
        <v>0.13</v>
      </c>
      <c r="Y478" t="n">
        <v>1</v>
      </c>
      <c r="Z478" t="n">
        <v>10</v>
      </c>
    </row>
    <row r="479">
      <c r="A479" t="n">
        <v>155</v>
      </c>
      <c r="B479" t="n">
        <v>125</v>
      </c>
      <c r="C479" t="inlineStr">
        <is>
          <t xml:space="preserve">CONCLUIDO	</t>
        </is>
      </c>
      <c r="D479" t="n">
        <v>3.7537</v>
      </c>
      <c r="E479" t="n">
        <v>26.64</v>
      </c>
      <c r="F479" t="n">
        <v>23.51</v>
      </c>
      <c r="G479" t="n">
        <v>176.29</v>
      </c>
      <c r="H479" t="n">
        <v>2.22</v>
      </c>
      <c r="I479" t="n">
        <v>8</v>
      </c>
      <c r="J479" t="n">
        <v>319.14</v>
      </c>
      <c r="K479" t="n">
        <v>58.47</v>
      </c>
      <c r="L479" t="n">
        <v>39.75</v>
      </c>
      <c r="M479" t="n">
        <v>6</v>
      </c>
      <c r="N479" t="n">
        <v>95.92</v>
      </c>
      <c r="O479" t="n">
        <v>39595.48</v>
      </c>
      <c r="P479" t="n">
        <v>356.44</v>
      </c>
      <c r="Q479" t="n">
        <v>608.8</v>
      </c>
      <c r="R479" t="n">
        <v>51.48</v>
      </c>
      <c r="S479" t="n">
        <v>46.36</v>
      </c>
      <c r="T479" t="n">
        <v>2248.5</v>
      </c>
      <c r="U479" t="n">
        <v>0.9</v>
      </c>
      <c r="V479" t="n">
        <v>0.91</v>
      </c>
      <c r="W479" t="n">
        <v>9.19</v>
      </c>
      <c r="X479" t="n">
        <v>0.14</v>
      </c>
      <c r="Y479" t="n">
        <v>1</v>
      </c>
      <c r="Z479" t="n">
        <v>10</v>
      </c>
    </row>
    <row r="480">
      <c r="A480" t="n">
        <v>156</v>
      </c>
      <c r="B480" t="n">
        <v>125</v>
      </c>
      <c r="C480" t="inlineStr">
        <is>
          <t xml:space="preserve">CONCLUIDO	</t>
        </is>
      </c>
      <c r="D480" t="n">
        <v>3.7549</v>
      </c>
      <c r="E480" t="n">
        <v>26.63</v>
      </c>
      <c r="F480" t="n">
        <v>23.5</v>
      </c>
      <c r="G480" t="n">
        <v>176.23</v>
      </c>
      <c r="H480" t="n">
        <v>2.23</v>
      </c>
      <c r="I480" t="n">
        <v>8</v>
      </c>
      <c r="J480" t="n">
        <v>319.71</v>
      </c>
      <c r="K480" t="n">
        <v>58.47</v>
      </c>
      <c r="L480" t="n">
        <v>40</v>
      </c>
      <c r="M480" t="n">
        <v>6</v>
      </c>
      <c r="N480" t="n">
        <v>96.23</v>
      </c>
      <c r="O480" t="n">
        <v>39664.96</v>
      </c>
      <c r="P480" t="n">
        <v>355.87</v>
      </c>
      <c r="Q480" t="n">
        <v>608.77</v>
      </c>
      <c r="R480" t="n">
        <v>51.3</v>
      </c>
      <c r="S480" t="n">
        <v>46.36</v>
      </c>
      <c r="T480" t="n">
        <v>2159.28</v>
      </c>
      <c r="U480" t="n">
        <v>0.9</v>
      </c>
      <c r="V480" t="n">
        <v>0.91</v>
      </c>
      <c r="W480" t="n">
        <v>9.19</v>
      </c>
      <c r="X480" t="n">
        <v>0.13</v>
      </c>
      <c r="Y480" t="n">
        <v>1</v>
      </c>
      <c r="Z480" t="n">
        <v>10</v>
      </c>
    </row>
    <row r="481">
      <c r="A481" t="n">
        <v>0</v>
      </c>
      <c r="B481" t="n">
        <v>30</v>
      </c>
      <c r="C481" t="inlineStr">
        <is>
          <t xml:space="preserve">CONCLUIDO	</t>
        </is>
      </c>
      <c r="D481" t="n">
        <v>3.3242</v>
      </c>
      <c r="E481" t="n">
        <v>30.08</v>
      </c>
      <c r="F481" t="n">
        <v>26.12</v>
      </c>
      <c r="G481" t="n">
        <v>11.52</v>
      </c>
      <c r="H481" t="n">
        <v>0.24</v>
      </c>
      <c r="I481" t="n">
        <v>136</v>
      </c>
      <c r="J481" t="n">
        <v>71.52</v>
      </c>
      <c r="K481" t="n">
        <v>32.27</v>
      </c>
      <c r="L481" t="n">
        <v>1</v>
      </c>
      <c r="M481" t="n">
        <v>134</v>
      </c>
      <c r="N481" t="n">
        <v>8.25</v>
      </c>
      <c r="O481" t="n">
        <v>9054.6</v>
      </c>
      <c r="P481" t="n">
        <v>187.6</v>
      </c>
      <c r="Q481" t="n">
        <v>609.51</v>
      </c>
      <c r="R481" t="n">
        <v>132.38</v>
      </c>
      <c r="S481" t="n">
        <v>46.36</v>
      </c>
      <c r="T481" t="n">
        <v>42059.24</v>
      </c>
      <c r="U481" t="n">
        <v>0.35</v>
      </c>
      <c r="V481" t="n">
        <v>0.82</v>
      </c>
      <c r="W481" t="n">
        <v>9.4</v>
      </c>
      <c r="X481" t="n">
        <v>2.74</v>
      </c>
      <c r="Y481" t="n">
        <v>1</v>
      </c>
      <c r="Z481" t="n">
        <v>10</v>
      </c>
    </row>
    <row r="482">
      <c r="A482" t="n">
        <v>1</v>
      </c>
      <c r="B482" t="n">
        <v>30</v>
      </c>
      <c r="C482" t="inlineStr">
        <is>
          <t xml:space="preserve">CONCLUIDO	</t>
        </is>
      </c>
      <c r="D482" t="n">
        <v>3.4536</v>
      </c>
      <c r="E482" t="n">
        <v>28.96</v>
      </c>
      <c r="F482" t="n">
        <v>25.48</v>
      </c>
      <c r="G482" t="n">
        <v>14.56</v>
      </c>
      <c r="H482" t="n">
        <v>0.3</v>
      </c>
      <c r="I482" t="n">
        <v>105</v>
      </c>
      <c r="J482" t="n">
        <v>71.81</v>
      </c>
      <c r="K482" t="n">
        <v>32.27</v>
      </c>
      <c r="L482" t="n">
        <v>1.25</v>
      </c>
      <c r="M482" t="n">
        <v>103</v>
      </c>
      <c r="N482" t="n">
        <v>8.289999999999999</v>
      </c>
      <c r="O482" t="n">
        <v>9090.98</v>
      </c>
      <c r="P482" t="n">
        <v>181.47</v>
      </c>
      <c r="Q482" t="n">
        <v>609.26</v>
      </c>
      <c r="R482" t="n">
        <v>112.53</v>
      </c>
      <c r="S482" t="n">
        <v>46.36</v>
      </c>
      <c r="T482" t="n">
        <v>32286.43</v>
      </c>
      <c r="U482" t="n">
        <v>0.41</v>
      </c>
      <c r="V482" t="n">
        <v>0.84</v>
      </c>
      <c r="W482" t="n">
        <v>9.35</v>
      </c>
      <c r="X482" t="n">
        <v>2.1</v>
      </c>
      <c r="Y482" t="n">
        <v>1</v>
      </c>
      <c r="Z482" t="n">
        <v>10</v>
      </c>
    </row>
    <row r="483">
      <c r="A483" t="n">
        <v>2</v>
      </c>
      <c r="B483" t="n">
        <v>30</v>
      </c>
      <c r="C483" t="inlineStr">
        <is>
          <t xml:space="preserve">CONCLUIDO	</t>
        </is>
      </c>
      <c r="D483" t="n">
        <v>3.5369</v>
      </c>
      <c r="E483" t="n">
        <v>28.27</v>
      </c>
      <c r="F483" t="n">
        <v>25.09</v>
      </c>
      <c r="G483" t="n">
        <v>17.51</v>
      </c>
      <c r="H483" t="n">
        <v>0.36</v>
      </c>
      <c r="I483" t="n">
        <v>86</v>
      </c>
      <c r="J483" t="n">
        <v>72.11</v>
      </c>
      <c r="K483" t="n">
        <v>32.27</v>
      </c>
      <c r="L483" t="n">
        <v>1.5</v>
      </c>
      <c r="M483" t="n">
        <v>84</v>
      </c>
      <c r="N483" t="n">
        <v>8.34</v>
      </c>
      <c r="O483" t="n">
        <v>9127.379999999999</v>
      </c>
      <c r="P483" t="n">
        <v>177.26</v>
      </c>
      <c r="Q483" t="n">
        <v>609.21</v>
      </c>
      <c r="R483" t="n">
        <v>100.51</v>
      </c>
      <c r="S483" t="n">
        <v>46.36</v>
      </c>
      <c r="T483" t="n">
        <v>26372.29</v>
      </c>
      <c r="U483" t="n">
        <v>0.46</v>
      </c>
      <c r="V483" t="n">
        <v>0.85</v>
      </c>
      <c r="W483" t="n">
        <v>9.32</v>
      </c>
      <c r="X483" t="n">
        <v>1.71</v>
      </c>
      <c r="Y483" t="n">
        <v>1</v>
      </c>
      <c r="Z483" t="n">
        <v>10</v>
      </c>
    </row>
    <row r="484">
      <c r="A484" t="n">
        <v>3</v>
      </c>
      <c r="B484" t="n">
        <v>30</v>
      </c>
      <c r="C484" t="inlineStr">
        <is>
          <t xml:space="preserve">CONCLUIDO	</t>
        </is>
      </c>
      <c r="D484" t="n">
        <v>3.6023</v>
      </c>
      <c r="E484" t="n">
        <v>27.76</v>
      </c>
      <c r="F484" t="n">
        <v>24.8</v>
      </c>
      <c r="G484" t="n">
        <v>20.66</v>
      </c>
      <c r="H484" t="n">
        <v>0.42</v>
      </c>
      <c r="I484" t="n">
        <v>72</v>
      </c>
      <c r="J484" t="n">
        <v>72.40000000000001</v>
      </c>
      <c r="K484" t="n">
        <v>32.27</v>
      </c>
      <c r="L484" t="n">
        <v>1.75</v>
      </c>
      <c r="M484" t="n">
        <v>70</v>
      </c>
      <c r="N484" t="n">
        <v>8.380000000000001</v>
      </c>
      <c r="O484" t="n">
        <v>9163.799999999999</v>
      </c>
      <c r="P484" t="n">
        <v>173.56</v>
      </c>
      <c r="Q484" t="n">
        <v>608.9299999999999</v>
      </c>
      <c r="R484" t="n">
        <v>92</v>
      </c>
      <c r="S484" t="n">
        <v>46.36</v>
      </c>
      <c r="T484" t="n">
        <v>22188.09</v>
      </c>
      <c r="U484" t="n">
        <v>0.5</v>
      </c>
      <c r="V484" t="n">
        <v>0.86</v>
      </c>
      <c r="W484" t="n">
        <v>9.279999999999999</v>
      </c>
      <c r="X484" t="n">
        <v>1.42</v>
      </c>
      <c r="Y484" t="n">
        <v>1</v>
      </c>
      <c r="Z484" t="n">
        <v>10</v>
      </c>
    </row>
    <row r="485">
      <c r="A485" t="n">
        <v>4</v>
      </c>
      <c r="B485" t="n">
        <v>30</v>
      </c>
      <c r="C485" t="inlineStr">
        <is>
          <t xml:space="preserve">CONCLUIDO	</t>
        </is>
      </c>
      <c r="D485" t="n">
        <v>3.6406</v>
      </c>
      <c r="E485" t="n">
        <v>27.47</v>
      </c>
      <c r="F485" t="n">
        <v>24.64</v>
      </c>
      <c r="G485" t="n">
        <v>23.47</v>
      </c>
      <c r="H485" t="n">
        <v>0.48</v>
      </c>
      <c r="I485" t="n">
        <v>63</v>
      </c>
      <c r="J485" t="n">
        <v>72.7</v>
      </c>
      <c r="K485" t="n">
        <v>32.27</v>
      </c>
      <c r="L485" t="n">
        <v>2</v>
      </c>
      <c r="M485" t="n">
        <v>61</v>
      </c>
      <c r="N485" t="n">
        <v>8.43</v>
      </c>
      <c r="O485" t="n">
        <v>9200.25</v>
      </c>
      <c r="P485" t="n">
        <v>171.09</v>
      </c>
      <c r="Q485" t="n">
        <v>609.01</v>
      </c>
      <c r="R485" t="n">
        <v>86.72</v>
      </c>
      <c r="S485" t="n">
        <v>46.36</v>
      </c>
      <c r="T485" t="n">
        <v>19594.82</v>
      </c>
      <c r="U485" t="n">
        <v>0.53</v>
      </c>
      <c r="V485" t="n">
        <v>0.86</v>
      </c>
      <c r="W485" t="n">
        <v>9.289999999999999</v>
      </c>
      <c r="X485" t="n">
        <v>1.27</v>
      </c>
      <c r="Y485" t="n">
        <v>1</v>
      </c>
      <c r="Z485" t="n">
        <v>10</v>
      </c>
    </row>
    <row r="486">
      <c r="A486" t="n">
        <v>5</v>
      </c>
      <c r="B486" t="n">
        <v>30</v>
      </c>
      <c r="C486" t="inlineStr">
        <is>
          <t xml:space="preserve">CONCLUIDO	</t>
        </is>
      </c>
      <c r="D486" t="n">
        <v>3.6818</v>
      </c>
      <c r="E486" t="n">
        <v>27.16</v>
      </c>
      <c r="F486" t="n">
        <v>24.46</v>
      </c>
      <c r="G486" t="n">
        <v>26.68</v>
      </c>
      <c r="H486" t="n">
        <v>0.54</v>
      </c>
      <c r="I486" t="n">
        <v>55</v>
      </c>
      <c r="J486" t="n">
        <v>73</v>
      </c>
      <c r="K486" t="n">
        <v>32.27</v>
      </c>
      <c r="L486" t="n">
        <v>2.25</v>
      </c>
      <c r="M486" t="n">
        <v>53</v>
      </c>
      <c r="N486" t="n">
        <v>8.48</v>
      </c>
      <c r="O486" t="n">
        <v>9236.709999999999</v>
      </c>
      <c r="P486" t="n">
        <v>168.13</v>
      </c>
      <c r="Q486" t="n">
        <v>608.9299999999999</v>
      </c>
      <c r="R486" t="n">
        <v>81.17</v>
      </c>
      <c r="S486" t="n">
        <v>46.36</v>
      </c>
      <c r="T486" t="n">
        <v>16857.14</v>
      </c>
      <c r="U486" t="n">
        <v>0.57</v>
      </c>
      <c r="V486" t="n">
        <v>0.87</v>
      </c>
      <c r="W486" t="n">
        <v>9.27</v>
      </c>
      <c r="X486" t="n">
        <v>1.09</v>
      </c>
      <c r="Y486" t="n">
        <v>1</v>
      </c>
      <c r="Z486" t="n">
        <v>10</v>
      </c>
    </row>
    <row r="487">
      <c r="A487" t="n">
        <v>6</v>
      </c>
      <c r="B487" t="n">
        <v>30</v>
      </c>
      <c r="C487" t="inlineStr">
        <is>
          <t xml:space="preserve">CONCLUIDO	</t>
        </is>
      </c>
      <c r="D487" t="n">
        <v>3.7125</v>
      </c>
      <c r="E487" t="n">
        <v>26.94</v>
      </c>
      <c r="F487" t="n">
        <v>24.33</v>
      </c>
      <c r="G487" t="n">
        <v>29.79</v>
      </c>
      <c r="H487" t="n">
        <v>0.6</v>
      </c>
      <c r="I487" t="n">
        <v>49</v>
      </c>
      <c r="J487" t="n">
        <v>73.29000000000001</v>
      </c>
      <c r="K487" t="n">
        <v>32.27</v>
      </c>
      <c r="L487" t="n">
        <v>2.5</v>
      </c>
      <c r="M487" t="n">
        <v>47</v>
      </c>
      <c r="N487" t="n">
        <v>8.52</v>
      </c>
      <c r="O487" t="n">
        <v>9273.200000000001</v>
      </c>
      <c r="P487" t="n">
        <v>165.87</v>
      </c>
      <c r="Q487" t="n">
        <v>609.04</v>
      </c>
      <c r="R487" t="n">
        <v>77.16</v>
      </c>
      <c r="S487" t="n">
        <v>46.36</v>
      </c>
      <c r="T487" t="n">
        <v>14881.24</v>
      </c>
      <c r="U487" t="n">
        <v>0.6</v>
      </c>
      <c r="V487" t="n">
        <v>0.88</v>
      </c>
      <c r="W487" t="n">
        <v>9.25</v>
      </c>
      <c r="X487" t="n">
        <v>0.95</v>
      </c>
      <c r="Y487" t="n">
        <v>1</v>
      </c>
      <c r="Z487" t="n">
        <v>10</v>
      </c>
    </row>
    <row r="488">
      <c r="A488" t="n">
        <v>7</v>
      </c>
      <c r="B488" t="n">
        <v>30</v>
      </c>
      <c r="C488" t="inlineStr">
        <is>
          <t xml:space="preserve">CONCLUIDO	</t>
        </is>
      </c>
      <c r="D488" t="n">
        <v>3.7372</v>
      </c>
      <c r="E488" t="n">
        <v>26.76</v>
      </c>
      <c r="F488" t="n">
        <v>24.23</v>
      </c>
      <c r="G488" t="n">
        <v>33.04</v>
      </c>
      <c r="H488" t="n">
        <v>0.65</v>
      </c>
      <c r="I488" t="n">
        <v>44</v>
      </c>
      <c r="J488" t="n">
        <v>73.59</v>
      </c>
      <c r="K488" t="n">
        <v>32.27</v>
      </c>
      <c r="L488" t="n">
        <v>2.75</v>
      </c>
      <c r="M488" t="n">
        <v>42</v>
      </c>
      <c r="N488" t="n">
        <v>8.57</v>
      </c>
      <c r="O488" t="n">
        <v>9309.700000000001</v>
      </c>
      <c r="P488" t="n">
        <v>163.47</v>
      </c>
      <c r="Q488" t="n">
        <v>609.0700000000001</v>
      </c>
      <c r="R488" t="n">
        <v>73.92</v>
      </c>
      <c r="S488" t="n">
        <v>46.36</v>
      </c>
      <c r="T488" t="n">
        <v>13287.92</v>
      </c>
      <c r="U488" t="n">
        <v>0.63</v>
      </c>
      <c r="V488" t="n">
        <v>0.88</v>
      </c>
      <c r="W488" t="n">
        <v>9.25</v>
      </c>
      <c r="X488" t="n">
        <v>0.85</v>
      </c>
      <c r="Y488" t="n">
        <v>1</v>
      </c>
      <c r="Z488" t="n">
        <v>10</v>
      </c>
    </row>
    <row r="489">
      <c r="A489" t="n">
        <v>8</v>
      </c>
      <c r="B489" t="n">
        <v>30</v>
      </c>
      <c r="C489" t="inlineStr">
        <is>
          <t xml:space="preserve">CONCLUIDO	</t>
        </is>
      </c>
      <c r="D489" t="n">
        <v>3.7568</v>
      </c>
      <c r="E489" t="n">
        <v>26.62</v>
      </c>
      <c r="F489" t="n">
        <v>24.15</v>
      </c>
      <c r="G489" t="n">
        <v>36.23</v>
      </c>
      <c r="H489" t="n">
        <v>0.71</v>
      </c>
      <c r="I489" t="n">
        <v>40</v>
      </c>
      <c r="J489" t="n">
        <v>73.88</v>
      </c>
      <c r="K489" t="n">
        <v>32.27</v>
      </c>
      <c r="L489" t="n">
        <v>3</v>
      </c>
      <c r="M489" t="n">
        <v>38</v>
      </c>
      <c r="N489" t="n">
        <v>8.609999999999999</v>
      </c>
      <c r="O489" t="n">
        <v>9346.23</v>
      </c>
      <c r="P489" t="n">
        <v>161.26</v>
      </c>
      <c r="Q489" t="n">
        <v>609.01</v>
      </c>
      <c r="R489" t="n">
        <v>71.54000000000001</v>
      </c>
      <c r="S489" t="n">
        <v>46.36</v>
      </c>
      <c r="T489" t="n">
        <v>12117.41</v>
      </c>
      <c r="U489" t="n">
        <v>0.65</v>
      </c>
      <c r="V489" t="n">
        <v>0.88</v>
      </c>
      <c r="W489" t="n">
        <v>9.24</v>
      </c>
      <c r="X489" t="n">
        <v>0.78</v>
      </c>
      <c r="Y489" t="n">
        <v>1</v>
      </c>
      <c r="Z489" t="n">
        <v>10</v>
      </c>
    </row>
    <row r="490">
      <c r="A490" t="n">
        <v>9</v>
      </c>
      <c r="B490" t="n">
        <v>30</v>
      </c>
      <c r="C490" t="inlineStr">
        <is>
          <t xml:space="preserve">CONCLUIDO	</t>
        </is>
      </c>
      <c r="D490" t="n">
        <v>3.7764</v>
      </c>
      <c r="E490" t="n">
        <v>26.48</v>
      </c>
      <c r="F490" t="n">
        <v>24.08</v>
      </c>
      <c r="G490" t="n">
        <v>40.13</v>
      </c>
      <c r="H490" t="n">
        <v>0.77</v>
      </c>
      <c r="I490" t="n">
        <v>36</v>
      </c>
      <c r="J490" t="n">
        <v>74.18000000000001</v>
      </c>
      <c r="K490" t="n">
        <v>32.27</v>
      </c>
      <c r="L490" t="n">
        <v>3.25</v>
      </c>
      <c r="M490" t="n">
        <v>34</v>
      </c>
      <c r="N490" t="n">
        <v>8.66</v>
      </c>
      <c r="O490" t="n">
        <v>9382.780000000001</v>
      </c>
      <c r="P490" t="n">
        <v>158.99</v>
      </c>
      <c r="Q490" t="n">
        <v>609</v>
      </c>
      <c r="R490" t="n">
        <v>69.31999999999999</v>
      </c>
      <c r="S490" t="n">
        <v>46.36</v>
      </c>
      <c r="T490" t="n">
        <v>11027.97</v>
      </c>
      <c r="U490" t="n">
        <v>0.67</v>
      </c>
      <c r="V490" t="n">
        <v>0.89</v>
      </c>
      <c r="W490" t="n">
        <v>9.23</v>
      </c>
      <c r="X490" t="n">
        <v>0.7</v>
      </c>
      <c r="Y490" t="n">
        <v>1</v>
      </c>
      <c r="Z490" t="n">
        <v>10</v>
      </c>
    </row>
    <row r="491">
      <c r="A491" t="n">
        <v>10</v>
      </c>
      <c r="B491" t="n">
        <v>30</v>
      </c>
      <c r="C491" t="inlineStr">
        <is>
          <t xml:space="preserve">CONCLUIDO	</t>
        </is>
      </c>
      <c r="D491" t="n">
        <v>3.7905</v>
      </c>
      <c r="E491" t="n">
        <v>26.38</v>
      </c>
      <c r="F491" t="n">
        <v>24.02</v>
      </c>
      <c r="G491" t="n">
        <v>43.68</v>
      </c>
      <c r="H491" t="n">
        <v>0.82</v>
      </c>
      <c r="I491" t="n">
        <v>33</v>
      </c>
      <c r="J491" t="n">
        <v>74.48</v>
      </c>
      <c r="K491" t="n">
        <v>32.27</v>
      </c>
      <c r="L491" t="n">
        <v>3.5</v>
      </c>
      <c r="M491" t="n">
        <v>31</v>
      </c>
      <c r="N491" t="n">
        <v>8.710000000000001</v>
      </c>
      <c r="O491" t="n">
        <v>9419.35</v>
      </c>
      <c r="P491" t="n">
        <v>156.51</v>
      </c>
      <c r="Q491" t="n">
        <v>608.86</v>
      </c>
      <c r="R491" t="n">
        <v>67.52</v>
      </c>
      <c r="S491" t="n">
        <v>46.36</v>
      </c>
      <c r="T491" t="n">
        <v>10144.75</v>
      </c>
      <c r="U491" t="n">
        <v>0.6899999999999999</v>
      </c>
      <c r="V491" t="n">
        <v>0.89</v>
      </c>
      <c r="W491" t="n">
        <v>9.23</v>
      </c>
      <c r="X491" t="n">
        <v>0.65</v>
      </c>
      <c r="Y491" t="n">
        <v>1</v>
      </c>
      <c r="Z491" t="n">
        <v>10</v>
      </c>
    </row>
    <row r="492">
      <c r="A492" t="n">
        <v>11</v>
      </c>
      <c r="B492" t="n">
        <v>30</v>
      </c>
      <c r="C492" t="inlineStr">
        <is>
          <t xml:space="preserve">CONCLUIDO	</t>
        </is>
      </c>
      <c r="D492" t="n">
        <v>3.8026</v>
      </c>
      <c r="E492" t="n">
        <v>26.3</v>
      </c>
      <c r="F492" t="n">
        <v>23.97</v>
      </c>
      <c r="G492" t="n">
        <v>46.4</v>
      </c>
      <c r="H492" t="n">
        <v>0.88</v>
      </c>
      <c r="I492" t="n">
        <v>31</v>
      </c>
      <c r="J492" t="n">
        <v>74.77</v>
      </c>
      <c r="K492" t="n">
        <v>32.27</v>
      </c>
      <c r="L492" t="n">
        <v>3.75</v>
      </c>
      <c r="M492" t="n">
        <v>29</v>
      </c>
      <c r="N492" t="n">
        <v>8.75</v>
      </c>
      <c r="O492" t="n">
        <v>9455.940000000001</v>
      </c>
      <c r="P492" t="n">
        <v>155.3</v>
      </c>
      <c r="Q492" t="n">
        <v>608.84</v>
      </c>
      <c r="R492" t="n">
        <v>65.79000000000001</v>
      </c>
      <c r="S492" t="n">
        <v>46.36</v>
      </c>
      <c r="T492" t="n">
        <v>9288.059999999999</v>
      </c>
      <c r="U492" t="n">
        <v>0.7</v>
      </c>
      <c r="V492" t="n">
        <v>0.89</v>
      </c>
      <c r="W492" t="n">
        <v>9.23</v>
      </c>
      <c r="X492" t="n">
        <v>0.6</v>
      </c>
      <c r="Y492" t="n">
        <v>1</v>
      </c>
      <c r="Z492" t="n">
        <v>10</v>
      </c>
    </row>
    <row r="493">
      <c r="A493" t="n">
        <v>12</v>
      </c>
      <c r="B493" t="n">
        <v>30</v>
      </c>
      <c r="C493" t="inlineStr">
        <is>
          <t xml:space="preserve">CONCLUIDO	</t>
        </is>
      </c>
      <c r="D493" t="n">
        <v>3.8152</v>
      </c>
      <c r="E493" t="n">
        <v>26.21</v>
      </c>
      <c r="F493" t="n">
        <v>23.92</v>
      </c>
      <c r="G493" t="n">
        <v>49.48</v>
      </c>
      <c r="H493" t="n">
        <v>0.93</v>
      </c>
      <c r="I493" t="n">
        <v>29</v>
      </c>
      <c r="J493" t="n">
        <v>75.06999999999999</v>
      </c>
      <c r="K493" t="n">
        <v>32.27</v>
      </c>
      <c r="L493" t="n">
        <v>4</v>
      </c>
      <c r="M493" t="n">
        <v>27</v>
      </c>
      <c r="N493" t="n">
        <v>8.800000000000001</v>
      </c>
      <c r="O493" t="n">
        <v>9492.549999999999</v>
      </c>
      <c r="P493" t="n">
        <v>153.01</v>
      </c>
      <c r="Q493" t="n">
        <v>608.86</v>
      </c>
      <c r="R493" t="n">
        <v>64.05</v>
      </c>
      <c r="S493" t="n">
        <v>46.36</v>
      </c>
      <c r="T493" t="n">
        <v>8427.860000000001</v>
      </c>
      <c r="U493" t="n">
        <v>0.72</v>
      </c>
      <c r="V493" t="n">
        <v>0.89</v>
      </c>
      <c r="W493" t="n">
        <v>9.23</v>
      </c>
      <c r="X493" t="n">
        <v>0.54</v>
      </c>
      <c r="Y493" t="n">
        <v>1</v>
      </c>
      <c r="Z493" t="n">
        <v>10</v>
      </c>
    </row>
    <row r="494">
      <c r="A494" t="n">
        <v>13</v>
      </c>
      <c r="B494" t="n">
        <v>30</v>
      </c>
      <c r="C494" t="inlineStr">
        <is>
          <t xml:space="preserve">CONCLUIDO	</t>
        </is>
      </c>
      <c r="D494" t="n">
        <v>3.8256</v>
      </c>
      <c r="E494" t="n">
        <v>26.14</v>
      </c>
      <c r="F494" t="n">
        <v>23.88</v>
      </c>
      <c r="G494" t="n">
        <v>53.06</v>
      </c>
      <c r="H494" t="n">
        <v>0.99</v>
      </c>
      <c r="I494" t="n">
        <v>27</v>
      </c>
      <c r="J494" t="n">
        <v>75.37</v>
      </c>
      <c r="K494" t="n">
        <v>32.27</v>
      </c>
      <c r="L494" t="n">
        <v>4.25</v>
      </c>
      <c r="M494" t="n">
        <v>25</v>
      </c>
      <c r="N494" t="n">
        <v>8.85</v>
      </c>
      <c r="O494" t="n">
        <v>9529.18</v>
      </c>
      <c r="P494" t="n">
        <v>151.41</v>
      </c>
      <c r="Q494" t="n">
        <v>608.8099999999999</v>
      </c>
      <c r="R494" t="n">
        <v>63.33</v>
      </c>
      <c r="S494" t="n">
        <v>46.36</v>
      </c>
      <c r="T494" t="n">
        <v>8076.57</v>
      </c>
      <c r="U494" t="n">
        <v>0.73</v>
      </c>
      <c r="V494" t="n">
        <v>0.89</v>
      </c>
      <c r="W494" t="n">
        <v>9.210000000000001</v>
      </c>
      <c r="X494" t="n">
        <v>0.5</v>
      </c>
      <c r="Y494" t="n">
        <v>1</v>
      </c>
      <c r="Z494" t="n">
        <v>10</v>
      </c>
    </row>
    <row r="495">
      <c r="A495" t="n">
        <v>14</v>
      </c>
      <c r="B495" t="n">
        <v>30</v>
      </c>
      <c r="C495" t="inlineStr">
        <is>
          <t xml:space="preserve">CONCLUIDO	</t>
        </is>
      </c>
      <c r="D495" t="n">
        <v>3.8335</v>
      </c>
      <c r="E495" t="n">
        <v>26.09</v>
      </c>
      <c r="F495" t="n">
        <v>23.85</v>
      </c>
      <c r="G495" t="n">
        <v>57.25</v>
      </c>
      <c r="H495" t="n">
        <v>1.04</v>
      </c>
      <c r="I495" t="n">
        <v>25</v>
      </c>
      <c r="J495" t="n">
        <v>75.66</v>
      </c>
      <c r="K495" t="n">
        <v>32.27</v>
      </c>
      <c r="L495" t="n">
        <v>4.5</v>
      </c>
      <c r="M495" t="n">
        <v>23</v>
      </c>
      <c r="N495" t="n">
        <v>8.890000000000001</v>
      </c>
      <c r="O495" t="n">
        <v>9565.83</v>
      </c>
      <c r="P495" t="n">
        <v>149.4</v>
      </c>
      <c r="Q495" t="n">
        <v>608.87</v>
      </c>
      <c r="R495" t="n">
        <v>62.29</v>
      </c>
      <c r="S495" t="n">
        <v>46.36</v>
      </c>
      <c r="T495" t="n">
        <v>7569.12</v>
      </c>
      <c r="U495" t="n">
        <v>0.74</v>
      </c>
      <c r="V495" t="n">
        <v>0.89</v>
      </c>
      <c r="W495" t="n">
        <v>9.220000000000001</v>
      </c>
      <c r="X495" t="n">
        <v>0.48</v>
      </c>
      <c r="Y495" t="n">
        <v>1</v>
      </c>
      <c r="Z495" t="n">
        <v>10</v>
      </c>
    </row>
    <row r="496">
      <c r="A496" t="n">
        <v>15</v>
      </c>
      <c r="B496" t="n">
        <v>30</v>
      </c>
      <c r="C496" t="inlineStr">
        <is>
          <t xml:space="preserve">CONCLUIDO	</t>
        </is>
      </c>
      <c r="D496" t="n">
        <v>3.8376</v>
      </c>
      <c r="E496" t="n">
        <v>26.06</v>
      </c>
      <c r="F496" t="n">
        <v>23.84</v>
      </c>
      <c r="G496" t="n">
        <v>59.6</v>
      </c>
      <c r="H496" t="n">
        <v>1.09</v>
      </c>
      <c r="I496" t="n">
        <v>24</v>
      </c>
      <c r="J496" t="n">
        <v>75.95999999999999</v>
      </c>
      <c r="K496" t="n">
        <v>32.27</v>
      </c>
      <c r="L496" t="n">
        <v>4.75</v>
      </c>
      <c r="M496" t="n">
        <v>20</v>
      </c>
      <c r="N496" t="n">
        <v>8.94</v>
      </c>
      <c r="O496" t="n">
        <v>9602.5</v>
      </c>
      <c r="P496" t="n">
        <v>146.96</v>
      </c>
      <c r="Q496" t="n">
        <v>608.88</v>
      </c>
      <c r="R496" t="n">
        <v>61.93</v>
      </c>
      <c r="S496" t="n">
        <v>46.36</v>
      </c>
      <c r="T496" t="n">
        <v>7393.11</v>
      </c>
      <c r="U496" t="n">
        <v>0.75</v>
      </c>
      <c r="V496" t="n">
        <v>0.89</v>
      </c>
      <c r="W496" t="n">
        <v>9.220000000000001</v>
      </c>
      <c r="X496" t="n">
        <v>0.47</v>
      </c>
      <c r="Y496" t="n">
        <v>1</v>
      </c>
      <c r="Z496" t="n">
        <v>10</v>
      </c>
    </row>
    <row r="497">
      <c r="A497" t="n">
        <v>16</v>
      </c>
      <c r="B497" t="n">
        <v>30</v>
      </c>
      <c r="C497" t="inlineStr">
        <is>
          <t xml:space="preserve">CONCLUIDO	</t>
        </is>
      </c>
      <c r="D497" t="n">
        <v>3.8466</v>
      </c>
      <c r="E497" t="n">
        <v>26</v>
      </c>
      <c r="F497" t="n">
        <v>23.81</v>
      </c>
      <c r="G497" t="n">
        <v>64.94</v>
      </c>
      <c r="H497" t="n">
        <v>1.15</v>
      </c>
      <c r="I497" t="n">
        <v>22</v>
      </c>
      <c r="J497" t="n">
        <v>76.26000000000001</v>
      </c>
      <c r="K497" t="n">
        <v>32.27</v>
      </c>
      <c r="L497" t="n">
        <v>5</v>
      </c>
      <c r="M497" t="n">
        <v>14</v>
      </c>
      <c r="N497" t="n">
        <v>8.99</v>
      </c>
      <c r="O497" t="n">
        <v>9639.200000000001</v>
      </c>
      <c r="P497" t="n">
        <v>144.97</v>
      </c>
      <c r="Q497" t="n">
        <v>608.85</v>
      </c>
      <c r="R497" t="n">
        <v>60.59</v>
      </c>
      <c r="S497" t="n">
        <v>46.36</v>
      </c>
      <c r="T497" t="n">
        <v>6733.58</v>
      </c>
      <c r="U497" t="n">
        <v>0.77</v>
      </c>
      <c r="V497" t="n">
        <v>0.89</v>
      </c>
      <c r="W497" t="n">
        <v>9.23</v>
      </c>
      <c r="X497" t="n">
        <v>0.44</v>
      </c>
      <c r="Y497" t="n">
        <v>1</v>
      </c>
      <c r="Z497" t="n">
        <v>10</v>
      </c>
    </row>
    <row r="498">
      <c r="A498" t="n">
        <v>17</v>
      </c>
      <c r="B498" t="n">
        <v>30</v>
      </c>
      <c r="C498" t="inlineStr">
        <is>
          <t xml:space="preserve">CONCLUIDO	</t>
        </is>
      </c>
      <c r="D498" t="n">
        <v>3.8457</v>
      </c>
      <c r="E498" t="n">
        <v>26</v>
      </c>
      <c r="F498" t="n">
        <v>23.82</v>
      </c>
      <c r="G498" t="n">
        <v>64.95999999999999</v>
      </c>
      <c r="H498" t="n">
        <v>1.2</v>
      </c>
      <c r="I498" t="n">
        <v>22</v>
      </c>
      <c r="J498" t="n">
        <v>76.56</v>
      </c>
      <c r="K498" t="n">
        <v>32.27</v>
      </c>
      <c r="L498" t="n">
        <v>5.25</v>
      </c>
      <c r="M498" t="n">
        <v>4</v>
      </c>
      <c r="N498" t="n">
        <v>9.039999999999999</v>
      </c>
      <c r="O498" t="n">
        <v>9675.91</v>
      </c>
      <c r="P498" t="n">
        <v>145.42</v>
      </c>
      <c r="Q498" t="n">
        <v>608.99</v>
      </c>
      <c r="R498" t="n">
        <v>60.52</v>
      </c>
      <c r="S498" t="n">
        <v>46.36</v>
      </c>
      <c r="T498" t="n">
        <v>6697.3</v>
      </c>
      <c r="U498" t="n">
        <v>0.77</v>
      </c>
      <c r="V498" t="n">
        <v>0.89</v>
      </c>
      <c r="W498" t="n">
        <v>9.23</v>
      </c>
      <c r="X498" t="n">
        <v>0.44</v>
      </c>
      <c r="Y498" t="n">
        <v>1</v>
      </c>
      <c r="Z498" t="n">
        <v>10</v>
      </c>
    </row>
    <row r="499">
      <c r="A499" t="n">
        <v>18</v>
      </c>
      <c r="B499" t="n">
        <v>30</v>
      </c>
      <c r="C499" t="inlineStr">
        <is>
          <t xml:space="preserve">CONCLUIDO	</t>
        </is>
      </c>
      <c r="D499" t="n">
        <v>3.8451</v>
      </c>
      <c r="E499" t="n">
        <v>26.01</v>
      </c>
      <c r="F499" t="n">
        <v>23.82</v>
      </c>
      <c r="G499" t="n">
        <v>64.97</v>
      </c>
      <c r="H499" t="n">
        <v>1.25</v>
      </c>
      <c r="I499" t="n">
        <v>22</v>
      </c>
      <c r="J499" t="n">
        <v>76.84999999999999</v>
      </c>
      <c r="K499" t="n">
        <v>32.27</v>
      </c>
      <c r="L499" t="n">
        <v>5.5</v>
      </c>
      <c r="M499" t="n">
        <v>1</v>
      </c>
      <c r="N499" t="n">
        <v>9.08</v>
      </c>
      <c r="O499" t="n">
        <v>9712.65</v>
      </c>
      <c r="P499" t="n">
        <v>145.64</v>
      </c>
      <c r="Q499" t="n">
        <v>608.9400000000001</v>
      </c>
      <c r="R499" t="n">
        <v>60.51</v>
      </c>
      <c r="S499" t="n">
        <v>46.36</v>
      </c>
      <c r="T499" t="n">
        <v>6690.93</v>
      </c>
      <c r="U499" t="n">
        <v>0.77</v>
      </c>
      <c r="V499" t="n">
        <v>0.89</v>
      </c>
      <c r="W499" t="n">
        <v>9.24</v>
      </c>
      <c r="X499" t="n">
        <v>0.45</v>
      </c>
      <c r="Y499" t="n">
        <v>1</v>
      </c>
      <c r="Z499" t="n">
        <v>10</v>
      </c>
    </row>
    <row r="500">
      <c r="A500" t="n">
        <v>19</v>
      </c>
      <c r="B500" t="n">
        <v>30</v>
      </c>
      <c r="C500" t="inlineStr">
        <is>
          <t xml:space="preserve">CONCLUIDO	</t>
        </is>
      </c>
      <c r="D500" t="n">
        <v>3.8454</v>
      </c>
      <c r="E500" t="n">
        <v>26</v>
      </c>
      <c r="F500" t="n">
        <v>23.82</v>
      </c>
      <c r="G500" t="n">
        <v>64.95999999999999</v>
      </c>
      <c r="H500" t="n">
        <v>1.3</v>
      </c>
      <c r="I500" t="n">
        <v>22</v>
      </c>
      <c r="J500" t="n">
        <v>77.15000000000001</v>
      </c>
      <c r="K500" t="n">
        <v>32.27</v>
      </c>
      <c r="L500" t="n">
        <v>5.75</v>
      </c>
      <c r="M500" t="n">
        <v>0</v>
      </c>
      <c r="N500" t="n">
        <v>9.130000000000001</v>
      </c>
      <c r="O500" t="n">
        <v>9749.41</v>
      </c>
      <c r="P500" t="n">
        <v>146.09</v>
      </c>
      <c r="Q500" t="n">
        <v>608.97</v>
      </c>
      <c r="R500" t="n">
        <v>60.43</v>
      </c>
      <c r="S500" t="n">
        <v>46.36</v>
      </c>
      <c r="T500" t="n">
        <v>6653.41</v>
      </c>
      <c r="U500" t="n">
        <v>0.77</v>
      </c>
      <c r="V500" t="n">
        <v>0.89</v>
      </c>
      <c r="W500" t="n">
        <v>9.24</v>
      </c>
      <c r="X500" t="n">
        <v>0.45</v>
      </c>
      <c r="Y500" t="n">
        <v>1</v>
      </c>
      <c r="Z500" t="n">
        <v>10</v>
      </c>
    </row>
    <row r="501">
      <c r="A501" t="n">
        <v>0</v>
      </c>
      <c r="B501" t="n">
        <v>15</v>
      </c>
      <c r="C501" t="inlineStr">
        <is>
          <t xml:space="preserve">CONCLUIDO	</t>
        </is>
      </c>
      <c r="D501" t="n">
        <v>3.6274</v>
      </c>
      <c r="E501" t="n">
        <v>27.57</v>
      </c>
      <c r="F501" t="n">
        <v>24.98</v>
      </c>
      <c r="G501" t="n">
        <v>18.74</v>
      </c>
      <c r="H501" t="n">
        <v>0.43</v>
      </c>
      <c r="I501" t="n">
        <v>80</v>
      </c>
      <c r="J501" t="n">
        <v>39.78</v>
      </c>
      <c r="K501" t="n">
        <v>19.54</v>
      </c>
      <c r="L501" t="n">
        <v>1</v>
      </c>
      <c r="M501" t="n">
        <v>78</v>
      </c>
      <c r="N501" t="n">
        <v>4.24</v>
      </c>
      <c r="O501" t="n">
        <v>5140</v>
      </c>
      <c r="P501" t="n">
        <v>110.18</v>
      </c>
      <c r="Q501" t="n">
        <v>609.13</v>
      </c>
      <c r="R501" t="n">
        <v>97.16</v>
      </c>
      <c r="S501" t="n">
        <v>46.36</v>
      </c>
      <c r="T501" t="n">
        <v>24728.43</v>
      </c>
      <c r="U501" t="n">
        <v>0.48</v>
      </c>
      <c r="V501" t="n">
        <v>0.85</v>
      </c>
      <c r="W501" t="n">
        <v>9.31</v>
      </c>
      <c r="X501" t="n">
        <v>1.6</v>
      </c>
      <c r="Y501" t="n">
        <v>1</v>
      </c>
      <c r="Z501" t="n">
        <v>10</v>
      </c>
    </row>
    <row r="502">
      <c r="A502" t="n">
        <v>1</v>
      </c>
      <c r="B502" t="n">
        <v>15</v>
      </c>
      <c r="C502" t="inlineStr">
        <is>
          <t xml:space="preserve">CONCLUIDO	</t>
        </is>
      </c>
      <c r="D502" t="n">
        <v>3.7043</v>
      </c>
      <c r="E502" t="n">
        <v>27</v>
      </c>
      <c r="F502" t="n">
        <v>24.61</v>
      </c>
      <c r="G502" t="n">
        <v>23.81</v>
      </c>
      <c r="H502" t="n">
        <v>0.53</v>
      </c>
      <c r="I502" t="n">
        <v>62</v>
      </c>
      <c r="J502" t="n">
        <v>40.06</v>
      </c>
      <c r="K502" t="n">
        <v>19.54</v>
      </c>
      <c r="L502" t="n">
        <v>1.25</v>
      </c>
      <c r="M502" t="n">
        <v>60</v>
      </c>
      <c r="N502" t="n">
        <v>4.26</v>
      </c>
      <c r="O502" t="n">
        <v>5174.29</v>
      </c>
      <c r="P502" t="n">
        <v>105.31</v>
      </c>
      <c r="Q502" t="n">
        <v>609.02</v>
      </c>
      <c r="R502" t="n">
        <v>85.79000000000001</v>
      </c>
      <c r="S502" t="n">
        <v>46.36</v>
      </c>
      <c r="T502" t="n">
        <v>19132.19</v>
      </c>
      <c r="U502" t="n">
        <v>0.54</v>
      </c>
      <c r="V502" t="n">
        <v>0.87</v>
      </c>
      <c r="W502" t="n">
        <v>9.279999999999999</v>
      </c>
      <c r="X502" t="n">
        <v>1.23</v>
      </c>
      <c r="Y502" t="n">
        <v>1</v>
      </c>
      <c r="Z502" t="n">
        <v>10</v>
      </c>
    </row>
    <row r="503">
      <c r="A503" t="n">
        <v>2</v>
      </c>
      <c r="B503" t="n">
        <v>15</v>
      </c>
      <c r="C503" t="inlineStr">
        <is>
          <t xml:space="preserve">CONCLUIDO	</t>
        </is>
      </c>
      <c r="D503" t="n">
        <v>3.7561</v>
      </c>
      <c r="E503" t="n">
        <v>26.62</v>
      </c>
      <c r="F503" t="n">
        <v>24.37</v>
      </c>
      <c r="G503" t="n">
        <v>29.24</v>
      </c>
      <c r="H503" t="n">
        <v>0.64</v>
      </c>
      <c r="I503" t="n">
        <v>50</v>
      </c>
      <c r="J503" t="n">
        <v>40.34</v>
      </c>
      <c r="K503" t="n">
        <v>19.54</v>
      </c>
      <c r="L503" t="n">
        <v>1.5</v>
      </c>
      <c r="M503" t="n">
        <v>48</v>
      </c>
      <c r="N503" t="n">
        <v>4.29</v>
      </c>
      <c r="O503" t="n">
        <v>5208.6</v>
      </c>
      <c r="P503" t="n">
        <v>100.91</v>
      </c>
      <c r="Q503" t="n">
        <v>608.96</v>
      </c>
      <c r="R503" t="n">
        <v>78.23</v>
      </c>
      <c r="S503" t="n">
        <v>46.36</v>
      </c>
      <c r="T503" t="n">
        <v>15410.29</v>
      </c>
      <c r="U503" t="n">
        <v>0.59</v>
      </c>
      <c r="V503" t="n">
        <v>0.87</v>
      </c>
      <c r="W503" t="n">
        <v>9.26</v>
      </c>
      <c r="X503" t="n">
        <v>0.99</v>
      </c>
      <c r="Y503" t="n">
        <v>1</v>
      </c>
      <c r="Z503" t="n">
        <v>10</v>
      </c>
    </row>
    <row r="504">
      <c r="A504" t="n">
        <v>3</v>
      </c>
      <c r="B504" t="n">
        <v>15</v>
      </c>
      <c r="C504" t="inlineStr">
        <is>
          <t xml:space="preserve">CONCLUIDO	</t>
        </is>
      </c>
      <c r="D504" t="n">
        <v>3.7827</v>
      </c>
      <c r="E504" t="n">
        <v>26.44</v>
      </c>
      <c r="F504" t="n">
        <v>24.26</v>
      </c>
      <c r="G504" t="n">
        <v>33.85</v>
      </c>
      <c r="H504" t="n">
        <v>0.74</v>
      </c>
      <c r="I504" t="n">
        <v>43</v>
      </c>
      <c r="J504" t="n">
        <v>40.61</v>
      </c>
      <c r="K504" t="n">
        <v>19.54</v>
      </c>
      <c r="L504" t="n">
        <v>1.75</v>
      </c>
      <c r="M504" t="n">
        <v>17</v>
      </c>
      <c r="N504" t="n">
        <v>4.32</v>
      </c>
      <c r="O504" t="n">
        <v>5242.92</v>
      </c>
      <c r="P504" t="n">
        <v>98.33</v>
      </c>
      <c r="Q504" t="n">
        <v>608.99</v>
      </c>
      <c r="R504" t="n">
        <v>73.69</v>
      </c>
      <c r="S504" t="n">
        <v>46.36</v>
      </c>
      <c r="T504" t="n">
        <v>13179.15</v>
      </c>
      <c r="U504" t="n">
        <v>0.63</v>
      </c>
      <c r="V504" t="n">
        <v>0.88</v>
      </c>
      <c r="W504" t="n">
        <v>9.289999999999999</v>
      </c>
      <c r="X504" t="n">
        <v>0.89</v>
      </c>
      <c r="Y504" t="n">
        <v>1</v>
      </c>
      <c r="Z504" t="n">
        <v>10</v>
      </c>
    </row>
    <row r="505">
      <c r="A505" t="n">
        <v>4</v>
      </c>
      <c r="B505" t="n">
        <v>15</v>
      </c>
      <c r="C505" t="inlineStr">
        <is>
          <t xml:space="preserve">CONCLUIDO	</t>
        </is>
      </c>
      <c r="D505" t="n">
        <v>3.7863</v>
      </c>
      <c r="E505" t="n">
        <v>26.41</v>
      </c>
      <c r="F505" t="n">
        <v>24.25</v>
      </c>
      <c r="G505" t="n">
        <v>34.64</v>
      </c>
      <c r="H505" t="n">
        <v>0.84</v>
      </c>
      <c r="I505" t="n">
        <v>42</v>
      </c>
      <c r="J505" t="n">
        <v>40.89</v>
      </c>
      <c r="K505" t="n">
        <v>19.54</v>
      </c>
      <c r="L505" t="n">
        <v>2</v>
      </c>
      <c r="M505" t="n">
        <v>0</v>
      </c>
      <c r="N505" t="n">
        <v>4.35</v>
      </c>
      <c r="O505" t="n">
        <v>5277.26</v>
      </c>
      <c r="P505" t="n">
        <v>98.52</v>
      </c>
      <c r="Q505" t="n">
        <v>609.14</v>
      </c>
      <c r="R505" t="n">
        <v>72.76000000000001</v>
      </c>
      <c r="S505" t="n">
        <v>46.36</v>
      </c>
      <c r="T505" t="n">
        <v>12715.96</v>
      </c>
      <c r="U505" t="n">
        <v>0.64</v>
      </c>
      <c r="V505" t="n">
        <v>0.88</v>
      </c>
      <c r="W505" t="n">
        <v>9.300000000000001</v>
      </c>
      <c r="X505" t="n">
        <v>0.87</v>
      </c>
      <c r="Y505" t="n">
        <v>1</v>
      </c>
      <c r="Z505" t="n">
        <v>10</v>
      </c>
    </row>
    <row r="506">
      <c r="A506" t="n">
        <v>0</v>
      </c>
      <c r="B506" t="n">
        <v>70</v>
      </c>
      <c r="C506" t="inlineStr">
        <is>
          <t xml:space="preserve">CONCLUIDO	</t>
        </is>
      </c>
      <c r="D506" t="n">
        <v>2.6929</v>
      </c>
      <c r="E506" t="n">
        <v>37.13</v>
      </c>
      <c r="F506" t="n">
        <v>28.15</v>
      </c>
      <c r="G506" t="n">
        <v>7.22</v>
      </c>
      <c r="H506" t="n">
        <v>0.12</v>
      </c>
      <c r="I506" t="n">
        <v>234</v>
      </c>
      <c r="J506" t="n">
        <v>141.81</v>
      </c>
      <c r="K506" t="n">
        <v>47.83</v>
      </c>
      <c r="L506" t="n">
        <v>1</v>
      </c>
      <c r="M506" t="n">
        <v>232</v>
      </c>
      <c r="N506" t="n">
        <v>22.98</v>
      </c>
      <c r="O506" t="n">
        <v>17723.39</v>
      </c>
      <c r="P506" t="n">
        <v>324.76</v>
      </c>
      <c r="Q506" t="n">
        <v>609.8</v>
      </c>
      <c r="R506" t="n">
        <v>195.26</v>
      </c>
      <c r="S506" t="n">
        <v>46.36</v>
      </c>
      <c r="T506" t="n">
        <v>73007.97</v>
      </c>
      <c r="U506" t="n">
        <v>0.24</v>
      </c>
      <c r="V506" t="n">
        <v>0.76</v>
      </c>
      <c r="W506" t="n">
        <v>9.57</v>
      </c>
      <c r="X506" t="n">
        <v>4.75</v>
      </c>
      <c r="Y506" t="n">
        <v>1</v>
      </c>
      <c r="Z506" t="n">
        <v>10</v>
      </c>
    </row>
    <row r="507">
      <c r="A507" t="n">
        <v>1</v>
      </c>
      <c r="B507" t="n">
        <v>70</v>
      </c>
      <c r="C507" t="inlineStr">
        <is>
          <t xml:space="preserve">CONCLUIDO	</t>
        </is>
      </c>
      <c r="D507" t="n">
        <v>2.901</v>
      </c>
      <c r="E507" t="n">
        <v>34.47</v>
      </c>
      <c r="F507" t="n">
        <v>27.04</v>
      </c>
      <c r="G507" t="n">
        <v>9.01</v>
      </c>
      <c r="H507" t="n">
        <v>0.16</v>
      </c>
      <c r="I507" t="n">
        <v>180</v>
      </c>
      <c r="J507" t="n">
        <v>142.15</v>
      </c>
      <c r="K507" t="n">
        <v>47.83</v>
      </c>
      <c r="L507" t="n">
        <v>1.25</v>
      </c>
      <c r="M507" t="n">
        <v>178</v>
      </c>
      <c r="N507" t="n">
        <v>23.07</v>
      </c>
      <c r="O507" t="n">
        <v>17765.46</v>
      </c>
      <c r="P507" t="n">
        <v>311.46</v>
      </c>
      <c r="Q507" t="n">
        <v>609.67</v>
      </c>
      <c r="R507" t="n">
        <v>160.81</v>
      </c>
      <c r="S507" t="n">
        <v>46.36</v>
      </c>
      <c r="T507" t="n">
        <v>56050.17</v>
      </c>
      <c r="U507" t="n">
        <v>0.29</v>
      </c>
      <c r="V507" t="n">
        <v>0.79</v>
      </c>
      <c r="W507" t="n">
        <v>9.48</v>
      </c>
      <c r="X507" t="n">
        <v>3.65</v>
      </c>
      <c r="Y507" t="n">
        <v>1</v>
      </c>
      <c r="Z507" t="n">
        <v>10</v>
      </c>
    </row>
    <row r="508">
      <c r="A508" t="n">
        <v>2</v>
      </c>
      <c r="B508" t="n">
        <v>70</v>
      </c>
      <c r="C508" t="inlineStr">
        <is>
          <t xml:space="preserve">CONCLUIDO	</t>
        </is>
      </c>
      <c r="D508" t="n">
        <v>3.0527</v>
      </c>
      <c r="E508" t="n">
        <v>32.76</v>
      </c>
      <c r="F508" t="n">
        <v>26.31</v>
      </c>
      <c r="G508" t="n">
        <v>10.81</v>
      </c>
      <c r="H508" t="n">
        <v>0.19</v>
      </c>
      <c r="I508" t="n">
        <v>146</v>
      </c>
      <c r="J508" t="n">
        <v>142.49</v>
      </c>
      <c r="K508" t="n">
        <v>47.83</v>
      </c>
      <c r="L508" t="n">
        <v>1.5</v>
      </c>
      <c r="M508" t="n">
        <v>144</v>
      </c>
      <c r="N508" t="n">
        <v>23.16</v>
      </c>
      <c r="O508" t="n">
        <v>17807.56</v>
      </c>
      <c r="P508" t="n">
        <v>302.48</v>
      </c>
      <c r="Q508" t="n">
        <v>609.16</v>
      </c>
      <c r="R508" t="n">
        <v>138.57</v>
      </c>
      <c r="S508" t="n">
        <v>46.36</v>
      </c>
      <c r="T508" t="n">
        <v>45105.02</v>
      </c>
      <c r="U508" t="n">
        <v>0.33</v>
      </c>
      <c r="V508" t="n">
        <v>0.8100000000000001</v>
      </c>
      <c r="W508" t="n">
        <v>9.41</v>
      </c>
      <c r="X508" t="n">
        <v>2.93</v>
      </c>
      <c r="Y508" t="n">
        <v>1</v>
      </c>
      <c r="Z508" t="n">
        <v>10</v>
      </c>
    </row>
    <row r="509">
      <c r="A509" t="n">
        <v>3</v>
      </c>
      <c r="B509" t="n">
        <v>70</v>
      </c>
      <c r="C509" t="inlineStr">
        <is>
          <t xml:space="preserve">CONCLUIDO	</t>
        </is>
      </c>
      <c r="D509" t="n">
        <v>3.1629</v>
      </c>
      <c r="E509" t="n">
        <v>31.62</v>
      </c>
      <c r="F509" t="n">
        <v>25.83</v>
      </c>
      <c r="G509" t="n">
        <v>12.6</v>
      </c>
      <c r="H509" t="n">
        <v>0.22</v>
      </c>
      <c r="I509" t="n">
        <v>123</v>
      </c>
      <c r="J509" t="n">
        <v>142.83</v>
      </c>
      <c r="K509" t="n">
        <v>47.83</v>
      </c>
      <c r="L509" t="n">
        <v>1.75</v>
      </c>
      <c r="M509" t="n">
        <v>121</v>
      </c>
      <c r="N509" t="n">
        <v>23.25</v>
      </c>
      <c r="O509" t="n">
        <v>17849.7</v>
      </c>
      <c r="P509" t="n">
        <v>296.38</v>
      </c>
      <c r="Q509" t="n">
        <v>609.41</v>
      </c>
      <c r="R509" t="n">
        <v>123.6</v>
      </c>
      <c r="S509" t="n">
        <v>46.36</v>
      </c>
      <c r="T509" t="n">
        <v>37732.08</v>
      </c>
      <c r="U509" t="n">
        <v>0.38</v>
      </c>
      <c r="V509" t="n">
        <v>0.83</v>
      </c>
      <c r="W509" t="n">
        <v>9.380000000000001</v>
      </c>
      <c r="X509" t="n">
        <v>2.45</v>
      </c>
      <c r="Y509" t="n">
        <v>1</v>
      </c>
      <c r="Z509" t="n">
        <v>10</v>
      </c>
    </row>
    <row r="510">
      <c r="A510" t="n">
        <v>4</v>
      </c>
      <c r="B510" t="n">
        <v>70</v>
      </c>
      <c r="C510" t="inlineStr">
        <is>
          <t xml:space="preserve">CONCLUIDO	</t>
        </is>
      </c>
      <c r="D510" t="n">
        <v>3.2499</v>
      </c>
      <c r="E510" t="n">
        <v>30.77</v>
      </c>
      <c r="F510" t="n">
        <v>25.48</v>
      </c>
      <c r="G510" t="n">
        <v>14.42</v>
      </c>
      <c r="H510" t="n">
        <v>0.25</v>
      </c>
      <c r="I510" t="n">
        <v>106</v>
      </c>
      <c r="J510" t="n">
        <v>143.17</v>
      </c>
      <c r="K510" t="n">
        <v>47.83</v>
      </c>
      <c r="L510" t="n">
        <v>2</v>
      </c>
      <c r="M510" t="n">
        <v>104</v>
      </c>
      <c r="N510" t="n">
        <v>23.34</v>
      </c>
      <c r="O510" t="n">
        <v>17891.86</v>
      </c>
      <c r="P510" t="n">
        <v>291.71</v>
      </c>
      <c r="Q510" t="n">
        <v>609.09</v>
      </c>
      <c r="R510" t="n">
        <v>112.99</v>
      </c>
      <c r="S510" t="n">
        <v>46.36</v>
      </c>
      <c r="T510" t="n">
        <v>32512.43</v>
      </c>
      <c r="U510" t="n">
        <v>0.41</v>
      </c>
      <c r="V510" t="n">
        <v>0.84</v>
      </c>
      <c r="W510" t="n">
        <v>9.34</v>
      </c>
      <c r="X510" t="n">
        <v>2.1</v>
      </c>
      <c r="Y510" t="n">
        <v>1</v>
      </c>
      <c r="Z510" t="n">
        <v>10</v>
      </c>
    </row>
    <row r="511">
      <c r="A511" t="n">
        <v>5</v>
      </c>
      <c r="B511" t="n">
        <v>70</v>
      </c>
      <c r="C511" t="inlineStr">
        <is>
          <t xml:space="preserve">CONCLUIDO	</t>
        </is>
      </c>
      <c r="D511" t="n">
        <v>3.317</v>
      </c>
      <c r="E511" t="n">
        <v>30.15</v>
      </c>
      <c r="F511" t="n">
        <v>25.23</v>
      </c>
      <c r="G511" t="n">
        <v>16.28</v>
      </c>
      <c r="H511" t="n">
        <v>0.28</v>
      </c>
      <c r="I511" t="n">
        <v>93</v>
      </c>
      <c r="J511" t="n">
        <v>143.51</v>
      </c>
      <c r="K511" t="n">
        <v>47.83</v>
      </c>
      <c r="L511" t="n">
        <v>2.25</v>
      </c>
      <c r="M511" t="n">
        <v>91</v>
      </c>
      <c r="N511" t="n">
        <v>23.44</v>
      </c>
      <c r="O511" t="n">
        <v>17934.06</v>
      </c>
      <c r="P511" t="n">
        <v>288.23</v>
      </c>
      <c r="Q511" t="n">
        <v>609.35</v>
      </c>
      <c r="R511" t="n">
        <v>104.87</v>
      </c>
      <c r="S511" t="n">
        <v>46.36</v>
      </c>
      <c r="T511" t="n">
        <v>28518.69</v>
      </c>
      <c r="U511" t="n">
        <v>0.44</v>
      </c>
      <c r="V511" t="n">
        <v>0.84</v>
      </c>
      <c r="W511" t="n">
        <v>9.33</v>
      </c>
      <c r="X511" t="n">
        <v>1.85</v>
      </c>
      <c r="Y511" t="n">
        <v>1</v>
      </c>
      <c r="Z511" t="n">
        <v>10</v>
      </c>
    </row>
    <row r="512">
      <c r="A512" t="n">
        <v>6</v>
      </c>
      <c r="B512" t="n">
        <v>70</v>
      </c>
      <c r="C512" t="inlineStr">
        <is>
          <t xml:space="preserve">CONCLUIDO	</t>
        </is>
      </c>
      <c r="D512" t="n">
        <v>3.3727</v>
      </c>
      <c r="E512" t="n">
        <v>29.65</v>
      </c>
      <c r="F512" t="n">
        <v>25.02</v>
      </c>
      <c r="G512" t="n">
        <v>18.09</v>
      </c>
      <c r="H512" t="n">
        <v>0.31</v>
      </c>
      <c r="I512" t="n">
        <v>83</v>
      </c>
      <c r="J512" t="n">
        <v>143.86</v>
      </c>
      <c r="K512" t="n">
        <v>47.83</v>
      </c>
      <c r="L512" t="n">
        <v>2.5</v>
      </c>
      <c r="M512" t="n">
        <v>81</v>
      </c>
      <c r="N512" t="n">
        <v>23.53</v>
      </c>
      <c r="O512" t="n">
        <v>17976.29</v>
      </c>
      <c r="P512" t="n">
        <v>285.31</v>
      </c>
      <c r="Q512" t="n">
        <v>609.1799999999999</v>
      </c>
      <c r="R512" t="n">
        <v>98.63</v>
      </c>
      <c r="S512" t="n">
        <v>46.36</v>
      </c>
      <c r="T512" t="n">
        <v>25448.25</v>
      </c>
      <c r="U512" t="n">
        <v>0.47</v>
      </c>
      <c r="V512" t="n">
        <v>0.85</v>
      </c>
      <c r="W512" t="n">
        <v>9.31</v>
      </c>
      <c r="X512" t="n">
        <v>1.64</v>
      </c>
      <c r="Y512" t="n">
        <v>1</v>
      </c>
      <c r="Z512" t="n">
        <v>10</v>
      </c>
    </row>
    <row r="513">
      <c r="A513" t="n">
        <v>7</v>
      </c>
      <c r="B513" t="n">
        <v>70</v>
      </c>
      <c r="C513" t="inlineStr">
        <is>
          <t xml:space="preserve">CONCLUIDO	</t>
        </is>
      </c>
      <c r="D513" t="n">
        <v>3.4171</v>
      </c>
      <c r="E513" t="n">
        <v>29.26</v>
      </c>
      <c r="F513" t="n">
        <v>24.87</v>
      </c>
      <c r="G513" t="n">
        <v>19.9</v>
      </c>
      <c r="H513" t="n">
        <v>0.34</v>
      </c>
      <c r="I513" t="n">
        <v>75</v>
      </c>
      <c r="J513" t="n">
        <v>144.2</v>
      </c>
      <c r="K513" t="n">
        <v>47.83</v>
      </c>
      <c r="L513" t="n">
        <v>2.75</v>
      </c>
      <c r="M513" t="n">
        <v>73</v>
      </c>
      <c r="N513" t="n">
        <v>23.62</v>
      </c>
      <c r="O513" t="n">
        <v>18018.55</v>
      </c>
      <c r="P513" t="n">
        <v>282.93</v>
      </c>
      <c r="Q513" t="n">
        <v>609.23</v>
      </c>
      <c r="R513" t="n">
        <v>93.5</v>
      </c>
      <c r="S513" t="n">
        <v>46.36</v>
      </c>
      <c r="T513" t="n">
        <v>22921.47</v>
      </c>
      <c r="U513" t="n">
        <v>0.5</v>
      </c>
      <c r="V513" t="n">
        <v>0.86</v>
      </c>
      <c r="W513" t="n">
        <v>9.31</v>
      </c>
      <c r="X513" t="n">
        <v>1.49</v>
      </c>
      <c r="Y513" t="n">
        <v>1</v>
      </c>
      <c r="Z513" t="n">
        <v>10</v>
      </c>
    </row>
    <row r="514">
      <c r="A514" t="n">
        <v>8</v>
      </c>
      <c r="B514" t="n">
        <v>70</v>
      </c>
      <c r="C514" t="inlineStr">
        <is>
          <t xml:space="preserve">CONCLUIDO	</t>
        </is>
      </c>
      <c r="D514" t="n">
        <v>3.4587</v>
      </c>
      <c r="E514" t="n">
        <v>28.91</v>
      </c>
      <c r="F514" t="n">
        <v>24.72</v>
      </c>
      <c r="G514" t="n">
        <v>21.81</v>
      </c>
      <c r="H514" t="n">
        <v>0.37</v>
      </c>
      <c r="I514" t="n">
        <v>68</v>
      </c>
      <c r="J514" t="n">
        <v>144.54</v>
      </c>
      <c r="K514" t="n">
        <v>47.83</v>
      </c>
      <c r="L514" t="n">
        <v>3</v>
      </c>
      <c r="M514" t="n">
        <v>66</v>
      </c>
      <c r="N514" t="n">
        <v>23.71</v>
      </c>
      <c r="O514" t="n">
        <v>18060.85</v>
      </c>
      <c r="P514" t="n">
        <v>280.5</v>
      </c>
      <c r="Q514" t="n">
        <v>609.12</v>
      </c>
      <c r="R514" t="n">
        <v>89.25</v>
      </c>
      <c r="S514" t="n">
        <v>46.36</v>
      </c>
      <c r="T514" t="n">
        <v>20831.07</v>
      </c>
      <c r="U514" t="n">
        <v>0.52</v>
      </c>
      <c r="V514" t="n">
        <v>0.86</v>
      </c>
      <c r="W514" t="n">
        <v>9.279999999999999</v>
      </c>
      <c r="X514" t="n">
        <v>1.34</v>
      </c>
      <c r="Y514" t="n">
        <v>1</v>
      </c>
      <c r="Z514" t="n">
        <v>10</v>
      </c>
    </row>
    <row r="515">
      <c r="A515" t="n">
        <v>9</v>
      </c>
      <c r="B515" t="n">
        <v>70</v>
      </c>
      <c r="C515" t="inlineStr">
        <is>
          <t xml:space="preserve">CONCLUIDO	</t>
        </is>
      </c>
      <c r="D515" t="n">
        <v>3.4852</v>
      </c>
      <c r="E515" t="n">
        <v>28.69</v>
      </c>
      <c r="F515" t="n">
        <v>24.64</v>
      </c>
      <c r="G515" t="n">
        <v>23.47</v>
      </c>
      <c r="H515" t="n">
        <v>0.4</v>
      </c>
      <c r="I515" t="n">
        <v>63</v>
      </c>
      <c r="J515" t="n">
        <v>144.89</v>
      </c>
      <c r="K515" t="n">
        <v>47.83</v>
      </c>
      <c r="L515" t="n">
        <v>3.25</v>
      </c>
      <c r="M515" t="n">
        <v>61</v>
      </c>
      <c r="N515" t="n">
        <v>23.81</v>
      </c>
      <c r="O515" t="n">
        <v>18103.18</v>
      </c>
      <c r="P515" t="n">
        <v>279.1</v>
      </c>
      <c r="Q515" t="n">
        <v>608.96</v>
      </c>
      <c r="R515" t="n">
        <v>86.43000000000001</v>
      </c>
      <c r="S515" t="n">
        <v>46.36</v>
      </c>
      <c r="T515" t="n">
        <v>19445.82</v>
      </c>
      <c r="U515" t="n">
        <v>0.54</v>
      </c>
      <c r="V515" t="n">
        <v>0.86</v>
      </c>
      <c r="W515" t="n">
        <v>9.300000000000001</v>
      </c>
      <c r="X515" t="n">
        <v>1.27</v>
      </c>
      <c r="Y515" t="n">
        <v>1</v>
      </c>
      <c r="Z515" t="n">
        <v>10</v>
      </c>
    </row>
    <row r="516">
      <c r="A516" t="n">
        <v>10</v>
      </c>
      <c r="B516" t="n">
        <v>70</v>
      </c>
      <c r="C516" t="inlineStr">
        <is>
          <t xml:space="preserve">CONCLUIDO	</t>
        </is>
      </c>
      <c r="D516" t="n">
        <v>3.5168</v>
      </c>
      <c r="E516" t="n">
        <v>28.43</v>
      </c>
      <c r="F516" t="n">
        <v>24.53</v>
      </c>
      <c r="G516" t="n">
        <v>25.38</v>
      </c>
      <c r="H516" t="n">
        <v>0.43</v>
      </c>
      <c r="I516" t="n">
        <v>58</v>
      </c>
      <c r="J516" t="n">
        <v>145.23</v>
      </c>
      <c r="K516" t="n">
        <v>47.83</v>
      </c>
      <c r="L516" t="n">
        <v>3.5</v>
      </c>
      <c r="M516" t="n">
        <v>56</v>
      </c>
      <c r="N516" t="n">
        <v>23.9</v>
      </c>
      <c r="O516" t="n">
        <v>18145.54</v>
      </c>
      <c r="P516" t="n">
        <v>277.05</v>
      </c>
      <c r="Q516" t="n">
        <v>608.96</v>
      </c>
      <c r="R516" t="n">
        <v>83.09999999999999</v>
      </c>
      <c r="S516" t="n">
        <v>46.36</v>
      </c>
      <c r="T516" t="n">
        <v>17807.56</v>
      </c>
      <c r="U516" t="n">
        <v>0.5600000000000001</v>
      </c>
      <c r="V516" t="n">
        <v>0.87</v>
      </c>
      <c r="W516" t="n">
        <v>9.279999999999999</v>
      </c>
      <c r="X516" t="n">
        <v>1.16</v>
      </c>
      <c r="Y516" t="n">
        <v>1</v>
      </c>
      <c r="Z516" t="n">
        <v>10</v>
      </c>
    </row>
    <row r="517">
      <c r="A517" t="n">
        <v>11</v>
      </c>
      <c r="B517" t="n">
        <v>70</v>
      </c>
      <c r="C517" t="inlineStr">
        <is>
          <t xml:space="preserve">CONCLUIDO	</t>
        </is>
      </c>
      <c r="D517" t="n">
        <v>3.5438</v>
      </c>
      <c r="E517" t="n">
        <v>28.22</v>
      </c>
      <c r="F517" t="n">
        <v>24.43</v>
      </c>
      <c r="G517" t="n">
        <v>27.14</v>
      </c>
      <c r="H517" t="n">
        <v>0.46</v>
      </c>
      <c r="I517" t="n">
        <v>54</v>
      </c>
      <c r="J517" t="n">
        <v>145.57</v>
      </c>
      <c r="K517" t="n">
        <v>47.83</v>
      </c>
      <c r="L517" t="n">
        <v>3.75</v>
      </c>
      <c r="M517" t="n">
        <v>52</v>
      </c>
      <c r="N517" t="n">
        <v>23.99</v>
      </c>
      <c r="O517" t="n">
        <v>18187.93</v>
      </c>
      <c r="P517" t="n">
        <v>275.32</v>
      </c>
      <c r="Q517" t="n">
        <v>608.91</v>
      </c>
      <c r="R517" t="n">
        <v>80.41</v>
      </c>
      <c r="S517" t="n">
        <v>46.36</v>
      </c>
      <c r="T517" t="n">
        <v>16482.15</v>
      </c>
      <c r="U517" t="n">
        <v>0.58</v>
      </c>
      <c r="V517" t="n">
        <v>0.87</v>
      </c>
      <c r="W517" t="n">
        <v>9.26</v>
      </c>
      <c r="X517" t="n">
        <v>1.05</v>
      </c>
      <c r="Y517" t="n">
        <v>1</v>
      </c>
      <c r="Z517" t="n">
        <v>10</v>
      </c>
    </row>
    <row r="518">
      <c r="A518" t="n">
        <v>12</v>
      </c>
      <c r="B518" t="n">
        <v>70</v>
      </c>
      <c r="C518" t="inlineStr">
        <is>
          <t xml:space="preserve">CONCLUIDO	</t>
        </is>
      </c>
      <c r="D518" t="n">
        <v>3.5669</v>
      </c>
      <c r="E518" t="n">
        <v>28.04</v>
      </c>
      <c r="F518" t="n">
        <v>24.36</v>
      </c>
      <c r="G518" t="n">
        <v>29.24</v>
      </c>
      <c r="H518" t="n">
        <v>0.49</v>
      </c>
      <c r="I518" t="n">
        <v>50</v>
      </c>
      <c r="J518" t="n">
        <v>145.92</v>
      </c>
      <c r="K518" t="n">
        <v>47.83</v>
      </c>
      <c r="L518" t="n">
        <v>4</v>
      </c>
      <c r="M518" t="n">
        <v>48</v>
      </c>
      <c r="N518" t="n">
        <v>24.09</v>
      </c>
      <c r="O518" t="n">
        <v>18230.35</v>
      </c>
      <c r="P518" t="n">
        <v>273.83</v>
      </c>
      <c r="Q518" t="n">
        <v>609.0700000000001</v>
      </c>
      <c r="R518" t="n">
        <v>77.84999999999999</v>
      </c>
      <c r="S518" t="n">
        <v>46.36</v>
      </c>
      <c r="T518" t="n">
        <v>15220.1</v>
      </c>
      <c r="U518" t="n">
        <v>0.6</v>
      </c>
      <c r="V518" t="n">
        <v>0.87</v>
      </c>
      <c r="W518" t="n">
        <v>9.27</v>
      </c>
      <c r="X518" t="n">
        <v>0.99</v>
      </c>
      <c r="Y518" t="n">
        <v>1</v>
      </c>
      <c r="Z518" t="n">
        <v>10</v>
      </c>
    </row>
    <row r="519">
      <c r="A519" t="n">
        <v>13</v>
      </c>
      <c r="B519" t="n">
        <v>70</v>
      </c>
      <c r="C519" t="inlineStr">
        <is>
          <t xml:space="preserve">CONCLUIDO	</t>
        </is>
      </c>
      <c r="D519" t="n">
        <v>3.589</v>
      </c>
      <c r="E519" t="n">
        <v>27.86</v>
      </c>
      <c r="F519" t="n">
        <v>24.28</v>
      </c>
      <c r="G519" t="n">
        <v>30.99</v>
      </c>
      <c r="H519" t="n">
        <v>0.51</v>
      </c>
      <c r="I519" t="n">
        <v>47</v>
      </c>
      <c r="J519" t="n">
        <v>146.26</v>
      </c>
      <c r="K519" t="n">
        <v>47.83</v>
      </c>
      <c r="L519" t="n">
        <v>4.25</v>
      </c>
      <c r="M519" t="n">
        <v>45</v>
      </c>
      <c r="N519" t="n">
        <v>24.18</v>
      </c>
      <c r="O519" t="n">
        <v>18272.81</v>
      </c>
      <c r="P519" t="n">
        <v>272.29</v>
      </c>
      <c r="Q519" t="n">
        <v>608.9299999999999</v>
      </c>
      <c r="R519" t="n">
        <v>75.15000000000001</v>
      </c>
      <c r="S519" t="n">
        <v>46.36</v>
      </c>
      <c r="T519" t="n">
        <v>13889.29</v>
      </c>
      <c r="U519" t="n">
        <v>0.62</v>
      </c>
      <c r="V519" t="n">
        <v>0.88</v>
      </c>
      <c r="W519" t="n">
        <v>9.26</v>
      </c>
      <c r="X519" t="n">
        <v>0.9</v>
      </c>
      <c r="Y519" t="n">
        <v>1</v>
      </c>
      <c r="Z519" t="n">
        <v>10</v>
      </c>
    </row>
    <row r="520">
      <c r="A520" t="n">
        <v>14</v>
      </c>
      <c r="B520" t="n">
        <v>70</v>
      </c>
      <c r="C520" t="inlineStr">
        <is>
          <t xml:space="preserve">CONCLUIDO	</t>
        </is>
      </c>
      <c r="D520" t="n">
        <v>3.5986</v>
      </c>
      <c r="E520" t="n">
        <v>27.79</v>
      </c>
      <c r="F520" t="n">
        <v>24.26</v>
      </c>
      <c r="G520" t="n">
        <v>32.35</v>
      </c>
      <c r="H520" t="n">
        <v>0.54</v>
      </c>
      <c r="I520" t="n">
        <v>45</v>
      </c>
      <c r="J520" t="n">
        <v>146.61</v>
      </c>
      <c r="K520" t="n">
        <v>47.83</v>
      </c>
      <c r="L520" t="n">
        <v>4.5</v>
      </c>
      <c r="M520" t="n">
        <v>43</v>
      </c>
      <c r="N520" t="n">
        <v>24.28</v>
      </c>
      <c r="O520" t="n">
        <v>18315.3</v>
      </c>
      <c r="P520" t="n">
        <v>271.38</v>
      </c>
      <c r="Q520" t="n">
        <v>608.88</v>
      </c>
      <c r="R520" t="n">
        <v>75.09999999999999</v>
      </c>
      <c r="S520" t="n">
        <v>46.36</v>
      </c>
      <c r="T520" t="n">
        <v>13873.96</v>
      </c>
      <c r="U520" t="n">
        <v>0.62</v>
      </c>
      <c r="V520" t="n">
        <v>0.88</v>
      </c>
      <c r="W520" t="n">
        <v>9.25</v>
      </c>
      <c r="X520" t="n">
        <v>0.89</v>
      </c>
      <c r="Y520" t="n">
        <v>1</v>
      </c>
      <c r="Z520" t="n">
        <v>10</v>
      </c>
    </row>
    <row r="521">
      <c r="A521" t="n">
        <v>15</v>
      </c>
      <c r="B521" t="n">
        <v>70</v>
      </c>
      <c r="C521" t="inlineStr">
        <is>
          <t xml:space="preserve">CONCLUIDO	</t>
        </is>
      </c>
      <c r="D521" t="n">
        <v>3.6178</v>
      </c>
      <c r="E521" t="n">
        <v>27.64</v>
      </c>
      <c r="F521" t="n">
        <v>24.2</v>
      </c>
      <c r="G521" t="n">
        <v>34.57</v>
      </c>
      <c r="H521" t="n">
        <v>0.57</v>
      </c>
      <c r="I521" t="n">
        <v>42</v>
      </c>
      <c r="J521" t="n">
        <v>146.95</v>
      </c>
      <c r="K521" t="n">
        <v>47.83</v>
      </c>
      <c r="L521" t="n">
        <v>4.75</v>
      </c>
      <c r="M521" t="n">
        <v>40</v>
      </c>
      <c r="N521" t="n">
        <v>24.37</v>
      </c>
      <c r="O521" t="n">
        <v>18357.82</v>
      </c>
      <c r="P521" t="n">
        <v>270.19</v>
      </c>
      <c r="Q521" t="n">
        <v>608.9</v>
      </c>
      <c r="R521" t="n">
        <v>72.94</v>
      </c>
      <c r="S521" t="n">
        <v>46.36</v>
      </c>
      <c r="T521" t="n">
        <v>12808.32</v>
      </c>
      <c r="U521" t="n">
        <v>0.64</v>
      </c>
      <c r="V521" t="n">
        <v>0.88</v>
      </c>
      <c r="W521" t="n">
        <v>9.25</v>
      </c>
      <c r="X521" t="n">
        <v>0.83</v>
      </c>
      <c r="Y521" t="n">
        <v>1</v>
      </c>
      <c r="Z521" t="n">
        <v>10</v>
      </c>
    </row>
    <row r="522">
      <c r="A522" t="n">
        <v>16</v>
      </c>
      <c r="B522" t="n">
        <v>70</v>
      </c>
      <c r="C522" t="inlineStr">
        <is>
          <t xml:space="preserve">CONCLUIDO	</t>
        </is>
      </c>
      <c r="D522" t="n">
        <v>3.6313</v>
      </c>
      <c r="E522" t="n">
        <v>27.54</v>
      </c>
      <c r="F522" t="n">
        <v>24.15</v>
      </c>
      <c r="G522" t="n">
        <v>36.23</v>
      </c>
      <c r="H522" t="n">
        <v>0.6</v>
      </c>
      <c r="I522" t="n">
        <v>40</v>
      </c>
      <c r="J522" t="n">
        <v>147.3</v>
      </c>
      <c r="K522" t="n">
        <v>47.83</v>
      </c>
      <c r="L522" t="n">
        <v>5</v>
      </c>
      <c r="M522" t="n">
        <v>38</v>
      </c>
      <c r="N522" t="n">
        <v>24.47</v>
      </c>
      <c r="O522" t="n">
        <v>18400.38</v>
      </c>
      <c r="P522" t="n">
        <v>269</v>
      </c>
      <c r="Q522" t="n">
        <v>609.01</v>
      </c>
      <c r="R522" t="n">
        <v>71.67</v>
      </c>
      <c r="S522" t="n">
        <v>46.36</v>
      </c>
      <c r="T522" t="n">
        <v>12182.63</v>
      </c>
      <c r="U522" t="n">
        <v>0.65</v>
      </c>
      <c r="V522" t="n">
        <v>0.88</v>
      </c>
      <c r="W522" t="n">
        <v>9.24</v>
      </c>
      <c r="X522" t="n">
        <v>0.78</v>
      </c>
      <c r="Y522" t="n">
        <v>1</v>
      </c>
      <c r="Z522" t="n">
        <v>10</v>
      </c>
    </row>
    <row r="523">
      <c r="A523" t="n">
        <v>17</v>
      </c>
      <c r="B523" t="n">
        <v>70</v>
      </c>
      <c r="C523" t="inlineStr">
        <is>
          <t xml:space="preserve">CONCLUIDO	</t>
        </is>
      </c>
      <c r="D523" t="n">
        <v>3.6447</v>
      </c>
      <c r="E523" t="n">
        <v>27.44</v>
      </c>
      <c r="F523" t="n">
        <v>24.11</v>
      </c>
      <c r="G523" t="n">
        <v>38.07</v>
      </c>
      <c r="H523" t="n">
        <v>0.63</v>
      </c>
      <c r="I523" t="n">
        <v>38</v>
      </c>
      <c r="J523" t="n">
        <v>147.64</v>
      </c>
      <c r="K523" t="n">
        <v>47.83</v>
      </c>
      <c r="L523" t="n">
        <v>5.25</v>
      </c>
      <c r="M523" t="n">
        <v>36</v>
      </c>
      <c r="N523" t="n">
        <v>24.56</v>
      </c>
      <c r="O523" t="n">
        <v>18442.97</v>
      </c>
      <c r="P523" t="n">
        <v>267.86</v>
      </c>
      <c r="Q523" t="n">
        <v>608.86</v>
      </c>
      <c r="R523" t="n">
        <v>70.31999999999999</v>
      </c>
      <c r="S523" t="n">
        <v>46.36</v>
      </c>
      <c r="T523" t="n">
        <v>11518.74</v>
      </c>
      <c r="U523" t="n">
        <v>0.66</v>
      </c>
      <c r="V523" t="n">
        <v>0.88</v>
      </c>
      <c r="W523" t="n">
        <v>9.24</v>
      </c>
      <c r="X523" t="n">
        <v>0.74</v>
      </c>
      <c r="Y523" t="n">
        <v>1</v>
      </c>
      <c r="Z523" t="n">
        <v>10</v>
      </c>
    </row>
    <row r="524">
      <c r="A524" t="n">
        <v>18</v>
      </c>
      <c r="B524" t="n">
        <v>70</v>
      </c>
      <c r="C524" t="inlineStr">
        <is>
          <t xml:space="preserve">CONCLUIDO	</t>
        </is>
      </c>
      <c r="D524" t="n">
        <v>3.6571</v>
      </c>
      <c r="E524" t="n">
        <v>27.34</v>
      </c>
      <c r="F524" t="n">
        <v>24.08</v>
      </c>
      <c r="G524" t="n">
        <v>40.13</v>
      </c>
      <c r="H524" t="n">
        <v>0.66</v>
      </c>
      <c r="I524" t="n">
        <v>36</v>
      </c>
      <c r="J524" t="n">
        <v>147.99</v>
      </c>
      <c r="K524" t="n">
        <v>47.83</v>
      </c>
      <c r="L524" t="n">
        <v>5.5</v>
      </c>
      <c r="M524" t="n">
        <v>34</v>
      </c>
      <c r="N524" t="n">
        <v>24.66</v>
      </c>
      <c r="O524" t="n">
        <v>18485.59</v>
      </c>
      <c r="P524" t="n">
        <v>266.77</v>
      </c>
      <c r="Q524" t="n">
        <v>608.98</v>
      </c>
      <c r="R524" t="n">
        <v>69.17</v>
      </c>
      <c r="S524" t="n">
        <v>46.36</v>
      </c>
      <c r="T524" t="n">
        <v>10950.71</v>
      </c>
      <c r="U524" t="n">
        <v>0.67</v>
      </c>
      <c r="V524" t="n">
        <v>0.89</v>
      </c>
      <c r="W524" t="n">
        <v>9.24</v>
      </c>
      <c r="X524" t="n">
        <v>0.7</v>
      </c>
      <c r="Y524" t="n">
        <v>1</v>
      </c>
      <c r="Z524" t="n">
        <v>10</v>
      </c>
    </row>
    <row r="525">
      <c r="A525" t="n">
        <v>19</v>
      </c>
      <c r="B525" t="n">
        <v>70</v>
      </c>
      <c r="C525" t="inlineStr">
        <is>
          <t xml:space="preserve">CONCLUIDO	</t>
        </is>
      </c>
      <c r="D525" t="n">
        <v>3.674</v>
      </c>
      <c r="E525" t="n">
        <v>27.22</v>
      </c>
      <c r="F525" t="n">
        <v>24.01</v>
      </c>
      <c r="G525" t="n">
        <v>42.37</v>
      </c>
      <c r="H525" t="n">
        <v>0.6899999999999999</v>
      </c>
      <c r="I525" t="n">
        <v>34</v>
      </c>
      <c r="J525" t="n">
        <v>148.33</v>
      </c>
      <c r="K525" t="n">
        <v>47.83</v>
      </c>
      <c r="L525" t="n">
        <v>5.75</v>
      </c>
      <c r="M525" t="n">
        <v>32</v>
      </c>
      <c r="N525" t="n">
        <v>24.75</v>
      </c>
      <c r="O525" t="n">
        <v>18528.25</v>
      </c>
      <c r="P525" t="n">
        <v>265.22</v>
      </c>
      <c r="Q525" t="n">
        <v>608.89</v>
      </c>
      <c r="R525" t="n">
        <v>67.15000000000001</v>
      </c>
      <c r="S525" t="n">
        <v>46.36</v>
      </c>
      <c r="T525" t="n">
        <v>9951.969999999999</v>
      </c>
      <c r="U525" t="n">
        <v>0.6899999999999999</v>
      </c>
      <c r="V525" t="n">
        <v>0.89</v>
      </c>
      <c r="W525" t="n">
        <v>9.23</v>
      </c>
      <c r="X525" t="n">
        <v>0.63</v>
      </c>
      <c r="Y525" t="n">
        <v>1</v>
      </c>
      <c r="Z525" t="n">
        <v>10</v>
      </c>
    </row>
    <row r="526">
      <c r="A526" t="n">
        <v>20</v>
      </c>
      <c r="B526" t="n">
        <v>70</v>
      </c>
      <c r="C526" t="inlineStr">
        <is>
          <t xml:space="preserve">CONCLUIDO	</t>
        </is>
      </c>
      <c r="D526" t="n">
        <v>3.6783</v>
      </c>
      <c r="E526" t="n">
        <v>27.19</v>
      </c>
      <c r="F526" t="n">
        <v>24</v>
      </c>
      <c r="G526" t="n">
        <v>43.64</v>
      </c>
      <c r="H526" t="n">
        <v>0.71</v>
      </c>
      <c r="I526" t="n">
        <v>33</v>
      </c>
      <c r="J526" t="n">
        <v>148.68</v>
      </c>
      <c r="K526" t="n">
        <v>47.83</v>
      </c>
      <c r="L526" t="n">
        <v>6</v>
      </c>
      <c r="M526" t="n">
        <v>31</v>
      </c>
      <c r="N526" t="n">
        <v>24.85</v>
      </c>
      <c r="O526" t="n">
        <v>18570.94</v>
      </c>
      <c r="P526" t="n">
        <v>264.64</v>
      </c>
      <c r="Q526" t="n">
        <v>608.88</v>
      </c>
      <c r="R526" t="n">
        <v>66.94</v>
      </c>
      <c r="S526" t="n">
        <v>46.36</v>
      </c>
      <c r="T526" t="n">
        <v>9851.65</v>
      </c>
      <c r="U526" t="n">
        <v>0.6899999999999999</v>
      </c>
      <c r="V526" t="n">
        <v>0.89</v>
      </c>
      <c r="W526" t="n">
        <v>9.23</v>
      </c>
      <c r="X526" t="n">
        <v>0.63</v>
      </c>
      <c r="Y526" t="n">
        <v>1</v>
      </c>
      <c r="Z526" t="n">
        <v>10</v>
      </c>
    </row>
    <row r="527">
      <c r="A527" t="n">
        <v>21</v>
      </c>
      <c r="B527" t="n">
        <v>70</v>
      </c>
      <c r="C527" t="inlineStr">
        <is>
          <t xml:space="preserve">CONCLUIDO	</t>
        </is>
      </c>
      <c r="D527" t="n">
        <v>3.6832</v>
      </c>
      <c r="E527" t="n">
        <v>27.15</v>
      </c>
      <c r="F527" t="n">
        <v>24</v>
      </c>
      <c r="G527" t="n">
        <v>45</v>
      </c>
      <c r="H527" t="n">
        <v>0.74</v>
      </c>
      <c r="I527" t="n">
        <v>32</v>
      </c>
      <c r="J527" t="n">
        <v>149.02</v>
      </c>
      <c r="K527" t="n">
        <v>47.83</v>
      </c>
      <c r="L527" t="n">
        <v>6.25</v>
      </c>
      <c r="M527" t="n">
        <v>30</v>
      </c>
      <c r="N527" t="n">
        <v>24.95</v>
      </c>
      <c r="O527" t="n">
        <v>18613.66</v>
      </c>
      <c r="P527" t="n">
        <v>263.76</v>
      </c>
      <c r="Q527" t="n">
        <v>608.89</v>
      </c>
      <c r="R527" t="n">
        <v>67.06</v>
      </c>
      <c r="S527" t="n">
        <v>46.36</v>
      </c>
      <c r="T527" t="n">
        <v>9919.76</v>
      </c>
      <c r="U527" t="n">
        <v>0.6899999999999999</v>
      </c>
      <c r="V527" t="n">
        <v>0.89</v>
      </c>
      <c r="W527" t="n">
        <v>9.220000000000001</v>
      </c>
      <c r="X527" t="n">
        <v>0.62</v>
      </c>
      <c r="Y527" t="n">
        <v>1</v>
      </c>
      <c r="Z527" t="n">
        <v>10</v>
      </c>
    </row>
    <row r="528">
      <c r="A528" t="n">
        <v>22</v>
      </c>
      <c r="B528" t="n">
        <v>70</v>
      </c>
      <c r="C528" t="inlineStr">
        <is>
          <t xml:space="preserve">CONCLUIDO	</t>
        </is>
      </c>
      <c r="D528" t="n">
        <v>3.6955</v>
      </c>
      <c r="E528" t="n">
        <v>27.06</v>
      </c>
      <c r="F528" t="n">
        <v>23.96</v>
      </c>
      <c r="G528" t="n">
        <v>47.93</v>
      </c>
      <c r="H528" t="n">
        <v>0.77</v>
      </c>
      <c r="I528" t="n">
        <v>30</v>
      </c>
      <c r="J528" t="n">
        <v>149.37</v>
      </c>
      <c r="K528" t="n">
        <v>47.83</v>
      </c>
      <c r="L528" t="n">
        <v>6.5</v>
      </c>
      <c r="M528" t="n">
        <v>28</v>
      </c>
      <c r="N528" t="n">
        <v>25.04</v>
      </c>
      <c r="O528" t="n">
        <v>18656.42</v>
      </c>
      <c r="P528" t="n">
        <v>262.8</v>
      </c>
      <c r="Q528" t="n">
        <v>608.83</v>
      </c>
      <c r="R528" t="n">
        <v>65.88</v>
      </c>
      <c r="S528" t="n">
        <v>46.36</v>
      </c>
      <c r="T528" t="n">
        <v>9335.209999999999</v>
      </c>
      <c r="U528" t="n">
        <v>0.7</v>
      </c>
      <c r="V528" t="n">
        <v>0.89</v>
      </c>
      <c r="W528" t="n">
        <v>9.23</v>
      </c>
      <c r="X528" t="n">
        <v>0.59</v>
      </c>
      <c r="Y528" t="n">
        <v>1</v>
      </c>
      <c r="Z528" t="n">
        <v>10</v>
      </c>
    </row>
    <row r="529">
      <c r="A529" t="n">
        <v>23</v>
      </c>
      <c r="B529" t="n">
        <v>70</v>
      </c>
      <c r="C529" t="inlineStr">
        <is>
          <t xml:space="preserve">CONCLUIDO	</t>
        </is>
      </c>
      <c r="D529" t="n">
        <v>3.7049</v>
      </c>
      <c r="E529" t="n">
        <v>26.99</v>
      </c>
      <c r="F529" t="n">
        <v>23.93</v>
      </c>
      <c r="G529" t="n">
        <v>49.5</v>
      </c>
      <c r="H529" t="n">
        <v>0.8</v>
      </c>
      <c r="I529" t="n">
        <v>29</v>
      </c>
      <c r="J529" t="n">
        <v>149.72</v>
      </c>
      <c r="K529" t="n">
        <v>47.83</v>
      </c>
      <c r="L529" t="n">
        <v>6.75</v>
      </c>
      <c r="M529" t="n">
        <v>27</v>
      </c>
      <c r="N529" t="n">
        <v>25.14</v>
      </c>
      <c r="O529" t="n">
        <v>18699.2</v>
      </c>
      <c r="P529" t="n">
        <v>261.97</v>
      </c>
      <c r="Q529" t="n">
        <v>608.8200000000001</v>
      </c>
      <c r="R529" t="n">
        <v>64.54000000000001</v>
      </c>
      <c r="S529" t="n">
        <v>46.36</v>
      </c>
      <c r="T529" t="n">
        <v>8673.309999999999</v>
      </c>
      <c r="U529" t="n">
        <v>0.72</v>
      </c>
      <c r="V529" t="n">
        <v>0.89</v>
      </c>
      <c r="W529" t="n">
        <v>9.23</v>
      </c>
      <c r="X529" t="n">
        <v>0.55</v>
      </c>
      <c r="Y529" t="n">
        <v>1</v>
      </c>
      <c r="Z529" t="n">
        <v>10</v>
      </c>
    </row>
    <row r="530">
      <c r="A530" t="n">
        <v>24</v>
      </c>
      <c r="B530" t="n">
        <v>70</v>
      </c>
      <c r="C530" t="inlineStr">
        <is>
          <t xml:space="preserve">CONCLUIDO	</t>
        </is>
      </c>
      <c r="D530" t="n">
        <v>3.709</v>
      </c>
      <c r="E530" t="n">
        <v>26.96</v>
      </c>
      <c r="F530" t="n">
        <v>23.92</v>
      </c>
      <c r="G530" t="n">
        <v>51.27</v>
      </c>
      <c r="H530" t="n">
        <v>0.83</v>
      </c>
      <c r="I530" t="n">
        <v>28</v>
      </c>
      <c r="J530" t="n">
        <v>150.07</v>
      </c>
      <c r="K530" t="n">
        <v>47.83</v>
      </c>
      <c r="L530" t="n">
        <v>7</v>
      </c>
      <c r="M530" t="n">
        <v>26</v>
      </c>
      <c r="N530" t="n">
        <v>25.24</v>
      </c>
      <c r="O530" t="n">
        <v>18742.03</v>
      </c>
      <c r="P530" t="n">
        <v>261.21</v>
      </c>
      <c r="Q530" t="n">
        <v>608.84</v>
      </c>
      <c r="R530" t="n">
        <v>64.63</v>
      </c>
      <c r="S530" t="n">
        <v>46.36</v>
      </c>
      <c r="T530" t="n">
        <v>8720.120000000001</v>
      </c>
      <c r="U530" t="n">
        <v>0.72</v>
      </c>
      <c r="V530" t="n">
        <v>0.89</v>
      </c>
      <c r="W530" t="n">
        <v>9.220000000000001</v>
      </c>
      <c r="X530" t="n">
        <v>0.55</v>
      </c>
      <c r="Y530" t="n">
        <v>1</v>
      </c>
      <c r="Z530" t="n">
        <v>10</v>
      </c>
    </row>
    <row r="531">
      <c r="A531" t="n">
        <v>25</v>
      </c>
      <c r="B531" t="n">
        <v>70</v>
      </c>
      <c r="C531" t="inlineStr">
        <is>
          <t xml:space="preserve">CONCLUIDO	</t>
        </is>
      </c>
      <c r="D531" t="n">
        <v>3.7196</v>
      </c>
      <c r="E531" t="n">
        <v>26.88</v>
      </c>
      <c r="F531" t="n">
        <v>23.88</v>
      </c>
      <c r="G531" t="n">
        <v>53.06</v>
      </c>
      <c r="H531" t="n">
        <v>0.85</v>
      </c>
      <c r="I531" t="n">
        <v>27</v>
      </c>
      <c r="J531" t="n">
        <v>150.41</v>
      </c>
      <c r="K531" t="n">
        <v>47.83</v>
      </c>
      <c r="L531" t="n">
        <v>7.25</v>
      </c>
      <c r="M531" t="n">
        <v>25</v>
      </c>
      <c r="N531" t="n">
        <v>25.33</v>
      </c>
      <c r="O531" t="n">
        <v>18784.88</v>
      </c>
      <c r="P531" t="n">
        <v>260.12</v>
      </c>
      <c r="Q531" t="n">
        <v>608.92</v>
      </c>
      <c r="R531" t="n">
        <v>63.05</v>
      </c>
      <c r="S531" t="n">
        <v>46.36</v>
      </c>
      <c r="T531" t="n">
        <v>7939</v>
      </c>
      <c r="U531" t="n">
        <v>0.74</v>
      </c>
      <c r="V531" t="n">
        <v>0.89</v>
      </c>
      <c r="W531" t="n">
        <v>9.220000000000001</v>
      </c>
      <c r="X531" t="n">
        <v>0.5</v>
      </c>
      <c r="Y531" t="n">
        <v>1</v>
      </c>
      <c r="Z531" t="n">
        <v>10</v>
      </c>
    </row>
    <row r="532">
      <c r="A532" t="n">
        <v>26</v>
      </c>
      <c r="B532" t="n">
        <v>70</v>
      </c>
      <c r="C532" t="inlineStr">
        <is>
          <t xml:space="preserve">CONCLUIDO	</t>
        </is>
      </c>
      <c r="D532" t="n">
        <v>3.7247</v>
      </c>
      <c r="E532" t="n">
        <v>26.85</v>
      </c>
      <c r="F532" t="n">
        <v>23.87</v>
      </c>
      <c r="G532" t="n">
        <v>55.08</v>
      </c>
      <c r="H532" t="n">
        <v>0.88</v>
      </c>
      <c r="I532" t="n">
        <v>26</v>
      </c>
      <c r="J532" t="n">
        <v>150.76</v>
      </c>
      <c r="K532" t="n">
        <v>47.83</v>
      </c>
      <c r="L532" t="n">
        <v>7.5</v>
      </c>
      <c r="M532" t="n">
        <v>24</v>
      </c>
      <c r="N532" t="n">
        <v>25.43</v>
      </c>
      <c r="O532" t="n">
        <v>18827.77</v>
      </c>
      <c r="P532" t="n">
        <v>259.17</v>
      </c>
      <c r="Q532" t="n">
        <v>608.88</v>
      </c>
      <c r="R532" t="n">
        <v>62.74</v>
      </c>
      <c r="S532" t="n">
        <v>46.36</v>
      </c>
      <c r="T532" t="n">
        <v>7788.25</v>
      </c>
      <c r="U532" t="n">
        <v>0.74</v>
      </c>
      <c r="V532" t="n">
        <v>0.89</v>
      </c>
      <c r="W532" t="n">
        <v>9.220000000000001</v>
      </c>
      <c r="X532" t="n">
        <v>0.5</v>
      </c>
      <c r="Y532" t="n">
        <v>1</v>
      </c>
      <c r="Z532" t="n">
        <v>10</v>
      </c>
    </row>
    <row r="533">
      <c r="A533" t="n">
        <v>27</v>
      </c>
      <c r="B533" t="n">
        <v>70</v>
      </c>
      <c r="C533" t="inlineStr">
        <is>
          <t xml:space="preserve">CONCLUIDO	</t>
        </is>
      </c>
      <c r="D533" t="n">
        <v>3.7291</v>
      </c>
      <c r="E533" t="n">
        <v>26.82</v>
      </c>
      <c r="F533" t="n">
        <v>23.87</v>
      </c>
      <c r="G533" t="n">
        <v>57.28</v>
      </c>
      <c r="H533" t="n">
        <v>0.91</v>
      </c>
      <c r="I533" t="n">
        <v>25</v>
      </c>
      <c r="J533" t="n">
        <v>151.11</v>
      </c>
      <c r="K533" t="n">
        <v>47.83</v>
      </c>
      <c r="L533" t="n">
        <v>7.75</v>
      </c>
      <c r="M533" t="n">
        <v>23</v>
      </c>
      <c r="N533" t="n">
        <v>25.53</v>
      </c>
      <c r="O533" t="n">
        <v>18870.7</v>
      </c>
      <c r="P533" t="n">
        <v>258.65</v>
      </c>
      <c r="Q533" t="n">
        <v>608.85</v>
      </c>
      <c r="R533" t="n">
        <v>62.54</v>
      </c>
      <c r="S533" t="n">
        <v>46.36</v>
      </c>
      <c r="T533" t="n">
        <v>7691.02</v>
      </c>
      <c r="U533" t="n">
        <v>0.74</v>
      </c>
      <c r="V533" t="n">
        <v>0.89</v>
      </c>
      <c r="W533" t="n">
        <v>9.220000000000001</v>
      </c>
      <c r="X533" t="n">
        <v>0.49</v>
      </c>
      <c r="Y533" t="n">
        <v>1</v>
      </c>
      <c r="Z533" t="n">
        <v>10</v>
      </c>
    </row>
    <row r="534">
      <c r="A534" t="n">
        <v>28</v>
      </c>
      <c r="B534" t="n">
        <v>70</v>
      </c>
      <c r="C534" t="inlineStr">
        <is>
          <t xml:space="preserve">CONCLUIDO	</t>
        </is>
      </c>
      <c r="D534" t="n">
        <v>3.7382</v>
      </c>
      <c r="E534" t="n">
        <v>26.75</v>
      </c>
      <c r="F534" t="n">
        <v>23.83</v>
      </c>
      <c r="G534" t="n">
        <v>59.57</v>
      </c>
      <c r="H534" t="n">
        <v>0.9399999999999999</v>
      </c>
      <c r="I534" t="n">
        <v>24</v>
      </c>
      <c r="J534" t="n">
        <v>151.46</v>
      </c>
      <c r="K534" t="n">
        <v>47.83</v>
      </c>
      <c r="L534" t="n">
        <v>8</v>
      </c>
      <c r="M534" t="n">
        <v>22</v>
      </c>
      <c r="N534" t="n">
        <v>25.63</v>
      </c>
      <c r="O534" t="n">
        <v>18913.66</v>
      </c>
      <c r="P534" t="n">
        <v>257.21</v>
      </c>
      <c r="Q534" t="n">
        <v>608.8200000000001</v>
      </c>
      <c r="R534" t="n">
        <v>61.47</v>
      </c>
      <c r="S534" t="n">
        <v>46.36</v>
      </c>
      <c r="T534" t="n">
        <v>7164.51</v>
      </c>
      <c r="U534" t="n">
        <v>0.75</v>
      </c>
      <c r="V534" t="n">
        <v>0.89</v>
      </c>
      <c r="W534" t="n">
        <v>9.220000000000001</v>
      </c>
      <c r="X534" t="n">
        <v>0.46</v>
      </c>
      <c r="Y534" t="n">
        <v>1</v>
      </c>
      <c r="Z534" t="n">
        <v>10</v>
      </c>
    </row>
    <row r="535">
      <c r="A535" t="n">
        <v>29</v>
      </c>
      <c r="B535" t="n">
        <v>70</v>
      </c>
      <c r="C535" t="inlineStr">
        <is>
          <t xml:space="preserve">CONCLUIDO	</t>
        </is>
      </c>
      <c r="D535" t="n">
        <v>3.7365</v>
      </c>
      <c r="E535" t="n">
        <v>26.76</v>
      </c>
      <c r="F535" t="n">
        <v>23.84</v>
      </c>
      <c r="G535" t="n">
        <v>59.6</v>
      </c>
      <c r="H535" t="n">
        <v>0.96</v>
      </c>
      <c r="I535" t="n">
        <v>24</v>
      </c>
      <c r="J535" t="n">
        <v>151.81</v>
      </c>
      <c r="K535" t="n">
        <v>47.83</v>
      </c>
      <c r="L535" t="n">
        <v>8.25</v>
      </c>
      <c r="M535" t="n">
        <v>22</v>
      </c>
      <c r="N535" t="n">
        <v>25.73</v>
      </c>
      <c r="O535" t="n">
        <v>18956.65</v>
      </c>
      <c r="P535" t="n">
        <v>256.85</v>
      </c>
      <c r="Q535" t="n">
        <v>608.86</v>
      </c>
      <c r="R535" t="n">
        <v>61.92</v>
      </c>
      <c r="S535" t="n">
        <v>46.36</v>
      </c>
      <c r="T535" t="n">
        <v>7386.89</v>
      </c>
      <c r="U535" t="n">
        <v>0.75</v>
      </c>
      <c r="V535" t="n">
        <v>0.89</v>
      </c>
      <c r="W535" t="n">
        <v>9.220000000000001</v>
      </c>
      <c r="X535" t="n">
        <v>0.47</v>
      </c>
      <c r="Y535" t="n">
        <v>1</v>
      </c>
      <c r="Z535" t="n">
        <v>10</v>
      </c>
    </row>
    <row r="536">
      <c r="A536" t="n">
        <v>30</v>
      </c>
      <c r="B536" t="n">
        <v>70</v>
      </c>
      <c r="C536" t="inlineStr">
        <is>
          <t xml:space="preserve">CONCLUIDO	</t>
        </is>
      </c>
      <c r="D536" t="n">
        <v>3.7433</v>
      </c>
      <c r="E536" t="n">
        <v>26.71</v>
      </c>
      <c r="F536" t="n">
        <v>23.82</v>
      </c>
      <c r="G536" t="n">
        <v>62.14</v>
      </c>
      <c r="H536" t="n">
        <v>0.99</v>
      </c>
      <c r="I536" t="n">
        <v>23</v>
      </c>
      <c r="J536" t="n">
        <v>152.15</v>
      </c>
      <c r="K536" t="n">
        <v>47.83</v>
      </c>
      <c r="L536" t="n">
        <v>8.5</v>
      </c>
      <c r="M536" t="n">
        <v>21</v>
      </c>
      <c r="N536" t="n">
        <v>25.83</v>
      </c>
      <c r="O536" t="n">
        <v>18999.67</v>
      </c>
      <c r="P536" t="n">
        <v>256.15</v>
      </c>
      <c r="Q536" t="n">
        <v>608.87</v>
      </c>
      <c r="R536" t="n">
        <v>61.28</v>
      </c>
      <c r="S536" t="n">
        <v>46.36</v>
      </c>
      <c r="T536" t="n">
        <v>7072.4</v>
      </c>
      <c r="U536" t="n">
        <v>0.76</v>
      </c>
      <c r="V536" t="n">
        <v>0.89</v>
      </c>
      <c r="W536" t="n">
        <v>9.220000000000001</v>
      </c>
      <c r="X536" t="n">
        <v>0.45</v>
      </c>
      <c r="Y536" t="n">
        <v>1</v>
      </c>
      <c r="Z536" t="n">
        <v>10</v>
      </c>
    </row>
    <row r="537">
      <c r="A537" t="n">
        <v>31</v>
      </c>
      <c r="B537" t="n">
        <v>70</v>
      </c>
      <c r="C537" t="inlineStr">
        <is>
          <t xml:space="preserve">CONCLUIDO	</t>
        </is>
      </c>
      <c r="D537" t="n">
        <v>3.7519</v>
      </c>
      <c r="E537" t="n">
        <v>26.65</v>
      </c>
      <c r="F537" t="n">
        <v>23.79</v>
      </c>
      <c r="G537" t="n">
        <v>64.88</v>
      </c>
      <c r="H537" t="n">
        <v>1.02</v>
      </c>
      <c r="I537" t="n">
        <v>22</v>
      </c>
      <c r="J537" t="n">
        <v>152.5</v>
      </c>
      <c r="K537" t="n">
        <v>47.83</v>
      </c>
      <c r="L537" t="n">
        <v>8.75</v>
      </c>
      <c r="M537" t="n">
        <v>20</v>
      </c>
      <c r="N537" t="n">
        <v>25.93</v>
      </c>
      <c r="O537" t="n">
        <v>19042.73</v>
      </c>
      <c r="P537" t="n">
        <v>254.87</v>
      </c>
      <c r="Q537" t="n">
        <v>608.88</v>
      </c>
      <c r="R537" t="n">
        <v>60.38</v>
      </c>
      <c r="S537" t="n">
        <v>46.36</v>
      </c>
      <c r="T537" t="n">
        <v>6628.8</v>
      </c>
      <c r="U537" t="n">
        <v>0.77</v>
      </c>
      <c r="V537" t="n">
        <v>0.9</v>
      </c>
      <c r="W537" t="n">
        <v>9.210000000000001</v>
      </c>
      <c r="X537" t="n">
        <v>0.42</v>
      </c>
      <c r="Y537" t="n">
        <v>1</v>
      </c>
      <c r="Z537" t="n">
        <v>10</v>
      </c>
    </row>
    <row r="538">
      <c r="A538" t="n">
        <v>32</v>
      </c>
      <c r="B538" t="n">
        <v>70</v>
      </c>
      <c r="C538" t="inlineStr">
        <is>
          <t xml:space="preserve">CONCLUIDO	</t>
        </is>
      </c>
      <c r="D538" t="n">
        <v>3.7502</v>
      </c>
      <c r="E538" t="n">
        <v>26.67</v>
      </c>
      <c r="F538" t="n">
        <v>23.8</v>
      </c>
      <c r="G538" t="n">
        <v>64.91</v>
      </c>
      <c r="H538" t="n">
        <v>1.04</v>
      </c>
      <c r="I538" t="n">
        <v>22</v>
      </c>
      <c r="J538" t="n">
        <v>152.85</v>
      </c>
      <c r="K538" t="n">
        <v>47.83</v>
      </c>
      <c r="L538" t="n">
        <v>9</v>
      </c>
      <c r="M538" t="n">
        <v>20</v>
      </c>
      <c r="N538" t="n">
        <v>26.03</v>
      </c>
      <c r="O538" t="n">
        <v>19085.83</v>
      </c>
      <c r="P538" t="n">
        <v>254.24</v>
      </c>
      <c r="Q538" t="n">
        <v>608.9</v>
      </c>
      <c r="R538" t="n">
        <v>60.79</v>
      </c>
      <c r="S538" t="n">
        <v>46.36</v>
      </c>
      <c r="T538" t="n">
        <v>6832.19</v>
      </c>
      <c r="U538" t="n">
        <v>0.76</v>
      </c>
      <c r="V538" t="n">
        <v>0.9</v>
      </c>
      <c r="W538" t="n">
        <v>9.210000000000001</v>
      </c>
      <c r="X538" t="n">
        <v>0.43</v>
      </c>
      <c r="Y538" t="n">
        <v>1</v>
      </c>
      <c r="Z538" t="n">
        <v>10</v>
      </c>
    </row>
    <row r="539">
      <c r="A539" t="n">
        <v>33</v>
      </c>
      <c r="B539" t="n">
        <v>70</v>
      </c>
      <c r="C539" t="inlineStr">
        <is>
          <t xml:space="preserve">CONCLUIDO	</t>
        </is>
      </c>
      <c r="D539" t="n">
        <v>3.7579</v>
      </c>
      <c r="E539" t="n">
        <v>26.61</v>
      </c>
      <c r="F539" t="n">
        <v>23.78</v>
      </c>
      <c r="G539" t="n">
        <v>67.93000000000001</v>
      </c>
      <c r="H539" t="n">
        <v>1.07</v>
      </c>
      <c r="I539" t="n">
        <v>21</v>
      </c>
      <c r="J539" t="n">
        <v>153.2</v>
      </c>
      <c r="K539" t="n">
        <v>47.83</v>
      </c>
      <c r="L539" t="n">
        <v>9.25</v>
      </c>
      <c r="M539" t="n">
        <v>19</v>
      </c>
      <c r="N539" t="n">
        <v>26.12</v>
      </c>
      <c r="O539" t="n">
        <v>19128.96</v>
      </c>
      <c r="P539" t="n">
        <v>253.42</v>
      </c>
      <c r="Q539" t="n">
        <v>608.86</v>
      </c>
      <c r="R539" t="n">
        <v>60.08</v>
      </c>
      <c r="S539" t="n">
        <v>46.36</v>
      </c>
      <c r="T539" t="n">
        <v>6483.28</v>
      </c>
      <c r="U539" t="n">
        <v>0.77</v>
      </c>
      <c r="V539" t="n">
        <v>0.9</v>
      </c>
      <c r="W539" t="n">
        <v>9.210000000000001</v>
      </c>
      <c r="X539" t="n">
        <v>0.4</v>
      </c>
      <c r="Y539" t="n">
        <v>1</v>
      </c>
      <c r="Z539" t="n">
        <v>10</v>
      </c>
    </row>
    <row r="540">
      <c r="A540" t="n">
        <v>34</v>
      </c>
      <c r="B540" t="n">
        <v>70</v>
      </c>
      <c r="C540" t="inlineStr">
        <is>
          <t xml:space="preserve">CONCLUIDO	</t>
        </is>
      </c>
      <c r="D540" t="n">
        <v>3.7673</v>
      </c>
      <c r="E540" t="n">
        <v>26.54</v>
      </c>
      <c r="F540" t="n">
        <v>23.74</v>
      </c>
      <c r="G540" t="n">
        <v>71.20999999999999</v>
      </c>
      <c r="H540" t="n">
        <v>1.1</v>
      </c>
      <c r="I540" t="n">
        <v>20</v>
      </c>
      <c r="J540" t="n">
        <v>153.55</v>
      </c>
      <c r="K540" t="n">
        <v>47.83</v>
      </c>
      <c r="L540" t="n">
        <v>9.5</v>
      </c>
      <c r="M540" t="n">
        <v>18</v>
      </c>
      <c r="N540" t="n">
        <v>26.22</v>
      </c>
      <c r="O540" t="n">
        <v>19172.12</v>
      </c>
      <c r="P540" t="n">
        <v>252.14</v>
      </c>
      <c r="Q540" t="n">
        <v>608.8</v>
      </c>
      <c r="R540" t="n">
        <v>58.69</v>
      </c>
      <c r="S540" t="n">
        <v>46.36</v>
      </c>
      <c r="T540" t="n">
        <v>5792.94</v>
      </c>
      <c r="U540" t="n">
        <v>0.79</v>
      </c>
      <c r="V540" t="n">
        <v>0.9</v>
      </c>
      <c r="W540" t="n">
        <v>9.210000000000001</v>
      </c>
      <c r="X540" t="n">
        <v>0.37</v>
      </c>
      <c r="Y540" t="n">
        <v>1</v>
      </c>
      <c r="Z540" t="n">
        <v>10</v>
      </c>
    </row>
    <row r="541">
      <c r="A541" t="n">
        <v>35</v>
      </c>
      <c r="B541" t="n">
        <v>70</v>
      </c>
      <c r="C541" t="inlineStr">
        <is>
          <t xml:space="preserve">CONCLUIDO	</t>
        </is>
      </c>
      <c r="D541" t="n">
        <v>3.766</v>
      </c>
      <c r="E541" t="n">
        <v>26.55</v>
      </c>
      <c r="F541" t="n">
        <v>23.75</v>
      </c>
      <c r="G541" t="n">
        <v>71.23999999999999</v>
      </c>
      <c r="H541" t="n">
        <v>1.12</v>
      </c>
      <c r="I541" t="n">
        <v>20</v>
      </c>
      <c r="J541" t="n">
        <v>153.9</v>
      </c>
      <c r="K541" t="n">
        <v>47.83</v>
      </c>
      <c r="L541" t="n">
        <v>9.75</v>
      </c>
      <c r="M541" t="n">
        <v>18</v>
      </c>
      <c r="N541" t="n">
        <v>26.32</v>
      </c>
      <c r="O541" t="n">
        <v>19215.32</v>
      </c>
      <c r="P541" t="n">
        <v>251.91</v>
      </c>
      <c r="Q541" t="n">
        <v>608.79</v>
      </c>
      <c r="R541" t="n">
        <v>59.01</v>
      </c>
      <c r="S541" t="n">
        <v>46.36</v>
      </c>
      <c r="T541" t="n">
        <v>5950.68</v>
      </c>
      <c r="U541" t="n">
        <v>0.79</v>
      </c>
      <c r="V541" t="n">
        <v>0.9</v>
      </c>
      <c r="W541" t="n">
        <v>9.210000000000001</v>
      </c>
      <c r="X541" t="n">
        <v>0.38</v>
      </c>
      <c r="Y541" t="n">
        <v>1</v>
      </c>
      <c r="Z541" t="n">
        <v>10</v>
      </c>
    </row>
    <row r="542">
      <c r="A542" t="n">
        <v>36</v>
      </c>
      <c r="B542" t="n">
        <v>70</v>
      </c>
      <c r="C542" t="inlineStr">
        <is>
          <t xml:space="preserve">CONCLUIDO	</t>
        </is>
      </c>
      <c r="D542" t="n">
        <v>3.7737</v>
      </c>
      <c r="E542" t="n">
        <v>26.5</v>
      </c>
      <c r="F542" t="n">
        <v>23.72</v>
      </c>
      <c r="G542" t="n">
        <v>74.91</v>
      </c>
      <c r="H542" t="n">
        <v>1.15</v>
      </c>
      <c r="I542" t="n">
        <v>19</v>
      </c>
      <c r="J542" t="n">
        <v>154.25</v>
      </c>
      <c r="K542" t="n">
        <v>47.83</v>
      </c>
      <c r="L542" t="n">
        <v>10</v>
      </c>
      <c r="M542" t="n">
        <v>17</v>
      </c>
      <c r="N542" t="n">
        <v>26.43</v>
      </c>
      <c r="O542" t="n">
        <v>19258.55</v>
      </c>
      <c r="P542" t="n">
        <v>250.83</v>
      </c>
      <c r="Q542" t="n">
        <v>608.83</v>
      </c>
      <c r="R542" t="n">
        <v>58.31</v>
      </c>
      <c r="S542" t="n">
        <v>46.36</v>
      </c>
      <c r="T542" t="n">
        <v>5608.98</v>
      </c>
      <c r="U542" t="n">
        <v>0.79</v>
      </c>
      <c r="V542" t="n">
        <v>0.9</v>
      </c>
      <c r="W542" t="n">
        <v>9.210000000000001</v>
      </c>
      <c r="X542" t="n">
        <v>0.35</v>
      </c>
      <c r="Y542" t="n">
        <v>1</v>
      </c>
      <c r="Z542" t="n">
        <v>10</v>
      </c>
    </row>
    <row r="543">
      <c r="A543" t="n">
        <v>37</v>
      </c>
      <c r="B543" t="n">
        <v>70</v>
      </c>
      <c r="C543" t="inlineStr">
        <is>
          <t xml:space="preserve">CONCLUIDO	</t>
        </is>
      </c>
      <c r="D543" t="n">
        <v>3.7722</v>
      </c>
      <c r="E543" t="n">
        <v>26.51</v>
      </c>
      <c r="F543" t="n">
        <v>23.73</v>
      </c>
      <c r="G543" t="n">
        <v>74.94</v>
      </c>
      <c r="H543" t="n">
        <v>1.17</v>
      </c>
      <c r="I543" t="n">
        <v>19</v>
      </c>
      <c r="J543" t="n">
        <v>154.6</v>
      </c>
      <c r="K543" t="n">
        <v>47.83</v>
      </c>
      <c r="L543" t="n">
        <v>10.25</v>
      </c>
      <c r="M543" t="n">
        <v>17</v>
      </c>
      <c r="N543" t="n">
        <v>26.53</v>
      </c>
      <c r="O543" t="n">
        <v>19301.82</v>
      </c>
      <c r="P543" t="n">
        <v>250.41</v>
      </c>
      <c r="Q543" t="n">
        <v>608.92</v>
      </c>
      <c r="R543" t="n">
        <v>58.61</v>
      </c>
      <c r="S543" t="n">
        <v>46.36</v>
      </c>
      <c r="T543" t="n">
        <v>5758.36</v>
      </c>
      <c r="U543" t="n">
        <v>0.79</v>
      </c>
      <c r="V543" t="n">
        <v>0.9</v>
      </c>
      <c r="W543" t="n">
        <v>9.210000000000001</v>
      </c>
      <c r="X543" t="n">
        <v>0.36</v>
      </c>
      <c r="Y543" t="n">
        <v>1</v>
      </c>
      <c r="Z543" t="n">
        <v>10</v>
      </c>
    </row>
    <row r="544">
      <c r="A544" t="n">
        <v>38</v>
      </c>
      <c r="B544" t="n">
        <v>70</v>
      </c>
      <c r="C544" t="inlineStr">
        <is>
          <t xml:space="preserve">CONCLUIDO	</t>
        </is>
      </c>
      <c r="D544" t="n">
        <v>3.7793</v>
      </c>
      <c r="E544" t="n">
        <v>26.46</v>
      </c>
      <c r="F544" t="n">
        <v>23.71</v>
      </c>
      <c r="G544" t="n">
        <v>79.04000000000001</v>
      </c>
      <c r="H544" t="n">
        <v>1.2</v>
      </c>
      <c r="I544" t="n">
        <v>18</v>
      </c>
      <c r="J544" t="n">
        <v>154.95</v>
      </c>
      <c r="K544" t="n">
        <v>47.83</v>
      </c>
      <c r="L544" t="n">
        <v>10.5</v>
      </c>
      <c r="M544" t="n">
        <v>16</v>
      </c>
      <c r="N544" t="n">
        <v>26.63</v>
      </c>
      <c r="O544" t="n">
        <v>19345.12</v>
      </c>
      <c r="P544" t="n">
        <v>248.83</v>
      </c>
      <c r="Q544" t="n">
        <v>608.89</v>
      </c>
      <c r="R544" t="n">
        <v>57.99</v>
      </c>
      <c r="S544" t="n">
        <v>46.36</v>
      </c>
      <c r="T544" t="n">
        <v>5453.56</v>
      </c>
      <c r="U544" t="n">
        <v>0.8</v>
      </c>
      <c r="V544" t="n">
        <v>0.9</v>
      </c>
      <c r="W544" t="n">
        <v>9.210000000000001</v>
      </c>
      <c r="X544" t="n">
        <v>0.34</v>
      </c>
      <c r="Y544" t="n">
        <v>1</v>
      </c>
      <c r="Z544" t="n">
        <v>10</v>
      </c>
    </row>
    <row r="545">
      <c r="A545" t="n">
        <v>39</v>
      </c>
      <c r="B545" t="n">
        <v>70</v>
      </c>
      <c r="C545" t="inlineStr">
        <is>
          <t xml:space="preserve">CONCLUIDO	</t>
        </is>
      </c>
      <c r="D545" t="n">
        <v>3.7812</v>
      </c>
      <c r="E545" t="n">
        <v>26.45</v>
      </c>
      <c r="F545" t="n">
        <v>23.7</v>
      </c>
      <c r="G545" t="n">
        <v>78.98999999999999</v>
      </c>
      <c r="H545" t="n">
        <v>1.23</v>
      </c>
      <c r="I545" t="n">
        <v>18</v>
      </c>
      <c r="J545" t="n">
        <v>155.31</v>
      </c>
      <c r="K545" t="n">
        <v>47.83</v>
      </c>
      <c r="L545" t="n">
        <v>10.75</v>
      </c>
      <c r="M545" t="n">
        <v>16</v>
      </c>
      <c r="N545" t="n">
        <v>26.73</v>
      </c>
      <c r="O545" t="n">
        <v>19388.45</v>
      </c>
      <c r="P545" t="n">
        <v>248.9</v>
      </c>
      <c r="Q545" t="n">
        <v>608.84</v>
      </c>
      <c r="R545" t="n">
        <v>57.38</v>
      </c>
      <c r="S545" t="n">
        <v>46.36</v>
      </c>
      <c r="T545" t="n">
        <v>5147.47</v>
      </c>
      <c r="U545" t="n">
        <v>0.8100000000000001</v>
      </c>
      <c r="V545" t="n">
        <v>0.9</v>
      </c>
      <c r="W545" t="n">
        <v>9.210000000000001</v>
      </c>
      <c r="X545" t="n">
        <v>0.33</v>
      </c>
      <c r="Y545" t="n">
        <v>1</v>
      </c>
      <c r="Z545" t="n">
        <v>10</v>
      </c>
    </row>
    <row r="546">
      <c r="A546" t="n">
        <v>40</v>
      </c>
      <c r="B546" t="n">
        <v>70</v>
      </c>
      <c r="C546" t="inlineStr">
        <is>
          <t xml:space="preserve">CONCLUIDO	</t>
        </is>
      </c>
      <c r="D546" t="n">
        <v>3.7783</v>
      </c>
      <c r="E546" t="n">
        <v>26.47</v>
      </c>
      <c r="F546" t="n">
        <v>23.72</v>
      </c>
      <c r="G546" t="n">
        <v>79.06</v>
      </c>
      <c r="H546" t="n">
        <v>1.25</v>
      </c>
      <c r="I546" t="n">
        <v>18</v>
      </c>
      <c r="J546" t="n">
        <v>155.66</v>
      </c>
      <c r="K546" t="n">
        <v>47.83</v>
      </c>
      <c r="L546" t="n">
        <v>11</v>
      </c>
      <c r="M546" t="n">
        <v>16</v>
      </c>
      <c r="N546" t="n">
        <v>26.83</v>
      </c>
      <c r="O546" t="n">
        <v>19431.82</v>
      </c>
      <c r="P546" t="n">
        <v>247.12</v>
      </c>
      <c r="Q546" t="n">
        <v>608.8200000000001</v>
      </c>
      <c r="R546" t="n">
        <v>57.96</v>
      </c>
      <c r="S546" t="n">
        <v>46.36</v>
      </c>
      <c r="T546" t="n">
        <v>5438.17</v>
      </c>
      <c r="U546" t="n">
        <v>0.8</v>
      </c>
      <c r="V546" t="n">
        <v>0.9</v>
      </c>
      <c r="W546" t="n">
        <v>9.210000000000001</v>
      </c>
      <c r="X546" t="n">
        <v>0.35</v>
      </c>
      <c r="Y546" t="n">
        <v>1</v>
      </c>
      <c r="Z546" t="n">
        <v>10</v>
      </c>
    </row>
    <row r="547">
      <c r="A547" t="n">
        <v>41</v>
      </c>
      <c r="B547" t="n">
        <v>70</v>
      </c>
      <c r="C547" t="inlineStr">
        <is>
          <t xml:space="preserve">CONCLUIDO	</t>
        </is>
      </c>
      <c r="D547" t="n">
        <v>3.7876</v>
      </c>
      <c r="E547" t="n">
        <v>26.4</v>
      </c>
      <c r="F547" t="n">
        <v>23.68</v>
      </c>
      <c r="G547" t="n">
        <v>83.59</v>
      </c>
      <c r="H547" t="n">
        <v>1.28</v>
      </c>
      <c r="I547" t="n">
        <v>17</v>
      </c>
      <c r="J547" t="n">
        <v>156.01</v>
      </c>
      <c r="K547" t="n">
        <v>47.83</v>
      </c>
      <c r="L547" t="n">
        <v>11.25</v>
      </c>
      <c r="M547" t="n">
        <v>15</v>
      </c>
      <c r="N547" t="n">
        <v>26.93</v>
      </c>
      <c r="O547" t="n">
        <v>19475.23</v>
      </c>
      <c r="P547" t="n">
        <v>246.77</v>
      </c>
      <c r="Q547" t="n">
        <v>608.8099999999999</v>
      </c>
      <c r="R547" t="n">
        <v>56.99</v>
      </c>
      <c r="S547" t="n">
        <v>46.36</v>
      </c>
      <c r="T547" t="n">
        <v>4958.52</v>
      </c>
      <c r="U547" t="n">
        <v>0.8100000000000001</v>
      </c>
      <c r="V547" t="n">
        <v>0.9</v>
      </c>
      <c r="W547" t="n">
        <v>9.210000000000001</v>
      </c>
      <c r="X547" t="n">
        <v>0.31</v>
      </c>
      <c r="Y547" t="n">
        <v>1</v>
      </c>
      <c r="Z547" t="n">
        <v>10</v>
      </c>
    </row>
    <row r="548">
      <c r="A548" t="n">
        <v>42</v>
      </c>
      <c r="B548" t="n">
        <v>70</v>
      </c>
      <c r="C548" t="inlineStr">
        <is>
          <t xml:space="preserve">CONCLUIDO	</t>
        </is>
      </c>
      <c r="D548" t="n">
        <v>3.7858</v>
      </c>
      <c r="E548" t="n">
        <v>26.41</v>
      </c>
      <c r="F548" t="n">
        <v>23.7</v>
      </c>
      <c r="G548" t="n">
        <v>83.63</v>
      </c>
      <c r="H548" t="n">
        <v>1.3</v>
      </c>
      <c r="I548" t="n">
        <v>17</v>
      </c>
      <c r="J548" t="n">
        <v>156.36</v>
      </c>
      <c r="K548" t="n">
        <v>47.83</v>
      </c>
      <c r="L548" t="n">
        <v>11.5</v>
      </c>
      <c r="M548" t="n">
        <v>15</v>
      </c>
      <c r="N548" t="n">
        <v>27.03</v>
      </c>
      <c r="O548" t="n">
        <v>19518.67</v>
      </c>
      <c r="P548" t="n">
        <v>246.38</v>
      </c>
      <c r="Q548" t="n">
        <v>608.83</v>
      </c>
      <c r="R548" t="n">
        <v>57.42</v>
      </c>
      <c r="S548" t="n">
        <v>46.36</v>
      </c>
      <c r="T548" t="n">
        <v>5173.94</v>
      </c>
      <c r="U548" t="n">
        <v>0.8100000000000001</v>
      </c>
      <c r="V548" t="n">
        <v>0.9</v>
      </c>
      <c r="W548" t="n">
        <v>9.210000000000001</v>
      </c>
      <c r="X548" t="n">
        <v>0.32</v>
      </c>
      <c r="Y548" t="n">
        <v>1</v>
      </c>
      <c r="Z548" t="n">
        <v>10</v>
      </c>
    </row>
    <row r="549">
      <c r="A549" t="n">
        <v>43</v>
      </c>
      <c r="B549" t="n">
        <v>70</v>
      </c>
      <c r="C549" t="inlineStr">
        <is>
          <t xml:space="preserve">CONCLUIDO	</t>
        </is>
      </c>
      <c r="D549" t="n">
        <v>3.7947</v>
      </c>
      <c r="E549" t="n">
        <v>26.35</v>
      </c>
      <c r="F549" t="n">
        <v>23.66</v>
      </c>
      <c r="G549" t="n">
        <v>88.73</v>
      </c>
      <c r="H549" t="n">
        <v>1.33</v>
      </c>
      <c r="I549" t="n">
        <v>16</v>
      </c>
      <c r="J549" t="n">
        <v>156.71</v>
      </c>
      <c r="K549" t="n">
        <v>47.83</v>
      </c>
      <c r="L549" t="n">
        <v>11.75</v>
      </c>
      <c r="M549" t="n">
        <v>14</v>
      </c>
      <c r="N549" t="n">
        <v>27.14</v>
      </c>
      <c r="O549" t="n">
        <v>19562.15</v>
      </c>
      <c r="P549" t="n">
        <v>245.09</v>
      </c>
      <c r="Q549" t="n">
        <v>608.8099999999999</v>
      </c>
      <c r="R549" t="n">
        <v>56.42</v>
      </c>
      <c r="S549" t="n">
        <v>46.36</v>
      </c>
      <c r="T549" t="n">
        <v>4676.02</v>
      </c>
      <c r="U549" t="n">
        <v>0.82</v>
      </c>
      <c r="V549" t="n">
        <v>0.9</v>
      </c>
      <c r="W549" t="n">
        <v>9.199999999999999</v>
      </c>
      <c r="X549" t="n">
        <v>0.29</v>
      </c>
      <c r="Y549" t="n">
        <v>1</v>
      </c>
      <c r="Z549" t="n">
        <v>10</v>
      </c>
    </row>
    <row r="550">
      <c r="A550" t="n">
        <v>44</v>
      </c>
      <c r="B550" t="n">
        <v>70</v>
      </c>
      <c r="C550" t="inlineStr">
        <is>
          <t xml:space="preserve">CONCLUIDO	</t>
        </is>
      </c>
      <c r="D550" t="n">
        <v>3.7919</v>
      </c>
      <c r="E550" t="n">
        <v>26.37</v>
      </c>
      <c r="F550" t="n">
        <v>23.68</v>
      </c>
      <c r="G550" t="n">
        <v>88.81</v>
      </c>
      <c r="H550" t="n">
        <v>1.35</v>
      </c>
      <c r="I550" t="n">
        <v>16</v>
      </c>
      <c r="J550" t="n">
        <v>157.07</v>
      </c>
      <c r="K550" t="n">
        <v>47.83</v>
      </c>
      <c r="L550" t="n">
        <v>12</v>
      </c>
      <c r="M550" t="n">
        <v>14</v>
      </c>
      <c r="N550" t="n">
        <v>27.24</v>
      </c>
      <c r="O550" t="n">
        <v>19605.66</v>
      </c>
      <c r="P550" t="n">
        <v>245.04</v>
      </c>
      <c r="Q550" t="n">
        <v>608.8</v>
      </c>
      <c r="R550" t="n">
        <v>56.99</v>
      </c>
      <c r="S550" t="n">
        <v>46.36</v>
      </c>
      <c r="T550" t="n">
        <v>4964.67</v>
      </c>
      <c r="U550" t="n">
        <v>0.8100000000000001</v>
      </c>
      <c r="V550" t="n">
        <v>0.9</v>
      </c>
      <c r="W550" t="n">
        <v>9.210000000000001</v>
      </c>
      <c r="X550" t="n">
        <v>0.31</v>
      </c>
      <c r="Y550" t="n">
        <v>1</v>
      </c>
      <c r="Z550" t="n">
        <v>10</v>
      </c>
    </row>
    <row r="551">
      <c r="A551" t="n">
        <v>45</v>
      </c>
      <c r="B551" t="n">
        <v>70</v>
      </c>
      <c r="C551" t="inlineStr">
        <is>
          <t xml:space="preserve">CONCLUIDO	</t>
        </is>
      </c>
      <c r="D551" t="n">
        <v>3.7908</v>
      </c>
      <c r="E551" t="n">
        <v>26.38</v>
      </c>
      <c r="F551" t="n">
        <v>23.69</v>
      </c>
      <c r="G551" t="n">
        <v>88.83</v>
      </c>
      <c r="H551" t="n">
        <v>1.38</v>
      </c>
      <c r="I551" t="n">
        <v>16</v>
      </c>
      <c r="J551" t="n">
        <v>157.42</v>
      </c>
      <c r="K551" t="n">
        <v>47.83</v>
      </c>
      <c r="L551" t="n">
        <v>12.25</v>
      </c>
      <c r="M551" t="n">
        <v>14</v>
      </c>
      <c r="N551" t="n">
        <v>27.34</v>
      </c>
      <c r="O551" t="n">
        <v>19649.2</v>
      </c>
      <c r="P551" t="n">
        <v>243.7</v>
      </c>
      <c r="Q551" t="n">
        <v>608.77</v>
      </c>
      <c r="R551" t="n">
        <v>57.4</v>
      </c>
      <c r="S551" t="n">
        <v>46.36</v>
      </c>
      <c r="T551" t="n">
        <v>5168.65</v>
      </c>
      <c r="U551" t="n">
        <v>0.8100000000000001</v>
      </c>
      <c r="V551" t="n">
        <v>0.9</v>
      </c>
      <c r="W551" t="n">
        <v>9.199999999999999</v>
      </c>
      <c r="X551" t="n">
        <v>0.32</v>
      </c>
      <c r="Y551" t="n">
        <v>1</v>
      </c>
      <c r="Z551" t="n">
        <v>10</v>
      </c>
    </row>
    <row r="552">
      <c r="A552" t="n">
        <v>46</v>
      </c>
      <c r="B552" t="n">
        <v>70</v>
      </c>
      <c r="C552" t="inlineStr">
        <is>
          <t xml:space="preserve">CONCLUIDO	</t>
        </is>
      </c>
      <c r="D552" t="n">
        <v>3.8005</v>
      </c>
      <c r="E552" t="n">
        <v>26.31</v>
      </c>
      <c r="F552" t="n">
        <v>23.65</v>
      </c>
      <c r="G552" t="n">
        <v>94.59999999999999</v>
      </c>
      <c r="H552" t="n">
        <v>1.4</v>
      </c>
      <c r="I552" t="n">
        <v>15</v>
      </c>
      <c r="J552" t="n">
        <v>157.77</v>
      </c>
      <c r="K552" t="n">
        <v>47.83</v>
      </c>
      <c r="L552" t="n">
        <v>12.5</v>
      </c>
      <c r="M552" t="n">
        <v>13</v>
      </c>
      <c r="N552" t="n">
        <v>27.45</v>
      </c>
      <c r="O552" t="n">
        <v>19692.79</v>
      </c>
      <c r="P552" t="n">
        <v>242.78</v>
      </c>
      <c r="Q552" t="n">
        <v>608.83</v>
      </c>
      <c r="R552" t="n">
        <v>56.11</v>
      </c>
      <c r="S552" t="n">
        <v>46.36</v>
      </c>
      <c r="T552" t="n">
        <v>4529.93</v>
      </c>
      <c r="U552" t="n">
        <v>0.83</v>
      </c>
      <c r="V552" t="n">
        <v>0.9</v>
      </c>
      <c r="W552" t="n">
        <v>9.199999999999999</v>
      </c>
      <c r="X552" t="n">
        <v>0.28</v>
      </c>
      <c r="Y552" t="n">
        <v>1</v>
      </c>
      <c r="Z552" t="n">
        <v>10</v>
      </c>
    </row>
    <row r="553">
      <c r="A553" t="n">
        <v>47</v>
      </c>
      <c r="B553" t="n">
        <v>70</v>
      </c>
      <c r="C553" t="inlineStr">
        <is>
          <t xml:space="preserve">CONCLUIDO	</t>
        </is>
      </c>
      <c r="D553" t="n">
        <v>3.8014</v>
      </c>
      <c r="E553" t="n">
        <v>26.31</v>
      </c>
      <c r="F553" t="n">
        <v>23.64</v>
      </c>
      <c r="G553" t="n">
        <v>94.58</v>
      </c>
      <c r="H553" t="n">
        <v>1.43</v>
      </c>
      <c r="I553" t="n">
        <v>15</v>
      </c>
      <c r="J553" t="n">
        <v>158.13</v>
      </c>
      <c r="K553" t="n">
        <v>47.83</v>
      </c>
      <c r="L553" t="n">
        <v>12.75</v>
      </c>
      <c r="M553" t="n">
        <v>13</v>
      </c>
      <c r="N553" t="n">
        <v>27.55</v>
      </c>
      <c r="O553" t="n">
        <v>19736.4</v>
      </c>
      <c r="P553" t="n">
        <v>242.54</v>
      </c>
      <c r="Q553" t="n">
        <v>608.8200000000001</v>
      </c>
      <c r="R553" t="n">
        <v>55.86</v>
      </c>
      <c r="S553" t="n">
        <v>46.36</v>
      </c>
      <c r="T553" t="n">
        <v>4403.18</v>
      </c>
      <c r="U553" t="n">
        <v>0.83</v>
      </c>
      <c r="V553" t="n">
        <v>0.9</v>
      </c>
      <c r="W553" t="n">
        <v>9.199999999999999</v>
      </c>
      <c r="X553" t="n">
        <v>0.27</v>
      </c>
      <c r="Y553" t="n">
        <v>1</v>
      </c>
      <c r="Z553" t="n">
        <v>10</v>
      </c>
    </row>
    <row r="554">
      <c r="A554" t="n">
        <v>48</v>
      </c>
      <c r="B554" t="n">
        <v>70</v>
      </c>
      <c r="C554" t="inlineStr">
        <is>
          <t xml:space="preserve">CONCLUIDO	</t>
        </is>
      </c>
      <c r="D554" t="n">
        <v>3.7994</v>
      </c>
      <c r="E554" t="n">
        <v>26.32</v>
      </c>
      <c r="F554" t="n">
        <v>23.66</v>
      </c>
      <c r="G554" t="n">
        <v>94.63</v>
      </c>
      <c r="H554" t="n">
        <v>1.45</v>
      </c>
      <c r="I554" t="n">
        <v>15</v>
      </c>
      <c r="J554" t="n">
        <v>158.48</v>
      </c>
      <c r="K554" t="n">
        <v>47.83</v>
      </c>
      <c r="L554" t="n">
        <v>13</v>
      </c>
      <c r="M554" t="n">
        <v>13</v>
      </c>
      <c r="N554" t="n">
        <v>27.65</v>
      </c>
      <c r="O554" t="n">
        <v>19780.06</v>
      </c>
      <c r="P554" t="n">
        <v>241.4</v>
      </c>
      <c r="Q554" t="n">
        <v>608.8099999999999</v>
      </c>
      <c r="R554" t="n">
        <v>56.23</v>
      </c>
      <c r="S554" t="n">
        <v>46.36</v>
      </c>
      <c r="T554" t="n">
        <v>4586.35</v>
      </c>
      <c r="U554" t="n">
        <v>0.82</v>
      </c>
      <c r="V554" t="n">
        <v>0.9</v>
      </c>
      <c r="W554" t="n">
        <v>9.199999999999999</v>
      </c>
      <c r="X554" t="n">
        <v>0.29</v>
      </c>
      <c r="Y554" t="n">
        <v>1</v>
      </c>
      <c r="Z554" t="n">
        <v>10</v>
      </c>
    </row>
    <row r="555">
      <c r="A555" t="n">
        <v>49</v>
      </c>
      <c r="B555" t="n">
        <v>70</v>
      </c>
      <c r="C555" t="inlineStr">
        <is>
          <t xml:space="preserve">CONCLUIDO	</t>
        </is>
      </c>
      <c r="D555" t="n">
        <v>3.8086</v>
      </c>
      <c r="E555" t="n">
        <v>26.26</v>
      </c>
      <c r="F555" t="n">
        <v>23.62</v>
      </c>
      <c r="G555" t="n">
        <v>101.24</v>
      </c>
      <c r="H555" t="n">
        <v>1.48</v>
      </c>
      <c r="I555" t="n">
        <v>14</v>
      </c>
      <c r="J555" t="n">
        <v>158.84</v>
      </c>
      <c r="K555" t="n">
        <v>47.83</v>
      </c>
      <c r="L555" t="n">
        <v>13.25</v>
      </c>
      <c r="M555" t="n">
        <v>12</v>
      </c>
      <c r="N555" t="n">
        <v>27.76</v>
      </c>
      <c r="O555" t="n">
        <v>19823.75</v>
      </c>
      <c r="P555" t="n">
        <v>239.89</v>
      </c>
      <c r="Q555" t="n">
        <v>608.86</v>
      </c>
      <c r="R555" t="n">
        <v>55.33</v>
      </c>
      <c r="S555" t="n">
        <v>46.36</v>
      </c>
      <c r="T555" t="n">
        <v>4142.83</v>
      </c>
      <c r="U555" t="n">
        <v>0.84</v>
      </c>
      <c r="V555" t="n">
        <v>0.9</v>
      </c>
      <c r="W555" t="n">
        <v>9.199999999999999</v>
      </c>
      <c r="X555" t="n">
        <v>0.25</v>
      </c>
      <c r="Y555" t="n">
        <v>1</v>
      </c>
      <c r="Z555" t="n">
        <v>10</v>
      </c>
    </row>
    <row r="556">
      <c r="A556" t="n">
        <v>50</v>
      </c>
      <c r="B556" t="n">
        <v>70</v>
      </c>
      <c r="C556" t="inlineStr">
        <is>
          <t xml:space="preserve">CONCLUIDO	</t>
        </is>
      </c>
      <c r="D556" t="n">
        <v>3.8085</v>
      </c>
      <c r="E556" t="n">
        <v>26.26</v>
      </c>
      <c r="F556" t="n">
        <v>23.62</v>
      </c>
      <c r="G556" t="n">
        <v>101.25</v>
      </c>
      <c r="H556" t="n">
        <v>1.5</v>
      </c>
      <c r="I556" t="n">
        <v>14</v>
      </c>
      <c r="J556" t="n">
        <v>159.19</v>
      </c>
      <c r="K556" t="n">
        <v>47.83</v>
      </c>
      <c r="L556" t="n">
        <v>13.5</v>
      </c>
      <c r="M556" t="n">
        <v>12</v>
      </c>
      <c r="N556" t="n">
        <v>27.86</v>
      </c>
      <c r="O556" t="n">
        <v>19867.59</v>
      </c>
      <c r="P556" t="n">
        <v>239.93</v>
      </c>
      <c r="Q556" t="n">
        <v>608.87</v>
      </c>
      <c r="R556" t="n">
        <v>55.05</v>
      </c>
      <c r="S556" t="n">
        <v>46.36</v>
      </c>
      <c r="T556" t="n">
        <v>4002.8</v>
      </c>
      <c r="U556" t="n">
        <v>0.84</v>
      </c>
      <c r="V556" t="n">
        <v>0.9</v>
      </c>
      <c r="W556" t="n">
        <v>9.199999999999999</v>
      </c>
      <c r="X556" t="n">
        <v>0.25</v>
      </c>
      <c r="Y556" t="n">
        <v>1</v>
      </c>
      <c r="Z556" t="n">
        <v>10</v>
      </c>
    </row>
    <row r="557">
      <c r="A557" t="n">
        <v>51</v>
      </c>
      <c r="B557" t="n">
        <v>70</v>
      </c>
      <c r="C557" t="inlineStr">
        <is>
          <t xml:space="preserve">CONCLUIDO	</t>
        </is>
      </c>
      <c r="D557" t="n">
        <v>3.81</v>
      </c>
      <c r="E557" t="n">
        <v>26.25</v>
      </c>
      <c r="F557" t="n">
        <v>23.61</v>
      </c>
      <c r="G557" t="n">
        <v>101.2</v>
      </c>
      <c r="H557" t="n">
        <v>1.53</v>
      </c>
      <c r="I557" t="n">
        <v>14</v>
      </c>
      <c r="J557" t="n">
        <v>159.55</v>
      </c>
      <c r="K557" t="n">
        <v>47.83</v>
      </c>
      <c r="L557" t="n">
        <v>13.75</v>
      </c>
      <c r="M557" t="n">
        <v>12</v>
      </c>
      <c r="N557" t="n">
        <v>27.97</v>
      </c>
      <c r="O557" t="n">
        <v>19911.36</v>
      </c>
      <c r="P557" t="n">
        <v>239.06</v>
      </c>
      <c r="Q557" t="n">
        <v>608.78</v>
      </c>
      <c r="R557" t="n">
        <v>54.98</v>
      </c>
      <c r="S557" t="n">
        <v>46.36</v>
      </c>
      <c r="T557" t="n">
        <v>3967.2</v>
      </c>
      <c r="U557" t="n">
        <v>0.84</v>
      </c>
      <c r="V557" t="n">
        <v>0.9</v>
      </c>
      <c r="W557" t="n">
        <v>9.199999999999999</v>
      </c>
      <c r="X557" t="n">
        <v>0.24</v>
      </c>
      <c r="Y557" t="n">
        <v>1</v>
      </c>
      <c r="Z557" t="n">
        <v>10</v>
      </c>
    </row>
    <row r="558">
      <c r="A558" t="n">
        <v>52</v>
      </c>
      <c r="B558" t="n">
        <v>70</v>
      </c>
      <c r="C558" t="inlineStr">
        <is>
          <t xml:space="preserve">CONCLUIDO	</t>
        </is>
      </c>
      <c r="D558" t="n">
        <v>3.8071</v>
      </c>
      <c r="E558" t="n">
        <v>26.27</v>
      </c>
      <c r="F558" t="n">
        <v>23.63</v>
      </c>
      <c r="G558" t="n">
        <v>101.29</v>
      </c>
      <c r="H558" t="n">
        <v>1.55</v>
      </c>
      <c r="I558" t="n">
        <v>14</v>
      </c>
      <c r="J558" t="n">
        <v>159.9</v>
      </c>
      <c r="K558" t="n">
        <v>47.83</v>
      </c>
      <c r="L558" t="n">
        <v>14</v>
      </c>
      <c r="M558" t="n">
        <v>12</v>
      </c>
      <c r="N558" t="n">
        <v>28.07</v>
      </c>
      <c r="O558" t="n">
        <v>19955.16</v>
      </c>
      <c r="P558" t="n">
        <v>237.84</v>
      </c>
      <c r="Q558" t="n">
        <v>608.85</v>
      </c>
      <c r="R558" t="n">
        <v>55.58</v>
      </c>
      <c r="S558" t="n">
        <v>46.36</v>
      </c>
      <c r="T558" t="n">
        <v>4266.82</v>
      </c>
      <c r="U558" t="n">
        <v>0.83</v>
      </c>
      <c r="V558" t="n">
        <v>0.9</v>
      </c>
      <c r="W558" t="n">
        <v>9.199999999999999</v>
      </c>
      <c r="X558" t="n">
        <v>0.26</v>
      </c>
      <c r="Y558" t="n">
        <v>1</v>
      </c>
      <c r="Z558" t="n">
        <v>10</v>
      </c>
    </row>
    <row r="559">
      <c r="A559" t="n">
        <v>53</v>
      </c>
      <c r="B559" t="n">
        <v>70</v>
      </c>
      <c r="C559" t="inlineStr">
        <is>
          <t xml:space="preserve">CONCLUIDO	</t>
        </is>
      </c>
      <c r="D559" t="n">
        <v>3.8139</v>
      </c>
      <c r="E559" t="n">
        <v>26.22</v>
      </c>
      <c r="F559" t="n">
        <v>23.62</v>
      </c>
      <c r="G559" t="n">
        <v>109</v>
      </c>
      <c r="H559" t="n">
        <v>1.58</v>
      </c>
      <c r="I559" t="n">
        <v>13</v>
      </c>
      <c r="J559" t="n">
        <v>160.26</v>
      </c>
      <c r="K559" t="n">
        <v>47.83</v>
      </c>
      <c r="L559" t="n">
        <v>14.25</v>
      </c>
      <c r="M559" t="n">
        <v>11</v>
      </c>
      <c r="N559" t="n">
        <v>28.18</v>
      </c>
      <c r="O559" t="n">
        <v>19998.99</v>
      </c>
      <c r="P559" t="n">
        <v>237.26</v>
      </c>
      <c r="Q559" t="n">
        <v>608.77</v>
      </c>
      <c r="R559" t="n">
        <v>54.92</v>
      </c>
      <c r="S559" t="n">
        <v>46.36</v>
      </c>
      <c r="T559" t="n">
        <v>3943.12</v>
      </c>
      <c r="U559" t="n">
        <v>0.84</v>
      </c>
      <c r="V559" t="n">
        <v>0.9</v>
      </c>
      <c r="W559" t="n">
        <v>9.199999999999999</v>
      </c>
      <c r="X559" t="n">
        <v>0.24</v>
      </c>
      <c r="Y559" t="n">
        <v>1</v>
      </c>
      <c r="Z559" t="n">
        <v>10</v>
      </c>
    </row>
    <row r="560">
      <c r="A560" t="n">
        <v>54</v>
      </c>
      <c r="B560" t="n">
        <v>70</v>
      </c>
      <c r="C560" t="inlineStr">
        <is>
          <t xml:space="preserve">CONCLUIDO	</t>
        </is>
      </c>
      <c r="D560" t="n">
        <v>3.8149</v>
      </c>
      <c r="E560" t="n">
        <v>26.21</v>
      </c>
      <c r="F560" t="n">
        <v>23.61</v>
      </c>
      <c r="G560" t="n">
        <v>108.96</v>
      </c>
      <c r="H560" t="n">
        <v>1.6</v>
      </c>
      <c r="I560" t="n">
        <v>13</v>
      </c>
      <c r="J560" t="n">
        <v>160.61</v>
      </c>
      <c r="K560" t="n">
        <v>47.83</v>
      </c>
      <c r="L560" t="n">
        <v>14.5</v>
      </c>
      <c r="M560" t="n">
        <v>11</v>
      </c>
      <c r="N560" t="n">
        <v>28.28</v>
      </c>
      <c r="O560" t="n">
        <v>20042.86</v>
      </c>
      <c r="P560" t="n">
        <v>236.72</v>
      </c>
      <c r="Q560" t="n">
        <v>608.8</v>
      </c>
      <c r="R560" t="n">
        <v>54.84</v>
      </c>
      <c r="S560" t="n">
        <v>46.36</v>
      </c>
      <c r="T560" t="n">
        <v>3903.93</v>
      </c>
      <c r="U560" t="n">
        <v>0.85</v>
      </c>
      <c r="V560" t="n">
        <v>0.9</v>
      </c>
      <c r="W560" t="n">
        <v>9.199999999999999</v>
      </c>
      <c r="X560" t="n">
        <v>0.24</v>
      </c>
      <c r="Y560" t="n">
        <v>1</v>
      </c>
      <c r="Z560" t="n">
        <v>10</v>
      </c>
    </row>
    <row r="561">
      <c r="A561" t="n">
        <v>55</v>
      </c>
      <c r="B561" t="n">
        <v>70</v>
      </c>
      <c r="C561" t="inlineStr">
        <is>
          <t xml:space="preserve">CONCLUIDO	</t>
        </is>
      </c>
      <c r="D561" t="n">
        <v>3.8157</v>
      </c>
      <c r="E561" t="n">
        <v>26.21</v>
      </c>
      <c r="F561" t="n">
        <v>23.6</v>
      </c>
      <c r="G561" t="n">
        <v>108.94</v>
      </c>
      <c r="H561" t="n">
        <v>1.62</v>
      </c>
      <c r="I561" t="n">
        <v>13</v>
      </c>
      <c r="J561" t="n">
        <v>160.97</v>
      </c>
      <c r="K561" t="n">
        <v>47.83</v>
      </c>
      <c r="L561" t="n">
        <v>14.75</v>
      </c>
      <c r="M561" t="n">
        <v>11</v>
      </c>
      <c r="N561" t="n">
        <v>28.39</v>
      </c>
      <c r="O561" t="n">
        <v>20086.77</v>
      </c>
      <c r="P561" t="n">
        <v>236.17</v>
      </c>
      <c r="Q561" t="n">
        <v>608.76</v>
      </c>
      <c r="R561" t="n">
        <v>54.63</v>
      </c>
      <c r="S561" t="n">
        <v>46.36</v>
      </c>
      <c r="T561" t="n">
        <v>3798.79</v>
      </c>
      <c r="U561" t="n">
        <v>0.85</v>
      </c>
      <c r="V561" t="n">
        <v>0.9</v>
      </c>
      <c r="W561" t="n">
        <v>9.199999999999999</v>
      </c>
      <c r="X561" t="n">
        <v>0.23</v>
      </c>
      <c r="Y561" t="n">
        <v>1</v>
      </c>
      <c r="Z561" t="n">
        <v>10</v>
      </c>
    </row>
    <row r="562">
      <c r="A562" t="n">
        <v>56</v>
      </c>
      <c r="B562" t="n">
        <v>70</v>
      </c>
      <c r="C562" t="inlineStr">
        <is>
          <t xml:space="preserve">CONCLUIDO	</t>
        </is>
      </c>
      <c r="D562" t="n">
        <v>3.8145</v>
      </c>
      <c r="E562" t="n">
        <v>26.22</v>
      </c>
      <c r="F562" t="n">
        <v>23.61</v>
      </c>
      <c r="G562" t="n">
        <v>108.98</v>
      </c>
      <c r="H562" t="n">
        <v>1.65</v>
      </c>
      <c r="I562" t="n">
        <v>13</v>
      </c>
      <c r="J562" t="n">
        <v>161.32</v>
      </c>
      <c r="K562" t="n">
        <v>47.83</v>
      </c>
      <c r="L562" t="n">
        <v>15</v>
      </c>
      <c r="M562" t="n">
        <v>11</v>
      </c>
      <c r="N562" t="n">
        <v>28.5</v>
      </c>
      <c r="O562" t="n">
        <v>20130.71</v>
      </c>
      <c r="P562" t="n">
        <v>234.47</v>
      </c>
      <c r="Q562" t="n">
        <v>608.8200000000001</v>
      </c>
      <c r="R562" t="n">
        <v>54.86</v>
      </c>
      <c r="S562" t="n">
        <v>46.36</v>
      </c>
      <c r="T562" t="n">
        <v>3913.37</v>
      </c>
      <c r="U562" t="n">
        <v>0.84</v>
      </c>
      <c r="V562" t="n">
        <v>0.9</v>
      </c>
      <c r="W562" t="n">
        <v>9.199999999999999</v>
      </c>
      <c r="X562" t="n">
        <v>0.24</v>
      </c>
      <c r="Y562" t="n">
        <v>1</v>
      </c>
      <c r="Z562" t="n">
        <v>10</v>
      </c>
    </row>
    <row r="563">
      <c r="A563" t="n">
        <v>57</v>
      </c>
      <c r="B563" t="n">
        <v>70</v>
      </c>
      <c r="C563" t="inlineStr">
        <is>
          <t xml:space="preserve">CONCLUIDO	</t>
        </is>
      </c>
      <c r="D563" t="n">
        <v>3.8219</v>
      </c>
      <c r="E563" t="n">
        <v>26.16</v>
      </c>
      <c r="F563" t="n">
        <v>23.59</v>
      </c>
      <c r="G563" t="n">
        <v>117.95</v>
      </c>
      <c r="H563" t="n">
        <v>1.67</v>
      </c>
      <c r="I563" t="n">
        <v>12</v>
      </c>
      <c r="J563" t="n">
        <v>161.68</v>
      </c>
      <c r="K563" t="n">
        <v>47.83</v>
      </c>
      <c r="L563" t="n">
        <v>15.25</v>
      </c>
      <c r="M563" t="n">
        <v>10</v>
      </c>
      <c r="N563" t="n">
        <v>28.6</v>
      </c>
      <c r="O563" t="n">
        <v>20174.69</v>
      </c>
      <c r="P563" t="n">
        <v>233.14</v>
      </c>
      <c r="Q563" t="n">
        <v>608.79</v>
      </c>
      <c r="R563" t="n">
        <v>53.94</v>
      </c>
      <c r="S563" t="n">
        <v>46.36</v>
      </c>
      <c r="T563" t="n">
        <v>3456.26</v>
      </c>
      <c r="U563" t="n">
        <v>0.86</v>
      </c>
      <c r="V563" t="n">
        <v>0.9</v>
      </c>
      <c r="W563" t="n">
        <v>9.199999999999999</v>
      </c>
      <c r="X563" t="n">
        <v>0.22</v>
      </c>
      <c r="Y563" t="n">
        <v>1</v>
      </c>
      <c r="Z563" t="n">
        <v>10</v>
      </c>
    </row>
    <row r="564">
      <c r="A564" t="n">
        <v>58</v>
      </c>
      <c r="B564" t="n">
        <v>70</v>
      </c>
      <c r="C564" t="inlineStr">
        <is>
          <t xml:space="preserve">CONCLUIDO	</t>
        </is>
      </c>
      <c r="D564" t="n">
        <v>3.8214</v>
      </c>
      <c r="E564" t="n">
        <v>26.17</v>
      </c>
      <c r="F564" t="n">
        <v>23.59</v>
      </c>
      <c r="G564" t="n">
        <v>117.97</v>
      </c>
      <c r="H564" t="n">
        <v>1.69</v>
      </c>
      <c r="I564" t="n">
        <v>12</v>
      </c>
      <c r="J564" t="n">
        <v>162.04</v>
      </c>
      <c r="K564" t="n">
        <v>47.83</v>
      </c>
      <c r="L564" t="n">
        <v>15.5</v>
      </c>
      <c r="M564" t="n">
        <v>10</v>
      </c>
      <c r="N564" t="n">
        <v>28.71</v>
      </c>
      <c r="O564" t="n">
        <v>20218.71</v>
      </c>
      <c r="P564" t="n">
        <v>232.81</v>
      </c>
      <c r="Q564" t="n">
        <v>608.76</v>
      </c>
      <c r="R564" t="n">
        <v>54.28</v>
      </c>
      <c r="S564" t="n">
        <v>46.36</v>
      </c>
      <c r="T564" t="n">
        <v>3626.01</v>
      </c>
      <c r="U564" t="n">
        <v>0.85</v>
      </c>
      <c r="V564" t="n">
        <v>0.9</v>
      </c>
      <c r="W564" t="n">
        <v>9.199999999999999</v>
      </c>
      <c r="X564" t="n">
        <v>0.22</v>
      </c>
      <c r="Y564" t="n">
        <v>1</v>
      </c>
      <c r="Z564" t="n">
        <v>10</v>
      </c>
    </row>
    <row r="565">
      <c r="A565" t="n">
        <v>59</v>
      </c>
      <c r="B565" t="n">
        <v>70</v>
      </c>
      <c r="C565" t="inlineStr">
        <is>
          <t xml:space="preserve">CONCLUIDO	</t>
        </is>
      </c>
      <c r="D565" t="n">
        <v>3.8213</v>
      </c>
      <c r="E565" t="n">
        <v>26.17</v>
      </c>
      <c r="F565" t="n">
        <v>23.59</v>
      </c>
      <c r="G565" t="n">
        <v>117.97</v>
      </c>
      <c r="H565" t="n">
        <v>1.72</v>
      </c>
      <c r="I565" t="n">
        <v>12</v>
      </c>
      <c r="J565" t="n">
        <v>162.4</v>
      </c>
      <c r="K565" t="n">
        <v>47.83</v>
      </c>
      <c r="L565" t="n">
        <v>15.75</v>
      </c>
      <c r="M565" t="n">
        <v>10</v>
      </c>
      <c r="N565" t="n">
        <v>28.82</v>
      </c>
      <c r="O565" t="n">
        <v>20262.76</v>
      </c>
      <c r="P565" t="n">
        <v>232.45</v>
      </c>
      <c r="Q565" t="n">
        <v>608.79</v>
      </c>
      <c r="R565" t="n">
        <v>54.18</v>
      </c>
      <c r="S565" t="n">
        <v>46.36</v>
      </c>
      <c r="T565" t="n">
        <v>3579.7</v>
      </c>
      <c r="U565" t="n">
        <v>0.86</v>
      </c>
      <c r="V565" t="n">
        <v>0.9</v>
      </c>
      <c r="W565" t="n">
        <v>9.199999999999999</v>
      </c>
      <c r="X565" t="n">
        <v>0.22</v>
      </c>
      <c r="Y565" t="n">
        <v>1</v>
      </c>
      <c r="Z565" t="n">
        <v>10</v>
      </c>
    </row>
    <row r="566">
      <c r="A566" t="n">
        <v>60</v>
      </c>
      <c r="B566" t="n">
        <v>70</v>
      </c>
      <c r="C566" t="inlineStr">
        <is>
          <t xml:space="preserve">CONCLUIDO	</t>
        </is>
      </c>
      <c r="D566" t="n">
        <v>3.8207</v>
      </c>
      <c r="E566" t="n">
        <v>26.17</v>
      </c>
      <c r="F566" t="n">
        <v>23.6</v>
      </c>
      <c r="G566" t="n">
        <v>117.99</v>
      </c>
      <c r="H566" t="n">
        <v>1.74</v>
      </c>
      <c r="I566" t="n">
        <v>12</v>
      </c>
      <c r="J566" t="n">
        <v>162.75</v>
      </c>
      <c r="K566" t="n">
        <v>47.83</v>
      </c>
      <c r="L566" t="n">
        <v>16</v>
      </c>
      <c r="M566" t="n">
        <v>10</v>
      </c>
      <c r="N566" t="n">
        <v>28.92</v>
      </c>
      <c r="O566" t="n">
        <v>20306.85</v>
      </c>
      <c r="P566" t="n">
        <v>231.89</v>
      </c>
      <c r="Q566" t="n">
        <v>608.77</v>
      </c>
      <c r="R566" t="n">
        <v>54.51</v>
      </c>
      <c r="S566" t="n">
        <v>46.36</v>
      </c>
      <c r="T566" t="n">
        <v>3742.44</v>
      </c>
      <c r="U566" t="n">
        <v>0.85</v>
      </c>
      <c r="V566" t="n">
        <v>0.9</v>
      </c>
      <c r="W566" t="n">
        <v>9.199999999999999</v>
      </c>
      <c r="X566" t="n">
        <v>0.23</v>
      </c>
      <c r="Y566" t="n">
        <v>1</v>
      </c>
      <c r="Z566" t="n">
        <v>10</v>
      </c>
    </row>
    <row r="567">
      <c r="A567" t="n">
        <v>61</v>
      </c>
      <c r="B567" t="n">
        <v>70</v>
      </c>
      <c r="C567" t="inlineStr">
        <is>
          <t xml:space="preserve">CONCLUIDO	</t>
        </is>
      </c>
      <c r="D567" t="n">
        <v>3.8201</v>
      </c>
      <c r="E567" t="n">
        <v>26.18</v>
      </c>
      <c r="F567" t="n">
        <v>23.6</v>
      </c>
      <c r="G567" t="n">
        <v>118.01</v>
      </c>
      <c r="H567" t="n">
        <v>1.77</v>
      </c>
      <c r="I567" t="n">
        <v>12</v>
      </c>
      <c r="J567" t="n">
        <v>163.11</v>
      </c>
      <c r="K567" t="n">
        <v>47.83</v>
      </c>
      <c r="L567" t="n">
        <v>16.25</v>
      </c>
      <c r="M567" t="n">
        <v>10</v>
      </c>
      <c r="N567" t="n">
        <v>29.03</v>
      </c>
      <c r="O567" t="n">
        <v>20350.97</v>
      </c>
      <c r="P567" t="n">
        <v>230.43</v>
      </c>
      <c r="Q567" t="n">
        <v>608.77</v>
      </c>
      <c r="R567" t="n">
        <v>54.67</v>
      </c>
      <c r="S567" t="n">
        <v>46.36</v>
      </c>
      <c r="T567" t="n">
        <v>3823.48</v>
      </c>
      <c r="U567" t="n">
        <v>0.85</v>
      </c>
      <c r="V567" t="n">
        <v>0.9</v>
      </c>
      <c r="W567" t="n">
        <v>9.199999999999999</v>
      </c>
      <c r="X567" t="n">
        <v>0.23</v>
      </c>
      <c r="Y567" t="n">
        <v>1</v>
      </c>
      <c r="Z567" t="n">
        <v>10</v>
      </c>
    </row>
    <row r="568">
      <c r="A568" t="n">
        <v>62</v>
      </c>
      <c r="B568" t="n">
        <v>70</v>
      </c>
      <c r="C568" t="inlineStr">
        <is>
          <t xml:space="preserve">CONCLUIDO	</t>
        </is>
      </c>
      <c r="D568" t="n">
        <v>3.8295</v>
      </c>
      <c r="E568" t="n">
        <v>26.11</v>
      </c>
      <c r="F568" t="n">
        <v>23.57</v>
      </c>
      <c r="G568" t="n">
        <v>128.55</v>
      </c>
      <c r="H568" t="n">
        <v>1.79</v>
      </c>
      <c r="I568" t="n">
        <v>11</v>
      </c>
      <c r="J568" t="n">
        <v>163.47</v>
      </c>
      <c r="K568" t="n">
        <v>47.83</v>
      </c>
      <c r="L568" t="n">
        <v>16.5</v>
      </c>
      <c r="M568" t="n">
        <v>9</v>
      </c>
      <c r="N568" t="n">
        <v>29.14</v>
      </c>
      <c r="O568" t="n">
        <v>20395.14</v>
      </c>
      <c r="P568" t="n">
        <v>229.12</v>
      </c>
      <c r="Q568" t="n">
        <v>608.76</v>
      </c>
      <c r="R568" t="n">
        <v>53.43</v>
      </c>
      <c r="S568" t="n">
        <v>46.36</v>
      </c>
      <c r="T568" t="n">
        <v>3206.16</v>
      </c>
      <c r="U568" t="n">
        <v>0.87</v>
      </c>
      <c r="V568" t="n">
        <v>0.9</v>
      </c>
      <c r="W568" t="n">
        <v>9.199999999999999</v>
      </c>
      <c r="X568" t="n">
        <v>0.2</v>
      </c>
      <c r="Y568" t="n">
        <v>1</v>
      </c>
      <c r="Z568" t="n">
        <v>10</v>
      </c>
    </row>
    <row r="569">
      <c r="A569" t="n">
        <v>63</v>
      </c>
      <c r="B569" t="n">
        <v>70</v>
      </c>
      <c r="C569" t="inlineStr">
        <is>
          <t xml:space="preserve">CONCLUIDO	</t>
        </is>
      </c>
      <c r="D569" t="n">
        <v>3.8289</v>
      </c>
      <c r="E569" t="n">
        <v>26.12</v>
      </c>
      <c r="F569" t="n">
        <v>23.57</v>
      </c>
      <c r="G569" t="n">
        <v>128.57</v>
      </c>
      <c r="H569" t="n">
        <v>1.81</v>
      </c>
      <c r="I569" t="n">
        <v>11</v>
      </c>
      <c r="J569" t="n">
        <v>163.83</v>
      </c>
      <c r="K569" t="n">
        <v>47.83</v>
      </c>
      <c r="L569" t="n">
        <v>16.75</v>
      </c>
      <c r="M569" t="n">
        <v>9</v>
      </c>
      <c r="N569" t="n">
        <v>29.25</v>
      </c>
      <c r="O569" t="n">
        <v>20439.33</v>
      </c>
      <c r="P569" t="n">
        <v>229.27</v>
      </c>
      <c r="Q569" t="n">
        <v>608.84</v>
      </c>
      <c r="R569" t="n">
        <v>53.63</v>
      </c>
      <c r="S569" t="n">
        <v>46.36</v>
      </c>
      <c r="T569" t="n">
        <v>3307.7</v>
      </c>
      <c r="U569" t="n">
        <v>0.86</v>
      </c>
      <c r="V569" t="n">
        <v>0.9</v>
      </c>
      <c r="W569" t="n">
        <v>9.19</v>
      </c>
      <c r="X569" t="n">
        <v>0.2</v>
      </c>
      <c r="Y569" t="n">
        <v>1</v>
      </c>
      <c r="Z569" t="n">
        <v>10</v>
      </c>
    </row>
    <row r="570">
      <c r="A570" t="n">
        <v>64</v>
      </c>
      <c r="B570" t="n">
        <v>70</v>
      </c>
      <c r="C570" t="inlineStr">
        <is>
          <t xml:space="preserve">CONCLUIDO	</t>
        </is>
      </c>
      <c r="D570" t="n">
        <v>3.8284</v>
      </c>
      <c r="E570" t="n">
        <v>26.12</v>
      </c>
      <c r="F570" t="n">
        <v>23.57</v>
      </c>
      <c r="G570" t="n">
        <v>128.59</v>
      </c>
      <c r="H570" t="n">
        <v>1.83</v>
      </c>
      <c r="I570" t="n">
        <v>11</v>
      </c>
      <c r="J570" t="n">
        <v>164.19</v>
      </c>
      <c r="K570" t="n">
        <v>47.83</v>
      </c>
      <c r="L570" t="n">
        <v>17</v>
      </c>
      <c r="M570" t="n">
        <v>9</v>
      </c>
      <c r="N570" t="n">
        <v>29.36</v>
      </c>
      <c r="O570" t="n">
        <v>20483.57</v>
      </c>
      <c r="P570" t="n">
        <v>228.71</v>
      </c>
      <c r="Q570" t="n">
        <v>608.88</v>
      </c>
      <c r="R570" t="n">
        <v>53.54</v>
      </c>
      <c r="S570" t="n">
        <v>46.36</v>
      </c>
      <c r="T570" t="n">
        <v>3261.75</v>
      </c>
      <c r="U570" t="n">
        <v>0.87</v>
      </c>
      <c r="V570" t="n">
        <v>0.9</v>
      </c>
      <c r="W570" t="n">
        <v>9.199999999999999</v>
      </c>
      <c r="X570" t="n">
        <v>0.2</v>
      </c>
      <c r="Y570" t="n">
        <v>1</v>
      </c>
      <c r="Z570" t="n">
        <v>10</v>
      </c>
    </row>
    <row r="571">
      <c r="A571" t="n">
        <v>65</v>
      </c>
      <c r="B571" t="n">
        <v>70</v>
      </c>
      <c r="C571" t="inlineStr">
        <is>
          <t xml:space="preserve">CONCLUIDO	</t>
        </is>
      </c>
      <c r="D571" t="n">
        <v>3.8287</v>
      </c>
      <c r="E571" t="n">
        <v>26.12</v>
      </c>
      <c r="F571" t="n">
        <v>23.57</v>
      </c>
      <c r="G571" t="n">
        <v>128.58</v>
      </c>
      <c r="H571" t="n">
        <v>1.86</v>
      </c>
      <c r="I571" t="n">
        <v>11</v>
      </c>
      <c r="J571" t="n">
        <v>164.54</v>
      </c>
      <c r="K571" t="n">
        <v>47.83</v>
      </c>
      <c r="L571" t="n">
        <v>17.25</v>
      </c>
      <c r="M571" t="n">
        <v>8</v>
      </c>
      <c r="N571" t="n">
        <v>29.47</v>
      </c>
      <c r="O571" t="n">
        <v>20527.85</v>
      </c>
      <c r="P571" t="n">
        <v>227</v>
      </c>
      <c r="Q571" t="n">
        <v>608.78</v>
      </c>
      <c r="R571" t="n">
        <v>53.55</v>
      </c>
      <c r="S571" t="n">
        <v>46.36</v>
      </c>
      <c r="T571" t="n">
        <v>3268.82</v>
      </c>
      <c r="U571" t="n">
        <v>0.87</v>
      </c>
      <c r="V571" t="n">
        <v>0.9</v>
      </c>
      <c r="W571" t="n">
        <v>9.199999999999999</v>
      </c>
      <c r="X571" t="n">
        <v>0.2</v>
      </c>
      <c r="Y571" t="n">
        <v>1</v>
      </c>
      <c r="Z571" t="n">
        <v>10</v>
      </c>
    </row>
    <row r="572">
      <c r="A572" t="n">
        <v>66</v>
      </c>
      <c r="B572" t="n">
        <v>70</v>
      </c>
      <c r="C572" t="inlineStr">
        <is>
          <t xml:space="preserve">CONCLUIDO	</t>
        </is>
      </c>
      <c r="D572" t="n">
        <v>3.8297</v>
      </c>
      <c r="E572" t="n">
        <v>26.11</v>
      </c>
      <c r="F572" t="n">
        <v>23.57</v>
      </c>
      <c r="G572" t="n">
        <v>128.54</v>
      </c>
      <c r="H572" t="n">
        <v>1.88</v>
      </c>
      <c r="I572" t="n">
        <v>11</v>
      </c>
      <c r="J572" t="n">
        <v>164.9</v>
      </c>
      <c r="K572" t="n">
        <v>47.83</v>
      </c>
      <c r="L572" t="n">
        <v>17.5</v>
      </c>
      <c r="M572" t="n">
        <v>8</v>
      </c>
      <c r="N572" t="n">
        <v>29.58</v>
      </c>
      <c r="O572" t="n">
        <v>20572.16</v>
      </c>
      <c r="P572" t="n">
        <v>226.2</v>
      </c>
      <c r="Q572" t="n">
        <v>608.79</v>
      </c>
      <c r="R572" t="n">
        <v>53.35</v>
      </c>
      <c r="S572" t="n">
        <v>46.36</v>
      </c>
      <c r="T572" t="n">
        <v>3167.94</v>
      </c>
      <c r="U572" t="n">
        <v>0.87</v>
      </c>
      <c r="V572" t="n">
        <v>0.9</v>
      </c>
      <c r="W572" t="n">
        <v>9.199999999999999</v>
      </c>
      <c r="X572" t="n">
        <v>0.19</v>
      </c>
      <c r="Y572" t="n">
        <v>1</v>
      </c>
      <c r="Z572" t="n">
        <v>10</v>
      </c>
    </row>
    <row r="573">
      <c r="A573" t="n">
        <v>67</v>
      </c>
      <c r="B573" t="n">
        <v>70</v>
      </c>
      <c r="C573" t="inlineStr">
        <is>
          <t xml:space="preserve">CONCLUIDO	</t>
        </is>
      </c>
      <c r="D573" t="n">
        <v>3.8287</v>
      </c>
      <c r="E573" t="n">
        <v>26.12</v>
      </c>
      <c r="F573" t="n">
        <v>23.57</v>
      </c>
      <c r="G573" t="n">
        <v>128.58</v>
      </c>
      <c r="H573" t="n">
        <v>1.9</v>
      </c>
      <c r="I573" t="n">
        <v>11</v>
      </c>
      <c r="J573" t="n">
        <v>165.26</v>
      </c>
      <c r="K573" t="n">
        <v>47.83</v>
      </c>
      <c r="L573" t="n">
        <v>17.75</v>
      </c>
      <c r="M573" t="n">
        <v>8</v>
      </c>
      <c r="N573" t="n">
        <v>29.69</v>
      </c>
      <c r="O573" t="n">
        <v>20616.5</v>
      </c>
      <c r="P573" t="n">
        <v>224.58</v>
      </c>
      <c r="Q573" t="n">
        <v>608.76</v>
      </c>
      <c r="R573" t="n">
        <v>53.6</v>
      </c>
      <c r="S573" t="n">
        <v>46.36</v>
      </c>
      <c r="T573" t="n">
        <v>3293.08</v>
      </c>
      <c r="U573" t="n">
        <v>0.86</v>
      </c>
      <c r="V573" t="n">
        <v>0.9</v>
      </c>
      <c r="W573" t="n">
        <v>9.199999999999999</v>
      </c>
      <c r="X573" t="n">
        <v>0.2</v>
      </c>
      <c r="Y573" t="n">
        <v>1</v>
      </c>
      <c r="Z573" t="n">
        <v>10</v>
      </c>
    </row>
    <row r="574">
      <c r="A574" t="n">
        <v>68</v>
      </c>
      <c r="B574" t="n">
        <v>70</v>
      </c>
      <c r="C574" t="inlineStr">
        <is>
          <t xml:space="preserve">CONCLUIDO	</t>
        </is>
      </c>
      <c r="D574" t="n">
        <v>3.8358</v>
      </c>
      <c r="E574" t="n">
        <v>26.07</v>
      </c>
      <c r="F574" t="n">
        <v>23.55</v>
      </c>
      <c r="G574" t="n">
        <v>141.32</v>
      </c>
      <c r="H574" t="n">
        <v>1.93</v>
      </c>
      <c r="I574" t="n">
        <v>10</v>
      </c>
      <c r="J574" t="n">
        <v>165.62</v>
      </c>
      <c r="K574" t="n">
        <v>47.83</v>
      </c>
      <c r="L574" t="n">
        <v>18</v>
      </c>
      <c r="M574" t="n">
        <v>5</v>
      </c>
      <c r="N574" t="n">
        <v>29.8</v>
      </c>
      <c r="O574" t="n">
        <v>20660.89</v>
      </c>
      <c r="P574" t="n">
        <v>224.45</v>
      </c>
      <c r="Q574" t="n">
        <v>608.8</v>
      </c>
      <c r="R574" t="n">
        <v>53.02</v>
      </c>
      <c r="S574" t="n">
        <v>46.36</v>
      </c>
      <c r="T574" t="n">
        <v>3005.72</v>
      </c>
      <c r="U574" t="n">
        <v>0.87</v>
      </c>
      <c r="V574" t="n">
        <v>0.9</v>
      </c>
      <c r="W574" t="n">
        <v>9.199999999999999</v>
      </c>
      <c r="X574" t="n">
        <v>0.18</v>
      </c>
      <c r="Y574" t="n">
        <v>1</v>
      </c>
      <c r="Z574" t="n">
        <v>10</v>
      </c>
    </row>
    <row r="575">
      <c r="A575" t="n">
        <v>69</v>
      </c>
      <c r="B575" t="n">
        <v>70</v>
      </c>
      <c r="C575" t="inlineStr">
        <is>
          <t xml:space="preserve">CONCLUIDO	</t>
        </is>
      </c>
      <c r="D575" t="n">
        <v>3.8347</v>
      </c>
      <c r="E575" t="n">
        <v>26.08</v>
      </c>
      <c r="F575" t="n">
        <v>23.56</v>
      </c>
      <c r="G575" t="n">
        <v>141.36</v>
      </c>
      <c r="H575" t="n">
        <v>1.95</v>
      </c>
      <c r="I575" t="n">
        <v>10</v>
      </c>
      <c r="J575" t="n">
        <v>165.98</v>
      </c>
      <c r="K575" t="n">
        <v>47.83</v>
      </c>
      <c r="L575" t="n">
        <v>18.25</v>
      </c>
      <c r="M575" t="n">
        <v>3</v>
      </c>
      <c r="N575" t="n">
        <v>29.91</v>
      </c>
      <c r="O575" t="n">
        <v>20705.31</v>
      </c>
      <c r="P575" t="n">
        <v>225.1</v>
      </c>
      <c r="Q575" t="n">
        <v>608.8200000000001</v>
      </c>
      <c r="R575" t="n">
        <v>53.04</v>
      </c>
      <c r="S575" t="n">
        <v>46.36</v>
      </c>
      <c r="T575" t="n">
        <v>3015.72</v>
      </c>
      <c r="U575" t="n">
        <v>0.87</v>
      </c>
      <c r="V575" t="n">
        <v>0.9</v>
      </c>
      <c r="W575" t="n">
        <v>9.199999999999999</v>
      </c>
      <c r="X575" t="n">
        <v>0.19</v>
      </c>
      <c r="Y575" t="n">
        <v>1</v>
      </c>
      <c r="Z575" t="n">
        <v>10</v>
      </c>
    </row>
    <row r="576">
      <c r="A576" t="n">
        <v>70</v>
      </c>
      <c r="B576" t="n">
        <v>70</v>
      </c>
      <c r="C576" t="inlineStr">
        <is>
          <t xml:space="preserve">CONCLUIDO	</t>
        </is>
      </c>
      <c r="D576" t="n">
        <v>3.8351</v>
      </c>
      <c r="E576" t="n">
        <v>26.07</v>
      </c>
      <c r="F576" t="n">
        <v>23.56</v>
      </c>
      <c r="G576" t="n">
        <v>141.34</v>
      </c>
      <c r="H576" t="n">
        <v>1.97</v>
      </c>
      <c r="I576" t="n">
        <v>10</v>
      </c>
      <c r="J576" t="n">
        <v>166.34</v>
      </c>
      <c r="K576" t="n">
        <v>47.83</v>
      </c>
      <c r="L576" t="n">
        <v>18.5</v>
      </c>
      <c r="M576" t="n">
        <v>2</v>
      </c>
      <c r="N576" t="n">
        <v>30.02</v>
      </c>
      <c r="O576" t="n">
        <v>20749.77</v>
      </c>
      <c r="P576" t="n">
        <v>225.49</v>
      </c>
      <c r="Q576" t="n">
        <v>608.8099999999999</v>
      </c>
      <c r="R576" t="n">
        <v>52.92</v>
      </c>
      <c r="S576" t="n">
        <v>46.36</v>
      </c>
      <c r="T576" t="n">
        <v>2959.37</v>
      </c>
      <c r="U576" t="n">
        <v>0.88</v>
      </c>
      <c r="V576" t="n">
        <v>0.9</v>
      </c>
      <c r="W576" t="n">
        <v>9.199999999999999</v>
      </c>
      <c r="X576" t="n">
        <v>0.19</v>
      </c>
      <c r="Y576" t="n">
        <v>1</v>
      </c>
      <c r="Z576" t="n">
        <v>10</v>
      </c>
    </row>
    <row r="577">
      <c r="A577" t="n">
        <v>71</v>
      </c>
      <c r="B577" t="n">
        <v>70</v>
      </c>
      <c r="C577" t="inlineStr">
        <is>
          <t xml:space="preserve">CONCLUIDO	</t>
        </is>
      </c>
      <c r="D577" t="n">
        <v>3.8354</v>
      </c>
      <c r="E577" t="n">
        <v>26.07</v>
      </c>
      <c r="F577" t="n">
        <v>23.56</v>
      </c>
      <c r="G577" t="n">
        <v>141.33</v>
      </c>
      <c r="H577" t="n">
        <v>1.99</v>
      </c>
      <c r="I577" t="n">
        <v>10</v>
      </c>
      <c r="J577" t="n">
        <v>166.7</v>
      </c>
      <c r="K577" t="n">
        <v>47.83</v>
      </c>
      <c r="L577" t="n">
        <v>18.75</v>
      </c>
      <c r="M577" t="n">
        <v>2</v>
      </c>
      <c r="N577" t="n">
        <v>30.13</v>
      </c>
      <c r="O577" t="n">
        <v>20794.27</v>
      </c>
      <c r="P577" t="n">
        <v>225.74</v>
      </c>
      <c r="Q577" t="n">
        <v>608.83</v>
      </c>
      <c r="R577" t="n">
        <v>52.82</v>
      </c>
      <c r="S577" t="n">
        <v>46.36</v>
      </c>
      <c r="T577" t="n">
        <v>2909.74</v>
      </c>
      <c r="U577" t="n">
        <v>0.88</v>
      </c>
      <c r="V577" t="n">
        <v>0.9</v>
      </c>
      <c r="W577" t="n">
        <v>9.199999999999999</v>
      </c>
      <c r="X577" t="n">
        <v>0.18</v>
      </c>
      <c r="Y577" t="n">
        <v>1</v>
      </c>
      <c r="Z577" t="n">
        <v>10</v>
      </c>
    </row>
    <row r="578">
      <c r="A578" t="n">
        <v>72</v>
      </c>
      <c r="B578" t="n">
        <v>70</v>
      </c>
      <c r="C578" t="inlineStr">
        <is>
          <t xml:space="preserve">CONCLUIDO	</t>
        </is>
      </c>
      <c r="D578" t="n">
        <v>3.8357</v>
      </c>
      <c r="E578" t="n">
        <v>26.07</v>
      </c>
      <c r="F578" t="n">
        <v>23.55</v>
      </c>
      <c r="G578" t="n">
        <v>141.32</v>
      </c>
      <c r="H578" t="n">
        <v>2.02</v>
      </c>
      <c r="I578" t="n">
        <v>10</v>
      </c>
      <c r="J578" t="n">
        <v>167.07</v>
      </c>
      <c r="K578" t="n">
        <v>47.83</v>
      </c>
      <c r="L578" t="n">
        <v>19</v>
      </c>
      <c r="M578" t="n">
        <v>2</v>
      </c>
      <c r="N578" t="n">
        <v>30.24</v>
      </c>
      <c r="O578" t="n">
        <v>20838.81</v>
      </c>
      <c r="P578" t="n">
        <v>225.63</v>
      </c>
      <c r="Q578" t="n">
        <v>608.78</v>
      </c>
      <c r="R578" t="n">
        <v>52.75</v>
      </c>
      <c r="S578" t="n">
        <v>46.36</v>
      </c>
      <c r="T578" t="n">
        <v>2871.02</v>
      </c>
      <c r="U578" t="n">
        <v>0.88</v>
      </c>
      <c r="V578" t="n">
        <v>0.9</v>
      </c>
      <c r="W578" t="n">
        <v>9.199999999999999</v>
      </c>
      <c r="X578" t="n">
        <v>0.18</v>
      </c>
      <c r="Y578" t="n">
        <v>1</v>
      </c>
      <c r="Z578" t="n">
        <v>10</v>
      </c>
    </row>
    <row r="579">
      <c r="A579" t="n">
        <v>73</v>
      </c>
      <c r="B579" t="n">
        <v>70</v>
      </c>
      <c r="C579" t="inlineStr">
        <is>
          <t xml:space="preserve">CONCLUIDO	</t>
        </is>
      </c>
      <c r="D579" t="n">
        <v>3.8355</v>
      </c>
      <c r="E579" t="n">
        <v>26.07</v>
      </c>
      <c r="F579" t="n">
        <v>23.55</v>
      </c>
      <c r="G579" t="n">
        <v>141.33</v>
      </c>
      <c r="H579" t="n">
        <v>2.04</v>
      </c>
      <c r="I579" t="n">
        <v>10</v>
      </c>
      <c r="J579" t="n">
        <v>167.43</v>
      </c>
      <c r="K579" t="n">
        <v>47.83</v>
      </c>
      <c r="L579" t="n">
        <v>19.25</v>
      </c>
      <c r="M579" t="n">
        <v>0</v>
      </c>
      <c r="N579" t="n">
        <v>30.35</v>
      </c>
      <c r="O579" t="n">
        <v>20883.38</v>
      </c>
      <c r="P579" t="n">
        <v>226.07</v>
      </c>
      <c r="Q579" t="n">
        <v>608.77</v>
      </c>
      <c r="R579" t="n">
        <v>52.76</v>
      </c>
      <c r="S579" t="n">
        <v>46.36</v>
      </c>
      <c r="T579" t="n">
        <v>2878.93</v>
      </c>
      <c r="U579" t="n">
        <v>0.88</v>
      </c>
      <c r="V579" t="n">
        <v>0.9</v>
      </c>
      <c r="W579" t="n">
        <v>9.199999999999999</v>
      </c>
      <c r="X579" t="n">
        <v>0.18</v>
      </c>
      <c r="Y579" t="n">
        <v>1</v>
      </c>
      <c r="Z579" t="n">
        <v>10</v>
      </c>
    </row>
    <row r="580">
      <c r="A580" t="n">
        <v>0</v>
      </c>
      <c r="B580" t="n">
        <v>90</v>
      </c>
      <c r="C580" t="inlineStr">
        <is>
          <t xml:space="preserve">CONCLUIDO	</t>
        </is>
      </c>
      <c r="D580" t="n">
        <v>2.417</v>
      </c>
      <c r="E580" t="n">
        <v>41.37</v>
      </c>
      <c r="F580" t="n">
        <v>29.07</v>
      </c>
      <c r="G580" t="n">
        <v>6.27</v>
      </c>
      <c r="H580" t="n">
        <v>0.1</v>
      </c>
      <c r="I580" t="n">
        <v>278</v>
      </c>
      <c r="J580" t="n">
        <v>176.73</v>
      </c>
      <c r="K580" t="n">
        <v>52.44</v>
      </c>
      <c r="L580" t="n">
        <v>1</v>
      </c>
      <c r="M580" t="n">
        <v>276</v>
      </c>
      <c r="N580" t="n">
        <v>33.29</v>
      </c>
      <c r="O580" t="n">
        <v>22031.19</v>
      </c>
      <c r="P580" t="n">
        <v>386.7</v>
      </c>
      <c r="Q580" t="n">
        <v>609.9400000000001</v>
      </c>
      <c r="R580" t="n">
        <v>224.04</v>
      </c>
      <c r="S580" t="n">
        <v>46.36</v>
      </c>
      <c r="T580" t="n">
        <v>87179.67999999999</v>
      </c>
      <c r="U580" t="n">
        <v>0.21</v>
      </c>
      <c r="V580" t="n">
        <v>0.73</v>
      </c>
      <c r="W580" t="n">
        <v>9.630000000000001</v>
      </c>
      <c r="X580" t="n">
        <v>5.67</v>
      </c>
      <c r="Y580" t="n">
        <v>1</v>
      </c>
      <c r="Z580" t="n">
        <v>10</v>
      </c>
    </row>
    <row r="581">
      <c r="A581" t="n">
        <v>1</v>
      </c>
      <c r="B581" t="n">
        <v>90</v>
      </c>
      <c r="C581" t="inlineStr">
        <is>
          <t xml:space="preserve">CONCLUIDO	</t>
        </is>
      </c>
      <c r="D581" t="n">
        <v>2.6559</v>
      </c>
      <c r="E581" t="n">
        <v>37.65</v>
      </c>
      <c r="F581" t="n">
        <v>27.69</v>
      </c>
      <c r="G581" t="n">
        <v>7.84</v>
      </c>
      <c r="H581" t="n">
        <v>0.13</v>
      </c>
      <c r="I581" t="n">
        <v>212</v>
      </c>
      <c r="J581" t="n">
        <v>177.1</v>
      </c>
      <c r="K581" t="n">
        <v>52.44</v>
      </c>
      <c r="L581" t="n">
        <v>1.25</v>
      </c>
      <c r="M581" t="n">
        <v>210</v>
      </c>
      <c r="N581" t="n">
        <v>33.41</v>
      </c>
      <c r="O581" t="n">
        <v>22076.81</v>
      </c>
      <c r="P581" t="n">
        <v>368.08</v>
      </c>
      <c r="Q581" t="n">
        <v>609.72</v>
      </c>
      <c r="R581" t="n">
        <v>181.35</v>
      </c>
      <c r="S581" t="n">
        <v>46.36</v>
      </c>
      <c r="T581" t="n">
        <v>66164.03999999999</v>
      </c>
      <c r="U581" t="n">
        <v>0.26</v>
      </c>
      <c r="V581" t="n">
        <v>0.77</v>
      </c>
      <c r="W581" t="n">
        <v>9.529999999999999</v>
      </c>
      <c r="X581" t="n">
        <v>4.3</v>
      </c>
      <c r="Y581" t="n">
        <v>1</v>
      </c>
      <c r="Z581" t="n">
        <v>10</v>
      </c>
    </row>
    <row r="582">
      <c r="A582" t="n">
        <v>2</v>
      </c>
      <c r="B582" t="n">
        <v>90</v>
      </c>
      <c r="C582" t="inlineStr">
        <is>
          <t xml:space="preserve">CONCLUIDO	</t>
        </is>
      </c>
      <c r="D582" t="n">
        <v>2.83</v>
      </c>
      <c r="E582" t="n">
        <v>35.34</v>
      </c>
      <c r="F582" t="n">
        <v>26.84</v>
      </c>
      <c r="G582" t="n">
        <v>9.42</v>
      </c>
      <c r="H582" t="n">
        <v>0.15</v>
      </c>
      <c r="I582" t="n">
        <v>171</v>
      </c>
      <c r="J582" t="n">
        <v>177.47</v>
      </c>
      <c r="K582" t="n">
        <v>52.44</v>
      </c>
      <c r="L582" t="n">
        <v>1.5</v>
      </c>
      <c r="M582" t="n">
        <v>169</v>
      </c>
      <c r="N582" t="n">
        <v>33.53</v>
      </c>
      <c r="O582" t="n">
        <v>22122.46</v>
      </c>
      <c r="P582" t="n">
        <v>356.27</v>
      </c>
      <c r="Q582" t="n">
        <v>609.5</v>
      </c>
      <c r="R582" t="n">
        <v>155.17</v>
      </c>
      <c r="S582" t="n">
        <v>46.36</v>
      </c>
      <c r="T582" t="n">
        <v>53276.22</v>
      </c>
      <c r="U582" t="n">
        <v>0.3</v>
      </c>
      <c r="V582" t="n">
        <v>0.79</v>
      </c>
      <c r="W582" t="n">
        <v>9.44</v>
      </c>
      <c r="X582" t="n">
        <v>3.45</v>
      </c>
      <c r="Y582" t="n">
        <v>1</v>
      </c>
      <c r="Z582" t="n">
        <v>10</v>
      </c>
    </row>
    <row r="583">
      <c r="A583" t="n">
        <v>3</v>
      </c>
      <c r="B583" t="n">
        <v>90</v>
      </c>
      <c r="C583" t="inlineStr">
        <is>
          <t xml:space="preserve">CONCLUIDO	</t>
        </is>
      </c>
      <c r="D583" t="n">
        <v>2.9565</v>
      </c>
      <c r="E583" t="n">
        <v>33.82</v>
      </c>
      <c r="F583" t="n">
        <v>26.28</v>
      </c>
      <c r="G583" t="n">
        <v>10.95</v>
      </c>
      <c r="H583" t="n">
        <v>0.17</v>
      </c>
      <c r="I583" t="n">
        <v>144</v>
      </c>
      <c r="J583" t="n">
        <v>177.84</v>
      </c>
      <c r="K583" t="n">
        <v>52.44</v>
      </c>
      <c r="L583" t="n">
        <v>1.75</v>
      </c>
      <c r="M583" t="n">
        <v>142</v>
      </c>
      <c r="N583" t="n">
        <v>33.65</v>
      </c>
      <c r="O583" t="n">
        <v>22168.15</v>
      </c>
      <c r="P583" t="n">
        <v>348.58</v>
      </c>
      <c r="Q583" t="n">
        <v>609.42</v>
      </c>
      <c r="R583" t="n">
        <v>137.41</v>
      </c>
      <c r="S583" t="n">
        <v>46.36</v>
      </c>
      <c r="T583" t="n">
        <v>44530.51</v>
      </c>
      <c r="U583" t="n">
        <v>0.34</v>
      </c>
      <c r="V583" t="n">
        <v>0.8100000000000001</v>
      </c>
      <c r="W583" t="n">
        <v>9.42</v>
      </c>
      <c r="X583" t="n">
        <v>2.9</v>
      </c>
      <c r="Y583" t="n">
        <v>1</v>
      </c>
      <c r="Z583" t="n">
        <v>10</v>
      </c>
    </row>
    <row r="584">
      <c r="A584" t="n">
        <v>4</v>
      </c>
      <c r="B584" t="n">
        <v>90</v>
      </c>
      <c r="C584" t="inlineStr">
        <is>
          <t xml:space="preserve">CONCLUIDO	</t>
        </is>
      </c>
      <c r="D584" t="n">
        <v>3.0579</v>
      </c>
      <c r="E584" t="n">
        <v>32.7</v>
      </c>
      <c r="F584" t="n">
        <v>25.87</v>
      </c>
      <c r="G584" t="n">
        <v>12.52</v>
      </c>
      <c r="H584" t="n">
        <v>0.2</v>
      </c>
      <c r="I584" t="n">
        <v>124</v>
      </c>
      <c r="J584" t="n">
        <v>178.21</v>
      </c>
      <c r="K584" t="n">
        <v>52.44</v>
      </c>
      <c r="L584" t="n">
        <v>2</v>
      </c>
      <c r="M584" t="n">
        <v>122</v>
      </c>
      <c r="N584" t="n">
        <v>33.77</v>
      </c>
      <c r="O584" t="n">
        <v>22213.89</v>
      </c>
      <c r="P584" t="n">
        <v>342.67</v>
      </c>
      <c r="Q584" t="n">
        <v>609.16</v>
      </c>
      <c r="R584" t="n">
        <v>124.78</v>
      </c>
      <c r="S584" t="n">
        <v>46.36</v>
      </c>
      <c r="T584" t="n">
        <v>38315.41</v>
      </c>
      <c r="U584" t="n">
        <v>0.37</v>
      </c>
      <c r="V584" t="n">
        <v>0.82</v>
      </c>
      <c r="W584" t="n">
        <v>9.380000000000001</v>
      </c>
      <c r="X584" t="n">
        <v>2.49</v>
      </c>
      <c r="Y584" t="n">
        <v>1</v>
      </c>
      <c r="Z584" t="n">
        <v>10</v>
      </c>
    </row>
    <row r="585">
      <c r="A585" t="n">
        <v>5</v>
      </c>
      <c r="B585" t="n">
        <v>90</v>
      </c>
      <c r="C585" t="inlineStr">
        <is>
          <t xml:space="preserve">CONCLUIDO	</t>
        </is>
      </c>
      <c r="D585" t="n">
        <v>3.1375</v>
      </c>
      <c r="E585" t="n">
        <v>31.87</v>
      </c>
      <c r="F585" t="n">
        <v>25.58</v>
      </c>
      <c r="G585" t="n">
        <v>14.08</v>
      </c>
      <c r="H585" t="n">
        <v>0.22</v>
      </c>
      <c r="I585" t="n">
        <v>109</v>
      </c>
      <c r="J585" t="n">
        <v>178.59</v>
      </c>
      <c r="K585" t="n">
        <v>52.44</v>
      </c>
      <c r="L585" t="n">
        <v>2.25</v>
      </c>
      <c r="M585" t="n">
        <v>107</v>
      </c>
      <c r="N585" t="n">
        <v>33.89</v>
      </c>
      <c r="O585" t="n">
        <v>22259.66</v>
      </c>
      <c r="P585" t="n">
        <v>338.34</v>
      </c>
      <c r="Q585" t="n">
        <v>609.22</v>
      </c>
      <c r="R585" t="n">
        <v>115.43</v>
      </c>
      <c r="S585" t="n">
        <v>46.36</v>
      </c>
      <c r="T585" t="n">
        <v>33719.14</v>
      </c>
      <c r="U585" t="n">
        <v>0.4</v>
      </c>
      <c r="V585" t="n">
        <v>0.83</v>
      </c>
      <c r="W585" t="n">
        <v>9.369999999999999</v>
      </c>
      <c r="X585" t="n">
        <v>2.2</v>
      </c>
      <c r="Y585" t="n">
        <v>1</v>
      </c>
      <c r="Z585" t="n">
        <v>10</v>
      </c>
    </row>
    <row r="586">
      <c r="A586" t="n">
        <v>6</v>
      </c>
      <c r="B586" t="n">
        <v>90</v>
      </c>
      <c r="C586" t="inlineStr">
        <is>
          <t xml:space="preserve">CONCLUIDO	</t>
        </is>
      </c>
      <c r="D586" t="n">
        <v>3.208</v>
      </c>
      <c r="E586" t="n">
        <v>31.17</v>
      </c>
      <c r="F586" t="n">
        <v>25.3</v>
      </c>
      <c r="G586" t="n">
        <v>15.65</v>
      </c>
      <c r="H586" t="n">
        <v>0.25</v>
      </c>
      <c r="I586" t="n">
        <v>97</v>
      </c>
      <c r="J586" t="n">
        <v>178.96</v>
      </c>
      <c r="K586" t="n">
        <v>52.44</v>
      </c>
      <c r="L586" t="n">
        <v>2.5</v>
      </c>
      <c r="M586" t="n">
        <v>95</v>
      </c>
      <c r="N586" t="n">
        <v>34.02</v>
      </c>
      <c r="O586" t="n">
        <v>22305.48</v>
      </c>
      <c r="P586" t="n">
        <v>334.27</v>
      </c>
      <c r="Q586" t="n">
        <v>609.17</v>
      </c>
      <c r="R586" t="n">
        <v>107.35</v>
      </c>
      <c r="S586" t="n">
        <v>46.36</v>
      </c>
      <c r="T586" t="n">
        <v>29738.6</v>
      </c>
      <c r="U586" t="n">
        <v>0.43</v>
      </c>
      <c r="V586" t="n">
        <v>0.84</v>
      </c>
      <c r="W586" t="n">
        <v>9.33</v>
      </c>
      <c r="X586" t="n">
        <v>1.92</v>
      </c>
      <c r="Y586" t="n">
        <v>1</v>
      </c>
      <c r="Z586" t="n">
        <v>10</v>
      </c>
    </row>
    <row r="587">
      <c r="A587" t="n">
        <v>7</v>
      </c>
      <c r="B587" t="n">
        <v>90</v>
      </c>
      <c r="C587" t="inlineStr">
        <is>
          <t xml:space="preserve">CONCLUIDO	</t>
        </is>
      </c>
      <c r="D587" t="n">
        <v>3.2594</v>
      </c>
      <c r="E587" t="n">
        <v>30.68</v>
      </c>
      <c r="F587" t="n">
        <v>25.13</v>
      </c>
      <c r="G587" t="n">
        <v>17.13</v>
      </c>
      <c r="H587" t="n">
        <v>0.27</v>
      </c>
      <c r="I587" t="n">
        <v>88</v>
      </c>
      <c r="J587" t="n">
        <v>179.33</v>
      </c>
      <c r="K587" t="n">
        <v>52.44</v>
      </c>
      <c r="L587" t="n">
        <v>2.75</v>
      </c>
      <c r="M587" t="n">
        <v>86</v>
      </c>
      <c r="N587" t="n">
        <v>34.14</v>
      </c>
      <c r="O587" t="n">
        <v>22351.34</v>
      </c>
      <c r="P587" t="n">
        <v>331.57</v>
      </c>
      <c r="Q587" t="n">
        <v>609.21</v>
      </c>
      <c r="R587" t="n">
        <v>101.9</v>
      </c>
      <c r="S587" t="n">
        <v>46.36</v>
      </c>
      <c r="T587" t="n">
        <v>27055.12</v>
      </c>
      <c r="U587" t="n">
        <v>0.45</v>
      </c>
      <c r="V587" t="n">
        <v>0.85</v>
      </c>
      <c r="W587" t="n">
        <v>9.32</v>
      </c>
      <c r="X587" t="n">
        <v>1.75</v>
      </c>
      <c r="Y587" t="n">
        <v>1</v>
      </c>
      <c r="Z587" t="n">
        <v>10</v>
      </c>
    </row>
    <row r="588">
      <c r="A588" t="n">
        <v>8</v>
      </c>
      <c r="B588" t="n">
        <v>90</v>
      </c>
      <c r="C588" t="inlineStr">
        <is>
          <t xml:space="preserve">CONCLUIDO	</t>
        </is>
      </c>
      <c r="D588" t="n">
        <v>3.3078</v>
      </c>
      <c r="E588" t="n">
        <v>30.23</v>
      </c>
      <c r="F588" t="n">
        <v>24.97</v>
      </c>
      <c r="G588" t="n">
        <v>18.73</v>
      </c>
      <c r="H588" t="n">
        <v>0.3</v>
      </c>
      <c r="I588" t="n">
        <v>80</v>
      </c>
      <c r="J588" t="n">
        <v>179.7</v>
      </c>
      <c r="K588" t="n">
        <v>52.44</v>
      </c>
      <c r="L588" t="n">
        <v>3</v>
      </c>
      <c r="M588" t="n">
        <v>78</v>
      </c>
      <c r="N588" t="n">
        <v>34.26</v>
      </c>
      <c r="O588" t="n">
        <v>22397.24</v>
      </c>
      <c r="P588" t="n">
        <v>328.96</v>
      </c>
      <c r="Q588" t="n">
        <v>609.1900000000001</v>
      </c>
      <c r="R588" t="n">
        <v>97.19</v>
      </c>
      <c r="S588" t="n">
        <v>46.36</v>
      </c>
      <c r="T588" t="n">
        <v>24741.32</v>
      </c>
      <c r="U588" t="n">
        <v>0.48</v>
      </c>
      <c r="V588" t="n">
        <v>0.85</v>
      </c>
      <c r="W588" t="n">
        <v>9.300000000000001</v>
      </c>
      <c r="X588" t="n">
        <v>1.59</v>
      </c>
      <c r="Y588" t="n">
        <v>1</v>
      </c>
      <c r="Z588" t="n">
        <v>10</v>
      </c>
    </row>
    <row r="589">
      <c r="A589" t="n">
        <v>9</v>
      </c>
      <c r="B589" t="n">
        <v>90</v>
      </c>
      <c r="C589" t="inlineStr">
        <is>
          <t xml:space="preserve">CONCLUIDO	</t>
        </is>
      </c>
      <c r="D589" t="n">
        <v>3.3508</v>
      </c>
      <c r="E589" t="n">
        <v>29.84</v>
      </c>
      <c r="F589" t="n">
        <v>24.83</v>
      </c>
      <c r="G589" t="n">
        <v>20.41</v>
      </c>
      <c r="H589" t="n">
        <v>0.32</v>
      </c>
      <c r="I589" t="n">
        <v>73</v>
      </c>
      <c r="J589" t="n">
        <v>180.07</v>
      </c>
      <c r="K589" t="n">
        <v>52.44</v>
      </c>
      <c r="L589" t="n">
        <v>3.25</v>
      </c>
      <c r="M589" t="n">
        <v>71</v>
      </c>
      <c r="N589" t="n">
        <v>34.38</v>
      </c>
      <c r="O589" t="n">
        <v>22443.18</v>
      </c>
      <c r="P589" t="n">
        <v>326.59</v>
      </c>
      <c r="Q589" t="n">
        <v>609.0700000000001</v>
      </c>
      <c r="R589" t="n">
        <v>92.45999999999999</v>
      </c>
      <c r="S589" t="n">
        <v>46.36</v>
      </c>
      <c r="T589" t="n">
        <v>22410.91</v>
      </c>
      <c r="U589" t="n">
        <v>0.5</v>
      </c>
      <c r="V589" t="n">
        <v>0.86</v>
      </c>
      <c r="W589" t="n">
        <v>9.300000000000001</v>
      </c>
      <c r="X589" t="n">
        <v>1.45</v>
      </c>
      <c r="Y589" t="n">
        <v>1</v>
      </c>
      <c r="Z589" t="n">
        <v>10</v>
      </c>
    </row>
    <row r="590">
      <c r="A590" t="n">
        <v>10</v>
      </c>
      <c r="B590" t="n">
        <v>90</v>
      </c>
      <c r="C590" t="inlineStr">
        <is>
          <t xml:space="preserve">CONCLUIDO	</t>
        </is>
      </c>
      <c r="D590" t="n">
        <v>3.3834</v>
      </c>
      <c r="E590" t="n">
        <v>29.56</v>
      </c>
      <c r="F590" t="n">
        <v>24.72</v>
      </c>
      <c r="G590" t="n">
        <v>21.81</v>
      </c>
      <c r="H590" t="n">
        <v>0.34</v>
      </c>
      <c r="I590" t="n">
        <v>68</v>
      </c>
      <c r="J590" t="n">
        <v>180.45</v>
      </c>
      <c r="K590" t="n">
        <v>52.44</v>
      </c>
      <c r="L590" t="n">
        <v>3.5</v>
      </c>
      <c r="M590" t="n">
        <v>66</v>
      </c>
      <c r="N590" t="n">
        <v>34.51</v>
      </c>
      <c r="O590" t="n">
        <v>22489.16</v>
      </c>
      <c r="P590" t="n">
        <v>324.77</v>
      </c>
      <c r="Q590" t="n">
        <v>609</v>
      </c>
      <c r="R590" t="n">
        <v>88.87</v>
      </c>
      <c r="S590" t="n">
        <v>46.36</v>
      </c>
      <c r="T590" t="n">
        <v>20640.53</v>
      </c>
      <c r="U590" t="n">
        <v>0.52</v>
      </c>
      <c r="V590" t="n">
        <v>0.86</v>
      </c>
      <c r="W590" t="n">
        <v>9.289999999999999</v>
      </c>
      <c r="X590" t="n">
        <v>1.34</v>
      </c>
      <c r="Y590" t="n">
        <v>1</v>
      </c>
      <c r="Z590" t="n">
        <v>10</v>
      </c>
    </row>
    <row r="591">
      <c r="A591" t="n">
        <v>11</v>
      </c>
      <c r="B591" t="n">
        <v>90</v>
      </c>
      <c r="C591" t="inlineStr">
        <is>
          <t xml:space="preserve">CONCLUIDO	</t>
        </is>
      </c>
      <c r="D591" t="n">
        <v>3.4132</v>
      </c>
      <c r="E591" t="n">
        <v>29.3</v>
      </c>
      <c r="F591" t="n">
        <v>24.64</v>
      </c>
      <c r="G591" t="n">
        <v>23.46</v>
      </c>
      <c r="H591" t="n">
        <v>0.37</v>
      </c>
      <c r="I591" t="n">
        <v>63</v>
      </c>
      <c r="J591" t="n">
        <v>180.82</v>
      </c>
      <c r="K591" t="n">
        <v>52.44</v>
      </c>
      <c r="L591" t="n">
        <v>3.75</v>
      </c>
      <c r="M591" t="n">
        <v>61</v>
      </c>
      <c r="N591" t="n">
        <v>34.63</v>
      </c>
      <c r="O591" t="n">
        <v>22535.19</v>
      </c>
      <c r="P591" t="n">
        <v>323.17</v>
      </c>
      <c r="Q591" t="n">
        <v>609.03</v>
      </c>
      <c r="R591" t="n">
        <v>86.25</v>
      </c>
      <c r="S591" t="n">
        <v>46.36</v>
      </c>
      <c r="T591" t="n">
        <v>19356.94</v>
      </c>
      <c r="U591" t="n">
        <v>0.54</v>
      </c>
      <c r="V591" t="n">
        <v>0.87</v>
      </c>
      <c r="W591" t="n">
        <v>9.289999999999999</v>
      </c>
      <c r="X591" t="n">
        <v>1.26</v>
      </c>
      <c r="Y591" t="n">
        <v>1</v>
      </c>
      <c r="Z591" t="n">
        <v>10</v>
      </c>
    </row>
    <row r="592">
      <c r="A592" t="n">
        <v>12</v>
      </c>
      <c r="B592" t="n">
        <v>90</v>
      </c>
      <c r="C592" t="inlineStr">
        <is>
          <t xml:space="preserve">CONCLUIDO	</t>
        </is>
      </c>
      <c r="D592" t="n">
        <v>3.4426</v>
      </c>
      <c r="E592" t="n">
        <v>29.05</v>
      </c>
      <c r="F592" t="n">
        <v>24.53</v>
      </c>
      <c r="G592" t="n">
        <v>24.95</v>
      </c>
      <c r="H592" t="n">
        <v>0.39</v>
      </c>
      <c r="I592" t="n">
        <v>59</v>
      </c>
      <c r="J592" t="n">
        <v>181.19</v>
      </c>
      <c r="K592" t="n">
        <v>52.44</v>
      </c>
      <c r="L592" t="n">
        <v>4</v>
      </c>
      <c r="M592" t="n">
        <v>57</v>
      </c>
      <c r="N592" t="n">
        <v>34.75</v>
      </c>
      <c r="O592" t="n">
        <v>22581.25</v>
      </c>
      <c r="P592" t="n">
        <v>321.4</v>
      </c>
      <c r="Q592" t="n">
        <v>608.97</v>
      </c>
      <c r="R592" t="n">
        <v>83.13</v>
      </c>
      <c r="S592" t="n">
        <v>46.36</v>
      </c>
      <c r="T592" t="n">
        <v>17819.46</v>
      </c>
      <c r="U592" t="n">
        <v>0.5600000000000001</v>
      </c>
      <c r="V592" t="n">
        <v>0.87</v>
      </c>
      <c r="W592" t="n">
        <v>9.27</v>
      </c>
      <c r="X592" t="n">
        <v>1.15</v>
      </c>
      <c r="Y592" t="n">
        <v>1</v>
      </c>
      <c r="Z592" t="n">
        <v>10</v>
      </c>
    </row>
    <row r="593">
      <c r="A593" t="n">
        <v>13</v>
      </c>
      <c r="B593" t="n">
        <v>90</v>
      </c>
      <c r="C593" t="inlineStr">
        <is>
          <t xml:space="preserve">CONCLUIDO	</t>
        </is>
      </c>
      <c r="D593" t="n">
        <v>3.4684</v>
      </c>
      <c r="E593" t="n">
        <v>28.83</v>
      </c>
      <c r="F593" t="n">
        <v>24.46</v>
      </c>
      <c r="G593" t="n">
        <v>26.68</v>
      </c>
      <c r="H593" t="n">
        <v>0.42</v>
      </c>
      <c r="I593" t="n">
        <v>55</v>
      </c>
      <c r="J593" t="n">
        <v>181.57</v>
      </c>
      <c r="K593" t="n">
        <v>52.44</v>
      </c>
      <c r="L593" t="n">
        <v>4.25</v>
      </c>
      <c r="M593" t="n">
        <v>53</v>
      </c>
      <c r="N593" t="n">
        <v>34.88</v>
      </c>
      <c r="O593" t="n">
        <v>22627.36</v>
      </c>
      <c r="P593" t="n">
        <v>319.97</v>
      </c>
      <c r="Q593" t="n">
        <v>609</v>
      </c>
      <c r="R593" t="n">
        <v>80.94</v>
      </c>
      <c r="S593" t="n">
        <v>46.36</v>
      </c>
      <c r="T593" t="n">
        <v>16740.31</v>
      </c>
      <c r="U593" t="n">
        <v>0.57</v>
      </c>
      <c r="V593" t="n">
        <v>0.87</v>
      </c>
      <c r="W593" t="n">
        <v>9.27</v>
      </c>
      <c r="X593" t="n">
        <v>1.08</v>
      </c>
      <c r="Y593" t="n">
        <v>1</v>
      </c>
      <c r="Z593" t="n">
        <v>10</v>
      </c>
    </row>
    <row r="594">
      <c r="A594" t="n">
        <v>14</v>
      </c>
      <c r="B594" t="n">
        <v>90</v>
      </c>
      <c r="C594" t="inlineStr">
        <is>
          <t xml:space="preserve">CONCLUIDO	</t>
        </is>
      </c>
      <c r="D594" t="n">
        <v>3.4871</v>
      </c>
      <c r="E594" t="n">
        <v>28.68</v>
      </c>
      <c r="F594" t="n">
        <v>24.41</v>
      </c>
      <c r="G594" t="n">
        <v>28.16</v>
      </c>
      <c r="H594" t="n">
        <v>0.44</v>
      </c>
      <c r="I594" t="n">
        <v>52</v>
      </c>
      <c r="J594" t="n">
        <v>181.94</v>
      </c>
      <c r="K594" t="n">
        <v>52.44</v>
      </c>
      <c r="L594" t="n">
        <v>4.5</v>
      </c>
      <c r="M594" t="n">
        <v>50</v>
      </c>
      <c r="N594" t="n">
        <v>35</v>
      </c>
      <c r="O594" t="n">
        <v>22673.63</v>
      </c>
      <c r="P594" t="n">
        <v>318.84</v>
      </c>
      <c r="Q594" t="n">
        <v>609.05</v>
      </c>
      <c r="R594" t="n">
        <v>79.27</v>
      </c>
      <c r="S594" t="n">
        <v>46.36</v>
      </c>
      <c r="T594" t="n">
        <v>15923.45</v>
      </c>
      <c r="U594" t="n">
        <v>0.58</v>
      </c>
      <c r="V594" t="n">
        <v>0.87</v>
      </c>
      <c r="W594" t="n">
        <v>9.27</v>
      </c>
      <c r="X594" t="n">
        <v>1.03</v>
      </c>
      <c r="Y594" t="n">
        <v>1</v>
      </c>
      <c r="Z594" t="n">
        <v>10</v>
      </c>
    </row>
    <row r="595">
      <c r="A595" t="n">
        <v>15</v>
      </c>
      <c r="B595" t="n">
        <v>90</v>
      </c>
      <c r="C595" t="inlineStr">
        <is>
          <t xml:space="preserve">CONCLUIDO	</t>
        </is>
      </c>
      <c r="D595" t="n">
        <v>3.5072</v>
      </c>
      <c r="E595" t="n">
        <v>28.51</v>
      </c>
      <c r="F595" t="n">
        <v>24.35</v>
      </c>
      <c r="G595" t="n">
        <v>29.82</v>
      </c>
      <c r="H595" t="n">
        <v>0.46</v>
      </c>
      <c r="I595" t="n">
        <v>49</v>
      </c>
      <c r="J595" t="n">
        <v>182.32</v>
      </c>
      <c r="K595" t="n">
        <v>52.44</v>
      </c>
      <c r="L595" t="n">
        <v>4.75</v>
      </c>
      <c r="M595" t="n">
        <v>47</v>
      </c>
      <c r="N595" t="n">
        <v>35.12</v>
      </c>
      <c r="O595" t="n">
        <v>22719.83</v>
      </c>
      <c r="P595" t="n">
        <v>317.72</v>
      </c>
      <c r="Q595" t="n">
        <v>608.92</v>
      </c>
      <c r="R595" t="n">
        <v>77.52</v>
      </c>
      <c r="S595" t="n">
        <v>46.36</v>
      </c>
      <c r="T595" t="n">
        <v>15060.05</v>
      </c>
      <c r="U595" t="n">
        <v>0.6</v>
      </c>
      <c r="V595" t="n">
        <v>0.88</v>
      </c>
      <c r="W595" t="n">
        <v>9.27</v>
      </c>
      <c r="X595" t="n">
        <v>0.97</v>
      </c>
      <c r="Y595" t="n">
        <v>1</v>
      </c>
      <c r="Z595" t="n">
        <v>10</v>
      </c>
    </row>
    <row r="596">
      <c r="A596" t="n">
        <v>16</v>
      </c>
      <c r="B596" t="n">
        <v>90</v>
      </c>
      <c r="C596" t="inlineStr">
        <is>
          <t xml:space="preserve">CONCLUIDO	</t>
        </is>
      </c>
      <c r="D596" t="n">
        <v>3.522</v>
      </c>
      <c r="E596" t="n">
        <v>28.39</v>
      </c>
      <c r="F596" t="n">
        <v>24.3</v>
      </c>
      <c r="G596" t="n">
        <v>31.02</v>
      </c>
      <c r="H596" t="n">
        <v>0.49</v>
      </c>
      <c r="I596" t="n">
        <v>47</v>
      </c>
      <c r="J596" t="n">
        <v>182.69</v>
      </c>
      <c r="K596" t="n">
        <v>52.44</v>
      </c>
      <c r="L596" t="n">
        <v>5</v>
      </c>
      <c r="M596" t="n">
        <v>45</v>
      </c>
      <c r="N596" t="n">
        <v>35.25</v>
      </c>
      <c r="O596" t="n">
        <v>22766.06</v>
      </c>
      <c r="P596" t="n">
        <v>316.47</v>
      </c>
      <c r="Q596" t="n">
        <v>608.9400000000001</v>
      </c>
      <c r="R596" t="n">
        <v>76.23999999999999</v>
      </c>
      <c r="S596" t="n">
        <v>46.36</v>
      </c>
      <c r="T596" t="n">
        <v>14434.46</v>
      </c>
      <c r="U596" t="n">
        <v>0.61</v>
      </c>
      <c r="V596" t="n">
        <v>0.88</v>
      </c>
      <c r="W596" t="n">
        <v>9.25</v>
      </c>
      <c r="X596" t="n">
        <v>0.93</v>
      </c>
      <c r="Y596" t="n">
        <v>1</v>
      </c>
      <c r="Z596" t="n">
        <v>10</v>
      </c>
    </row>
    <row r="597">
      <c r="A597" t="n">
        <v>17</v>
      </c>
      <c r="B597" t="n">
        <v>90</v>
      </c>
      <c r="C597" t="inlineStr">
        <is>
          <t xml:space="preserve">CONCLUIDO	</t>
        </is>
      </c>
      <c r="D597" t="n">
        <v>3.5439</v>
      </c>
      <c r="E597" t="n">
        <v>28.22</v>
      </c>
      <c r="F597" t="n">
        <v>24.23</v>
      </c>
      <c r="G597" t="n">
        <v>33.04</v>
      </c>
      <c r="H597" t="n">
        <v>0.51</v>
      </c>
      <c r="I597" t="n">
        <v>44</v>
      </c>
      <c r="J597" t="n">
        <v>183.07</v>
      </c>
      <c r="K597" t="n">
        <v>52.44</v>
      </c>
      <c r="L597" t="n">
        <v>5.25</v>
      </c>
      <c r="M597" t="n">
        <v>42</v>
      </c>
      <c r="N597" t="n">
        <v>35.37</v>
      </c>
      <c r="O597" t="n">
        <v>22812.34</v>
      </c>
      <c r="P597" t="n">
        <v>315.23</v>
      </c>
      <c r="Q597" t="n">
        <v>608.87</v>
      </c>
      <c r="R597" t="n">
        <v>73.95999999999999</v>
      </c>
      <c r="S597" t="n">
        <v>46.36</v>
      </c>
      <c r="T597" t="n">
        <v>13308.11</v>
      </c>
      <c r="U597" t="n">
        <v>0.63</v>
      </c>
      <c r="V597" t="n">
        <v>0.88</v>
      </c>
      <c r="W597" t="n">
        <v>9.26</v>
      </c>
      <c r="X597" t="n">
        <v>0.86</v>
      </c>
      <c r="Y597" t="n">
        <v>1</v>
      </c>
      <c r="Z597" t="n">
        <v>10</v>
      </c>
    </row>
    <row r="598">
      <c r="A598" t="n">
        <v>18</v>
      </c>
      <c r="B598" t="n">
        <v>90</v>
      </c>
      <c r="C598" t="inlineStr">
        <is>
          <t xml:space="preserve">CONCLUIDO	</t>
        </is>
      </c>
      <c r="D598" t="n">
        <v>3.5571</v>
      </c>
      <c r="E598" t="n">
        <v>28.11</v>
      </c>
      <c r="F598" t="n">
        <v>24.2</v>
      </c>
      <c r="G598" t="n">
        <v>34.57</v>
      </c>
      <c r="H598" t="n">
        <v>0.53</v>
      </c>
      <c r="I598" t="n">
        <v>42</v>
      </c>
      <c r="J598" t="n">
        <v>183.44</v>
      </c>
      <c r="K598" t="n">
        <v>52.44</v>
      </c>
      <c r="L598" t="n">
        <v>5.5</v>
      </c>
      <c r="M598" t="n">
        <v>40</v>
      </c>
      <c r="N598" t="n">
        <v>35.5</v>
      </c>
      <c r="O598" t="n">
        <v>22858.66</v>
      </c>
      <c r="P598" t="n">
        <v>314.24</v>
      </c>
      <c r="Q598" t="n">
        <v>608.91</v>
      </c>
      <c r="R598" t="n">
        <v>72.88</v>
      </c>
      <c r="S598" t="n">
        <v>46.36</v>
      </c>
      <c r="T598" t="n">
        <v>12775.46</v>
      </c>
      <c r="U598" t="n">
        <v>0.64</v>
      </c>
      <c r="V598" t="n">
        <v>0.88</v>
      </c>
      <c r="W598" t="n">
        <v>9.25</v>
      </c>
      <c r="X598" t="n">
        <v>0.82</v>
      </c>
      <c r="Y598" t="n">
        <v>1</v>
      </c>
      <c r="Z598" t="n">
        <v>10</v>
      </c>
    </row>
    <row r="599">
      <c r="A599" t="n">
        <v>19</v>
      </c>
      <c r="B599" t="n">
        <v>90</v>
      </c>
      <c r="C599" t="inlineStr">
        <is>
          <t xml:space="preserve">CONCLUIDO	</t>
        </is>
      </c>
      <c r="D599" t="n">
        <v>3.5724</v>
      </c>
      <c r="E599" t="n">
        <v>27.99</v>
      </c>
      <c r="F599" t="n">
        <v>24.15</v>
      </c>
      <c r="G599" t="n">
        <v>36.22</v>
      </c>
      <c r="H599" t="n">
        <v>0.55</v>
      </c>
      <c r="I599" t="n">
        <v>40</v>
      </c>
      <c r="J599" t="n">
        <v>183.82</v>
      </c>
      <c r="K599" t="n">
        <v>52.44</v>
      </c>
      <c r="L599" t="n">
        <v>5.75</v>
      </c>
      <c r="M599" t="n">
        <v>38</v>
      </c>
      <c r="N599" t="n">
        <v>35.63</v>
      </c>
      <c r="O599" t="n">
        <v>22905.03</v>
      </c>
      <c r="P599" t="n">
        <v>313.19</v>
      </c>
      <c r="Q599" t="n">
        <v>608.9</v>
      </c>
      <c r="R599" t="n">
        <v>71.43000000000001</v>
      </c>
      <c r="S599" t="n">
        <v>46.36</v>
      </c>
      <c r="T599" t="n">
        <v>12064.99</v>
      </c>
      <c r="U599" t="n">
        <v>0.65</v>
      </c>
      <c r="V599" t="n">
        <v>0.88</v>
      </c>
      <c r="W599" t="n">
        <v>9.24</v>
      </c>
      <c r="X599" t="n">
        <v>0.78</v>
      </c>
      <c r="Y599" t="n">
        <v>1</v>
      </c>
      <c r="Z599" t="n">
        <v>10</v>
      </c>
    </row>
    <row r="600">
      <c r="A600" t="n">
        <v>20</v>
      </c>
      <c r="B600" t="n">
        <v>90</v>
      </c>
      <c r="C600" t="inlineStr">
        <is>
          <t xml:space="preserve">CONCLUIDO	</t>
        </is>
      </c>
      <c r="D600" t="n">
        <v>3.5786</v>
      </c>
      <c r="E600" t="n">
        <v>27.94</v>
      </c>
      <c r="F600" t="n">
        <v>24.14</v>
      </c>
      <c r="G600" t="n">
        <v>37.13</v>
      </c>
      <c r="H600" t="n">
        <v>0.58</v>
      </c>
      <c r="I600" t="n">
        <v>39</v>
      </c>
      <c r="J600" t="n">
        <v>184.19</v>
      </c>
      <c r="K600" t="n">
        <v>52.44</v>
      </c>
      <c r="L600" t="n">
        <v>6</v>
      </c>
      <c r="M600" t="n">
        <v>37</v>
      </c>
      <c r="N600" t="n">
        <v>35.75</v>
      </c>
      <c r="O600" t="n">
        <v>22951.43</v>
      </c>
      <c r="P600" t="n">
        <v>312.53</v>
      </c>
      <c r="Q600" t="n">
        <v>608.88</v>
      </c>
      <c r="R600" t="n">
        <v>70.91</v>
      </c>
      <c r="S600" t="n">
        <v>46.36</v>
      </c>
      <c r="T600" t="n">
        <v>11805.64</v>
      </c>
      <c r="U600" t="n">
        <v>0.65</v>
      </c>
      <c r="V600" t="n">
        <v>0.88</v>
      </c>
      <c r="W600" t="n">
        <v>9.24</v>
      </c>
      <c r="X600" t="n">
        <v>0.76</v>
      </c>
      <c r="Y600" t="n">
        <v>1</v>
      </c>
      <c r="Z600" t="n">
        <v>10</v>
      </c>
    </row>
    <row r="601">
      <c r="A601" t="n">
        <v>21</v>
      </c>
      <c r="B601" t="n">
        <v>90</v>
      </c>
      <c r="C601" t="inlineStr">
        <is>
          <t xml:space="preserve">CONCLUIDO	</t>
        </is>
      </c>
      <c r="D601" t="n">
        <v>3.5942</v>
      </c>
      <c r="E601" t="n">
        <v>27.82</v>
      </c>
      <c r="F601" t="n">
        <v>24.09</v>
      </c>
      <c r="G601" t="n">
        <v>39.06</v>
      </c>
      <c r="H601" t="n">
        <v>0.6</v>
      </c>
      <c r="I601" t="n">
        <v>37</v>
      </c>
      <c r="J601" t="n">
        <v>184.57</v>
      </c>
      <c r="K601" t="n">
        <v>52.44</v>
      </c>
      <c r="L601" t="n">
        <v>6.25</v>
      </c>
      <c r="M601" t="n">
        <v>35</v>
      </c>
      <c r="N601" t="n">
        <v>35.88</v>
      </c>
      <c r="O601" t="n">
        <v>22997.88</v>
      </c>
      <c r="P601" t="n">
        <v>311.49</v>
      </c>
      <c r="Q601" t="n">
        <v>608.9299999999999</v>
      </c>
      <c r="R601" t="n">
        <v>69.55</v>
      </c>
      <c r="S601" t="n">
        <v>46.36</v>
      </c>
      <c r="T601" t="n">
        <v>11139.13</v>
      </c>
      <c r="U601" t="n">
        <v>0.67</v>
      </c>
      <c r="V601" t="n">
        <v>0.88</v>
      </c>
      <c r="W601" t="n">
        <v>9.24</v>
      </c>
      <c r="X601" t="n">
        <v>0.71</v>
      </c>
      <c r="Y601" t="n">
        <v>1</v>
      </c>
      <c r="Z601" t="n">
        <v>10</v>
      </c>
    </row>
    <row r="602">
      <c r="A602" t="n">
        <v>22</v>
      </c>
      <c r="B602" t="n">
        <v>90</v>
      </c>
      <c r="C602" t="inlineStr">
        <is>
          <t xml:space="preserve">CONCLUIDO	</t>
        </is>
      </c>
      <c r="D602" t="n">
        <v>3.6003</v>
      </c>
      <c r="E602" t="n">
        <v>27.78</v>
      </c>
      <c r="F602" t="n">
        <v>24.08</v>
      </c>
      <c r="G602" t="n">
        <v>40.13</v>
      </c>
      <c r="H602" t="n">
        <v>0.62</v>
      </c>
      <c r="I602" t="n">
        <v>36</v>
      </c>
      <c r="J602" t="n">
        <v>184.95</v>
      </c>
      <c r="K602" t="n">
        <v>52.44</v>
      </c>
      <c r="L602" t="n">
        <v>6.5</v>
      </c>
      <c r="M602" t="n">
        <v>34</v>
      </c>
      <c r="N602" t="n">
        <v>36.01</v>
      </c>
      <c r="O602" t="n">
        <v>23044.38</v>
      </c>
      <c r="P602" t="n">
        <v>310.82</v>
      </c>
      <c r="Q602" t="n">
        <v>608.83</v>
      </c>
      <c r="R602" t="n">
        <v>69.17</v>
      </c>
      <c r="S602" t="n">
        <v>46.36</v>
      </c>
      <c r="T602" t="n">
        <v>10950.35</v>
      </c>
      <c r="U602" t="n">
        <v>0.67</v>
      </c>
      <c r="V602" t="n">
        <v>0.89</v>
      </c>
      <c r="W602" t="n">
        <v>9.24</v>
      </c>
      <c r="X602" t="n">
        <v>0.7</v>
      </c>
      <c r="Y602" t="n">
        <v>1</v>
      </c>
      <c r="Z602" t="n">
        <v>10</v>
      </c>
    </row>
    <row r="603">
      <c r="A603" t="n">
        <v>23</v>
      </c>
      <c r="B603" t="n">
        <v>90</v>
      </c>
      <c r="C603" t="inlineStr">
        <is>
          <t xml:space="preserve">CONCLUIDO	</t>
        </is>
      </c>
      <c r="D603" t="n">
        <v>3.6178</v>
      </c>
      <c r="E603" t="n">
        <v>27.64</v>
      </c>
      <c r="F603" t="n">
        <v>24.01</v>
      </c>
      <c r="G603" t="n">
        <v>42.37</v>
      </c>
      <c r="H603" t="n">
        <v>0.65</v>
      </c>
      <c r="I603" t="n">
        <v>34</v>
      </c>
      <c r="J603" t="n">
        <v>185.33</v>
      </c>
      <c r="K603" t="n">
        <v>52.44</v>
      </c>
      <c r="L603" t="n">
        <v>6.75</v>
      </c>
      <c r="M603" t="n">
        <v>32</v>
      </c>
      <c r="N603" t="n">
        <v>36.13</v>
      </c>
      <c r="O603" t="n">
        <v>23090.91</v>
      </c>
      <c r="P603" t="n">
        <v>309.51</v>
      </c>
      <c r="Q603" t="n">
        <v>609</v>
      </c>
      <c r="R603" t="n">
        <v>67.22</v>
      </c>
      <c r="S603" t="n">
        <v>46.36</v>
      </c>
      <c r="T603" t="n">
        <v>9986.780000000001</v>
      </c>
      <c r="U603" t="n">
        <v>0.6899999999999999</v>
      </c>
      <c r="V603" t="n">
        <v>0.89</v>
      </c>
      <c r="W603" t="n">
        <v>9.23</v>
      </c>
      <c r="X603" t="n">
        <v>0.64</v>
      </c>
      <c r="Y603" t="n">
        <v>1</v>
      </c>
      <c r="Z603" t="n">
        <v>10</v>
      </c>
    </row>
    <row r="604">
      <c r="A604" t="n">
        <v>24</v>
      </c>
      <c r="B604" t="n">
        <v>90</v>
      </c>
      <c r="C604" t="inlineStr">
        <is>
          <t xml:space="preserve">CONCLUIDO	</t>
        </is>
      </c>
      <c r="D604" t="n">
        <v>3.6238</v>
      </c>
      <c r="E604" t="n">
        <v>27.6</v>
      </c>
      <c r="F604" t="n">
        <v>24</v>
      </c>
      <c r="G604" t="n">
        <v>43.64</v>
      </c>
      <c r="H604" t="n">
        <v>0.67</v>
      </c>
      <c r="I604" t="n">
        <v>33</v>
      </c>
      <c r="J604" t="n">
        <v>185.7</v>
      </c>
      <c r="K604" t="n">
        <v>52.44</v>
      </c>
      <c r="L604" t="n">
        <v>7</v>
      </c>
      <c r="M604" t="n">
        <v>31</v>
      </c>
      <c r="N604" t="n">
        <v>36.26</v>
      </c>
      <c r="O604" t="n">
        <v>23137.49</v>
      </c>
      <c r="P604" t="n">
        <v>308.88</v>
      </c>
      <c r="Q604" t="n">
        <v>608.96</v>
      </c>
      <c r="R604" t="n">
        <v>67</v>
      </c>
      <c r="S604" t="n">
        <v>46.36</v>
      </c>
      <c r="T604" t="n">
        <v>9883.84</v>
      </c>
      <c r="U604" t="n">
        <v>0.6899999999999999</v>
      </c>
      <c r="V604" t="n">
        <v>0.89</v>
      </c>
      <c r="W604" t="n">
        <v>9.23</v>
      </c>
      <c r="X604" t="n">
        <v>0.63</v>
      </c>
      <c r="Y604" t="n">
        <v>1</v>
      </c>
      <c r="Z604" t="n">
        <v>10</v>
      </c>
    </row>
    <row r="605">
      <c r="A605" t="n">
        <v>25</v>
      </c>
      <c r="B605" t="n">
        <v>90</v>
      </c>
      <c r="C605" t="inlineStr">
        <is>
          <t xml:space="preserve">CONCLUIDO	</t>
        </is>
      </c>
      <c r="D605" t="n">
        <v>3.6287</v>
      </c>
      <c r="E605" t="n">
        <v>27.56</v>
      </c>
      <c r="F605" t="n">
        <v>24</v>
      </c>
      <c r="G605" t="n">
        <v>45</v>
      </c>
      <c r="H605" t="n">
        <v>0.6899999999999999</v>
      </c>
      <c r="I605" t="n">
        <v>32</v>
      </c>
      <c r="J605" t="n">
        <v>186.08</v>
      </c>
      <c r="K605" t="n">
        <v>52.44</v>
      </c>
      <c r="L605" t="n">
        <v>7.25</v>
      </c>
      <c r="M605" t="n">
        <v>30</v>
      </c>
      <c r="N605" t="n">
        <v>36.39</v>
      </c>
      <c r="O605" t="n">
        <v>23184.11</v>
      </c>
      <c r="P605" t="n">
        <v>308.45</v>
      </c>
      <c r="Q605" t="n">
        <v>608.92</v>
      </c>
      <c r="R605" t="n">
        <v>66.95999999999999</v>
      </c>
      <c r="S605" t="n">
        <v>46.36</v>
      </c>
      <c r="T605" t="n">
        <v>9869.540000000001</v>
      </c>
      <c r="U605" t="n">
        <v>0.6899999999999999</v>
      </c>
      <c r="V605" t="n">
        <v>0.89</v>
      </c>
      <c r="W605" t="n">
        <v>9.23</v>
      </c>
      <c r="X605" t="n">
        <v>0.63</v>
      </c>
      <c r="Y605" t="n">
        <v>1</v>
      </c>
      <c r="Z605" t="n">
        <v>10</v>
      </c>
    </row>
    <row r="606">
      <c r="A606" t="n">
        <v>26</v>
      </c>
      <c r="B606" t="n">
        <v>90</v>
      </c>
      <c r="C606" t="inlineStr">
        <is>
          <t xml:space="preserve">CONCLUIDO	</t>
        </is>
      </c>
      <c r="D606" t="n">
        <v>3.636</v>
      </c>
      <c r="E606" t="n">
        <v>27.5</v>
      </c>
      <c r="F606" t="n">
        <v>23.98</v>
      </c>
      <c r="G606" t="n">
        <v>46.41</v>
      </c>
      <c r="H606" t="n">
        <v>0.71</v>
      </c>
      <c r="I606" t="n">
        <v>31</v>
      </c>
      <c r="J606" t="n">
        <v>186.46</v>
      </c>
      <c r="K606" t="n">
        <v>52.44</v>
      </c>
      <c r="L606" t="n">
        <v>7.5</v>
      </c>
      <c r="M606" t="n">
        <v>29</v>
      </c>
      <c r="N606" t="n">
        <v>36.52</v>
      </c>
      <c r="O606" t="n">
        <v>23230.78</v>
      </c>
      <c r="P606" t="n">
        <v>307.84</v>
      </c>
      <c r="Q606" t="n">
        <v>608.91</v>
      </c>
      <c r="R606" t="n">
        <v>66.09999999999999</v>
      </c>
      <c r="S606" t="n">
        <v>46.36</v>
      </c>
      <c r="T606" t="n">
        <v>9443.35</v>
      </c>
      <c r="U606" t="n">
        <v>0.7</v>
      </c>
      <c r="V606" t="n">
        <v>0.89</v>
      </c>
      <c r="W606" t="n">
        <v>9.23</v>
      </c>
      <c r="X606" t="n">
        <v>0.61</v>
      </c>
      <c r="Y606" t="n">
        <v>1</v>
      </c>
      <c r="Z606" t="n">
        <v>10</v>
      </c>
    </row>
    <row r="607">
      <c r="A607" t="n">
        <v>27</v>
      </c>
      <c r="B607" t="n">
        <v>90</v>
      </c>
      <c r="C607" t="inlineStr">
        <is>
          <t xml:space="preserve">CONCLUIDO	</t>
        </is>
      </c>
      <c r="D607" t="n">
        <v>3.643</v>
      </c>
      <c r="E607" t="n">
        <v>27.45</v>
      </c>
      <c r="F607" t="n">
        <v>23.96</v>
      </c>
      <c r="G607" t="n">
        <v>47.92</v>
      </c>
      <c r="H607" t="n">
        <v>0.74</v>
      </c>
      <c r="I607" t="n">
        <v>30</v>
      </c>
      <c r="J607" t="n">
        <v>186.84</v>
      </c>
      <c r="K607" t="n">
        <v>52.44</v>
      </c>
      <c r="L607" t="n">
        <v>7.75</v>
      </c>
      <c r="M607" t="n">
        <v>28</v>
      </c>
      <c r="N607" t="n">
        <v>36.65</v>
      </c>
      <c r="O607" t="n">
        <v>23277.49</v>
      </c>
      <c r="P607" t="n">
        <v>306.85</v>
      </c>
      <c r="Q607" t="n">
        <v>608.86</v>
      </c>
      <c r="R607" t="n">
        <v>65.63</v>
      </c>
      <c r="S607" t="n">
        <v>46.36</v>
      </c>
      <c r="T607" t="n">
        <v>9212.5</v>
      </c>
      <c r="U607" t="n">
        <v>0.71</v>
      </c>
      <c r="V607" t="n">
        <v>0.89</v>
      </c>
      <c r="W607" t="n">
        <v>9.23</v>
      </c>
      <c r="X607" t="n">
        <v>0.59</v>
      </c>
      <c r="Y607" t="n">
        <v>1</v>
      </c>
      <c r="Z607" t="n">
        <v>10</v>
      </c>
    </row>
    <row r="608">
      <c r="A608" t="n">
        <v>28</v>
      </c>
      <c r="B608" t="n">
        <v>90</v>
      </c>
      <c r="C608" t="inlineStr">
        <is>
          <t xml:space="preserve">CONCLUIDO	</t>
        </is>
      </c>
      <c r="D608" t="n">
        <v>3.6549</v>
      </c>
      <c r="E608" t="n">
        <v>27.36</v>
      </c>
      <c r="F608" t="n">
        <v>23.91</v>
      </c>
      <c r="G608" t="n">
        <v>49.47</v>
      </c>
      <c r="H608" t="n">
        <v>0.76</v>
      </c>
      <c r="I608" t="n">
        <v>29</v>
      </c>
      <c r="J608" t="n">
        <v>187.22</v>
      </c>
      <c r="K608" t="n">
        <v>52.44</v>
      </c>
      <c r="L608" t="n">
        <v>8</v>
      </c>
      <c r="M608" t="n">
        <v>27</v>
      </c>
      <c r="N608" t="n">
        <v>36.78</v>
      </c>
      <c r="O608" t="n">
        <v>23324.24</v>
      </c>
      <c r="P608" t="n">
        <v>305.92</v>
      </c>
      <c r="Q608" t="n">
        <v>608.8200000000001</v>
      </c>
      <c r="R608" t="n">
        <v>64.09999999999999</v>
      </c>
      <c r="S608" t="n">
        <v>46.36</v>
      </c>
      <c r="T608" t="n">
        <v>8451.389999999999</v>
      </c>
      <c r="U608" t="n">
        <v>0.72</v>
      </c>
      <c r="V608" t="n">
        <v>0.89</v>
      </c>
      <c r="W608" t="n">
        <v>9.220000000000001</v>
      </c>
      <c r="X608" t="n">
        <v>0.54</v>
      </c>
      <c r="Y608" t="n">
        <v>1</v>
      </c>
      <c r="Z608" t="n">
        <v>10</v>
      </c>
    </row>
    <row r="609">
      <c r="A609" t="n">
        <v>29</v>
      </c>
      <c r="B609" t="n">
        <v>90</v>
      </c>
      <c r="C609" t="inlineStr">
        <is>
          <t xml:space="preserve">CONCLUIDO	</t>
        </is>
      </c>
      <c r="D609" t="n">
        <v>3.6581</v>
      </c>
      <c r="E609" t="n">
        <v>27.34</v>
      </c>
      <c r="F609" t="n">
        <v>23.92</v>
      </c>
      <c r="G609" t="n">
        <v>51.26</v>
      </c>
      <c r="H609" t="n">
        <v>0.78</v>
      </c>
      <c r="I609" t="n">
        <v>28</v>
      </c>
      <c r="J609" t="n">
        <v>187.6</v>
      </c>
      <c r="K609" t="n">
        <v>52.44</v>
      </c>
      <c r="L609" t="n">
        <v>8.25</v>
      </c>
      <c r="M609" t="n">
        <v>26</v>
      </c>
      <c r="N609" t="n">
        <v>36.9</v>
      </c>
      <c r="O609" t="n">
        <v>23371.04</v>
      </c>
      <c r="P609" t="n">
        <v>305.69</v>
      </c>
      <c r="Q609" t="n">
        <v>608.85</v>
      </c>
      <c r="R609" t="n">
        <v>64.45</v>
      </c>
      <c r="S609" t="n">
        <v>46.36</v>
      </c>
      <c r="T609" t="n">
        <v>8631.01</v>
      </c>
      <c r="U609" t="n">
        <v>0.72</v>
      </c>
      <c r="V609" t="n">
        <v>0.89</v>
      </c>
      <c r="W609" t="n">
        <v>9.23</v>
      </c>
      <c r="X609" t="n">
        <v>0.55</v>
      </c>
      <c r="Y609" t="n">
        <v>1</v>
      </c>
      <c r="Z609" t="n">
        <v>10</v>
      </c>
    </row>
    <row r="610">
      <c r="A610" t="n">
        <v>30</v>
      </c>
      <c r="B610" t="n">
        <v>90</v>
      </c>
      <c r="C610" t="inlineStr">
        <is>
          <t xml:space="preserve">CONCLUIDO	</t>
        </is>
      </c>
      <c r="D610" t="n">
        <v>3.6679</v>
      </c>
      <c r="E610" t="n">
        <v>27.26</v>
      </c>
      <c r="F610" t="n">
        <v>23.88</v>
      </c>
      <c r="G610" t="n">
        <v>53.07</v>
      </c>
      <c r="H610" t="n">
        <v>0.8</v>
      </c>
      <c r="I610" t="n">
        <v>27</v>
      </c>
      <c r="J610" t="n">
        <v>187.98</v>
      </c>
      <c r="K610" t="n">
        <v>52.44</v>
      </c>
      <c r="L610" t="n">
        <v>8.5</v>
      </c>
      <c r="M610" t="n">
        <v>25</v>
      </c>
      <c r="N610" t="n">
        <v>37.03</v>
      </c>
      <c r="O610" t="n">
        <v>23417.88</v>
      </c>
      <c r="P610" t="n">
        <v>304.79</v>
      </c>
      <c r="Q610" t="n">
        <v>608.86</v>
      </c>
      <c r="R610" t="n">
        <v>63.13</v>
      </c>
      <c r="S610" t="n">
        <v>46.36</v>
      </c>
      <c r="T610" t="n">
        <v>7976.34</v>
      </c>
      <c r="U610" t="n">
        <v>0.73</v>
      </c>
      <c r="V610" t="n">
        <v>0.89</v>
      </c>
      <c r="W610" t="n">
        <v>9.220000000000001</v>
      </c>
      <c r="X610" t="n">
        <v>0.51</v>
      </c>
      <c r="Y610" t="n">
        <v>1</v>
      </c>
      <c r="Z610" t="n">
        <v>10</v>
      </c>
    </row>
    <row r="611">
      <c r="A611" t="n">
        <v>31</v>
      </c>
      <c r="B611" t="n">
        <v>90</v>
      </c>
      <c r="C611" t="inlineStr">
        <is>
          <t xml:space="preserve">CONCLUIDO	</t>
        </is>
      </c>
      <c r="D611" t="n">
        <v>3.6756</v>
      </c>
      <c r="E611" t="n">
        <v>27.21</v>
      </c>
      <c r="F611" t="n">
        <v>23.86</v>
      </c>
      <c r="G611" t="n">
        <v>55.07</v>
      </c>
      <c r="H611" t="n">
        <v>0.82</v>
      </c>
      <c r="I611" t="n">
        <v>26</v>
      </c>
      <c r="J611" t="n">
        <v>188.36</v>
      </c>
      <c r="K611" t="n">
        <v>52.44</v>
      </c>
      <c r="L611" t="n">
        <v>8.75</v>
      </c>
      <c r="M611" t="n">
        <v>24</v>
      </c>
      <c r="N611" t="n">
        <v>37.16</v>
      </c>
      <c r="O611" t="n">
        <v>23464.76</v>
      </c>
      <c r="P611" t="n">
        <v>304.07</v>
      </c>
      <c r="Q611" t="n">
        <v>608.83</v>
      </c>
      <c r="R611" t="n">
        <v>62.48</v>
      </c>
      <c r="S611" t="n">
        <v>46.36</v>
      </c>
      <c r="T611" t="n">
        <v>7659.81</v>
      </c>
      <c r="U611" t="n">
        <v>0.74</v>
      </c>
      <c r="V611" t="n">
        <v>0.89</v>
      </c>
      <c r="W611" t="n">
        <v>9.220000000000001</v>
      </c>
      <c r="X611" t="n">
        <v>0.49</v>
      </c>
      <c r="Y611" t="n">
        <v>1</v>
      </c>
      <c r="Z611" t="n">
        <v>10</v>
      </c>
    </row>
    <row r="612">
      <c r="A612" t="n">
        <v>32</v>
      </c>
      <c r="B612" t="n">
        <v>90</v>
      </c>
      <c r="C612" t="inlineStr">
        <is>
          <t xml:space="preserve">CONCLUIDO	</t>
        </is>
      </c>
      <c r="D612" t="n">
        <v>3.6719</v>
      </c>
      <c r="E612" t="n">
        <v>27.23</v>
      </c>
      <c r="F612" t="n">
        <v>23.89</v>
      </c>
      <c r="G612" t="n">
        <v>55.13</v>
      </c>
      <c r="H612" t="n">
        <v>0.85</v>
      </c>
      <c r="I612" t="n">
        <v>26</v>
      </c>
      <c r="J612" t="n">
        <v>188.74</v>
      </c>
      <c r="K612" t="n">
        <v>52.44</v>
      </c>
      <c r="L612" t="n">
        <v>9</v>
      </c>
      <c r="M612" t="n">
        <v>24</v>
      </c>
      <c r="N612" t="n">
        <v>37.3</v>
      </c>
      <c r="O612" t="n">
        <v>23511.69</v>
      </c>
      <c r="P612" t="n">
        <v>303.57</v>
      </c>
      <c r="Q612" t="n">
        <v>608.87</v>
      </c>
      <c r="R612" t="n">
        <v>63.32</v>
      </c>
      <c r="S612" t="n">
        <v>46.36</v>
      </c>
      <c r="T612" t="n">
        <v>8079.41</v>
      </c>
      <c r="U612" t="n">
        <v>0.73</v>
      </c>
      <c r="V612" t="n">
        <v>0.89</v>
      </c>
      <c r="W612" t="n">
        <v>9.220000000000001</v>
      </c>
      <c r="X612" t="n">
        <v>0.52</v>
      </c>
      <c r="Y612" t="n">
        <v>1</v>
      </c>
      <c r="Z612" t="n">
        <v>10</v>
      </c>
    </row>
    <row r="613">
      <c r="A613" t="n">
        <v>33</v>
      </c>
      <c r="B613" t="n">
        <v>90</v>
      </c>
      <c r="C613" t="inlineStr">
        <is>
          <t xml:space="preserve">CONCLUIDO	</t>
        </is>
      </c>
      <c r="D613" t="n">
        <v>3.6816</v>
      </c>
      <c r="E613" t="n">
        <v>27.16</v>
      </c>
      <c r="F613" t="n">
        <v>23.85</v>
      </c>
      <c r="G613" t="n">
        <v>57.25</v>
      </c>
      <c r="H613" t="n">
        <v>0.87</v>
      </c>
      <c r="I613" t="n">
        <v>25</v>
      </c>
      <c r="J613" t="n">
        <v>189.12</v>
      </c>
      <c r="K613" t="n">
        <v>52.44</v>
      </c>
      <c r="L613" t="n">
        <v>9.25</v>
      </c>
      <c r="M613" t="n">
        <v>23</v>
      </c>
      <c r="N613" t="n">
        <v>37.43</v>
      </c>
      <c r="O613" t="n">
        <v>23558.67</v>
      </c>
      <c r="P613" t="n">
        <v>303.06</v>
      </c>
      <c r="Q613" t="n">
        <v>608.83</v>
      </c>
      <c r="R613" t="n">
        <v>62.16</v>
      </c>
      <c r="S613" t="n">
        <v>46.36</v>
      </c>
      <c r="T613" t="n">
        <v>7503.16</v>
      </c>
      <c r="U613" t="n">
        <v>0.75</v>
      </c>
      <c r="V613" t="n">
        <v>0.89</v>
      </c>
      <c r="W613" t="n">
        <v>9.220000000000001</v>
      </c>
      <c r="X613" t="n">
        <v>0.48</v>
      </c>
      <c r="Y613" t="n">
        <v>1</v>
      </c>
      <c r="Z613" t="n">
        <v>10</v>
      </c>
    </row>
    <row r="614">
      <c r="A614" t="n">
        <v>34</v>
      </c>
      <c r="B614" t="n">
        <v>90</v>
      </c>
      <c r="C614" t="inlineStr">
        <is>
          <t xml:space="preserve">CONCLUIDO	</t>
        </is>
      </c>
      <c r="D614" t="n">
        <v>3.6903</v>
      </c>
      <c r="E614" t="n">
        <v>27.1</v>
      </c>
      <c r="F614" t="n">
        <v>23.82</v>
      </c>
      <c r="G614" t="n">
        <v>59.56</v>
      </c>
      <c r="H614" t="n">
        <v>0.89</v>
      </c>
      <c r="I614" t="n">
        <v>24</v>
      </c>
      <c r="J614" t="n">
        <v>189.5</v>
      </c>
      <c r="K614" t="n">
        <v>52.44</v>
      </c>
      <c r="L614" t="n">
        <v>9.5</v>
      </c>
      <c r="M614" t="n">
        <v>22</v>
      </c>
      <c r="N614" t="n">
        <v>37.56</v>
      </c>
      <c r="O614" t="n">
        <v>23605.68</v>
      </c>
      <c r="P614" t="n">
        <v>302.12</v>
      </c>
      <c r="Q614" t="n">
        <v>608.9299999999999</v>
      </c>
      <c r="R614" t="n">
        <v>61.25</v>
      </c>
      <c r="S614" t="n">
        <v>46.36</v>
      </c>
      <c r="T614" t="n">
        <v>7052.49</v>
      </c>
      <c r="U614" t="n">
        <v>0.76</v>
      </c>
      <c r="V614" t="n">
        <v>0.89</v>
      </c>
      <c r="W614" t="n">
        <v>9.220000000000001</v>
      </c>
      <c r="X614" t="n">
        <v>0.45</v>
      </c>
      <c r="Y614" t="n">
        <v>1</v>
      </c>
      <c r="Z614" t="n">
        <v>10</v>
      </c>
    </row>
    <row r="615">
      <c r="A615" t="n">
        <v>35</v>
      </c>
      <c r="B615" t="n">
        <v>90</v>
      </c>
      <c r="C615" t="inlineStr">
        <is>
          <t xml:space="preserve">CONCLUIDO	</t>
        </is>
      </c>
      <c r="D615" t="n">
        <v>3.6883</v>
      </c>
      <c r="E615" t="n">
        <v>27.11</v>
      </c>
      <c r="F615" t="n">
        <v>23.84</v>
      </c>
      <c r="G615" t="n">
        <v>59.6</v>
      </c>
      <c r="H615" t="n">
        <v>0.91</v>
      </c>
      <c r="I615" t="n">
        <v>24</v>
      </c>
      <c r="J615" t="n">
        <v>189.88</v>
      </c>
      <c r="K615" t="n">
        <v>52.44</v>
      </c>
      <c r="L615" t="n">
        <v>9.75</v>
      </c>
      <c r="M615" t="n">
        <v>22</v>
      </c>
      <c r="N615" t="n">
        <v>37.69</v>
      </c>
      <c r="O615" t="n">
        <v>23652.75</v>
      </c>
      <c r="P615" t="n">
        <v>301.71</v>
      </c>
      <c r="Q615" t="n">
        <v>608.83</v>
      </c>
      <c r="R615" t="n">
        <v>61.94</v>
      </c>
      <c r="S615" t="n">
        <v>46.36</v>
      </c>
      <c r="T615" t="n">
        <v>7396.63</v>
      </c>
      <c r="U615" t="n">
        <v>0.75</v>
      </c>
      <c r="V615" t="n">
        <v>0.89</v>
      </c>
      <c r="W615" t="n">
        <v>9.220000000000001</v>
      </c>
      <c r="X615" t="n">
        <v>0.47</v>
      </c>
      <c r="Y615" t="n">
        <v>1</v>
      </c>
      <c r="Z615" t="n">
        <v>10</v>
      </c>
    </row>
    <row r="616">
      <c r="A616" t="n">
        <v>36</v>
      </c>
      <c r="B616" t="n">
        <v>90</v>
      </c>
      <c r="C616" t="inlineStr">
        <is>
          <t xml:space="preserve">CONCLUIDO	</t>
        </is>
      </c>
      <c r="D616" t="n">
        <v>3.6964</v>
      </c>
      <c r="E616" t="n">
        <v>27.05</v>
      </c>
      <c r="F616" t="n">
        <v>23.82</v>
      </c>
      <c r="G616" t="n">
        <v>62.13</v>
      </c>
      <c r="H616" t="n">
        <v>0.93</v>
      </c>
      <c r="I616" t="n">
        <v>23</v>
      </c>
      <c r="J616" t="n">
        <v>190.26</v>
      </c>
      <c r="K616" t="n">
        <v>52.44</v>
      </c>
      <c r="L616" t="n">
        <v>10</v>
      </c>
      <c r="M616" t="n">
        <v>21</v>
      </c>
      <c r="N616" t="n">
        <v>37.82</v>
      </c>
      <c r="O616" t="n">
        <v>23699.85</v>
      </c>
      <c r="P616" t="n">
        <v>301.13</v>
      </c>
      <c r="Q616" t="n">
        <v>608.86</v>
      </c>
      <c r="R616" t="n">
        <v>61.25</v>
      </c>
      <c r="S616" t="n">
        <v>46.36</v>
      </c>
      <c r="T616" t="n">
        <v>7055.75</v>
      </c>
      <c r="U616" t="n">
        <v>0.76</v>
      </c>
      <c r="V616" t="n">
        <v>0.89</v>
      </c>
      <c r="W616" t="n">
        <v>9.210000000000001</v>
      </c>
      <c r="X616" t="n">
        <v>0.44</v>
      </c>
      <c r="Y616" t="n">
        <v>1</v>
      </c>
      <c r="Z616" t="n">
        <v>10</v>
      </c>
    </row>
    <row r="617">
      <c r="A617" t="n">
        <v>37</v>
      </c>
      <c r="B617" t="n">
        <v>90</v>
      </c>
      <c r="C617" t="inlineStr">
        <is>
          <t xml:space="preserve">CONCLUIDO	</t>
        </is>
      </c>
      <c r="D617" t="n">
        <v>3.7044</v>
      </c>
      <c r="E617" t="n">
        <v>26.99</v>
      </c>
      <c r="F617" t="n">
        <v>23.79</v>
      </c>
      <c r="G617" t="n">
        <v>64.89</v>
      </c>
      <c r="H617" t="n">
        <v>0.95</v>
      </c>
      <c r="I617" t="n">
        <v>22</v>
      </c>
      <c r="J617" t="n">
        <v>190.65</v>
      </c>
      <c r="K617" t="n">
        <v>52.44</v>
      </c>
      <c r="L617" t="n">
        <v>10.25</v>
      </c>
      <c r="M617" t="n">
        <v>20</v>
      </c>
      <c r="N617" t="n">
        <v>37.95</v>
      </c>
      <c r="O617" t="n">
        <v>23747</v>
      </c>
      <c r="P617" t="n">
        <v>299.89</v>
      </c>
      <c r="Q617" t="n">
        <v>608.8200000000001</v>
      </c>
      <c r="R617" t="n">
        <v>60.5</v>
      </c>
      <c r="S617" t="n">
        <v>46.36</v>
      </c>
      <c r="T617" t="n">
        <v>6687.01</v>
      </c>
      <c r="U617" t="n">
        <v>0.77</v>
      </c>
      <c r="V617" t="n">
        <v>0.9</v>
      </c>
      <c r="W617" t="n">
        <v>9.210000000000001</v>
      </c>
      <c r="X617" t="n">
        <v>0.42</v>
      </c>
      <c r="Y617" t="n">
        <v>1</v>
      </c>
      <c r="Z617" t="n">
        <v>10</v>
      </c>
    </row>
    <row r="618">
      <c r="A618" t="n">
        <v>38</v>
      </c>
      <c r="B618" t="n">
        <v>90</v>
      </c>
      <c r="C618" t="inlineStr">
        <is>
          <t xml:space="preserve">CONCLUIDO	</t>
        </is>
      </c>
      <c r="D618" t="n">
        <v>3.7043</v>
      </c>
      <c r="E618" t="n">
        <v>27</v>
      </c>
      <c r="F618" t="n">
        <v>23.79</v>
      </c>
      <c r="G618" t="n">
        <v>64.89</v>
      </c>
      <c r="H618" t="n">
        <v>0.98</v>
      </c>
      <c r="I618" t="n">
        <v>22</v>
      </c>
      <c r="J618" t="n">
        <v>191.03</v>
      </c>
      <c r="K618" t="n">
        <v>52.44</v>
      </c>
      <c r="L618" t="n">
        <v>10.5</v>
      </c>
      <c r="M618" t="n">
        <v>20</v>
      </c>
      <c r="N618" t="n">
        <v>38.09</v>
      </c>
      <c r="O618" t="n">
        <v>23794.2</v>
      </c>
      <c r="P618" t="n">
        <v>299.85</v>
      </c>
      <c r="Q618" t="n">
        <v>608.83</v>
      </c>
      <c r="R618" t="n">
        <v>60.58</v>
      </c>
      <c r="S618" t="n">
        <v>46.36</v>
      </c>
      <c r="T618" t="n">
        <v>6726.76</v>
      </c>
      <c r="U618" t="n">
        <v>0.77</v>
      </c>
      <c r="V618" t="n">
        <v>0.9</v>
      </c>
      <c r="W618" t="n">
        <v>9.210000000000001</v>
      </c>
      <c r="X618" t="n">
        <v>0.42</v>
      </c>
      <c r="Y618" t="n">
        <v>1</v>
      </c>
      <c r="Z618" t="n">
        <v>10</v>
      </c>
    </row>
    <row r="619">
      <c r="A619" t="n">
        <v>39</v>
      </c>
      <c r="B619" t="n">
        <v>90</v>
      </c>
      <c r="C619" t="inlineStr">
        <is>
          <t xml:space="preserve">CONCLUIDO	</t>
        </is>
      </c>
      <c r="D619" t="n">
        <v>3.7101</v>
      </c>
      <c r="E619" t="n">
        <v>26.95</v>
      </c>
      <c r="F619" t="n">
        <v>23.79</v>
      </c>
      <c r="G619" t="n">
        <v>67.95999999999999</v>
      </c>
      <c r="H619" t="n">
        <v>1</v>
      </c>
      <c r="I619" t="n">
        <v>21</v>
      </c>
      <c r="J619" t="n">
        <v>191.41</v>
      </c>
      <c r="K619" t="n">
        <v>52.44</v>
      </c>
      <c r="L619" t="n">
        <v>10.75</v>
      </c>
      <c r="M619" t="n">
        <v>19</v>
      </c>
      <c r="N619" t="n">
        <v>38.22</v>
      </c>
      <c r="O619" t="n">
        <v>23841.44</v>
      </c>
      <c r="P619" t="n">
        <v>299.08</v>
      </c>
      <c r="Q619" t="n">
        <v>608.85</v>
      </c>
      <c r="R619" t="n">
        <v>60.2</v>
      </c>
      <c r="S619" t="n">
        <v>46.36</v>
      </c>
      <c r="T619" t="n">
        <v>6540.9</v>
      </c>
      <c r="U619" t="n">
        <v>0.77</v>
      </c>
      <c r="V619" t="n">
        <v>0.9</v>
      </c>
      <c r="W619" t="n">
        <v>9.220000000000001</v>
      </c>
      <c r="X619" t="n">
        <v>0.41</v>
      </c>
      <c r="Y619" t="n">
        <v>1</v>
      </c>
      <c r="Z619" t="n">
        <v>10</v>
      </c>
    </row>
    <row r="620">
      <c r="A620" t="n">
        <v>40</v>
      </c>
      <c r="B620" t="n">
        <v>90</v>
      </c>
      <c r="C620" t="inlineStr">
        <is>
          <t xml:space="preserve">CONCLUIDO	</t>
        </is>
      </c>
      <c r="D620" t="n">
        <v>3.712</v>
      </c>
      <c r="E620" t="n">
        <v>26.94</v>
      </c>
      <c r="F620" t="n">
        <v>23.77</v>
      </c>
      <c r="G620" t="n">
        <v>67.92</v>
      </c>
      <c r="H620" t="n">
        <v>1.02</v>
      </c>
      <c r="I620" t="n">
        <v>21</v>
      </c>
      <c r="J620" t="n">
        <v>191.79</v>
      </c>
      <c r="K620" t="n">
        <v>52.44</v>
      </c>
      <c r="L620" t="n">
        <v>11</v>
      </c>
      <c r="M620" t="n">
        <v>19</v>
      </c>
      <c r="N620" t="n">
        <v>38.35</v>
      </c>
      <c r="O620" t="n">
        <v>23888.73</v>
      </c>
      <c r="P620" t="n">
        <v>298.66</v>
      </c>
      <c r="Q620" t="n">
        <v>608.87</v>
      </c>
      <c r="R620" t="n">
        <v>59.76</v>
      </c>
      <c r="S620" t="n">
        <v>46.36</v>
      </c>
      <c r="T620" t="n">
        <v>6322.44</v>
      </c>
      <c r="U620" t="n">
        <v>0.78</v>
      </c>
      <c r="V620" t="n">
        <v>0.9</v>
      </c>
      <c r="W620" t="n">
        <v>9.210000000000001</v>
      </c>
      <c r="X620" t="n">
        <v>0.4</v>
      </c>
      <c r="Y620" t="n">
        <v>1</v>
      </c>
      <c r="Z620" t="n">
        <v>10</v>
      </c>
    </row>
    <row r="621">
      <c r="A621" t="n">
        <v>41</v>
      </c>
      <c r="B621" t="n">
        <v>90</v>
      </c>
      <c r="C621" t="inlineStr">
        <is>
          <t xml:space="preserve">CONCLUIDO	</t>
        </is>
      </c>
      <c r="D621" t="n">
        <v>3.7204</v>
      </c>
      <c r="E621" t="n">
        <v>26.88</v>
      </c>
      <c r="F621" t="n">
        <v>23.75</v>
      </c>
      <c r="G621" t="n">
        <v>71.23999999999999</v>
      </c>
      <c r="H621" t="n">
        <v>1.04</v>
      </c>
      <c r="I621" t="n">
        <v>20</v>
      </c>
      <c r="J621" t="n">
        <v>192.18</v>
      </c>
      <c r="K621" t="n">
        <v>52.44</v>
      </c>
      <c r="L621" t="n">
        <v>11.25</v>
      </c>
      <c r="M621" t="n">
        <v>18</v>
      </c>
      <c r="N621" t="n">
        <v>38.49</v>
      </c>
      <c r="O621" t="n">
        <v>23936.06</v>
      </c>
      <c r="P621" t="n">
        <v>297.8</v>
      </c>
      <c r="Q621" t="n">
        <v>608.87</v>
      </c>
      <c r="R621" t="n">
        <v>58.87</v>
      </c>
      <c r="S621" t="n">
        <v>46.36</v>
      </c>
      <c r="T621" t="n">
        <v>5884.29</v>
      </c>
      <c r="U621" t="n">
        <v>0.79</v>
      </c>
      <c r="V621" t="n">
        <v>0.9</v>
      </c>
      <c r="W621" t="n">
        <v>9.210000000000001</v>
      </c>
      <c r="X621" t="n">
        <v>0.38</v>
      </c>
      <c r="Y621" t="n">
        <v>1</v>
      </c>
      <c r="Z621" t="n">
        <v>10</v>
      </c>
    </row>
    <row r="622">
      <c r="A622" t="n">
        <v>42</v>
      </c>
      <c r="B622" t="n">
        <v>90</v>
      </c>
      <c r="C622" t="inlineStr">
        <is>
          <t xml:space="preserve">CONCLUIDO	</t>
        </is>
      </c>
      <c r="D622" t="n">
        <v>3.7195</v>
      </c>
      <c r="E622" t="n">
        <v>26.88</v>
      </c>
      <c r="F622" t="n">
        <v>23.75</v>
      </c>
      <c r="G622" t="n">
        <v>71.26000000000001</v>
      </c>
      <c r="H622" t="n">
        <v>1.06</v>
      </c>
      <c r="I622" t="n">
        <v>20</v>
      </c>
      <c r="J622" t="n">
        <v>192.56</v>
      </c>
      <c r="K622" t="n">
        <v>52.44</v>
      </c>
      <c r="L622" t="n">
        <v>11.5</v>
      </c>
      <c r="M622" t="n">
        <v>18</v>
      </c>
      <c r="N622" t="n">
        <v>38.62</v>
      </c>
      <c r="O622" t="n">
        <v>23983.44</v>
      </c>
      <c r="P622" t="n">
        <v>297.52</v>
      </c>
      <c r="Q622" t="n">
        <v>608.86</v>
      </c>
      <c r="R622" t="n">
        <v>59.19</v>
      </c>
      <c r="S622" t="n">
        <v>46.36</v>
      </c>
      <c r="T622" t="n">
        <v>6041.09</v>
      </c>
      <c r="U622" t="n">
        <v>0.78</v>
      </c>
      <c r="V622" t="n">
        <v>0.9</v>
      </c>
      <c r="W622" t="n">
        <v>9.210000000000001</v>
      </c>
      <c r="X622" t="n">
        <v>0.38</v>
      </c>
      <c r="Y622" t="n">
        <v>1</v>
      </c>
      <c r="Z622" t="n">
        <v>10</v>
      </c>
    </row>
    <row r="623">
      <c r="A623" t="n">
        <v>43</v>
      </c>
      <c r="B623" t="n">
        <v>90</v>
      </c>
      <c r="C623" t="inlineStr">
        <is>
          <t xml:space="preserve">CONCLUIDO	</t>
        </is>
      </c>
      <c r="D623" t="n">
        <v>3.7191</v>
      </c>
      <c r="E623" t="n">
        <v>26.89</v>
      </c>
      <c r="F623" t="n">
        <v>23.76</v>
      </c>
      <c r="G623" t="n">
        <v>71.27</v>
      </c>
      <c r="H623" t="n">
        <v>1.08</v>
      </c>
      <c r="I623" t="n">
        <v>20</v>
      </c>
      <c r="J623" t="n">
        <v>192.95</v>
      </c>
      <c r="K623" t="n">
        <v>52.44</v>
      </c>
      <c r="L623" t="n">
        <v>11.75</v>
      </c>
      <c r="M623" t="n">
        <v>18</v>
      </c>
      <c r="N623" t="n">
        <v>38.75</v>
      </c>
      <c r="O623" t="n">
        <v>24030.86</v>
      </c>
      <c r="P623" t="n">
        <v>296.84</v>
      </c>
      <c r="Q623" t="n">
        <v>608.8200000000001</v>
      </c>
      <c r="R623" t="n">
        <v>59.2</v>
      </c>
      <c r="S623" t="n">
        <v>46.36</v>
      </c>
      <c r="T623" t="n">
        <v>6045.85</v>
      </c>
      <c r="U623" t="n">
        <v>0.78</v>
      </c>
      <c r="V623" t="n">
        <v>0.9</v>
      </c>
      <c r="W623" t="n">
        <v>9.210000000000001</v>
      </c>
      <c r="X623" t="n">
        <v>0.38</v>
      </c>
      <c r="Y623" t="n">
        <v>1</v>
      </c>
      <c r="Z623" t="n">
        <v>10</v>
      </c>
    </row>
    <row r="624">
      <c r="A624" t="n">
        <v>44</v>
      </c>
      <c r="B624" t="n">
        <v>90</v>
      </c>
      <c r="C624" t="inlineStr">
        <is>
          <t xml:space="preserve">CONCLUIDO	</t>
        </is>
      </c>
      <c r="D624" t="n">
        <v>3.7269</v>
      </c>
      <c r="E624" t="n">
        <v>26.83</v>
      </c>
      <c r="F624" t="n">
        <v>23.74</v>
      </c>
      <c r="G624" t="n">
        <v>74.95</v>
      </c>
      <c r="H624" t="n">
        <v>1.1</v>
      </c>
      <c r="I624" t="n">
        <v>19</v>
      </c>
      <c r="J624" t="n">
        <v>193.33</v>
      </c>
      <c r="K624" t="n">
        <v>52.44</v>
      </c>
      <c r="L624" t="n">
        <v>12</v>
      </c>
      <c r="M624" t="n">
        <v>17</v>
      </c>
      <c r="N624" t="n">
        <v>38.89</v>
      </c>
      <c r="O624" t="n">
        <v>24078.33</v>
      </c>
      <c r="P624" t="n">
        <v>296.79</v>
      </c>
      <c r="Q624" t="n">
        <v>608.88</v>
      </c>
      <c r="R624" t="n">
        <v>58.5</v>
      </c>
      <c r="S624" t="n">
        <v>46.36</v>
      </c>
      <c r="T624" t="n">
        <v>5704.5</v>
      </c>
      <c r="U624" t="n">
        <v>0.79</v>
      </c>
      <c r="V624" t="n">
        <v>0.9</v>
      </c>
      <c r="W624" t="n">
        <v>9.210000000000001</v>
      </c>
      <c r="X624" t="n">
        <v>0.36</v>
      </c>
      <c r="Y624" t="n">
        <v>1</v>
      </c>
      <c r="Z624" t="n">
        <v>10</v>
      </c>
    </row>
    <row r="625">
      <c r="A625" t="n">
        <v>45</v>
      </c>
      <c r="B625" t="n">
        <v>90</v>
      </c>
      <c r="C625" t="inlineStr">
        <is>
          <t xml:space="preserve">CONCLUIDO	</t>
        </is>
      </c>
      <c r="D625" t="n">
        <v>3.7272</v>
      </c>
      <c r="E625" t="n">
        <v>26.83</v>
      </c>
      <c r="F625" t="n">
        <v>23.73</v>
      </c>
      <c r="G625" t="n">
        <v>74.95</v>
      </c>
      <c r="H625" t="n">
        <v>1.12</v>
      </c>
      <c r="I625" t="n">
        <v>19</v>
      </c>
      <c r="J625" t="n">
        <v>193.72</v>
      </c>
      <c r="K625" t="n">
        <v>52.44</v>
      </c>
      <c r="L625" t="n">
        <v>12.25</v>
      </c>
      <c r="M625" t="n">
        <v>17</v>
      </c>
      <c r="N625" t="n">
        <v>39.02</v>
      </c>
      <c r="O625" t="n">
        <v>24125.85</v>
      </c>
      <c r="P625" t="n">
        <v>295.67</v>
      </c>
      <c r="Q625" t="n">
        <v>608.78</v>
      </c>
      <c r="R625" t="n">
        <v>58.57</v>
      </c>
      <c r="S625" t="n">
        <v>46.36</v>
      </c>
      <c r="T625" t="n">
        <v>5738.4</v>
      </c>
      <c r="U625" t="n">
        <v>0.79</v>
      </c>
      <c r="V625" t="n">
        <v>0.9</v>
      </c>
      <c r="W625" t="n">
        <v>9.210000000000001</v>
      </c>
      <c r="X625" t="n">
        <v>0.36</v>
      </c>
      <c r="Y625" t="n">
        <v>1</v>
      </c>
      <c r="Z625" t="n">
        <v>10</v>
      </c>
    </row>
    <row r="626">
      <c r="A626" t="n">
        <v>46</v>
      </c>
      <c r="B626" t="n">
        <v>90</v>
      </c>
      <c r="C626" t="inlineStr">
        <is>
          <t xml:space="preserve">CONCLUIDO	</t>
        </is>
      </c>
      <c r="D626" t="n">
        <v>3.7342</v>
      </c>
      <c r="E626" t="n">
        <v>26.78</v>
      </c>
      <c r="F626" t="n">
        <v>23.72</v>
      </c>
      <c r="G626" t="n">
        <v>79.06</v>
      </c>
      <c r="H626" t="n">
        <v>1.14</v>
      </c>
      <c r="I626" t="n">
        <v>18</v>
      </c>
      <c r="J626" t="n">
        <v>194.1</v>
      </c>
      <c r="K626" t="n">
        <v>52.44</v>
      </c>
      <c r="L626" t="n">
        <v>12.5</v>
      </c>
      <c r="M626" t="n">
        <v>16</v>
      </c>
      <c r="N626" t="n">
        <v>39.16</v>
      </c>
      <c r="O626" t="n">
        <v>24173.41</v>
      </c>
      <c r="P626" t="n">
        <v>294.95</v>
      </c>
      <c r="Q626" t="n">
        <v>608.84</v>
      </c>
      <c r="R626" t="n">
        <v>58.04</v>
      </c>
      <c r="S626" t="n">
        <v>46.36</v>
      </c>
      <c r="T626" t="n">
        <v>5478.51</v>
      </c>
      <c r="U626" t="n">
        <v>0.8</v>
      </c>
      <c r="V626" t="n">
        <v>0.9</v>
      </c>
      <c r="W626" t="n">
        <v>9.210000000000001</v>
      </c>
      <c r="X626" t="n">
        <v>0.35</v>
      </c>
      <c r="Y626" t="n">
        <v>1</v>
      </c>
      <c r="Z626" t="n">
        <v>10</v>
      </c>
    </row>
    <row r="627">
      <c r="A627" t="n">
        <v>47</v>
      </c>
      <c r="B627" t="n">
        <v>90</v>
      </c>
      <c r="C627" t="inlineStr">
        <is>
          <t xml:space="preserve">CONCLUIDO	</t>
        </is>
      </c>
      <c r="D627" t="n">
        <v>3.7373</v>
      </c>
      <c r="E627" t="n">
        <v>26.76</v>
      </c>
      <c r="F627" t="n">
        <v>23.7</v>
      </c>
      <c r="G627" t="n">
        <v>78.98999999999999</v>
      </c>
      <c r="H627" t="n">
        <v>1.16</v>
      </c>
      <c r="I627" t="n">
        <v>18</v>
      </c>
      <c r="J627" t="n">
        <v>194.49</v>
      </c>
      <c r="K627" t="n">
        <v>52.44</v>
      </c>
      <c r="L627" t="n">
        <v>12.75</v>
      </c>
      <c r="M627" t="n">
        <v>16</v>
      </c>
      <c r="N627" t="n">
        <v>39.3</v>
      </c>
      <c r="O627" t="n">
        <v>24221.02</v>
      </c>
      <c r="P627" t="n">
        <v>294.81</v>
      </c>
      <c r="Q627" t="n">
        <v>608.77</v>
      </c>
      <c r="R627" t="n">
        <v>57.34</v>
      </c>
      <c r="S627" t="n">
        <v>46.36</v>
      </c>
      <c r="T627" t="n">
        <v>5129.45</v>
      </c>
      <c r="U627" t="n">
        <v>0.8100000000000001</v>
      </c>
      <c r="V627" t="n">
        <v>0.9</v>
      </c>
      <c r="W627" t="n">
        <v>9.210000000000001</v>
      </c>
      <c r="X627" t="n">
        <v>0.33</v>
      </c>
      <c r="Y627" t="n">
        <v>1</v>
      </c>
      <c r="Z627" t="n">
        <v>10</v>
      </c>
    </row>
    <row r="628">
      <c r="A628" t="n">
        <v>48</v>
      </c>
      <c r="B628" t="n">
        <v>90</v>
      </c>
      <c r="C628" t="inlineStr">
        <is>
          <t xml:space="preserve">CONCLUIDO	</t>
        </is>
      </c>
      <c r="D628" t="n">
        <v>3.736</v>
      </c>
      <c r="E628" t="n">
        <v>26.77</v>
      </c>
      <c r="F628" t="n">
        <v>23.71</v>
      </c>
      <c r="G628" t="n">
        <v>79.02</v>
      </c>
      <c r="H628" t="n">
        <v>1.18</v>
      </c>
      <c r="I628" t="n">
        <v>18</v>
      </c>
      <c r="J628" t="n">
        <v>194.88</v>
      </c>
      <c r="K628" t="n">
        <v>52.44</v>
      </c>
      <c r="L628" t="n">
        <v>13</v>
      </c>
      <c r="M628" t="n">
        <v>16</v>
      </c>
      <c r="N628" t="n">
        <v>39.43</v>
      </c>
      <c r="O628" t="n">
        <v>24268.67</v>
      </c>
      <c r="P628" t="n">
        <v>293.6</v>
      </c>
      <c r="Q628" t="n">
        <v>608.8099999999999</v>
      </c>
      <c r="R628" t="n">
        <v>57.81</v>
      </c>
      <c r="S628" t="n">
        <v>46.36</v>
      </c>
      <c r="T628" t="n">
        <v>5363.08</v>
      </c>
      <c r="U628" t="n">
        <v>0.8</v>
      </c>
      <c r="V628" t="n">
        <v>0.9</v>
      </c>
      <c r="W628" t="n">
        <v>9.210000000000001</v>
      </c>
      <c r="X628" t="n">
        <v>0.34</v>
      </c>
      <c r="Y628" t="n">
        <v>1</v>
      </c>
      <c r="Z628" t="n">
        <v>10</v>
      </c>
    </row>
    <row r="629">
      <c r="A629" t="n">
        <v>49</v>
      </c>
      <c r="B629" t="n">
        <v>90</v>
      </c>
      <c r="C629" t="inlineStr">
        <is>
          <t xml:space="preserve">CONCLUIDO	</t>
        </is>
      </c>
      <c r="D629" t="n">
        <v>3.744</v>
      </c>
      <c r="E629" t="n">
        <v>26.71</v>
      </c>
      <c r="F629" t="n">
        <v>23.68</v>
      </c>
      <c r="G629" t="n">
        <v>83.59</v>
      </c>
      <c r="H629" t="n">
        <v>1.2</v>
      </c>
      <c r="I629" t="n">
        <v>17</v>
      </c>
      <c r="J629" t="n">
        <v>195.26</v>
      </c>
      <c r="K629" t="n">
        <v>52.44</v>
      </c>
      <c r="L629" t="n">
        <v>13.25</v>
      </c>
      <c r="M629" t="n">
        <v>15</v>
      </c>
      <c r="N629" t="n">
        <v>39.57</v>
      </c>
      <c r="O629" t="n">
        <v>24316.37</v>
      </c>
      <c r="P629" t="n">
        <v>292.93</v>
      </c>
      <c r="Q629" t="n">
        <v>608.79</v>
      </c>
      <c r="R629" t="n">
        <v>57.03</v>
      </c>
      <c r="S629" t="n">
        <v>46.36</v>
      </c>
      <c r="T629" t="n">
        <v>4977.69</v>
      </c>
      <c r="U629" t="n">
        <v>0.8100000000000001</v>
      </c>
      <c r="V629" t="n">
        <v>0.9</v>
      </c>
      <c r="W629" t="n">
        <v>9.210000000000001</v>
      </c>
      <c r="X629" t="n">
        <v>0.31</v>
      </c>
      <c r="Y629" t="n">
        <v>1</v>
      </c>
      <c r="Z629" t="n">
        <v>10</v>
      </c>
    </row>
    <row r="630">
      <c r="A630" t="n">
        <v>50</v>
      </c>
      <c r="B630" t="n">
        <v>90</v>
      </c>
      <c r="C630" t="inlineStr">
        <is>
          <t xml:space="preserve">CONCLUIDO	</t>
        </is>
      </c>
      <c r="D630" t="n">
        <v>3.7418</v>
      </c>
      <c r="E630" t="n">
        <v>26.72</v>
      </c>
      <c r="F630" t="n">
        <v>23.7</v>
      </c>
      <c r="G630" t="n">
        <v>83.65000000000001</v>
      </c>
      <c r="H630" t="n">
        <v>1.22</v>
      </c>
      <c r="I630" t="n">
        <v>17</v>
      </c>
      <c r="J630" t="n">
        <v>195.65</v>
      </c>
      <c r="K630" t="n">
        <v>52.44</v>
      </c>
      <c r="L630" t="n">
        <v>13.5</v>
      </c>
      <c r="M630" t="n">
        <v>15</v>
      </c>
      <c r="N630" t="n">
        <v>39.71</v>
      </c>
      <c r="O630" t="n">
        <v>24364.12</v>
      </c>
      <c r="P630" t="n">
        <v>293.23</v>
      </c>
      <c r="Q630" t="n">
        <v>608.84</v>
      </c>
      <c r="R630" t="n">
        <v>57.47</v>
      </c>
      <c r="S630" t="n">
        <v>46.36</v>
      </c>
      <c r="T630" t="n">
        <v>5199.29</v>
      </c>
      <c r="U630" t="n">
        <v>0.8100000000000001</v>
      </c>
      <c r="V630" t="n">
        <v>0.9</v>
      </c>
      <c r="W630" t="n">
        <v>9.210000000000001</v>
      </c>
      <c r="X630" t="n">
        <v>0.33</v>
      </c>
      <c r="Y630" t="n">
        <v>1</v>
      </c>
      <c r="Z630" t="n">
        <v>10</v>
      </c>
    </row>
    <row r="631">
      <c r="A631" t="n">
        <v>51</v>
      </c>
      <c r="B631" t="n">
        <v>90</v>
      </c>
      <c r="C631" t="inlineStr">
        <is>
          <t xml:space="preserve">CONCLUIDO	</t>
        </is>
      </c>
      <c r="D631" t="n">
        <v>3.7429</v>
      </c>
      <c r="E631" t="n">
        <v>26.72</v>
      </c>
      <c r="F631" t="n">
        <v>23.69</v>
      </c>
      <c r="G631" t="n">
        <v>83.62</v>
      </c>
      <c r="H631" t="n">
        <v>1.25</v>
      </c>
      <c r="I631" t="n">
        <v>17</v>
      </c>
      <c r="J631" t="n">
        <v>196.04</v>
      </c>
      <c r="K631" t="n">
        <v>52.44</v>
      </c>
      <c r="L631" t="n">
        <v>13.75</v>
      </c>
      <c r="M631" t="n">
        <v>15</v>
      </c>
      <c r="N631" t="n">
        <v>39.84</v>
      </c>
      <c r="O631" t="n">
        <v>24411.91</v>
      </c>
      <c r="P631" t="n">
        <v>292.49</v>
      </c>
      <c r="Q631" t="n">
        <v>608.85</v>
      </c>
      <c r="R631" t="n">
        <v>57.37</v>
      </c>
      <c r="S631" t="n">
        <v>46.36</v>
      </c>
      <c r="T631" t="n">
        <v>5149.23</v>
      </c>
      <c r="U631" t="n">
        <v>0.8100000000000001</v>
      </c>
      <c r="V631" t="n">
        <v>0.9</v>
      </c>
      <c r="W631" t="n">
        <v>9.199999999999999</v>
      </c>
      <c r="X631" t="n">
        <v>0.32</v>
      </c>
      <c r="Y631" t="n">
        <v>1</v>
      </c>
      <c r="Z631" t="n">
        <v>10</v>
      </c>
    </row>
    <row r="632">
      <c r="A632" t="n">
        <v>52</v>
      </c>
      <c r="B632" t="n">
        <v>90</v>
      </c>
      <c r="C632" t="inlineStr">
        <is>
          <t xml:space="preserve">CONCLUIDO	</t>
        </is>
      </c>
      <c r="D632" t="n">
        <v>3.752</v>
      </c>
      <c r="E632" t="n">
        <v>26.65</v>
      </c>
      <c r="F632" t="n">
        <v>23.66</v>
      </c>
      <c r="G632" t="n">
        <v>88.73999999999999</v>
      </c>
      <c r="H632" t="n">
        <v>1.27</v>
      </c>
      <c r="I632" t="n">
        <v>16</v>
      </c>
      <c r="J632" t="n">
        <v>196.42</v>
      </c>
      <c r="K632" t="n">
        <v>52.44</v>
      </c>
      <c r="L632" t="n">
        <v>14</v>
      </c>
      <c r="M632" t="n">
        <v>14</v>
      </c>
      <c r="N632" t="n">
        <v>39.98</v>
      </c>
      <c r="O632" t="n">
        <v>24459.75</v>
      </c>
      <c r="P632" t="n">
        <v>291.56</v>
      </c>
      <c r="Q632" t="n">
        <v>608.8200000000001</v>
      </c>
      <c r="R632" t="n">
        <v>56.44</v>
      </c>
      <c r="S632" t="n">
        <v>46.36</v>
      </c>
      <c r="T632" t="n">
        <v>4685.16</v>
      </c>
      <c r="U632" t="n">
        <v>0.82</v>
      </c>
      <c r="V632" t="n">
        <v>0.9</v>
      </c>
      <c r="W632" t="n">
        <v>9.199999999999999</v>
      </c>
      <c r="X632" t="n">
        <v>0.29</v>
      </c>
      <c r="Y632" t="n">
        <v>1</v>
      </c>
      <c r="Z632" t="n">
        <v>10</v>
      </c>
    </row>
    <row r="633">
      <c r="A633" t="n">
        <v>53</v>
      </c>
      <c r="B633" t="n">
        <v>90</v>
      </c>
      <c r="C633" t="inlineStr">
        <is>
          <t xml:space="preserve">CONCLUIDO	</t>
        </is>
      </c>
      <c r="D633" t="n">
        <v>3.7495</v>
      </c>
      <c r="E633" t="n">
        <v>26.67</v>
      </c>
      <c r="F633" t="n">
        <v>23.68</v>
      </c>
      <c r="G633" t="n">
        <v>88.8</v>
      </c>
      <c r="H633" t="n">
        <v>1.29</v>
      </c>
      <c r="I633" t="n">
        <v>16</v>
      </c>
      <c r="J633" t="n">
        <v>196.81</v>
      </c>
      <c r="K633" t="n">
        <v>52.44</v>
      </c>
      <c r="L633" t="n">
        <v>14.25</v>
      </c>
      <c r="M633" t="n">
        <v>14</v>
      </c>
      <c r="N633" t="n">
        <v>40.12</v>
      </c>
      <c r="O633" t="n">
        <v>24507.64</v>
      </c>
      <c r="P633" t="n">
        <v>291.56</v>
      </c>
      <c r="Q633" t="n">
        <v>608.84</v>
      </c>
      <c r="R633" t="n">
        <v>57.04</v>
      </c>
      <c r="S633" t="n">
        <v>46.36</v>
      </c>
      <c r="T633" t="n">
        <v>4989.99</v>
      </c>
      <c r="U633" t="n">
        <v>0.8100000000000001</v>
      </c>
      <c r="V633" t="n">
        <v>0.9</v>
      </c>
      <c r="W633" t="n">
        <v>9.199999999999999</v>
      </c>
      <c r="X633" t="n">
        <v>0.31</v>
      </c>
      <c r="Y633" t="n">
        <v>1</v>
      </c>
      <c r="Z633" t="n">
        <v>10</v>
      </c>
    </row>
    <row r="634">
      <c r="A634" t="n">
        <v>54</v>
      </c>
      <c r="B634" t="n">
        <v>90</v>
      </c>
      <c r="C634" t="inlineStr">
        <is>
          <t xml:space="preserve">CONCLUIDO	</t>
        </is>
      </c>
      <c r="D634" t="n">
        <v>3.748</v>
      </c>
      <c r="E634" t="n">
        <v>26.68</v>
      </c>
      <c r="F634" t="n">
        <v>23.69</v>
      </c>
      <c r="G634" t="n">
        <v>88.84</v>
      </c>
      <c r="H634" t="n">
        <v>1.31</v>
      </c>
      <c r="I634" t="n">
        <v>16</v>
      </c>
      <c r="J634" t="n">
        <v>197.2</v>
      </c>
      <c r="K634" t="n">
        <v>52.44</v>
      </c>
      <c r="L634" t="n">
        <v>14.5</v>
      </c>
      <c r="M634" t="n">
        <v>14</v>
      </c>
      <c r="N634" t="n">
        <v>40.26</v>
      </c>
      <c r="O634" t="n">
        <v>24555.57</v>
      </c>
      <c r="P634" t="n">
        <v>290.8</v>
      </c>
      <c r="Q634" t="n">
        <v>608.87</v>
      </c>
      <c r="R634" t="n">
        <v>57.32</v>
      </c>
      <c r="S634" t="n">
        <v>46.36</v>
      </c>
      <c r="T634" t="n">
        <v>5125.1</v>
      </c>
      <c r="U634" t="n">
        <v>0.8100000000000001</v>
      </c>
      <c r="V634" t="n">
        <v>0.9</v>
      </c>
      <c r="W634" t="n">
        <v>9.210000000000001</v>
      </c>
      <c r="X634" t="n">
        <v>0.32</v>
      </c>
      <c r="Y634" t="n">
        <v>1</v>
      </c>
      <c r="Z634" t="n">
        <v>10</v>
      </c>
    </row>
    <row r="635">
      <c r="A635" t="n">
        <v>55</v>
      </c>
      <c r="B635" t="n">
        <v>90</v>
      </c>
      <c r="C635" t="inlineStr">
        <is>
          <t xml:space="preserve">CONCLUIDO	</t>
        </is>
      </c>
      <c r="D635" t="n">
        <v>3.7482</v>
      </c>
      <c r="E635" t="n">
        <v>26.68</v>
      </c>
      <c r="F635" t="n">
        <v>23.69</v>
      </c>
      <c r="G635" t="n">
        <v>88.84</v>
      </c>
      <c r="H635" t="n">
        <v>1.33</v>
      </c>
      <c r="I635" t="n">
        <v>16</v>
      </c>
      <c r="J635" t="n">
        <v>197.59</v>
      </c>
      <c r="K635" t="n">
        <v>52.44</v>
      </c>
      <c r="L635" t="n">
        <v>14.75</v>
      </c>
      <c r="M635" t="n">
        <v>14</v>
      </c>
      <c r="N635" t="n">
        <v>40.4</v>
      </c>
      <c r="O635" t="n">
        <v>24603.55</v>
      </c>
      <c r="P635" t="n">
        <v>289.61</v>
      </c>
      <c r="Q635" t="n">
        <v>608.83</v>
      </c>
      <c r="R635" t="n">
        <v>57.46</v>
      </c>
      <c r="S635" t="n">
        <v>46.36</v>
      </c>
      <c r="T635" t="n">
        <v>5196.17</v>
      </c>
      <c r="U635" t="n">
        <v>0.8100000000000001</v>
      </c>
      <c r="V635" t="n">
        <v>0.9</v>
      </c>
      <c r="W635" t="n">
        <v>9.199999999999999</v>
      </c>
      <c r="X635" t="n">
        <v>0.32</v>
      </c>
      <c r="Y635" t="n">
        <v>1</v>
      </c>
      <c r="Z635" t="n">
        <v>10</v>
      </c>
    </row>
    <row r="636">
      <c r="A636" t="n">
        <v>56</v>
      </c>
      <c r="B636" t="n">
        <v>90</v>
      </c>
      <c r="C636" t="inlineStr">
        <is>
          <t xml:space="preserve">CONCLUIDO	</t>
        </is>
      </c>
      <c r="D636" t="n">
        <v>3.7601</v>
      </c>
      <c r="E636" t="n">
        <v>26.59</v>
      </c>
      <c r="F636" t="n">
        <v>23.64</v>
      </c>
      <c r="G636" t="n">
        <v>94.56</v>
      </c>
      <c r="H636" t="n">
        <v>1.35</v>
      </c>
      <c r="I636" t="n">
        <v>15</v>
      </c>
      <c r="J636" t="n">
        <v>197.98</v>
      </c>
      <c r="K636" t="n">
        <v>52.44</v>
      </c>
      <c r="L636" t="n">
        <v>15</v>
      </c>
      <c r="M636" t="n">
        <v>13</v>
      </c>
      <c r="N636" t="n">
        <v>40.54</v>
      </c>
      <c r="O636" t="n">
        <v>24651.58</v>
      </c>
      <c r="P636" t="n">
        <v>289.29</v>
      </c>
      <c r="Q636" t="n">
        <v>608.88</v>
      </c>
      <c r="R636" t="n">
        <v>55.74</v>
      </c>
      <c r="S636" t="n">
        <v>46.36</v>
      </c>
      <c r="T636" t="n">
        <v>4343</v>
      </c>
      <c r="U636" t="n">
        <v>0.83</v>
      </c>
      <c r="V636" t="n">
        <v>0.9</v>
      </c>
      <c r="W636" t="n">
        <v>9.199999999999999</v>
      </c>
      <c r="X636" t="n">
        <v>0.27</v>
      </c>
      <c r="Y636" t="n">
        <v>1</v>
      </c>
      <c r="Z636" t="n">
        <v>10</v>
      </c>
    </row>
    <row r="637">
      <c r="A637" t="n">
        <v>57</v>
      </c>
      <c r="B637" t="n">
        <v>90</v>
      </c>
      <c r="C637" t="inlineStr">
        <is>
          <t xml:space="preserve">CONCLUIDO	</t>
        </is>
      </c>
      <c r="D637" t="n">
        <v>3.7583</v>
      </c>
      <c r="E637" t="n">
        <v>26.61</v>
      </c>
      <c r="F637" t="n">
        <v>23.65</v>
      </c>
      <c r="G637" t="n">
        <v>94.61</v>
      </c>
      <c r="H637" t="n">
        <v>1.36</v>
      </c>
      <c r="I637" t="n">
        <v>15</v>
      </c>
      <c r="J637" t="n">
        <v>198.37</v>
      </c>
      <c r="K637" t="n">
        <v>52.44</v>
      </c>
      <c r="L637" t="n">
        <v>15.25</v>
      </c>
      <c r="M637" t="n">
        <v>13</v>
      </c>
      <c r="N637" t="n">
        <v>40.68</v>
      </c>
      <c r="O637" t="n">
        <v>24699.65</v>
      </c>
      <c r="P637" t="n">
        <v>289.53</v>
      </c>
      <c r="Q637" t="n">
        <v>608.85</v>
      </c>
      <c r="R637" t="n">
        <v>55.94</v>
      </c>
      <c r="S637" t="n">
        <v>46.36</v>
      </c>
      <c r="T637" t="n">
        <v>4443.51</v>
      </c>
      <c r="U637" t="n">
        <v>0.83</v>
      </c>
      <c r="V637" t="n">
        <v>0.9</v>
      </c>
      <c r="W637" t="n">
        <v>9.210000000000001</v>
      </c>
      <c r="X637" t="n">
        <v>0.28</v>
      </c>
      <c r="Y637" t="n">
        <v>1</v>
      </c>
      <c r="Z637" t="n">
        <v>10</v>
      </c>
    </row>
    <row r="638">
      <c r="A638" t="n">
        <v>58</v>
      </c>
      <c r="B638" t="n">
        <v>90</v>
      </c>
      <c r="C638" t="inlineStr">
        <is>
          <t xml:space="preserve">CONCLUIDO	</t>
        </is>
      </c>
      <c r="D638" t="n">
        <v>3.7569</v>
      </c>
      <c r="E638" t="n">
        <v>26.62</v>
      </c>
      <c r="F638" t="n">
        <v>23.66</v>
      </c>
      <c r="G638" t="n">
        <v>94.65000000000001</v>
      </c>
      <c r="H638" t="n">
        <v>1.38</v>
      </c>
      <c r="I638" t="n">
        <v>15</v>
      </c>
      <c r="J638" t="n">
        <v>198.76</v>
      </c>
      <c r="K638" t="n">
        <v>52.44</v>
      </c>
      <c r="L638" t="n">
        <v>15.5</v>
      </c>
      <c r="M638" t="n">
        <v>13</v>
      </c>
      <c r="N638" t="n">
        <v>40.82</v>
      </c>
      <c r="O638" t="n">
        <v>24747.78</v>
      </c>
      <c r="P638" t="n">
        <v>288.72</v>
      </c>
      <c r="Q638" t="n">
        <v>608.76</v>
      </c>
      <c r="R638" t="n">
        <v>56.39</v>
      </c>
      <c r="S638" t="n">
        <v>46.36</v>
      </c>
      <c r="T638" t="n">
        <v>4665.47</v>
      </c>
      <c r="U638" t="n">
        <v>0.82</v>
      </c>
      <c r="V638" t="n">
        <v>0.9</v>
      </c>
      <c r="W638" t="n">
        <v>9.210000000000001</v>
      </c>
      <c r="X638" t="n">
        <v>0.29</v>
      </c>
      <c r="Y638" t="n">
        <v>1</v>
      </c>
      <c r="Z638" t="n">
        <v>10</v>
      </c>
    </row>
    <row r="639">
      <c r="A639" t="n">
        <v>59</v>
      </c>
      <c r="B639" t="n">
        <v>90</v>
      </c>
      <c r="C639" t="inlineStr">
        <is>
          <t xml:space="preserve">CONCLUIDO	</t>
        </is>
      </c>
      <c r="D639" t="n">
        <v>3.7596</v>
      </c>
      <c r="E639" t="n">
        <v>26.6</v>
      </c>
      <c r="F639" t="n">
        <v>23.64</v>
      </c>
      <c r="G639" t="n">
        <v>94.58</v>
      </c>
      <c r="H639" t="n">
        <v>1.4</v>
      </c>
      <c r="I639" t="n">
        <v>15</v>
      </c>
      <c r="J639" t="n">
        <v>199.15</v>
      </c>
      <c r="K639" t="n">
        <v>52.44</v>
      </c>
      <c r="L639" t="n">
        <v>15.75</v>
      </c>
      <c r="M639" t="n">
        <v>13</v>
      </c>
      <c r="N639" t="n">
        <v>40.96</v>
      </c>
      <c r="O639" t="n">
        <v>24795.95</v>
      </c>
      <c r="P639" t="n">
        <v>287.15</v>
      </c>
      <c r="Q639" t="n">
        <v>608.8099999999999</v>
      </c>
      <c r="R639" t="n">
        <v>56.12</v>
      </c>
      <c r="S639" t="n">
        <v>46.36</v>
      </c>
      <c r="T639" t="n">
        <v>4530.33</v>
      </c>
      <c r="U639" t="n">
        <v>0.83</v>
      </c>
      <c r="V639" t="n">
        <v>0.9</v>
      </c>
      <c r="W639" t="n">
        <v>9.199999999999999</v>
      </c>
      <c r="X639" t="n">
        <v>0.27</v>
      </c>
      <c r="Y639" t="n">
        <v>1</v>
      </c>
      <c r="Z639" t="n">
        <v>10</v>
      </c>
    </row>
    <row r="640">
      <c r="A640" t="n">
        <v>60</v>
      </c>
      <c r="B640" t="n">
        <v>90</v>
      </c>
      <c r="C640" t="inlineStr">
        <is>
          <t xml:space="preserve">CONCLUIDO	</t>
        </is>
      </c>
      <c r="D640" t="n">
        <v>3.7684</v>
      </c>
      <c r="E640" t="n">
        <v>26.54</v>
      </c>
      <c r="F640" t="n">
        <v>23.62</v>
      </c>
      <c r="G640" t="n">
        <v>101.22</v>
      </c>
      <c r="H640" t="n">
        <v>1.42</v>
      </c>
      <c r="I640" t="n">
        <v>14</v>
      </c>
      <c r="J640" t="n">
        <v>199.54</v>
      </c>
      <c r="K640" t="n">
        <v>52.44</v>
      </c>
      <c r="L640" t="n">
        <v>16</v>
      </c>
      <c r="M640" t="n">
        <v>12</v>
      </c>
      <c r="N640" t="n">
        <v>41.1</v>
      </c>
      <c r="O640" t="n">
        <v>24844.17</v>
      </c>
      <c r="P640" t="n">
        <v>286.99</v>
      </c>
      <c r="Q640" t="n">
        <v>608.8</v>
      </c>
      <c r="R640" t="n">
        <v>55.04</v>
      </c>
      <c r="S640" t="n">
        <v>46.36</v>
      </c>
      <c r="T640" t="n">
        <v>3999.41</v>
      </c>
      <c r="U640" t="n">
        <v>0.84</v>
      </c>
      <c r="V640" t="n">
        <v>0.9</v>
      </c>
      <c r="W640" t="n">
        <v>9.199999999999999</v>
      </c>
      <c r="X640" t="n">
        <v>0.25</v>
      </c>
      <c r="Y640" t="n">
        <v>1</v>
      </c>
      <c r="Z640" t="n">
        <v>10</v>
      </c>
    </row>
    <row r="641">
      <c r="A641" t="n">
        <v>61</v>
      </c>
      <c r="B641" t="n">
        <v>90</v>
      </c>
      <c r="C641" t="inlineStr">
        <is>
          <t xml:space="preserve">CONCLUIDO	</t>
        </is>
      </c>
      <c r="D641" t="n">
        <v>3.7694</v>
      </c>
      <c r="E641" t="n">
        <v>26.53</v>
      </c>
      <c r="F641" t="n">
        <v>23.61</v>
      </c>
      <c r="G641" t="n">
        <v>101.19</v>
      </c>
      <c r="H641" t="n">
        <v>1.44</v>
      </c>
      <c r="I641" t="n">
        <v>14</v>
      </c>
      <c r="J641" t="n">
        <v>199.93</v>
      </c>
      <c r="K641" t="n">
        <v>52.44</v>
      </c>
      <c r="L641" t="n">
        <v>16.25</v>
      </c>
      <c r="M641" t="n">
        <v>12</v>
      </c>
      <c r="N641" t="n">
        <v>41.24</v>
      </c>
      <c r="O641" t="n">
        <v>24892.44</v>
      </c>
      <c r="P641" t="n">
        <v>286.71</v>
      </c>
      <c r="Q641" t="n">
        <v>608.86</v>
      </c>
      <c r="R641" t="n">
        <v>54.77</v>
      </c>
      <c r="S641" t="n">
        <v>46.36</v>
      </c>
      <c r="T641" t="n">
        <v>3863.21</v>
      </c>
      <c r="U641" t="n">
        <v>0.85</v>
      </c>
      <c r="V641" t="n">
        <v>0.9</v>
      </c>
      <c r="W641" t="n">
        <v>9.199999999999999</v>
      </c>
      <c r="X641" t="n">
        <v>0.24</v>
      </c>
      <c r="Y641" t="n">
        <v>1</v>
      </c>
      <c r="Z641" t="n">
        <v>10</v>
      </c>
    </row>
    <row r="642">
      <c r="A642" t="n">
        <v>62</v>
      </c>
      <c r="B642" t="n">
        <v>90</v>
      </c>
      <c r="C642" t="inlineStr">
        <is>
          <t xml:space="preserve">CONCLUIDO	</t>
        </is>
      </c>
      <c r="D642" t="n">
        <v>3.7679</v>
      </c>
      <c r="E642" t="n">
        <v>26.54</v>
      </c>
      <c r="F642" t="n">
        <v>23.62</v>
      </c>
      <c r="G642" t="n">
        <v>101.24</v>
      </c>
      <c r="H642" t="n">
        <v>1.46</v>
      </c>
      <c r="I642" t="n">
        <v>14</v>
      </c>
      <c r="J642" t="n">
        <v>200.32</v>
      </c>
      <c r="K642" t="n">
        <v>52.44</v>
      </c>
      <c r="L642" t="n">
        <v>16.5</v>
      </c>
      <c r="M642" t="n">
        <v>12</v>
      </c>
      <c r="N642" t="n">
        <v>41.38</v>
      </c>
      <c r="O642" t="n">
        <v>24940.75</v>
      </c>
      <c r="P642" t="n">
        <v>286.47</v>
      </c>
      <c r="Q642" t="n">
        <v>608.75</v>
      </c>
      <c r="R642" t="n">
        <v>55.07</v>
      </c>
      <c r="S642" t="n">
        <v>46.36</v>
      </c>
      <c r="T642" t="n">
        <v>4010.46</v>
      </c>
      <c r="U642" t="n">
        <v>0.84</v>
      </c>
      <c r="V642" t="n">
        <v>0.9</v>
      </c>
      <c r="W642" t="n">
        <v>9.199999999999999</v>
      </c>
      <c r="X642" t="n">
        <v>0.25</v>
      </c>
      <c r="Y642" t="n">
        <v>1</v>
      </c>
      <c r="Z642" t="n">
        <v>10</v>
      </c>
    </row>
    <row r="643">
      <c r="A643" t="n">
        <v>63</v>
      </c>
      <c r="B643" t="n">
        <v>90</v>
      </c>
      <c r="C643" t="inlineStr">
        <is>
          <t xml:space="preserve">CONCLUIDO	</t>
        </is>
      </c>
      <c r="D643" t="n">
        <v>3.7662</v>
      </c>
      <c r="E643" t="n">
        <v>26.55</v>
      </c>
      <c r="F643" t="n">
        <v>23.63</v>
      </c>
      <c r="G643" t="n">
        <v>101.29</v>
      </c>
      <c r="H643" t="n">
        <v>1.48</v>
      </c>
      <c r="I643" t="n">
        <v>14</v>
      </c>
      <c r="J643" t="n">
        <v>200.72</v>
      </c>
      <c r="K643" t="n">
        <v>52.44</v>
      </c>
      <c r="L643" t="n">
        <v>16.75</v>
      </c>
      <c r="M643" t="n">
        <v>12</v>
      </c>
      <c r="N643" t="n">
        <v>41.52</v>
      </c>
      <c r="O643" t="n">
        <v>24989.11</v>
      </c>
      <c r="P643" t="n">
        <v>285.57</v>
      </c>
      <c r="Q643" t="n">
        <v>608.77</v>
      </c>
      <c r="R643" t="n">
        <v>55.6</v>
      </c>
      <c r="S643" t="n">
        <v>46.36</v>
      </c>
      <c r="T643" t="n">
        <v>4277.07</v>
      </c>
      <c r="U643" t="n">
        <v>0.83</v>
      </c>
      <c r="V643" t="n">
        <v>0.9</v>
      </c>
      <c r="W643" t="n">
        <v>9.199999999999999</v>
      </c>
      <c r="X643" t="n">
        <v>0.26</v>
      </c>
      <c r="Y643" t="n">
        <v>1</v>
      </c>
      <c r="Z643" t="n">
        <v>10</v>
      </c>
    </row>
    <row r="644">
      <c r="A644" t="n">
        <v>64</v>
      </c>
      <c r="B644" t="n">
        <v>90</v>
      </c>
      <c r="C644" t="inlineStr">
        <is>
          <t xml:space="preserve">CONCLUIDO	</t>
        </is>
      </c>
      <c r="D644" t="n">
        <v>3.7744</v>
      </c>
      <c r="E644" t="n">
        <v>26.49</v>
      </c>
      <c r="F644" t="n">
        <v>23.61</v>
      </c>
      <c r="G644" t="n">
        <v>108.98</v>
      </c>
      <c r="H644" t="n">
        <v>1.5</v>
      </c>
      <c r="I644" t="n">
        <v>13</v>
      </c>
      <c r="J644" t="n">
        <v>201.11</v>
      </c>
      <c r="K644" t="n">
        <v>52.44</v>
      </c>
      <c r="L644" t="n">
        <v>17</v>
      </c>
      <c r="M644" t="n">
        <v>11</v>
      </c>
      <c r="N644" t="n">
        <v>41.67</v>
      </c>
      <c r="O644" t="n">
        <v>25037.53</v>
      </c>
      <c r="P644" t="n">
        <v>284.57</v>
      </c>
      <c r="Q644" t="n">
        <v>608.76</v>
      </c>
      <c r="R644" t="n">
        <v>54.77</v>
      </c>
      <c r="S644" t="n">
        <v>46.36</v>
      </c>
      <c r="T644" t="n">
        <v>3868.15</v>
      </c>
      <c r="U644" t="n">
        <v>0.85</v>
      </c>
      <c r="V644" t="n">
        <v>0.9</v>
      </c>
      <c r="W644" t="n">
        <v>9.199999999999999</v>
      </c>
      <c r="X644" t="n">
        <v>0.24</v>
      </c>
      <c r="Y644" t="n">
        <v>1</v>
      </c>
      <c r="Z644" t="n">
        <v>10</v>
      </c>
    </row>
    <row r="645">
      <c r="A645" t="n">
        <v>65</v>
      </c>
      <c r="B645" t="n">
        <v>90</v>
      </c>
      <c r="C645" t="inlineStr">
        <is>
          <t xml:space="preserve">CONCLUIDO	</t>
        </is>
      </c>
      <c r="D645" t="n">
        <v>3.7745</v>
      </c>
      <c r="E645" t="n">
        <v>26.49</v>
      </c>
      <c r="F645" t="n">
        <v>23.61</v>
      </c>
      <c r="G645" t="n">
        <v>108.97</v>
      </c>
      <c r="H645" t="n">
        <v>1.52</v>
      </c>
      <c r="I645" t="n">
        <v>13</v>
      </c>
      <c r="J645" t="n">
        <v>201.5</v>
      </c>
      <c r="K645" t="n">
        <v>52.44</v>
      </c>
      <c r="L645" t="n">
        <v>17.25</v>
      </c>
      <c r="M645" t="n">
        <v>11</v>
      </c>
      <c r="N645" t="n">
        <v>41.81</v>
      </c>
      <c r="O645" t="n">
        <v>25085.99</v>
      </c>
      <c r="P645" t="n">
        <v>285.05</v>
      </c>
      <c r="Q645" t="n">
        <v>608.8099999999999</v>
      </c>
      <c r="R645" t="n">
        <v>54.88</v>
      </c>
      <c r="S645" t="n">
        <v>46.36</v>
      </c>
      <c r="T645" t="n">
        <v>3922.22</v>
      </c>
      <c r="U645" t="n">
        <v>0.84</v>
      </c>
      <c r="V645" t="n">
        <v>0.9</v>
      </c>
      <c r="W645" t="n">
        <v>9.199999999999999</v>
      </c>
      <c r="X645" t="n">
        <v>0.24</v>
      </c>
      <c r="Y645" t="n">
        <v>1</v>
      </c>
      <c r="Z645" t="n">
        <v>10</v>
      </c>
    </row>
    <row r="646">
      <c r="A646" t="n">
        <v>66</v>
      </c>
      <c r="B646" t="n">
        <v>90</v>
      </c>
      <c r="C646" t="inlineStr">
        <is>
          <t xml:space="preserve">CONCLUIDO	</t>
        </is>
      </c>
      <c r="D646" t="n">
        <v>3.7729</v>
      </c>
      <c r="E646" t="n">
        <v>26.5</v>
      </c>
      <c r="F646" t="n">
        <v>23.62</v>
      </c>
      <c r="G646" t="n">
        <v>109.03</v>
      </c>
      <c r="H646" t="n">
        <v>1.54</v>
      </c>
      <c r="I646" t="n">
        <v>13</v>
      </c>
      <c r="J646" t="n">
        <v>201.9</v>
      </c>
      <c r="K646" t="n">
        <v>52.44</v>
      </c>
      <c r="L646" t="n">
        <v>17.5</v>
      </c>
      <c r="M646" t="n">
        <v>11</v>
      </c>
      <c r="N646" t="n">
        <v>41.95</v>
      </c>
      <c r="O646" t="n">
        <v>25134.5</v>
      </c>
      <c r="P646" t="n">
        <v>284.54</v>
      </c>
      <c r="Q646" t="n">
        <v>608.8200000000001</v>
      </c>
      <c r="R646" t="n">
        <v>55.01</v>
      </c>
      <c r="S646" t="n">
        <v>46.36</v>
      </c>
      <c r="T646" t="n">
        <v>3986.61</v>
      </c>
      <c r="U646" t="n">
        <v>0.84</v>
      </c>
      <c r="V646" t="n">
        <v>0.9</v>
      </c>
      <c r="W646" t="n">
        <v>9.199999999999999</v>
      </c>
      <c r="X646" t="n">
        <v>0.25</v>
      </c>
      <c r="Y646" t="n">
        <v>1</v>
      </c>
      <c r="Z646" t="n">
        <v>10</v>
      </c>
    </row>
    <row r="647">
      <c r="A647" t="n">
        <v>67</v>
      </c>
      <c r="B647" t="n">
        <v>90</v>
      </c>
      <c r="C647" t="inlineStr">
        <is>
          <t xml:space="preserve">CONCLUIDO	</t>
        </is>
      </c>
      <c r="D647" t="n">
        <v>3.7751</v>
      </c>
      <c r="E647" t="n">
        <v>26.49</v>
      </c>
      <c r="F647" t="n">
        <v>23.61</v>
      </c>
      <c r="G647" t="n">
        <v>108.95</v>
      </c>
      <c r="H647" t="n">
        <v>1.56</v>
      </c>
      <c r="I647" t="n">
        <v>13</v>
      </c>
      <c r="J647" t="n">
        <v>202.29</v>
      </c>
      <c r="K647" t="n">
        <v>52.44</v>
      </c>
      <c r="L647" t="n">
        <v>17.75</v>
      </c>
      <c r="M647" t="n">
        <v>11</v>
      </c>
      <c r="N647" t="n">
        <v>42.1</v>
      </c>
      <c r="O647" t="n">
        <v>25183.06</v>
      </c>
      <c r="P647" t="n">
        <v>284.03</v>
      </c>
      <c r="Q647" t="n">
        <v>608.8</v>
      </c>
      <c r="R647" t="n">
        <v>54.63</v>
      </c>
      <c r="S647" t="n">
        <v>46.36</v>
      </c>
      <c r="T647" t="n">
        <v>3799.78</v>
      </c>
      <c r="U647" t="n">
        <v>0.85</v>
      </c>
      <c r="V647" t="n">
        <v>0.9</v>
      </c>
      <c r="W647" t="n">
        <v>9.199999999999999</v>
      </c>
      <c r="X647" t="n">
        <v>0.23</v>
      </c>
      <c r="Y647" t="n">
        <v>1</v>
      </c>
      <c r="Z647" t="n">
        <v>10</v>
      </c>
    </row>
    <row r="648">
      <c r="A648" t="n">
        <v>68</v>
      </c>
      <c r="B648" t="n">
        <v>90</v>
      </c>
      <c r="C648" t="inlineStr">
        <is>
          <t xml:space="preserve">CONCLUIDO	</t>
        </is>
      </c>
      <c r="D648" t="n">
        <v>3.7731</v>
      </c>
      <c r="E648" t="n">
        <v>26.5</v>
      </c>
      <c r="F648" t="n">
        <v>23.62</v>
      </c>
      <c r="G648" t="n">
        <v>109.02</v>
      </c>
      <c r="H648" t="n">
        <v>1.58</v>
      </c>
      <c r="I648" t="n">
        <v>13</v>
      </c>
      <c r="J648" t="n">
        <v>202.68</v>
      </c>
      <c r="K648" t="n">
        <v>52.44</v>
      </c>
      <c r="L648" t="n">
        <v>18</v>
      </c>
      <c r="M648" t="n">
        <v>11</v>
      </c>
      <c r="N648" t="n">
        <v>42.24</v>
      </c>
      <c r="O648" t="n">
        <v>25231.66</v>
      </c>
      <c r="P648" t="n">
        <v>282.96</v>
      </c>
      <c r="Q648" t="n">
        <v>608.78</v>
      </c>
      <c r="R648" t="n">
        <v>54.99</v>
      </c>
      <c r="S648" t="n">
        <v>46.36</v>
      </c>
      <c r="T648" t="n">
        <v>3976.75</v>
      </c>
      <c r="U648" t="n">
        <v>0.84</v>
      </c>
      <c r="V648" t="n">
        <v>0.9</v>
      </c>
      <c r="W648" t="n">
        <v>9.199999999999999</v>
      </c>
      <c r="X648" t="n">
        <v>0.25</v>
      </c>
      <c r="Y648" t="n">
        <v>1</v>
      </c>
      <c r="Z648" t="n">
        <v>10</v>
      </c>
    </row>
    <row r="649">
      <c r="A649" t="n">
        <v>69</v>
      </c>
      <c r="B649" t="n">
        <v>90</v>
      </c>
      <c r="C649" t="inlineStr">
        <is>
          <t xml:space="preserve">CONCLUIDO	</t>
        </is>
      </c>
      <c r="D649" t="n">
        <v>3.7745</v>
      </c>
      <c r="E649" t="n">
        <v>26.49</v>
      </c>
      <c r="F649" t="n">
        <v>23.61</v>
      </c>
      <c r="G649" t="n">
        <v>108.97</v>
      </c>
      <c r="H649" t="n">
        <v>1.6</v>
      </c>
      <c r="I649" t="n">
        <v>13</v>
      </c>
      <c r="J649" t="n">
        <v>203.08</v>
      </c>
      <c r="K649" t="n">
        <v>52.44</v>
      </c>
      <c r="L649" t="n">
        <v>18.25</v>
      </c>
      <c r="M649" t="n">
        <v>11</v>
      </c>
      <c r="N649" t="n">
        <v>42.39</v>
      </c>
      <c r="O649" t="n">
        <v>25280.45</v>
      </c>
      <c r="P649" t="n">
        <v>281.84</v>
      </c>
      <c r="Q649" t="n">
        <v>608.79</v>
      </c>
      <c r="R649" t="n">
        <v>54.63</v>
      </c>
      <c r="S649" t="n">
        <v>46.36</v>
      </c>
      <c r="T649" t="n">
        <v>3798.71</v>
      </c>
      <c r="U649" t="n">
        <v>0.85</v>
      </c>
      <c r="V649" t="n">
        <v>0.9</v>
      </c>
      <c r="W649" t="n">
        <v>9.199999999999999</v>
      </c>
      <c r="X649" t="n">
        <v>0.24</v>
      </c>
      <c r="Y649" t="n">
        <v>1</v>
      </c>
      <c r="Z649" t="n">
        <v>10</v>
      </c>
    </row>
    <row r="650">
      <c r="A650" t="n">
        <v>70</v>
      </c>
      <c r="B650" t="n">
        <v>90</v>
      </c>
      <c r="C650" t="inlineStr">
        <is>
          <t xml:space="preserve">CONCLUIDO	</t>
        </is>
      </c>
      <c r="D650" t="n">
        <v>3.7833</v>
      </c>
      <c r="E650" t="n">
        <v>26.43</v>
      </c>
      <c r="F650" t="n">
        <v>23.59</v>
      </c>
      <c r="G650" t="n">
        <v>117.92</v>
      </c>
      <c r="H650" t="n">
        <v>1.61</v>
      </c>
      <c r="I650" t="n">
        <v>12</v>
      </c>
      <c r="J650" t="n">
        <v>203.47</v>
      </c>
      <c r="K650" t="n">
        <v>52.44</v>
      </c>
      <c r="L650" t="n">
        <v>18.5</v>
      </c>
      <c r="M650" t="n">
        <v>10</v>
      </c>
      <c r="N650" t="n">
        <v>42.53</v>
      </c>
      <c r="O650" t="n">
        <v>25329.15</v>
      </c>
      <c r="P650" t="n">
        <v>281.31</v>
      </c>
      <c r="Q650" t="n">
        <v>608.84</v>
      </c>
      <c r="R650" t="n">
        <v>54.04</v>
      </c>
      <c r="S650" t="n">
        <v>46.36</v>
      </c>
      <c r="T650" t="n">
        <v>3509.55</v>
      </c>
      <c r="U650" t="n">
        <v>0.86</v>
      </c>
      <c r="V650" t="n">
        <v>0.9</v>
      </c>
      <c r="W650" t="n">
        <v>9.199999999999999</v>
      </c>
      <c r="X650" t="n">
        <v>0.21</v>
      </c>
      <c r="Y650" t="n">
        <v>1</v>
      </c>
      <c r="Z650" t="n">
        <v>10</v>
      </c>
    </row>
    <row r="651">
      <c r="A651" t="n">
        <v>71</v>
      </c>
      <c r="B651" t="n">
        <v>90</v>
      </c>
      <c r="C651" t="inlineStr">
        <is>
          <t xml:space="preserve">CONCLUIDO	</t>
        </is>
      </c>
      <c r="D651" t="n">
        <v>3.7813</v>
      </c>
      <c r="E651" t="n">
        <v>26.45</v>
      </c>
      <c r="F651" t="n">
        <v>23.6</v>
      </c>
      <c r="G651" t="n">
        <v>117.99</v>
      </c>
      <c r="H651" t="n">
        <v>1.63</v>
      </c>
      <c r="I651" t="n">
        <v>12</v>
      </c>
      <c r="J651" t="n">
        <v>203.87</v>
      </c>
      <c r="K651" t="n">
        <v>52.44</v>
      </c>
      <c r="L651" t="n">
        <v>18.75</v>
      </c>
      <c r="M651" t="n">
        <v>10</v>
      </c>
      <c r="N651" t="n">
        <v>42.68</v>
      </c>
      <c r="O651" t="n">
        <v>25377.91</v>
      </c>
      <c r="P651" t="n">
        <v>281.29</v>
      </c>
      <c r="Q651" t="n">
        <v>608.75</v>
      </c>
      <c r="R651" t="n">
        <v>54.34</v>
      </c>
      <c r="S651" t="n">
        <v>46.36</v>
      </c>
      <c r="T651" t="n">
        <v>3655.76</v>
      </c>
      <c r="U651" t="n">
        <v>0.85</v>
      </c>
      <c r="V651" t="n">
        <v>0.9</v>
      </c>
      <c r="W651" t="n">
        <v>9.199999999999999</v>
      </c>
      <c r="X651" t="n">
        <v>0.23</v>
      </c>
      <c r="Y651" t="n">
        <v>1</v>
      </c>
      <c r="Z651" t="n">
        <v>10</v>
      </c>
    </row>
    <row r="652">
      <c r="A652" t="n">
        <v>72</v>
      </c>
      <c r="B652" t="n">
        <v>90</v>
      </c>
      <c r="C652" t="inlineStr">
        <is>
          <t xml:space="preserve">CONCLUIDO	</t>
        </is>
      </c>
      <c r="D652" t="n">
        <v>3.7822</v>
      </c>
      <c r="E652" t="n">
        <v>26.44</v>
      </c>
      <c r="F652" t="n">
        <v>23.59</v>
      </c>
      <c r="G652" t="n">
        <v>117.96</v>
      </c>
      <c r="H652" t="n">
        <v>1.65</v>
      </c>
      <c r="I652" t="n">
        <v>12</v>
      </c>
      <c r="J652" t="n">
        <v>204.26</v>
      </c>
      <c r="K652" t="n">
        <v>52.44</v>
      </c>
      <c r="L652" t="n">
        <v>19</v>
      </c>
      <c r="M652" t="n">
        <v>10</v>
      </c>
      <c r="N652" t="n">
        <v>42.82</v>
      </c>
      <c r="O652" t="n">
        <v>25426.72</v>
      </c>
      <c r="P652" t="n">
        <v>280.95</v>
      </c>
      <c r="Q652" t="n">
        <v>608.88</v>
      </c>
      <c r="R652" t="n">
        <v>54.23</v>
      </c>
      <c r="S652" t="n">
        <v>46.36</v>
      </c>
      <c r="T652" t="n">
        <v>3600.12</v>
      </c>
      <c r="U652" t="n">
        <v>0.85</v>
      </c>
      <c r="V652" t="n">
        <v>0.9</v>
      </c>
      <c r="W652" t="n">
        <v>9.199999999999999</v>
      </c>
      <c r="X652" t="n">
        <v>0.22</v>
      </c>
      <c r="Y652" t="n">
        <v>1</v>
      </c>
      <c r="Z652" t="n">
        <v>10</v>
      </c>
    </row>
    <row r="653">
      <c r="A653" t="n">
        <v>73</v>
      </c>
      <c r="B653" t="n">
        <v>90</v>
      </c>
      <c r="C653" t="inlineStr">
        <is>
          <t xml:space="preserve">CONCLUIDO	</t>
        </is>
      </c>
      <c r="D653" t="n">
        <v>3.7811</v>
      </c>
      <c r="E653" t="n">
        <v>26.45</v>
      </c>
      <c r="F653" t="n">
        <v>23.6</v>
      </c>
      <c r="G653" t="n">
        <v>118</v>
      </c>
      <c r="H653" t="n">
        <v>1.67</v>
      </c>
      <c r="I653" t="n">
        <v>12</v>
      </c>
      <c r="J653" t="n">
        <v>204.66</v>
      </c>
      <c r="K653" t="n">
        <v>52.44</v>
      </c>
      <c r="L653" t="n">
        <v>19.25</v>
      </c>
      <c r="M653" t="n">
        <v>10</v>
      </c>
      <c r="N653" t="n">
        <v>42.97</v>
      </c>
      <c r="O653" t="n">
        <v>25475.58</v>
      </c>
      <c r="P653" t="n">
        <v>280.92</v>
      </c>
      <c r="Q653" t="n">
        <v>608.77</v>
      </c>
      <c r="R653" t="n">
        <v>54.62</v>
      </c>
      <c r="S653" t="n">
        <v>46.36</v>
      </c>
      <c r="T653" t="n">
        <v>3797.79</v>
      </c>
      <c r="U653" t="n">
        <v>0.85</v>
      </c>
      <c r="V653" t="n">
        <v>0.9</v>
      </c>
      <c r="W653" t="n">
        <v>9.199999999999999</v>
      </c>
      <c r="X653" t="n">
        <v>0.23</v>
      </c>
      <c r="Y653" t="n">
        <v>1</v>
      </c>
      <c r="Z653" t="n">
        <v>10</v>
      </c>
    </row>
    <row r="654">
      <c r="A654" t="n">
        <v>74</v>
      </c>
      <c r="B654" t="n">
        <v>90</v>
      </c>
      <c r="C654" t="inlineStr">
        <is>
          <t xml:space="preserve">CONCLUIDO	</t>
        </is>
      </c>
      <c r="D654" t="n">
        <v>3.7815</v>
      </c>
      <c r="E654" t="n">
        <v>26.44</v>
      </c>
      <c r="F654" t="n">
        <v>23.6</v>
      </c>
      <c r="G654" t="n">
        <v>117.99</v>
      </c>
      <c r="H654" t="n">
        <v>1.69</v>
      </c>
      <c r="I654" t="n">
        <v>12</v>
      </c>
      <c r="J654" t="n">
        <v>205.06</v>
      </c>
      <c r="K654" t="n">
        <v>52.44</v>
      </c>
      <c r="L654" t="n">
        <v>19.5</v>
      </c>
      <c r="M654" t="n">
        <v>10</v>
      </c>
      <c r="N654" t="n">
        <v>43.11</v>
      </c>
      <c r="O654" t="n">
        <v>25524.49</v>
      </c>
      <c r="P654" t="n">
        <v>279.94</v>
      </c>
      <c r="Q654" t="n">
        <v>608.83</v>
      </c>
      <c r="R654" t="n">
        <v>54.5</v>
      </c>
      <c r="S654" t="n">
        <v>46.36</v>
      </c>
      <c r="T654" t="n">
        <v>3736.9</v>
      </c>
      <c r="U654" t="n">
        <v>0.85</v>
      </c>
      <c r="V654" t="n">
        <v>0.9</v>
      </c>
      <c r="W654" t="n">
        <v>9.199999999999999</v>
      </c>
      <c r="X654" t="n">
        <v>0.23</v>
      </c>
      <c r="Y654" t="n">
        <v>1</v>
      </c>
      <c r="Z654" t="n">
        <v>10</v>
      </c>
    </row>
    <row r="655">
      <c r="A655" t="n">
        <v>75</v>
      </c>
      <c r="B655" t="n">
        <v>90</v>
      </c>
      <c r="C655" t="inlineStr">
        <is>
          <t xml:space="preserve">CONCLUIDO	</t>
        </is>
      </c>
      <c r="D655" t="n">
        <v>3.7813</v>
      </c>
      <c r="E655" t="n">
        <v>26.45</v>
      </c>
      <c r="F655" t="n">
        <v>23.6</v>
      </c>
      <c r="G655" t="n">
        <v>117.99</v>
      </c>
      <c r="H655" t="n">
        <v>1.71</v>
      </c>
      <c r="I655" t="n">
        <v>12</v>
      </c>
      <c r="J655" t="n">
        <v>205.45</v>
      </c>
      <c r="K655" t="n">
        <v>52.44</v>
      </c>
      <c r="L655" t="n">
        <v>19.75</v>
      </c>
      <c r="M655" t="n">
        <v>10</v>
      </c>
      <c r="N655" t="n">
        <v>43.26</v>
      </c>
      <c r="O655" t="n">
        <v>25573.44</v>
      </c>
      <c r="P655" t="n">
        <v>278.83</v>
      </c>
      <c r="Q655" t="n">
        <v>608.76</v>
      </c>
      <c r="R655" t="n">
        <v>54.5</v>
      </c>
      <c r="S655" t="n">
        <v>46.36</v>
      </c>
      <c r="T655" t="n">
        <v>3735.81</v>
      </c>
      <c r="U655" t="n">
        <v>0.85</v>
      </c>
      <c r="V655" t="n">
        <v>0.9</v>
      </c>
      <c r="W655" t="n">
        <v>9.199999999999999</v>
      </c>
      <c r="X655" t="n">
        <v>0.23</v>
      </c>
      <c r="Y655" t="n">
        <v>1</v>
      </c>
      <c r="Z655" t="n">
        <v>10</v>
      </c>
    </row>
    <row r="656">
      <c r="A656" t="n">
        <v>76</v>
      </c>
      <c r="B656" t="n">
        <v>90</v>
      </c>
      <c r="C656" t="inlineStr">
        <is>
          <t xml:space="preserve">CONCLUIDO	</t>
        </is>
      </c>
      <c r="D656" t="n">
        <v>3.7916</v>
      </c>
      <c r="E656" t="n">
        <v>26.37</v>
      </c>
      <c r="F656" t="n">
        <v>23.56</v>
      </c>
      <c r="G656" t="n">
        <v>128.52</v>
      </c>
      <c r="H656" t="n">
        <v>1.73</v>
      </c>
      <c r="I656" t="n">
        <v>11</v>
      </c>
      <c r="J656" t="n">
        <v>205.85</v>
      </c>
      <c r="K656" t="n">
        <v>52.44</v>
      </c>
      <c r="L656" t="n">
        <v>20</v>
      </c>
      <c r="M656" t="n">
        <v>9</v>
      </c>
      <c r="N656" t="n">
        <v>43.41</v>
      </c>
      <c r="O656" t="n">
        <v>25622.45</v>
      </c>
      <c r="P656" t="n">
        <v>278.01</v>
      </c>
      <c r="Q656" t="n">
        <v>608.8</v>
      </c>
      <c r="R656" t="n">
        <v>53.41</v>
      </c>
      <c r="S656" t="n">
        <v>46.36</v>
      </c>
      <c r="T656" t="n">
        <v>3198.94</v>
      </c>
      <c r="U656" t="n">
        <v>0.87</v>
      </c>
      <c r="V656" t="n">
        <v>0.9</v>
      </c>
      <c r="W656" t="n">
        <v>9.19</v>
      </c>
      <c r="X656" t="n">
        <v>0.19</v>
      </c>
      <c r="Y656" t="n">
        <v>1</v>
      </c>
      <c r="Z656" t="n">
        <v>10</v>
      </c>
    </row>
    <row r="657">
      <c r="A657" t="n">
        <v>77</v>
      </c>
      <c r="B657" t="n">
        <v>90</v>
      </c>
      <c r="C657" t="inlineStr">
        <is>
          <t xml:space="preserve">CONCLUIDO	</t>
        </is>
      </c>
      <c r="D657" t="n">
        <v>3.7904</v>
      </c>
      <c r="E657" t="n">
        <v>26.38</v>
      </c>
      <c r="F657" t="n">
        <v>23.57</v>
      </c>
      <c r="G657" t="n">
        <v>128.57</v>
      </c>
      <c r="H657" t="n">
        <v>1.74</v>
      </c>
      <c r="I657" t="n">
        <v>11</v>
      </c>
      <c r="J657" t="n">
        <v>206.25</v>
      </c>
      <c r="K657" t="n">
        <v>52.44</v>
      </c>
      <c r="L657" t="n">
        <v>20.25</v>
      </c>
      <c r="M657" t="n">
        <v>9</v>
      </c>
      <c r="N657" t="n">
        <v>43.56</v>
      </c>
      <c r="O657" t="n">
        <v>25671.51</v>
      </c>
      <c r="P657" t="n">
        <v>278.07</v>
      </c>
      <c r="Q657" t="n">
        <v>608.77</v>
      </c>
      <c r="R657" t="n">
        <v>53.7</v>
      </c>
      <c r="S657" t="n">
        <v>46.36</v>
      </c>
      <c r="T657" t="n">
        <v>3341.09</v>
      </c>
      <c r="U657" t="n">
        <v>0.86</v>
      </c>
      <c r="V657" t="n">
        <v>0.9</v>
      </c>
      <c r="W657" t="n">
        <v>9.19</v>
      </c>
      <c r="X657" t="n">
        <v>0.2</v>
      </c>
      <c r="Y657" t="n">
        <v>1</v>
      </c>
      <c r="Z657" t="n">
        <v>10</v>
      </c>
    </row>
    <row r="658">
      <c r="A658" t="n">
        <v>78</v>
      </c>
      <c r="B658" t="n">
        <v>90</v>
      </c>
      <c r="C658" t="inlineStr">
        <is>
          <t xml:space="preserve">CONCLUIDO	</t>
        </is>
      </c>
      <c r="D658" t="n">
        <v>3.7899</v>
      </c>
      <c r="E658" t="n">
        <v>26.39</v>
      </c>
      <c r="F658" t="n">
        <v>23.57</v>
      </c>
      <c r="G658" t="n">
        <v>128.59</v>
      </c>
      <c r="H658" t="n">
        <v>1.76</v>
      </c>
      <c r="I658" t="n">
        <v>11</v>
      </c>
      <c r="J658" t="n">
        <v>206.65</v>
      </c>
      <c r="K658" t="n">
        <v>52.44</v>
      </c>
      <c r="L658" t="n">
        <v>20.5</v>
      </c>
      <c r="M658" t="n">
        <v>9</v>
      </c>
      <c r="N658" t="n">
        <v>43.71</v>
      </c>
      <c r="O658" t="n">
        <v>25720.62</v>
      </c>
      <c r="P658" t="n">
        <v>278.05</v>
      </c>
      <c r="Q658" t="n">
        <v>608.76</v>
      </c>
      <c r="R658" t="n">
        <v>53.72</v>
      </c>
      <c r="S658" t="n">
        <v>46.36</v>
      </c>
      <c r="T658" t="n">
        <v>3353.79</v>
      </c>
      <c r="U658" t="n">
        <v>0.86</v>
      </c>
      <c r="V658" t="n">
        <v>0.9</v>
      </c>
      <c r="W658" t="n">
        <v>9.199999999999999</v>
      </c>
      <c r="X658" t="n">
        <v>0.2</v>
      </c>
      <c r="Y658" t="n">
        <v>1</v>
      </c>
      <c r="Z658" t="n">
        <v>10</v>
      </c>
    </row>
    <row r="659">
      <c r="A659" t="n">
        <v>79</v>
      </c>
      <c r="B659" t="n">
        <v>90</v>
      </c>
      <c r="C659" t="inlineStr">
        <is>
          <t xml:space="preserve">CONCLUIDO	</t>
        </is>
      </c>
      <c r="D659" t="n">
        <v>3.7906</v>
      </c>
      <c r="E659" t="n">
        <v>26.38</v>
      </c>
      <c r="F659" t="n">
        <v>23.57</v>
      </c>
      <c r="G659" t="n">
        <v>128.56</v>
      </c>
      <c r="H659" t="n">
        <v>1.78</v>
      </c>
      <c r="I659" t="n">
        <v>11</v>
      </c>
      <c r="J659" t="n">
        <v>207.05</v>
      </c>
      <c r="K659" t="n">
        <v>52.44</v>
      </c>
      <c r="L659" t="n">
        <v>20.75</v>
      </c>
      <c r="M659" t="n">
        <v>9</v>
      </c>
      <c r="N659" t="n">
        <v>43.85</v>
      </c>
      <c r="O659" t="n">
        <v>25769.78</v>
      </c>
      <c r="P659" t="n">
        <v>277.51</v>
      </c>
      <c r="Q659" t="n">
        <v>608.86</v>
      </c>
      <c r="R659" t="n">
        <v>53.5</v>
      </c>
      <c r="S659" t="n">
        <v>46.36</v>
      </c>
      <c r="T659" t="n">
        <v>3244.27</v>
      </c>
      <c r="U659" t="n">
        <v>0.87</v>
      </c>
      <c r="V659" t="n">
        <v>0.9</v>
      </c>
      <c r="W659" t="n">
        <v>9.199999999999999</v>
      </c>
      <c r="X659" t="n">
        <v>0.2</v>
      </c>
      <c r="Y659" t="n">
        <v>1</v>
      </c>
      <c r="Z659" t="n">
        <v>10</v>
      </c>
    </row>
    <row r="660">
      <c r="A660" t="n">
        <v>80</v>
      </c>
      <c r="B660" t="n">
        <v>90</v>
      </c>
      <c r="C660" t="inlineStr">
        <is>
          <t xml:space="preserve">CONCLUIDO	</t>
        </is>
      </c>
      <c r="D660" t="n">
        <v>3.791</v>
      </c>
      <c r="E660" t="n">
        <v>26.38</v>
      </c>
      <c r="F660" t="n">
        <v>23.57</v>
      </c>
      <c r="G660" t="n">
        <v>128.55</v>
      </c>
      <c r="H660" t="n">
        <v>1.8</v>
      </c>
      <c r="I660" t="n">
        <v>11</v>
      </c>
      <c r="J660" t="n">
        <v>207.45</v>
      </c>
      <c r="K660" t="n">
        <v>52.44</v>
      </c>
      <c r="L660" t="n">
        <v>21</v>
      </c>
      <c r="M660" t="n">
        <v>9</v>
      </c>
      <c r="N660" t="n">
        <v>44</v>
      </c>
      <c r="O660" t="n">
        <v>25818.99</v>
      </c>
      <c r="P660" t="n">
        <v>276.44</v>
      </c>
      <c r="Q660" t="n">
        <v>608.78</v>
      </c>
      <c r="R660" t="n">
        <v>53.5</v>
      </c>
      <c r="S660" t="n">
        <v>46.36</v>
      </c>
      <c r="T660" t="n">
        <v>3242.98</v>
      </c>
      <c r="U660" t="n">
        <v>0.87</v>
      </c>
      <c r="V660" t="n">
        <v>0.9</v>
      </c>
      <c r="W660" t="n">
        <v>9.19</v>
      </c>
      <c r="X660" t="n">
        <v>0.2</v>
      </c>
      <c r="Y660" t="n">
        <v>1</v>
      </c>
      <c r="Z660" t="n">
        <v>10</v>
      </c>
    </row>
    <row r="661">
      <c r="A661" t="n">
        <v>81</v>
      </c>
      <c r="B661" t="n">
        <v>90</v>
      </c>
      <c r="C661" t="inlineStr">
        <is>
          <t xml:space="preserve">CONCLUIDO	</t>
        </is>
      </c>
      <c r="D661" t="n">
        <v>3.7908</v>
      </c>
      <c r="E661" t="n">
        <v>26.38</v>
      </c>
      <c r="F661" t="n">
        <v>23.57</v>
      </c>
      <c r="G661" t="n">
        <v>128.55</v>
      </c>
      <c r="H661" t="n">
        <v>1.82</v>
      </c>
      <c r="I661" t="n">
        <v>11</v>
      </c>
      <c r="J661" t="n">
        <v>207.84</v>
      </c>
      <c r="K661" t="n">
        <v>52.44</v>
      </c>
      <c r="L661" t="n">
        <v>21.25</v>
      </c>
      <c r="M661" t="n">
        <v>9</v>
      </c>
      <c r="N661" t="n">
        <v>44.15</v>
      </c>
      <c r="O661" t="n">
        <v>25868.26</v>
      </c>
      <c r="P661" t="n">
        <v>275.51</v>
      </c>
      <c r="Q661" t="n">
        <v>608.79</v>
      </c>
      <c r="R661" t="n">
        <v>53.5</v>
      </c>
      <c r="S661" t="n">
        <v>46.36</v>
      </c>
      <c r="T661" t="n">
        <v>3240.6</v>
      </c>
      <c r="U661" t="n">
        <v>0.87</v>
      </c>
      <c r="V661" t="n">
        <v>0.9</v>
      </c>
      <c r="W661" t="n">
        <v>9.199999999999999</v>
      </c>
      <c r="X661" t="n">
        <v>0.2</v>
      </c>
      <c r="Y661" t="n">
        <v>1</v>
      </c>
      <c r="Z661" t="n">
        <v>10</v>
      </c>
    </row>
    <row r="662">
      <c r="A662" t="n">
        <v>82</v>
      </c>
      <c r="B662" t="n">
        <v>90</v>
      </c>
      <c r="C662" t="inlineStr">
        <is>
          <t xml:space="preserve">CONCLUIDO	</t>
        </is>
      </c>
      <c r="D662" t="n">
        <v>3.7914</v>
      </c>
      <c r="E662" t="n">
        <v>26.38</v>
      </c>
      <c r="F662" t="n">
        <v>23.56</v>
      </c>
      <c r="G662" t="n">
        <v>128.53</v>
      </c>
      <c r="H662" t="n">
        <v>1.83</v>
      </c>
      <c r="I662" t="n">
        <v>11</v>
      </c>
      <c r="J662" t="n">
        <v>208.24</v>
      </c>
      <c r="K662" t="n">
        <v>52.44</v>
      </c>
      <c r="L662" t="n">
        <v>21.5</v>
      </c>
      <c r="M662" t="n">
        <v>9</v>
      </c>
      <c r="N662" t="n">
        <v>44.3</v>
      </c>
      <c r="O662" t="n">
        <v>25917.57</v>
      </c>
      <c r="P662" t="n">
        <v>274.38</v>
      </c>
      <c r="Q662" t="n">
        <v>608.8099999999999</v>
      </c>
      <c r="R662" t="n">
        <v>53.33</v>
      </c>
      <c r="S662" t="n">
        <v>46.36</v>
      </c>
      <c r="T662" t="n">
        <v>3157.89</v>
      </c>
      <c r="U662" t="n">
        <v>0.87</v>
      </c>
      <c r="V662" t="n">
        <v>0.9</v>
      </c>
      <c r="W662" t="n">
        <v>9.199999999999999</v>
      </c>
      <c r="X662" t="n">
        <v>0.19</v>
      </c>
      <c r="Y662" t="n">
        <v>1</v>
      </c>
      <c r="Z662" t="n">
        <v>10</v>
      </c>
    </row>
    <row r="663">
      <c r="A663" t="n">
        <v>83</v>
      </c>
      <c r="B663" t="n">
        <v>90</v>
      </c>
      <c r="C663" t="inlineStr">
        <is>
          <t xml:space="preserve">CONCLUIDO	</t>
        </is>
      </c>
      <c r="D663" t="n">
        <v>3.7991</v>
      </c>
      <c r="E663" t="n">
        <v>26.32</v>
      </c>
      <c r="F663" t="n">
        <v>23.55</v>
      </c>
      <c r="G663" t="n">
        <v>141.28</v>
      </c>
      <c r="H663" t="n">
        <v>1.85</v>
      </c>
      <c r="I663" t="n">
        <v>10</v>
      </c>
      <c r="J663" t="n">
        <v>208.64</v>
      </c>
      <c r="K663" t="n">
        <v>52.44</v>
      </c>
      <c r="L663" t="n">
        <v>21.75</v>
      </c>
      <c r="M663" t="n">
        <v>8</v>
      </c>
      <c r="N663" t="n">
        <v>44.45</v>
      </c>
      <c r="O663" t="n">
        <v>25966.93</v>
      </c>
      <c r="P663" t="n">
        <v>273.43</v>
      </c>
      <c r="Q663" t="n">
        <v>608.77</v>
      </c>
      <c r="R663" t="n">
        <v>52.94</v>
      </c>
      <c r="S663" t="n">
        <v>46.36</v>
      </c>
      <c r="T663" t="n">
        <v>2969.61</v>
      </c>
      <c r="U663" t="n">
        <v>0.88</v>
      </c>
      <c r="V663" t="n">
        <v>0.9</v>
      </c>
      <c r="W663" t="n">
        <v>9.19</v>
      </c>
      <c r="X663" t="n">
        <v>0.17</v>
      </c>
      <c r="Y663" t="n">
        <v>1</v>
      </c>
      <c r="Z663" t="n">
        <v>10</v>
      </c>
    </row>
    <row r="664">
      <c r="A664" t="n">
        <v>84</v>
      </c>
      <c r="B664" t="n">
        <v>90</v>
      </c>
      <c r="C664" t="inlineStr">
        <is>
          <t xml:space="preserve">CONCLUIDO	</t>
        </is>
      </c>
      <c r="D664" t="n">
        <v>3.7983</v>
      </c>
      <c r="E664" t="n">
        <v>26.33</v>
      </c>
      <c r="F664" t="n">
        <v>23.55</v>
      </c>
      <c r="G664" t="n">
        <v>141.31</v>
      </c>
      <c r="H664" t="n">
        <v>1.87</v>
      </c>
      <c r="I664" t="n">
        <v>10</v>
      </c>
      <c r="J664" t="n">
        <v>209.05</v>
      </c>
      <c r="K664" t="n">
        <v>52.44</v>
      </c>
      <c r="L664" t="n">
        <v>22</v>
      </c>
      <c r="M664" t="n">
        <v>8</v>
      </c>
      <c r="N664" t="n">
        <v>44.6</v>
      </c>
      <c r="O664" t="n">
        <v>26016.35</v>
      </c>
      <c r="P664" t="n">
        <v>274.05</v>
      </c>
      <c r="Q664" t="n">
        <v>608.78</v>
      </c>
      <c r="R664" t="n">
        <v>52.98</v>
      </c>
      <c r="S664" t="n">
        <v>46.36</v>
      </c>
      <c r="T664" t="n">
        <v>2986.15</v>
      </c>
      <c r="U664" t="n">
        <v>0.88</v>
      </c>
      <c r="V664" t="n">
        <v>0.9</v>
      </c>
      <c r="W664" t="n">
        <v>9.199999999999999</v>
      </c>
      <c r="X664" t="n">
        <v>0.18</v>
      </c>
      <c r="Y664" t="n">
        <v>1</v>
      </c>
      <c r="Z664" t="n">
        <v>10</v>
      </c>
    </row>
    <row r="665">
      <c r="A665" t="n">
        <v>85</v>
      </c>
      <c r="B665" t="n">
        <v>90</v>
      </c>
      <c r="C665" t="inlineStr">
        <is>
          <t xml:space="preserve">CONCLUIDO	</t>
        </is>
      </c>
      <c r="D665" t="n">
        <v>3.7982</v>
      </c>
      <c r="E665" t="n">
        <v>26.33</v>
      </c>
      <c r="F665" t="n">
        <v>23.55</v>
      </c>
      <c r="G665" t="n">
        <v>141.31</v>
      </c>
      <c r="H665" t="n">
        <v>1.89</v>
      </c>
      <c r="I665" t="n">
        <v>10</v>
      </c>
      <c r="J665" t="n">
        <v>209.45</v>
      </c>
      <c r="K665" t="n">
        <v>52.44</v>
      </c>
      <c r="L665" t="n">
        <v>22.25</v>
      </c>
      <c r="M665" t="n">
        <v>8</v>
      </c>
      <c r="N665" t="n">
        <v>44.75</v>
      </c>
      <c r="O665" t="n">
        <v>26065.82</v>
      </c>
      <c r="P665" t="n">
        <v>274.18</v>
      </c>
      <c r="Q665" t="n">
        <v>608.78</v>
      </c>
      <c r="R665" t="n">
        <v>52.87</v>
      </c>
      <c r="S665" t="n">
        <v>46.36</v>
      </c>
      <c r="T665" t="n">
        <v>2933.08</v>
      </c>
      <c r="U665" t="n">
        <v>0.88</v>
      </c>
      <c r="V665" t="n">
        <v>0.9</v>
      </c>
      <c r="W665" t="n">
        <v>9.199999999999999</v>
      </c>
      <c r="X665" t="n">
        <v>0.18</v>
      </c>
      <c r="Y665" t="n">
        <v>1</v>
      </c>
      <c r="Z665" t="n">
        <v>10</v>
      </c>
    </row>
    <row r="666">
      <c r="A666" t="n">
        <v>86</v>
      </c>
      <c r="B666" t="n">
        <v>90</v>
      </c>
      <c r="C666" t="inlineStr">
        <is>
          <t xml:space="preserve">CONCLUIDO	</t>
        </is>
      </c>
      <c r="D666" t="n">
        <v>3.7982</v>
      </c>
      <c r="E666" t="n">
        <v>26.33</v>
      </c>
      <c r="F666" t="n">
        <v>23.55</v>
      </c>
      <c r="G666" t="n">
        <v>141.31</v>
      </c>
      <c r="H666" t="n">
        <v>1.9</v>
      </c>
      <c r="I666" t="n">
        <v>10</v>
      </c>
      <c r="J666" t="n">
        <v>209.85</v>
      </c>
      <c r="K666" t="n">
        <v>52.44</v>
      </c>
      <c r="L666" t="n">
        <v>22.5</v>
      </c>
      <c r="M666" t="n">
        <v>8</v>
      </c>
      <c r="N666" t="n">
        <v>44.91</v>
      </c>
      <c r="O666" t="n">
        <v>26115.34</v>
      </c>
      <c r="P666" t="n">
        <v>274.06</v>
      </c>
      <c r="Q666" t="n">
        <v>608.87</v>
      </c>
      <c r="R666" t="n">
        <v>52.98</v>
      </c>
      <c r="S666" t="n">
        <v>46.36</v>
      </c>
      <c r="T666" t="n">
        <v>2989.44</v>
      </c>
      <c r="U666" t="n">
        <v>0.87</v>
      </c>
      <c r="V666" t="n">
        <v>0.9</v>
      </c>
      <c r="W666" t="n">
        <v>9.19</v>
      </c>
      <c r="X666" t="n">
        <v>0.18</v>
      </c>
      <c r="Y666" t="n">
        <v>1</v>
      </c>
      <c r="Z666" t="n">
        <v>10</v>
      </c>
    </row>
    <row r="667">
      <c r="A667" t="n">
        <v>87</v>
      </c>
      <c r="B667" t="n">
        <v>90</v>
      </c>
      <c r="C667" t="inlineStr">
        <is>
          <t xml:space="preserve">CONCLUIDO	</t>
        </is>
      </c>
      <c r="D667" t="n">
        <v>3.7996</v>
      </c>
      <c r="E667" t="n">
        <v>26.32</v>
      </c>
      <c r="F667" t="n">
        <v>23.54</v>
      </c>
      <c r="G667" t="n">
        <v>141.25</v>
      </c>
      <c r="H667" t="n">
        <v>1.92</v>
      </c>
      <c r="I667" t="n">
        <v>10</v>
      </c>
      <c r="J667" t="n">
        <v>210.25</v>
      </c>
      <c r="K667" t="n">
        <v>52.44</v>
      </c>
      <c r="L667" t="n">
        <v>22.75</v>
      </c>
      <c r="M667" t="n">
        <v>8</v>
      </c>
      <c r="N667" t="n">
        <v>45.06</v>
      </c>
      <c r="O667" t="n">
        <v>26164.91</v>
      </c>
      <c r="P667" t="n">
        <v>273.96</v>
      </c>
      <c r="Q667" t="n">
        <v>608.8</v>
      </c>
      <c r="R667" t="n">
        <v>52.68</v>
      </c>
      <c r="S667" t="n">
        <v>46.36</v>
      </c>
      <c r="T667" t="n">
        <v>2837.09</v>
      </c>
      <c r="U667" t="n">
        <v>0.88</v>
      </c>
      <c r="V667" t="n">
        <v>0.91</v>
      </c>
      <c r="W667" t="n">
        <v>9.19</v>
      </c>
      <c r="X667" t="n">
        <v>0.17</v>
      </c>
      <c r="Y667" t="n">
        <v>1</v>
      </c>
      <c r="Z667" t="n">
        <v>10</v>
      </c>
    </row>
    <row r="668">
      <c r="A668" t="n">
        <v>88</v>
      </c>
      <c r="B668" t="n">
        <v>90</v>
      </c>
      <c r="C668" t="inlineStr">
        <is>
          <t xml:space="preserve">CONCLUIDO	</t>
        </is>
      </c>
      <c r="D668" t="n">
        <v>3.7993</v>
      </c>
      <c r="E668" t="n">
        <v>26.32</v>
      </c>
      <c r="F668" t="n">
        <v>23.54</v>
      </c>
      <c r="G668" t="n">
        <v>141.27</v>
      </c>
      <c r="H668" t="n">
        <v>1.94</v>
      </c>
      <c r="I668" t="n">
        <v>10</v>
      </c>
      <c r="J668" t="n">
        <v>210.65</v>
      </c>
      <c r="K668" t="n">
        <v>52.44</v>
      </c>
      <c r="L668" t="n">
        <v>23</v>
      </c>
      <c r="M668" t="n">
        <v>8</v>
      </c>
      <c r="N668" t="n">
        <v>45.21</v>
      </c>
      <c r="O668" t="n">
        <v>26214.54</v>
      </c>
      <c r="P668" t="n">
        <v>273.97</v>
      </c>
      <c r="Q668" t="n">
        <v>608.79</v>
      </c>
      <c r="R668" t="n">
        <v>52.74</v>
      </c>
      <c r="S668" t="n">
        <v>46.36</v>
      </c>
      <c r="T668" t="n">
        <v>2869.74</v>
      </c>
      <c r="U668" t="n">
        <v>0.88</v>
      </c>
      <c r="V668" t="n">
        <v>0.91</v>
      </c>
      <c r="W668" t="n">
        <v>9.19</v>
      </c>
      <c r="X668" t="n">
        <v>0.17</v>
      </c>
      <c r="Y668" t="n">
        <v>1</v>
      </c>
      <c r="Z668" t="n">
        <v>10</v>
      </c>
    </row>
    <row r="669">
      <c r="A669" t="n">
        <v>89</v>
      </c>
      <c r="B669" t="n">
        <v>90</v>
      </c>
      <c r="C669" t="inlineStr">
        <is>
          <t xml:space="preserve">CONCLUIDO	</t>
        </is>
      </c>
      <c r="D669" t="n">
        <v>3.7993</v>
      </c>
      <c r="E669" t="n">
        <v>26.32</v>
      </c>
      <c r="F669" t="n">
        <v>23.54</v>
      </c>
      <c r="G669" t="n">
        <v>141.27</v>
      </c>
      <c r="H669" t="n">
        <v>1.96</v>
      </c>
      <c r="I669" t="n">
        <v>10</v>
      </c>
      <c r="J669" t="n">
        <v>211.05</v>
      </c>
      <c r="K669" t="n">
        <v>52.44</v>
      </c>
      <c r="L669" t="n">
        <v>23.25</v>
      </c>
      <c r="M669" t="n">
        <v>8</v>
      </c>
      <c r="N669" t="n">
        <v>45.36</v>
      </c>
      <c r="O669" t="n">
        <v>26264.21</v>
      </c>
      <c r="P669" t="n">
        <v>273.75</v>
      </c>
      <c r="Q669" t="n">
        <v>608.78</v>
      </c>
      <c r="R669" t="n">
        <v>52.66</v>
      </c>
      <c r="S669" t="n">
        <v>46.36</v>
      </c>
      <c r="T669" t="n">
        <v>2825.89</v>
      </c>
      <c r="U669" t="n">
        <v>0.88</v>
      </c>
      <c r="V669" t="n">
        <v>0.9</v>
      </c>
      <c r="W669" t="n">
        <v>9.199999999999999</v>
      </c>
      <c r="X669" t="n">
        <v>0.17</v>
      </c>
      <c r="Y669" t="n">
        <v>1</v>
      </c>
      <c r="Z669" t="n">
        <v>10</v>
      </c>
    </row>
    <row r="670">
      <c r="A670" t="n">
        <v>90</v>
      </c>
      <c r="B670" t="n">
        <v>90</v>
      </c>
      <c r="C670" t="inlineStr">
        <is>
          <t xml:space="preserve">CONCLUIDO	</t>
        </is>
      </c>
      <c r="D670" t="n">
        <v>3.799</v>
      </c>
      <c r="E670" t="n">
        <v>26.32</v>
      </c>
      <c r="F670" t="n">
        <v>23.55</v>
      </c>
      <c r="G670" t="n">
        <v>141.28</v>
      </c>
      <c r="H670" t="n">
        <v>1.97</v>
      </c>
      <c r="I670" t="n">
        <v>10</v>
      </c>
      <c r="J670" t="n">
        <v>211.46</v>
      </c>
      <c r="K670" t="n">
        <v>52.44</v>
      </c>
      <c r="L670" t="n">
        <v>23.5</v>
      </c>
      <c r="M670" t="n">
        <v>8</v>
      </c>
      <c r="N670" t="n">
        <v>45.52</v>
      </c>
      <c r="O670" t="n">
        <v>26313.94</v>
      </c>
      <c r="P670" t="n">
        <v>272.43</v>
      </c>
      <c r="Q670" t="n">
        <v>608.75</v>
      </c>
      <c r="R670" t="n">
        <v>52.68</v>
      </c>
      <c r="S670" t="n">
        <v>46.36</v>
      </c>
      <c r="T670" t="n">
        <v>2840.05</v>
      </c>
      <c r="U670" t="n">
        <v>0.88</v>
      </c>
      <c r="V670" t="n">
        <v>0.9</v>
      </c>
      <c r="W670" t="n">
        <v>9.199999999999999</v>
      </c>
      <c r="X670" t="n">
        <v>0.18</v>
      </c>
      <c r="Y670" t="n">
        <v>1</v>
      </c>
      <c r="Z670" t="n">
        <v>10</v>
      </c>
    </row>
    <row r="671">
      <c r="A671" t="n">
        <v>91</v>
      </c>
      <c r="B671" t="n">
        <v>90</v>
      </c>
      <c r="C671" t="inlineStr">
        <is>
          <t xml:space="preserve">CONCLUIDO	</t>
        </is>
      </c>
      <c r="D671" t="n">
        <v>3.7978</v>
      </c>
      <c r="E671" t="n">
        <v>26.33</v>
      </c>
      <c r="F671" t="n">
        <v>23.55</v>
      </c>
      <c r="G671" t="n">
        <v>141.33</v>
      </c>
      <c r="H671" t="n">
        <v>1.99</v>
      </c>
      <c r="I671" t="n">
        <v>10</v>
      </c>
      <c r="J671" t="n">
        <v>211.86</v>
      </c>
      <c r="K671" t="n">
        <v>52.44</v>
      </c>
      <c r="L671" t="n">
        <v>23.75</v>
      </c>
      <c r="M671" t="n">
        <v>8</v>
      </c>
      <c r="N671" t="n">
        <v>45.67</v>
      </c>
      <c r="O671" t="n">
        <v>26363.73</v>
      </c>
      <c r="P671" t="n">
        <v>270.75</v>
      </c>
      <c r="Q671" t="n">
        <v>608.79</v>
      </c>
      <c r="R671" t="n">
        <v>53.05</v>
      </c>
      <c r="S671" t="n">
        <v>46.36</v>
      </c>
      <c r="T671" t="n">
        <v>3021.35</v>
      </c>
      <c r="U671" t="n">
        <v>0.87</v>
      </c>
      <c r="V671" t="n">
        <v>0.9</v>
      </c>
      <c r="W671" t="n">
        <v>9.199999999999999</v>
      </c>
      <c r="X671" t="n">
        <v>0.18</v>
      </c>
      <c r="Y671" t="n">
        <v>1</v>
      </c>
      <c r="Z671" t="n">
        <v>10</v>
      </c>
    </row>
    <row r="672">
      <c r="A672" t="n">
        <v>92</v>
      </c>
      <c r="B672" t="n">
        <v>90</v>
      </c>
      <c r="C672" t="inlineStr">
        <is>
          <t xml:space="preserve">CONCLUIDO	</t>
        </is>
      </c>
      <c r="D672" t="n">
        <v>3.8061</v>
      </c>
      <c r="E672" t="n">
        <v>26.27</v>
      </c>
      <c r="F672" t="n">
        <v>23.53</v>
      </c>
      <c r="G672" t="n">
        <v>156.89</v>
      </c>
      <c r="H672" t="n">
        <v>2.01</v>
      </c>
      <c r="I672" t="n">
        <v>9</v>
      </c>
      <c r="J672" t="n">
        <v>212.27</v>
      </c>
      <c r="K672" t="n">
        <v>52.44</v>
      </c>
      <c r="L672" t="n">
        <v>24</v>
      </c>
      <c r="M672" t="n">
        <v>7</v>
      </c>
      <c r="N672" t="n">
        <v>45.82</v>
      </c>
      <c r="O672" t="n">
        <v>26413.56</v>
      </c>
      <c r="P672" t="n">
        <v>268.02</v>
      </c>
      <c r="Q672" t="n">
        <v>608.78</v>
      </c>
      <c r="R672" t="n">
        <v>52.37</v>
      </c>
      <c r="S672" t="n">
        <v>46.36</v>
      </c>
      <c r="T672" t="n">
        <v>2689.7</v>
      </c>
      <c r="U672" t="n">
        <v>0.89</v>
      </c>
      <c r="V672" t="n">
        <v>0.91</v>
      </c>
      <c r="W672" t="n">
        <v>9.19</v>
      </c>
      <c r="X672" t="n">
        <v>0.16</v>
      </c>
      <c r="Y672" t="n">
        <v>1</v>
      </c>
      <c r="Z672" t="n">
        <v>10</v>
      </c>
    </row>
    <row r="673">
      <c r="A673" t="n">
        <v>93</v>
      </c>
      <c r="B673" t="n">
        <v>90</v>
      </c>
      <c r="C673" t="inlineStr">
        <is>
          <t xml:space="preserve">CONCLUIDO	</t>
        </is>
      </c>
      <c r="D673" t="n">
        <v>3.8067</v>
      </c>
      <c r="E673" t="n">
        <v>26.27</v>
      </c>
      <c r="F673" t="n">
        <v>23.53</v>
      </c>
      <c r="G673" t="n">
        <v>156.86</v>
      </c>
      <c r="H673" t="n">
        <v>2.03</v>
      </c>
      <c r="I673" t="n">
        <v>9</v>
      </c>
      <c r="J673" t="n">
        <v>212.67</v>
      </c>
      <c r="K673" t="n">
        <v>52.44</v>
      </c>
      <c r="L673" t="n">
        <v>24.25</v>
      </c>
      <c r="M673" t="n">
        <v>7</v>
      </c>
      <c r="N673" t="n">
        <v>45.98</v>
      </c>
      <c r="O673" t="n">
        <v>26463.45</v>
      </c>
      <c r="P673" t="n">
        <v>268.38</v>
      </c>
      <c r="Q673" t="n">
        <v>608.75</v>
      </c>
      <c r="R673" t="n">
        <v>52.27</v>
      </c>
      <c r="S673" t="n">
        <v>46.36</v>
      </c>
      <c r="T673" t="n">
        <v>2639</v>
      </c>
      <c r="U673" t="n">
        <v>0.89</v>
      </c>
      <c r="V673" t="n">
        <v>0.91</v>
      </c>
      <c r="W673" t="n">
        <v>9.19</v>
      </c>
      <c r="X673" t="n">
        <v>0.16</v>
      </c>
      <c r="Y673" t="n">
        <v>1</v>
      </c>
      <c r="Z673" t="n">
        <v>10</v>
      </c>
    </row>
    <row r="674">
      <c r="A674" t="n">
        <v>94</v>
      </c>
      <c r="B674" t="n">
        <v>90</v>
      </c>
      <c r="C674" t="inlineStr">
        <is>
          <t xml:space="preserve">CONCLUIDO	</t>
        </is>
      </c>
      <c r="D674" t="n">
        <v>3.8059</v>
      </c>
      <c r="E674" t="n">
        <v>26.27</v>
      </c>
      <c r="F674" t="n">
        <v>23.53</v>
      </c>
      <c r="G674" t="n">
        <v>156.89</v>
      </c>
      <c r="H674" t="n">
        <v>2.04</v>
      </c>
      <c r="I674" t="n">
        <v>9</v>
      </c>
      <c r="J674" t="n">
        <v>213.08</v>
      </c>
      <c r="K674" t="n">
        <v>52.44</v>
      </c>
      <c r="L674" t="n">
        <v>24.5</v>
      </c>
      <c r="M674" t="n">
        <v>7</v>
      </c>
      <c r="N674" t="n">
        <v>46.13</v>
      </c>
      <c r="O674" t="n">
        <v>26513.39</v>
      </c>
      <c r="P674" t="n">
        <v>268.56</v>
      </c>
      <c r="Q674" t="n">
        <v>608.8</v>
      </c>
      <c r="R674" t="n">
        <v>52.46</v>
      </c>
      <c r="S674" t="n">
        <v>46.36</v>
      </c>
      <c r="T674" t="n">
        <v>2731.94</v>
      </c>
      <c r="U674" t="n">
        <v>0.88</v>
      </c>
      <c r="V674" t="n">
        <v>0.91</v>
      </c>
      <c r="W674" t="n">
        <v>9.19</v>
      </c>
      <c r="X674" t="n">
        <v>0.16</v>
      </c>
      <c r="Y674" t="n">
        <v>1</v>
      </c>
      <c r="Z674" t="n">
        <v>10</v>
      </c>
    </row>
    <row r="675">
      <c r="A675" t="n">
        <v>95</v>
      </c>
      <c r="B675" t="n">
        <v>90</v>
      </c>
      <c r="C675" t="inlineStr">
        <is>
          <t xml:space="preserve">CONCLUIDO	</t>
        </is>
      </c>
      <c r="D675" t="n">
        <v>3.8057</v>
      </c>
      <c r="E675" t="n">
        <v>26.28</v>
      </c>
      <c r="F675" t="n">
        <v>23.54</v>
      </c>
      <c r="G675" t="n">
        <v>156.91</v>
      </c>
      <c r="H675" t="n">
        <v>2.06</v>
      </c>
      <c r="I675" t="n">
        <v>9</v>
      </c>
      <c r="J675" t="n">
        <v>213.48</v>
      </c>
      <c r="K675" t="n">
        <v>52.44</v>
      </c>
      <c r="L675" t="n">
        <v>24.75</v>
      </c>
      <c r="M675" t="n">
        <v>7</v>
      </c>
      <c r="N675" t="n">
        <v>46.29</v>
      </c>
      <c r="O675" t="n">
        <v>26563.39</v>
      </c>
      <c r="P675" t="n">
        <v>268.64</v>
      </c>
      <c r="Q675" t="n">
        <v>608.79</v>
      </c>
      <c r="R675" t="n">
        <v>52.51</v>
      </c>
      <c r="S675" t="n">
        <v>46.36</v>
      </c>
      <c r="T675" t="n">
        <v>2758.65</v>
      </c>
      <c r="U675" t="n">
        <v>0.88</v>
      </c>
      <c r="V675" t="n">
        <v>0.91</v>
      </c>
      <c r="W675" t="n">
        <v>9.19</v>
      </c>
      <c r="X675" t="n">
        <v>0.17</v>
      </c>
      <c r="Y675" t="n">
        <v>1</v>
      </c>
      <c r="Z675" t="n">
        <v>10</v>
      </c>
    </row>
    <row r="676">
      <c r="A676" t="n">
        <v>96</v>
      </c>
      <c r="B676" t="n">
        <v>90</v>
      </c>
      <c r="C676" t="inlineStr">
        <is>
          <t xml:space="preserve">CONCLUIDO	</t>
        </is>
      </c>
      <c r="D676" t="n">
        <v>3.806</v>
      </c>
      <c r="E676" t="n">
        <v>26.27</v>
      </c>
      <c r="F676" t="n">
        <v>23.53</v>
      </c>
      <c r="G676" t="n">
        <v>156.89</v>
      </c>
      <c r="H676" t="n">
        <v>2.08</v>
      </c>
      <c r="I676" t="n">
        <v>9</v>
      </c>
      <c r="J676" t="n">
        <v>213.89</v>
      </c>
      <c r="K676" t="n">
        <v>52.44</v>
      </c>
      <c r="L676" t="n">
        <v>25</v>
      </c>
      <c r="M676" t="n">
        <v>7</v>
      </c>
      <c r="N676" t="n">
        <v>46.44</v>
      </c>
      <c r="O676" t="n">
        <v>26613.43</v>
      </c>
      <c r="P676" t="n">
        <v>268.3</v>
      </c>
      <c r="Q676" t="n">
        <v>608.79</v>
      </c>
      <c r="R676" t="n">
        <v>52.47</v>
      </c>
      <c r="S676" t="n">
        <v>46.36</v>
      </c>
      <c r="T676" t="n">
        <v>2739.56</v>
      </c>
      <c r="U676" t="n">
        <v>0.88</v>
      </c>
      <c r="V676" t="n">
        <v>0.91</v>
      </c>
      <c r="W676" t="n">
        <v>9.19</v>
      </c>
      <c r="X676" t="n">
        <v>0.16</v>
      </c>
      <c r="Y676" t="n">
        <v>1</v>
      </c>
      <c r="Z676" t="n">
        <v>10</v>
      </c>
    </row>
    <row r="677">
      <c r="A677" t="n">
        <v>97</v>
      </c>
      <c r="B677" t="n">
        <v>90</v>
      </c>
      <c r="C677" t="inlineStr">
        <is>
          <t xml:space="preserve">CONCLUIDO	</t>
        </is>
      </c>
      <c r="D677" t="n">
        <v>3.8063</v>
      </c>
      <c r="E677" t="n">
        <v>26.27</v>
      </c>
      <c r="F677" t="n">
        <v>23.53</v>
      </c>
      <c r="G677" t="n">
        <v>156.88</v>
      </c>
      <c r="H677" t="n">
        <v>2.09</v>
      </c>
      <c r="I677" t="n">
        <v>9</v>
      </c>
      <c r="J677" t="n">
        <v>214.29</v>
      </c>
      <c r="K677" t="n">
        <v>52.44</v>
      </c>
      <c r="L677" t="n">
        <v>25.25</v>
      </c>
      <c r="M677" t="n">
        <v>7</v>
      </c>
      <c r="N677" t="n">
        <v>46.6</v>
      </c>
      <c r="O677" t="n">
        <v>26663.54</v>
      </c>
      <c r="P677" t="n">
        <v>267.95</v>
      </c>
      <c r="Q677" t="n">
        <v>608.8099999999999</v>
      </c>
      <c r="R677" t="n">
        <v>52.37</v>
      </c>
      <c r="S677" t="n">
        <v>46.36</v>
      </c>
      <c r="T677" t="n">
        <v>2688.59</v>
      </c>
      <c r="U677" t="n">
        <v>0.89</v>
      </c>
      <c r="V677" t="n">
        <v>0.91</v>
      </c>
      <c r="W677" t="n">
        <v>9.19</v>
      </c>
      <c r="X677" t="n">
        <v>0.16</v>
      </c>
      <c r="Y677" t="n">
        <v>1</v>
      </c>
      <c r="Z677" t="n">
        <v>10</v>
      </c>
    </row>
    <row r="678">
      <c r="A678" t="n">
        <v>98</v>
      </c>
      <c r="B678" t="n">
        <v>90</v>
      </c>
      <c r="C678" t="inlineStr">
        <is>
          <t xml:space="preserve">CONCLUIDO	</t>
        </is>
      </c>
      <c r="D678" t="n">
        <v>3.8069</v>
      </c>
      <c r="E678" t="n">
        <v>26.27</v>
      </c>
      <c r="F678" t="n">
        <v>23.53</v>
      </c>
      <c r="G678" t="n">
        <v>156.85</v>
      </c>
      <c r="H678" t="n">
        <v>2.11</v>
      </c>
      <c r="I678" t="n">
        <v>9</v>
      </c>
      <c r="J678" t="n">
        <v>214.7</v>
      </c>
      <c r="K678" t="n">
        <v>52.44</v>
      </c>
      <c r="L678" t="n">
        <v>25.5</v>
      </c>
      <c r="M678" t="n">
        <v>7</v>
      </c>
      <c r="N678" t="n">
        <v>46.76</v>
      </c>
      <c r="O678" t="n">
        <v>26713.69</v>
      </c>
      <c r="P678" t="n">
        <v>267.63</v>
      </c>
      <c r="Q678" t="n">
        <v>608.75</v>
      </c>
      <c r="R678" t="n">
        <v>52.34</v>
      </c>
      <c r="S678" t="n">
        <v>46.36</v>
      </c>
      <c r="T678" t="n">
        <v>2673.31</v>
      </c>
      <c r="U678" t="n">
        <v>0.89</v>
      </c>
      <c r="V678" t="n">
        <v>0.91</v>
      </c>
      <c r="W678" t="n">
        <v>9.19</v>
      </c>
      <c r="X678" t="n">
        <v>0.16</v>
      </c>
      <c r="Y678" t="n">
        <v>1</v>
      </c>
      <c r="Z678" t="n">
        <v>10</v>
      </c>
    </row>
    <row r="679">
      <c r="A679" t="n">
        <v>99</v>
      </c>
      <c r="B679" t="n">
        <v>90</v>
      </c>
      <c r="C679" t="inlineStr">
        <is>
          <t xml:space="preserve">CONCLUIDO	</t>
        </is>
      </c>
      <c r="D679" t="n">
        <v>3.807</v>
      </c>
      <c r="E679" t="n">
        <v>26.27</v>
      </c>
      <c r="F679" t="n">
        <v>23.53</v>
      </c>
      <c r="G679" t="n">
        <v>156.85</v>
      </c>
      <c r="H679" t="n">
        <v>2.13</v>
      </c>
      <c r="I679" t="n">
        <v>9</v>
      </c>
      <c r="J679" t="n">
        <v>215.11</v>
      </c>
      <c r="K679" t="n">
        <v>52.44</v>
      </c>
      <c r="L679" t="n">
        <v>25.75</v>
      </c>
      <c r="M679" t="n">
        <v>7</v>
      </c>
      <c r="N679" t="n">
        <v>46.91</v>
      </c>
      <c r="O679" t="n">
        <v>26763.9</v>
      </c>
      <c r="P679" t="n">
        <v>267.47</v>
      </c>
      <c r="Q679" t="n">
        <v>608.78</v>
      </c>
      <c r="R679" t="n">
        <v>52.23</v>
      </c>
      <c r="S679" t="n">
        <v>46.36</v>
      </c>
      <c r="T679" t="n">
        <v>2617.23</v>
      </c>
      <c r="U679" t="n">
        <v>0.89</v>
      </c>
      <c r="V679" t="n">
        <v>0.91</v>
      </c>
      <c r="W679" t="n">
        <v>9.19</v>
      </c>
      <c r="X679" t="n">
        <v>0.16</v>
      </c>
      <c r="Y679" t="n">
        <v>1</v>
      </c>
      <c r="Z679" t="n">
        <v>10</v>
      </c>
    </row>
    <row r="680">
      <c r="A680" t="n">
        <v>100</v>
      </c>
      <c r="B680" t="n">
        <v>90</v>
      </c>
      <c r="C680" t="inlineStr">
        <is>
          <t xml:space="preserve">CONCLUIDO	</t>
        </is>
      </c>
      <c r="D680" t="n">
        <v>3.8061</v>
      </c>
      <c r="E680" t="n">
        <v>26.27</v>
      </c>
      <c r="F680" t="n">
        <v>23.53</v>
      </c>
      <c r="G680" t="n">
        <v>156.89</v>
      </c>
      <c r="H680" t="n">
        <v>2.14</v>
      </c>
      <c r="I680" t="n">
        <v>9</v>
      </c>
      <c r="J680" t="n">
        <v>215.51</v>
      </c>
      <c r="K680" t="n">
        <v>52.44</v>
      </c>
      <c r="L680" t="n">
        <v>26</v>
      </c>
      <c r="M680" t="n">
        <v>7</v>
      </c>
      <c r="N680" t="n">
        <v>47.07</v>
      </c>
      <c r="O680" t="n">
        <v>26814.17</v>
      </c>
      <c r="P680" t="n">
        <v>266.54</v>
      </c>
      <c r="Q680" t="n">
        <v>608.8200000000001</v>
      </c>
      <c r="R680" t="n">
        <v>52.53</v>
      </c>
      <c r="S680" t="n">
        <v>46.36</v>
      </c>
      <c r="T680" t="n">
        <v>2766.85</v>
      </c>
      <c r="U680" t="n">
        <v>0.88</v>
      </c>
      <c r="V680" t="n">
        <v>0.91</v>
      </c>
      <c r="W680" t="n">
        <v>9.19</v>
      </c>
      <c r="X680" t="n">
        <v>0.16</v>
      </c>
      <c r="Y680" t="n">
        <v>1</v>
      </c>
      <c r="Z680" t="n">
        <v>10</v>
      </c>
    </row>
    <row r="681">
      <c r="A681" t="n">
        <v>101</v>
      </c>
      <c r="B681" t="n">
        <v>90</v>
      </c>
      <c r="C681" t="inlineStr">
        <is>
          <t xml:space="preserve">CONCLUIDO	</t>
        </is>
      </c>
      <c r="D681" t="n">
        <v>3.806</v>
      </c>
      <c r="E681" t="n">
        <v>26.27</v>
      </c>
      <c r="F681" t="n">
        <v>23.53</v>
      </c>
      <c r="G681" t="n">
        <v>156.89</v>
      </c>
      <c r="H681" t="n">
        <v>2.16</v>
      </c>
      <c r="I681" t="n">
        <v>9</v>
      </c>
      <c r="J681" t="n">
        <v>215.92</v>
      </c>
      <c r="K681" t="n">
        <v>52.44</v>
      </c>
      <c r="L681" t="n">
        <v>26.25</v>
      </c>
      <c r="M681" t="n">
        <v>7</v>
      </c>
      <c r="N681" t="n">
        <v>47.23</v>
      </c>
      <c r="O681" t="n">
        <v>26864.49</v>
      </c>
      <c r="P681" t="n">
        <v>265.5</v>
      </c>
      <c r="Q681" t="n">
        <v>608.76</v>
      </c>
      <c r="R681" t="n">
        <v>52.52</v>
      </c>
      <c r="S681" t="n">
        <v>46.36</v>
      </c>
      <c r="T681" t="n">
        <v>2764.45</v>
      </c>
      <c r="U681" t="n">
        <v>0.88</v>
      </c>
      <c r="V681" t="n">
        <v>0.91</v>
      </c>
      <c r="W681" t="n">
        <v>9.19</v>
      </c>
      <c r="X681" t="n">
        <v>0.16</v>
      </c>
      <c r="Y681" t="n">
        <v>1</v>
      </c>
      <c r="Z681" t="n">
        <v>10</v>
      </c>
    </row>
    <row r="682">
      <c r="A682" t="n">
        <v>102</v>
      </c>
      <c r="B682" t="n">
        <v>90</v>
      </c>
      <c r="C682" t="inlineStr">
        <is>
          <t xml:space="preserve">CONCLUIDO	</t>
        </is>
      </c>
      <c r="D682" t="n">
        <v>3.8057</v>
      </c>
      <c r="E682" t="n">
        <v>26.28</v>
      </c>
      <c r="F682" t="n">
        <v>23.54</v>
      </c>
      <c r="G682" t="n">
        <v>156.91</v>
      </c>
      <c r="H682" t="n">
        <v>2.18</v>
      </c>
      <c r="I682" t="n">
        <v>9</v>
      </c>
      <c r="J682" t="n">
        <v>216.33</v>
      </c>
      <c r="K682" t="n">
        <v>52.44</v>
      </c>
      <c r="L682" t="n">
        <v>26.5</v>
      </c>
      <c r="M682" t="n">
        <v>7</v>
      </c>
      <c r="N682" t="n">
        <v>47.39</v>
      </c>
      <c r="O682" t="n">
        <v>26914.86</v>
      </c>
      <c r="P682" t="n">
        <v>264.73</v>
      </c>
      <c r="Q682" t="n">
        <v>608.75</v>
      </c>
      <c r="R682" t="n">
        <v>52.62</v>
      </c>
      <c r="S682" t="n">
        <v>46.36</v>
      </c>
      <c r="T682" t="n">
        <v>2811.79</v>
      </c>
      <c r="U682" t="n">
        <v>0.88</v>
      </c>
      <c r="V682" t="n">
        <v>0.91</v>
      </c>
      <c r="W682" t="n">
        <v>9.19</v>
      </c>
      <c r="X682" t="n">
        <v>0.17</v>
      </c>
      <c r="Y682" t="n">
        <v>1</v>
      </c>
      <c r="Z682" t="n">
        <v>10</v>
      </c>
    </row>
    <row r="683">
      <c r="A683" t="n">
        <v>103</v>
      </c>
      <c r="B683" t="n">
        <v>90</v>
      </c>
      <c r="C683" t="inlineStr">
        <is>
          <t xml:space="preserve">CONCLUIDO	</t>
        </is>
      </c>
      <c r="D683" t="n">
        <v>3.8058</v>
      </c>
      <c r="E683" t="n">
        <v>26.28</v>
      </c>
      <c r="F683" t="n">
        <v>23.54</v>
      </c>
      <c r="G683" t="n">
        <v>156.9</v>
      </c>
      <c r="H683" t="n">
        <v>2.19</v>
      </c>
      <c r="I683" t="n">
        <v>9</v>
      </c>
      <c r="J683" t="n">
        <v>216.74</v>
      </c>
      <c r="K683" t="n">
        <v>52.44</v>
      </c>
      <c r="L683" t="n">
        <v>26.75</v>
      </c>
      <c r="M683" t="n">
        <v>7</v>
      </c>
      <c r="N683" t="n">
        <v>47.55</v>
      </c>
      <c r="O683" t="n">
        <v>26965.29</v>
      </c>
      <c r="P683" t="n">
        <v>262.78</v>
      </c>
      <c r="Q683" t="n">
        <v>608.75</v>
      </c>
      <c r="R683" t="n">
        <v>52.64</v>
      </c>
      <c r="S683" t="n">
        <v>46.36</v>
      </c>
      <c r="T683" t="n">
        <v>2823.54</v>
      </c>
      <c r="U683" t="n">
        <v>0.88</v>
      </c>
      <c r="V683" t="n">
        <v>0.91</v>
      </c>
      <c r="W683" t="n">
        <v>9.19</v>
      </c>
      <c r="X683" t="n">
        <v>0.16</v>
      </c>
      <c r="Y683" t="n">
        <v>1</v>
      </c>
      <c r="Z683" t="n">
        <v>10</v>
      </c>
    </row>
    <row r="684">
      <c r="A684" t="n">
        <v>104</v>
      </c>
      <c r="B684" t="n">
        <v>90</v>
      </c>
      <c r="C684" t="inlineStr">
        <is>
          <t xml:space="preserve">CONCLUIDO	</t>
        </is>
      </c>
      <c r="D684" t="n">
        <v>3.8137</v>
      </c>
      <c r="E684" t="n">
        <v>26.22</v>
      </c>
      <c r="F684" t="n">
        <v>23.52</v>
      </c>
      <c r="G684" t="n">
        <v>176.37</v>
      </c>
      <c r="H684" t="n">
        <v>2.21</v>
      </c>
      <c r="I684" t="n">
        <v>8</v>
      </c>
      <c r="J684" t="n">
        <v>217.15</v>
      </c>
      <c r="K684" t="n">
        <v>52.44</v>
      </c>
      <c r="L684" t="n">
        <v>27</v>
      </c>
      <c r="M684" t="n">
        <v>4</v>
      </c>
      <c r="N684" t="n">
        <v>47.71</v>
      </c>
      <c r="O684" t="n">
        <v>27015.77</v>
      </c>
      <c r="P684" t="n">
        <v>262.79</v>
      </c>
      <c r="Q684" t="n">
        <v>608.8</v>
      </c>
      <c r="R684" t="n">
        <v>51.76</v>
      </c>
      <c r="S684" t="n">
        <v>46.36</v>
      </c>
      <c r="T684" t="n">
        <v>2385.32</v>
      </c>
      <c r="U684" t="n">
        <v>0.9</v>
      </c>
      <c r="V684" t="n">
        <v>0.91</v>
      </c>
      <c r="W684" t="n">
        <v>9.199999999999999</v>
      </c>
      <c r="X684" t="n">
        <v>0.14</v>
      </c>
      <c r="Y684" t="n">
        <v>1</v>
      </c>
      <c r="Z684" t="n">
        <v>10</v>
      </c>
    </row>
    <row r="685">
      <c r="A685" t="n">
        <v>105</v>
      </c>
      <c r="B685" t="n">
        <v>90</v>
      </c>
      <c r="C685" t="inlineStr">
        <is>
          <t xml:space="preserve">CONCLUIDO	</t>
        </is>
      </c>
      <c r="D685" t="n">
        <v>3.8142</v>
      </c>
      <c r="E685" t="n">
        <v>26.22</v>
      </c>
      <c r="F685" t="n">
        <v>23.51</v>
      </c>
      <c r="G685" t="n">
        <v>176.34</v>
      </c>
      <c r="H685" t="n">
        <v>2.23</v>
      </c>
      <c r="I685" t="n">
        <v>8</v>
      </c>
      <c r="J685" t="n">
        <v>217.56</v>
      </c>
      <c r="K685" t="n">
        <v>52.44</v>
      </c>
      <c r="L685" t="n">
        <v>27.25</v>
      </c>
      <c r="M685" t="n">
        <v>4</v>
      </c>
      <c r="N685" t="n">
        <v>47.87</v>
      </c>
      <c r="O685" t="n">
        <v>27066.31</v>
      </c>
      <c r="P685" t="n">
        <v>263.17</v>
      </c>
      <c r="Q685" t="n">
        <v>608.85</v>
      </c>
      <c r="R685" t="n">
        <v>51.64</v>
      </c>
      <c r="S685" t="n">
        <v>46.36</v>
      </c>
      <c r="T685" t="n">
        <v>2325.97</v>
      </c>
      <c r="U685" t="n">
        <v>0.9</v>
      </c>
      <c r="V685" t="n">
        <v>0.91</v>
      </c>
      <c r="W685" t="n">
        <v>9.19</v>
      </c>
      <c r="X685" t="n">
        <v>0.14</v>
      </c>
      <c r="Y685" t="n">
        <v>1</v>
      </c>
      <c r="Z685" t="n">
        <v>10</v>
      </c>
    </row>
    <row r="686">
      <c r="A686" t="n">
        <v>106</v>
      </c>
      <c r="B686" t="n">
        <v>90</v>
      </c>
      <c r="C686" t="inlineStr">
        <is>
          <t xml:space="preserve">CONCLUIDO	</t>
        </is>
      </c>
      <c r="D686" t="n">
        <v>3.8141</v>
      </c>
      <c r="E686" t="n">
        <v>26.22</v>
      </c>
      <c r="F686" t="n">
        <v>23.51</v>
      </c>
      <c r="G686" t="n">
        <v>176.35</v>
      </c>
      <c r="H686" t="n">
        <v>2.24</v>
      </c>
      <c r="I686" t="n">
        <v>8</v>
      </c>
      <c r="J686" t="n">
        <v>217.97</v>
      </c>
      <c r="K686" t="n">
        <v>52.44</v>
      </c>
      <c r="L686" t="n">
        <v>27.5</v>
      </c>
      <c r="M686" t="n">
        <v>2</v>
      </c>
      <c r="N686" t="n">
        <v>48.03</v>
      </c>
      <c r="O686" t="n">
        <v>27116.91</v>
      </c>
      <c r="P686" t="n">
        <v>263.54</v>
      </c>
      <c r="Q686" t="n">
        <v>608.79</v>
      </c>
      <c r="R686" t="n">
        <v>51.49</v>
      </c>
      <c r="S686" t="n">
        <v>46.36</v>
      </c>
      <c r="T686" t="n">
        <v>2252.71</v>
      </c>
      <c r="U686" t="n">
        <v>0.9</v>
      </c>
      <c r="V686" t="n">
        <v>0.91</v>
      </c>
      <c r="W686" t="n">
        <v>9.199999999999999</v>
      </c>
      <c r="X686" t="n">
        <v>0.14</v>
      </c>
      <c r="Y686" t="n">
        <v>1</v>
      </c>
      <c r="Z686" t="n">
        <v>10</v>
      </c>
    </row>
    <row r="687">
      <c r="A687" t="n">
        <v>107</v>
      </c>
      <c r="B687" t="n">
        <v>90</v>
      </c>
      <c r="C687" t="inlineStr">
        <is>
          <t xml:space="preserve">CONCLUIDO	</t>
        </is>
      </c>
      <c r="D687" t="n">
        <v>3.8147</v>
      </c>
      <c r="E687" t="n">
        <v>26.21</v>
      </c>
      <c r="F687" t="n">
        <v>23.51</v>
      </c>
      <c r="G687" t="n">
        <v>176.32</v>
      </c>
      <c r="H687" t="n">
        <v>2.26</v>
      </c>
      <c r="I687" t="n">
        <v>8</v>
      </c>
      <c r="J687" t="n">
        <v>218.38</v>
      </c>
      <c r="K687" t="n">
        <v>52.44</v>
      </c>
      <c r="L687" t="n">
        <v>27.75</v>
      </c>
      <c r="M687" t="n">
        <v>2</v>
      </c>
      <c r="N687" t="n">
        <v>48.19</v>
      </c>
      <c r="O687" t="n">
        <v>27167.55</v>
      </c>
      <c r="P687" t="n">
        <v>263.89</v>
      </c>
      <c r="Q687" t="n">
        <v>608.77</v>
      </c>
      <c r="R687" t="n">
        <v>51.49</v>
      </c>
      <c r="S687" t="n">
        <v>46.36</v>
      </c>
      <c r="T687" t="n">
        <v>2250.37</v>
      </c>
      <c r="U687" t="n">
        <v>0.9</v>
      </c>
      <c r="V687" t="n">
        <v>0.91</v>
      </c>
      <c r="W687" t="n">
        <v>9.199999999999999</v>
      </c>
      <c r="X687" t="n">
        <v>0.14</v>
      </c>
      <c r="Y687" t="n">
        <v>1</v>
      </c>
      <c r="Z687" t="n">
        <v>10</v>
      </c>
    </row>
    <row r="688">
      <c r="A688" t="n">
        <v>108</v>
      </c>
      <c r="B688" t="n">
        <v>90</v>
      </c>
      <c r="C688" t="inlineStr">
        <is>
          <t xml:space="preserve">CONCLUIDO	</t>
        </is>
      </c>
      <c r="D688" t="n">
        <v>3.8144</v>
      </c>
      <c r="E688" t="n">
        <v>26.22</v>
      </c>
      <c r="F688" t="n">
        <v>23.51</v>
      </c>
      <c r="G688" t="n">
        <v>176.34</v>
      </c>
      <c r="H688" t="n">
        <v>2.27</v>
      </c>
      <c r="I688" t="n">
        <v>8</v>
      </c>
      <c r="J688" t="n">
        <v>218.79</v>
      </c>
      <c r="K688" t="n">
        <v>52.44</v>
      </c>
      <c r="L688" t="n">
        <v>28</v>
      </c>
      <c r="M688" t="n">
        <v>1</v>
      </c>
      <c r="N688" t="n">
        <v>48.35</v>
      </c>
      <c r="O688" t="n">
        <v>27218.26</v>
      </c>
      <c r="P688" t="n">
        <v>264.35</v>
      </c>
      <c r="Q688" t="n">
        <v>608.76</v>
      </c>
      <c r="R688" t="n">
        <v>51.51</v>
      </c>
      <c r="S688" t="n">
        <v>46.36</v>
      </c>
      <c r="T688" t="n">
        <v>2260.06</v>
      </c>
      <c r="U688" t="n">
        <v>0.9</v>
      </c>
      <c r="V688" t="n">
        <v>0.91</v>
      </c>
      <c r="W688" t="n">
        <v>9.199999999999999</v>
      </c>
      <c r="X688" t="n">
        <v>0.14</v>
      </c>
      <c r="Y688" t="n">
        <v>1</v>
      </c>
      <c r="Z688" t="n">
        <v>10</v>
      </c>
    </row>
    <row r="689">
      <c r="A689" t="n">
        <v>109</v>
      </c>
      <c r="B689" t="n">
        <v>90</v>
      </c>
      <c r="C689" t="inlineStr">
        <is>
          <t xml:space="preserve">CONCLUIDO	</t>
        </is>
      </c>
      <c r="D689" t="n">
        <v>3.8142</v>
      </c>
      <c r="E689" t="n">
        <v>26.22</v>
      </c>
      <c r="F689" t="n">
        <v>23.51</v>
      </c>
      <c r="G689" t="n">
        <v>176.35</v>
      </c>
      <c r="H689" t="n">
        <v>2.29</v>
      </c>
      <c r="I689" t="n">
        <v>8</v>
      </c>
      <c r="J689" t="n">
        <v>219.2</v>
      </c>
      <c r="K689" t="n">
        <v>52.44</v>
      </c>
      <c r="L689" t="n">
        <v>28.25</v>
      </c>
      <c r="M689" t="n">
        <v>1</v>
      </c>
      <c r="N689" t="n">
        <v>48.51</v>
      </c>
      <c r="O689" t="n">
        <v>27269.02</v>
      </c>
      <c r="P689" t="n">
        <v>264.75</v>
      </c>
      <c r="Q689" t="n">
        <v>608.78</v>
      </c>
      <c r="R689" t="n">
        <v>51.54</v>
      </c>
      <c r="S689" t="n">
        <v>46.36</v>
      </c>
      <c r="T689" t="n">
        <v>2277.46</v>
      </c>
      <c r="U689" t="n">
        <v>0.9</v>
      </c>
      <c r="V689" t="n">
        <v>0.91</v>
      </c>
      <c r="W689" t="n">
        <v>9.199999999999999</v>
      </c>
      <c r="X689" t="n">
        <v>0.14</v>
      </c>
      <c r="Y689" t="n">
        <v>1</v>
      </c>
      <c r="Z689" t="n">
        <v>10</v>
      </c>
    </row>
    <row r="690">
      <c r="A690" t="n">
        <v>110</v>
      </c>
      <c r="B690" t="n">
        <v>90</v>
      </c>
      <c r="C690" t="inlineStr">
        <is>
          <t xml:space="preserve">CONCLUIDO	</t>
        </is>
      </c>
      <c r="D690" t="n">
        <v>3.8141</v>
      </c>
      <c r="E690" t="n">
        <v>26.22</v>
      </c>
      <c r="F690" t="n">
        <v>23.51</v>
      </c>
      <c r="G690" t="n">
        <v>176.35</v>
      </c>
      <c r="H690" t="n">
        <v>2.31</v>
      </c>
      <c r="I690" t="n">
        <v>8</v>
      </c>
      <c r="J690" t="n">
        <v>219.61</v>
      </c>
      <c r="K690" t="n">
        <v>52.44</v>
      </c>
      <c r="L690" t="n">
        <v>28.5</v>
      </c>
      <c r="M690" t="n">
        <v>1</v>
      </c>
      <c r="N690" t="n">
        <v>48.67</v>
      </c>
      <c r="O690" t="n">
        <v>27319.84</v>
      </c>
      <c r="P690" t="n">
        <v>265.15</v>
      </c>
      <c r="Q690" t="n">
        <v>608.76</v>
      </c>
      <c r="R690" t="n">
        <v>51.51</v>
      </c>
      <c r="S690" t="n">
        <v>46.36</v>
      </c>
      <c r="T690" t="n">
        <v>2261.87</v>
      </c>
      <c r="U690" t="n">
        <v>0.9</v>
      </c>
      <c r="V690" t="n">
        <v>0.91</v>
      </c>
      <c r="W690" t="n">
        <v>9.199999999999999</v>
      </c>
      <c r="X690" t="n">
        <v>0.14</v>
      </c>
      <c r="Y690" t="n">
        <v>1</v>
      </c>
      <c r="Z690" t="n">
        <v>10</v>
      </c>
    </row>
    <row r="691">
      <c r="A691" t="n">
        <v>111</v>
      </c>
      <c r="B691" t="n">
        <v>90</v>
      </c>
      <c r="C691" t="inlineStr">
        <is>
          <t xml:space="preserve">CONCLUIDO	</t>
        </is>
      </c>
      <c r="D691" t="n">
        <v>3.8142</v>
      </c>
      <c r="E691" t="n">
        <v>26.22</v>
      </c>
      <c r="F691" t="n">
        <v>23.51</v>
      </c>
      <c r="G691" t="n">
        <v>176.35</v>
      </c>
      <c r="H691" t="n">
        <v>2.32</v>
      </c>
      <c r="I691" t="n">
        <v>8</v>
      </c>
      <c r="J691" t="n">
        <v>220.03</v>
      </c>
      <c r="K691" t="n">
        <v>52.44</v>
      </c>
      <c r="L691" t="n">
        <v>28.75</v>
      </c>
      <c r="M691" t="n">
        <v>0</v>
      </c>
      <c r="N691" t="n">
        <v>48.83</v>
      </c>
      <c r="O691" t="n">
        <v>27370.71</v>
      </c>
      <c r="P691" t="n">
        <v>265.6</v>
      </c>
      <c r="Q691" t="n">
        <v>608.76</v>
      </c>
      <c r="R691" t="n">
        <v>51.5</v>
      </c>
      <c r="S691" t="n">
        <v>46.36</v>
      </c>
      <c r="T691" t="n">
        <v>2257.42</v>
      </c>
      <c r="U691" t="n">
        <v>0.9</v>
      </c>
      <c r="V691" t="n">
        <v>0.91</v>
      </c>
      <c r="W691" t="n">
        <v>9.199999999999999</v>
      </c>
      <c r="X691" t="n">
        <v>0.14</v>
      </c>
      <c r="Y691" t="n">
        <v>1</v>
      </c>
      <c r="Z691" t="n">
        <v>10</v>
      </c>
    </row>
    <row r="692">
      <c r="A692" t="n">
        <v>0</v>
      </c>
      <c r="B692" t="n">
        <v>110</v>
      </c>
      <c r="C692" t="inlineStr">
        <is>
          <t xml:space="preserve">CONCLUIDO	</t>
        </is>
      </c>
      <c r="D692" t="n">
        <v>2.1601</v>
      </c>
      <c r="E692" t="n">
        <v>46.29</v>
      </c>
      <c r="F692" t="n">
        <v>30.04</v>
      </c>
      <c r="G692" t="n">
        <v>5.58</v>
      </c>
      <c r="H692" t="n">
        <v>0.08</v>
      </c>
      <c r="I692" t="n">
        <v>323</v>
      </c>
      <c r="J692" t="n">
        <v>213.37</v>
      </c>
      <c r="K692" t="n">
        <v>56.13</v>
      </c>
      <c r="L692" t="n">
        <v>1</v>
      </c>
      <c r="M692" t="n">
        <v>321</v>
      </c>
      <c r="N692" t="n">
        <v>46.25</v>
      </c>
      <c r="O692" t="n">
        <v>26550.29</v>
      </c>
      <c r="P692" t="n">
        <v>450.36</v>
      </c>
      <c r="Q692" t="n">
        <v>610.3099999999999</v>
      </c>
      <c r="R692" t="n">
        <v>253.85</v>
      </c>
      <c r="S692" t="n">
        <v>46.36</v>
      </c>
      <c r="T692" t="n">
        <v>101857.34</v>
      </c>
      <c r="U692" t="n">
        <v>0.18</v>
      </c>
      <c r="V692" t="n">
        <v>0.71</v>
      </c>
      <c r="W692" t="n">
        <v>9.73</v>
      </c>
      <c r="X692" t="n">
        <v>6.64</v>
      </c>
      <c r="Y692" t="n">
        <v>1</v>
      </c>
      <c r="Z692" t="n">
        <v>10</v>
      </c>
    </row>
    <row r="693">
      <c r="A693" t="n">
        <v>1</v>
      </c>
      <c r="B693" t="n">
        <v>110</v>
      </c>
      <c r="C693" t="inlineStr">
        <is>
          <t xml:space="preserve">CONCLUIDO	</t>
        </is>
      </c>
      <c r="D693" t="n">
        <v>2.4189</v>
      </c>
      <c r="E693" t="n">
        <v>41.34</v>
      </c>
      <c r="F693" t="n">
        <v>28.38</v>
      </c>
      <c r="G693" t="n">
        <v>6.95</v>
      </c>
      <c r="H693" t="n">
        <v>0.1</v>
      </c>
      <c r="I693" t="n">
        <v>245</v>
      </c>
      <c r="J693" t="n">
        <v>213.78</v>
      </c>
      <c r="K693" t="n">
        <v>56.13</v>
      </c>
      <c r="L693" t="n">
        <v>1.25</v>
      </c>
      <c r="M693" t="n">
        <v>243</v>
      </c>
      <c r="N693" t="n">
        <v>46.4</v>
      </c>
      <c r="O693" t="n">
        <v>26600.32</v>
      </c>
      <c r="P693" t="n">
        <v>425.34</v>
      </c>
      <c r="Q693" t="n">
        <v>609.9</v>
      </c>
      <c r="R693" t="n">
        <v>202.43</v>
      </c>
      <c r="S693" t="n">
        <v>46.36</v>
      </c>
      <c r="T693" t="n">
        <v>76539.14</v>
      </c>
      <c r="U693" t="n">
        <v>0.23</v>
      </c>
      <c r="V693" t="n">
        <v>0.75</v>
      </c>
      <c r="W693" t="n">
        <v>9.59</v>
      </c>
      <c r="X693" t="n">
        <v>4.99</v>
      </c>
      <c r="Y693" t="n">
        <v>1</v>
      </c>
      <c r="Z693" t="n">
        <v>10</v>
      </c>
    </row>
    <row r="694">
      <c r="A694" t="n">
        <v>2</v>
      </c>
      <c r="B694" t="n">
        <v>110</v>
      </c>
      <c r="C694" t="inlineStr">
        <is>
          <t xml:space="preserve">CONCLUIDO	</t>
        </is>
      </c>
      <c r="D694" t="n">
        <v>2.6103</v>
      </c>
      <c r="E694" t="n">
        <v>38.31</v>
      </c>
      <c r="F694" t="n">
        <v>27.38</v>
      </c>
      <c r="G694" t="n">
        <v>8.34</v>
      </c>
      <c r="H694" t="n">
        <v>0.12</v>
      </c>
      <c r="I694" t="n">
        <v>197</v>
      </c>
      <c r="J694" t="n">
        <v>214.19</v>
      </c>
      <c r="K694" t="n">
        <v>56.13</v>
      </c>
      <c r="L694" t="n">
        <v>1.5</v>
      </c>
      <c r="M694" t="n">
        <v>195</v>
      </c>
      <c r="N694" t="n">
        <v>46.56</v>
      </c>
      <c r="O694" t="n">
        <v>26650.41</v>
      </c>
      <c r="P694" t="n">
        <v>410.08</v>
      </c>
      <c r="Q694" t="n">
        <v>609.65</v>
      </c>
      <c r="R694" t="n">
        <v>171.7</v>
      </c>
      <c r="S694" t="n">
        <v>46.36</v>
      </c>
      <c r="T694" t="n">
        <v>61411.83</v>
      </c>
      <c r="U694" t="n">
        <v>0.27</v>
      </c>
      <c r="V694" t="n">
        <v>0.78</v>
      </c>
      <c r="W694" t="n">
        <v>9.5</v>
      </c>
      <c r="X694" t="n">
        <v>3.99</v>
      </c>
      <c r="Y694" t="n">
        <v>1</v>
      </c>
      <c r="Z694" t="n">
        <v>10</v>
      </c>
    </row>
    <row r="695">
      <c r="A695" t="n">
        <v>3</v>
      </c>
      <c r="B695" t="n">
        <v>110</v>
      </c>
      <c r="C695" t="inlineStr">
        <is>
          <t xml:space="preserve">CONCLUIDO	</t>
        </is>
      </c>
      <c r="D695" t="n">
        <v>2.7553</v>
      </c>
      <c r="E695" t="n">
        <v>36.29</v>
      </c>
      <c r="F695" t="n">
        <v>26.71</v>
      </c>
      <c r="G695" t="n">
        <v>9.710000000000001</v>
      </c>
      <c r="H695" t="n">
        <v>0.14</v>
      </c>
      <c r="I695" t="n">
        <v>165</v>
      </c>
      <c r="J695" t="n">
        <v>214.59</v>
      </c>
      <c r="K695" t="n">
        <v>56.13</v>
      </c>
      <c r="L695" t="n">
        <v>1.75</v>
      </c>
      <c r="M695" t="n">
        <v>163</v>
      </c>
      <c r="N695" t="n">
        <v>46.72</v>
      </c>
      <c r="O695" t="n">
        <v>26700.55</v>
      </c>
      <c r="P695" t="n">
        <v>399.82</v>
      </c>
      <c r="Q695" t="n">
        <v>609.5599999999999</v>
      </c>
      <c r="R695" t="n">
        <v>150.98</v>
      </c>
      <c r="S695" t="n">
        <v>46.36</v>
      </c>
      <c r="T695" t="n">
        <v>51213.61</v>
      </c>
      <c r="U695" t="n">
        <v>0.31</v>
      </c>
      <c r="V695" t="n">
        <v>0.8</v>
      </c>
      <c r="W695" t="n">
        <v>9.449999999999999</v>
      </c>
      <c r="X695" t="n">
        <v>3.33</v>
      </c>
      <c r="Y695" t="n">
        <v>1</v>
      </c>
      <c r="Z695" t="n">
        <v>10</v>
      </c>
    </row>
    <row r="696">
      <c r="A696" t="n">
        <v>4</v>
      </c>
      <c r="B696" t="n">
        <v>110</v>
      </c>
      <c r="C696" t="inlineStr">
        <is>
          <t xml:space="preserve">CONCLUIDO	</t>
        </is>
      </c>
      <c r="D696" t="n">
        <v>2.8712</v>
      </c>
      <c r="E696" t="n">
        <v>34.83</v>
      </c>
      <c r="F696" t="n">
        <v>26.22</v>
      </c>
      <c r="G696" t="n">
        <v>11.08</v>
      </c>
      <c r="H696" t="n">
        <v>0.17</v>
      </c>
      <c r="I696" t="n">
        <v>142</v>
      </c>
      <c r="J696" t="n">
        <v>215</v>
      </c>
      <c r="K696" t="n">
        <v>56.13</v>
      </c>
      <c r="L696" t="n">
        <v>2</v>
      </c>
      <c r="M696" t="n">
        <v>140</v>
      </c>
      <c r="N696" t="n">
        <v>46.87</v>
      </c>
      <c r="O696" t="n">
        <v>26750.75</v>
      </c>
      <c r="P696" t="n">
        <v>392.17</v>
      </c>
      <c r="Q696" t="n">
        <v>609.45</v>
      </c>
      <c r="R696" t="n">
        <v>136.07</v>
      </c>
      <c r="S696" t="n">
        <v>46.36</v>
      </c>
      <c r="T696" t="n">
        <v>43872.47</v>
      </c>
      <c r="U696" t="n">
        <v>0.34</v>
      </c>
      <c r="V696" t="n">
        <v>0.8100000000000001</v>
      </c>
      <c r="W696" t="n">
        <v>9.4</v>
      </c>
      <c r="X696" t="n">
        <v>2.84</v>
      </c>
      <c r="Y696" t="n">
        <v>1</v>
      </c>
      <c r="Z696" t="n">
        <v>10</v>
      </c>
    </row>
    <row r="697">
      <c r="A697" t="n">
        <v>5</v>
      </c>
      <c r="B697" t="n">
        <v>110</v>
      </c>
      <c r="C697" t="inlineStr">
        <is>
          <t xml:space="preserve">CONCLUIDO	</t>
        </is>
      </c>
      <c r="D697" t="n">
        <v>2.9661</v>
      </c>
      <c r="E697" t="n">
        <v>33.71</v>
      </c>
      <c r="F697" t="n">
        <v>25.87</v>
      </c>
      <c r="G697" t="n">
        <v>12.52</v>
      </c>
      <c r="H697" t="n">
        <v>0.19</v>
      </c>
      <c r="I697" t="n">
        <v>124</v>
      </c>
      <c r="J697" t="n">
        <v>215.41</v>
      </c>
      <c r="K697" t="n">
        <v>56.13</v>
      </c>
      <c r="L697" t="n">
        <v>2.25</v>
      </c>
      <c r="M697" t="n">
        <v>122</v>
      </c>
      <c r="N697" t="n">
        <v>47.03</v>
      </c>
      <c r="O697" t="n">
        <v>26801</v>
      </c>
      <c r="P697" t="n">
        <v>386.63</v>
      </c>
      <c r="Q697" t="n">
        <v>609.24</v>
      </c>
      <c r="R697" t="n">
        <v>124.37</v>
      </c>
      <c r="S697" t="n">
        <v>46.36</v>
      </c>
      <c r="T697" t="n">
        <v>38110.12</v>
      </c>
      <c r="U697" t="n">
        <v>0.37</v>
      </c>
      <c r="V697" t="n">
        <v>0.82</v>
      </c>
      <c r="W697" t="n">
        <v>9.390000000000001</v>
      </c>
      <c r="X697" t="n">
        <v>2.48</v>
      </c>
      <c r="Y697" t="n">
        <v>1</v>
      </c>
      <c r="Z697" t="n">
        <v>10</v>
      </c>
    </row>
    <row r="698">
      <c r="A698" t="n">
        <v>6</v>
      </c>
      <c r="B698" t="n">
        <v>110</v>
      </c>
      <c r="C698" t="inlineStr">
        <is>
          <t xml:space="preserve">CONCLUIDO	</t>
        </is>
      </c>
      <c r="D698" t="n">
        <v>3.0382</v>
      </c>
      <c r="E698" t="n">
        <v>32.91</v>
      </c>
      <c r="F698" t="n">
        <v>25.62</v>
      </c>
      <c r="G698" t="n">
        <v>13.85</v>
      </c>
      <c r="H698" t="n">
        <v>0.21</v>
      </c>
      <c r="I698" t="n">
        <v>111</v>
      </c>
      <c r="J698" t="n">
        <v>215.82</v>
      </c>
      <c r="K698" t="n">
        <v>56.13</v>
      </c>
      <c r="L698" t="n">
        <v>2.5</v>
      </c>
      <c r="M698" t="n">
        <v>109</v>
      </c>
      <c r="N698" t="n">
        <v>47.19</v>
      </c>
      <c r="O698" t="n">
        <v>26851.31</v>
      </c>
      <c r="P698" t="n">
        <v>382.63</v>
      </c>
      <c r="Q698" t="n">
        <v>609.2</v>
      </c>
      <c r="R698" t="n">
        <v>116.44</v>
      </c>
      <c r="S698" t="n">
        <v>46.36</v>
      </c>
      <c r="T698" t="n">
        <v>34213.76</v>
      </c>
      <c r="U698" t="n">
        <v>0.4</v>
      </c>
      <c r="V698" t="n">
        <v>0.83</v>
      </c>
      <c r="W698" t="n">
        <v>9.369999999999999</v>
      </c>
      <c r="X698" t="n">
        <v>2.23</v>
      </c>
      <c r="Y698" t="n">
        <v>1</v>
      </c>
      <c r="Z698" t="n">
        <v>10</v>
      </c>
    </row>
    <row r="699">
      <c r="A699" t="n">
        <v>7</v>
      </c>
      <c r="B699" t="n">
        <v>110</v>
      </c>
      <c r="C699" t="inlineStr">
        <is>
          <t xml:space="preserve">CONCLUIDO	</t>
        </is>
      </c>
      <c r="D699" t="n">
        <v>3.1055</v>
      </c>
      <c r="E699" t="n">
        <v>32.2</v>
      </c>
      <c r="F699" t="n">
        <v>25.37</v>
      </c>
      <c r="G699" t="n">
        <v>15.22</v>
      </c>
      <c r="H699" t="n">
        <v>0.23</v>
      </c>
      <c r="I699" t="n">
        <v>100</v>
      </c>
      <c r="J699" t="n">
        <v>216.22</v>
      </c>
      <c r="K699" t="n">
        <v>56.13</v>
      </c>
      <c r="L699" t="n">
        <v>2.75</v>
      </c>
      <c r="M699" t="n">
        <v>98</v>
      </c>
      <c r="N699" t="n">
        <v>47.35</v>
      </c>
      <c r="O699" t="n">
        <v>26901.66</v>
      </c>
      <c r="P699" t="n">
        <v>378.55</v>
      </c>
      <c r="Q699" t="n">
        <v>609.16</v>
      </c>
      <c r="R699" t="n">
        <v>109.17</v>
      </c>
      <c r="S699" t="n">
        <v>46.36</v>
      </c>
      <c r="T699" t="n">
        <v>30633.79</v>
      </c>
      <c r="U699" t="n">
        <v>0.42</v>
      </c>
      <c r="V699" t="n">
        <v>0.84</v>
      </c>
      <c r="W699" t="n">
        <v>9.34</v>
      </c>
      <c r="X699" t="n">
        <v>1.99</v>
      </c>
      <c r="Y699" t="n">
        <v>1</v>
      </c>
      <c r="Z699" t="n">
        <v>10</v>
      </c>
    </row>
    <row r="700">
      <c r="A700" t="n">
        <v>8</v>
      </c>
      <c r="B700" t="n">
        <v>110</v>
      </c>
      <c r="C700" t="inlineStr">
        <is>
          <t xml:space="preserve">CONCLUIDO	</t>
        </is>
      </c>
      <c r="D700" t="n">
        <v>3.1595</v>
      </c>
      <c r="E700" t="n">
        <v>31.65</v>
      </c>
      <c r="F700" t="n">
        <v>25.2</v>
      </c>
      <c r="G700" t="n">
        <v>16.61</v>
      </c>
      <c r="H700" t="n">
        <v>0.25</v>
      </c>
      <c r="I700" t="n">
        <v>91</v>
      </c>
      <c r="J700" t="n">
        <v>216.63</v>
      </c>
      <c r="K700" t="n">
        <v>56.13</v>
      </c>
      <c r="L700" t="n">
        <v>3</v>
      </c>
      <c r="M700" t="n">
        <v>89</v>
      </c>
      <c r="N700" t="n">
        <v>47.51</v>
      </c>
      <c r="O700" t="n">
        <v>26952.08</v>
      </c>
      <c r="P700" t="n">
        <v>375.67</v>
      </c>
      <c r="Q700" t="n">
        <v>609.09</v>
      </c>
      <c r="R700" t="n">
        <v>103.77</v>
      </c>
      <c r="S700" t="n">
        <v>46.36</v>
      </c>
      <c r="T700" t="n">
        <v>27978.76</v>
      </c>
      <c r="U700" t="n">
        <v>0.45</v>
      </c>
      <c r="V700" t="n">
        <v>0.85</v>
      </c>
      <c r="W700" t="n">
        <v>9.33</v>
      </c>
      <c r="X700" t="n">
        <v>1.82</v>
      </c>
      <c r="Y700" t="n">
        <v>1</v>
      </c>
      <c r="Z700" t="n">
        <v>10</v>
      </c>
    </row>
    <row r="701">
      <c r="A701" t="n">
        <v>9</v>
      </c>
      <c r="B701" t="n">
        <v>110</v>
      </c>
      <c r="C701" t="inlineStr">
        <is>
          <t xml:space="preserve">CONCLUIDO	</t>
        </is>
      </c>
      <c r="D701" t="n">
        <v>3.2025</v>
      </c>
      <c r="E701" t="n">
        <v>31.23</v>
      </c>
      <c r="F701" t="n">
        <v>25.07</v>
      </c>
      <c r="G701" t="n">
        <v>17.9</v>
      </c>
      <c r="H701" t="n">
        <v>0.27</v>
      </c>
      <c r="I701" t="n">
        <v>84</v>
      </c>
      <c r="J701" t="n">
        <v>217.04</v>
      </c>
      <c r="K701" t="n">
        <v>56.13</v>
      </c>
      <c r="L701" t="n">
        <v>3.25</v>
      </c>
      <c r="M701" t="n">
        <v>82</v>
      </c>
      <c r="N701" t="n">
        <v>47.66</v>
      </c>
      <c r="O701" t="n">
        <v>27002.55</v>
      </c>
      <c r="P701" t="n">
        <v>373.37</v>
      </c>
      <c r="Q701" t="n">
        <v>609.3099999999999</v>
      </c>
      <c r="R701" t="n">
        <v>99.62</v>
      </c>
      <c r="S701" t="n">
        <v>46.36</v>
      </c>
      <c r="T701" t="n">
        <v>25939.29</v>
      </c>
      <c r="U701" t="n">
        <v>0.47</v>
      </c>
      <c r="V701" t="n">
        <v>0.85</v>
      </c>
      <c r="W701" t="n">
        <v>9.32</v>
      </c>
      <c r="X701" t="n">
        <v>1.69</v>
      </c>
      <c r="Y701" t="n">
        <v>1</v>
      </c>
      <c r="Z701" t="n">
        <v>10</v>
      </c>
    </row>
    <row r="702">
      <c r="A702" t="n">
        <v>10</v>
      </c>
      <c r="B702" t="n">
        <v>110</v>
      </c>
      <c r="C702" t="inlineStr">
        <is>
          <t xml:space="preserve">CONCLUIDO	</t>
        </is>
      </c>
      <c r="D702" t="n">
        <v>3.2491</v>
      </c>
      <c r="E702" t="n">
        <v>30.78</v>
      </c>
      <c r="F702" t="n">
        <v>24.91</v>
      </c>
      <c r="G702" t="n">
        <v>19.41</v>
      </c>
      <c r="H702" t="n">
        <v>0.29</v>
      </c>
      <c r="I702" t="n">
        <v>77</v>
      </c>
      <c r="J702" t="n">
        <v>217.45</v>
      </c>
      <c r="K702" t="n">
        <v>56.13</v>
      </c>
      <c r="L702" t="n">
        <v>3.5</v>
      </c>
      <c r="M702" t="n">
        <v>75</v>
      </c>
      <c r="N702" t="n">
        <v>47.82</v>
      </c>
      <c r="O702" t="n">
        <v>27053.07</v>
      </c>
      <c r="P702" t="n">
        <v>370.83</v>
      </c>
      <c r="Q702" t="n">
        <v>608.9400000000001</v>
      </c>
      <c r="R702" t="n">
        <v>94.88</v>
      </c>
      <c r="S702" t="n">
        <v>46.36</v>
      </c>
      <c r="T702" t="n">
        <v>23602.48</v>
      </c>
      <c r="U702" t="n">
        <v>0.49</v>
      </c>
      <c r="V702" t="n">
        <v>0.86</v>
      </c>
      <c r="W702" t="n">
        <v>9.32</v>
      </c>
      <c r="X702" t="n">
        <v>1.54</v>
      </c>
      <c r="Y702" t="n">
        <v>1</v>
      </c>
      <c r="Z702" t="n">
        <v>10</v>
      </c>
    </row>
    <row r="703">
      <c r="A703" t="n">
        <v>11</v>
      </c>
      <c r="B703" t="n">
        <v>110</v>
      </c>
      <c r="C703" t="inlineStr">
        <is>
          <t xml:space="preserve">CONCLUIDO	</t>
        </is>
      </c>
      <c r="D703" t="n">
        <v>3.2822</v>
      </c>
      <c r="E703" t="n">
        <v>30.47</v>
      </c>
      <c r="F703" t="n">
        <v>24.81</v>
      </c>
      <c r="G703" t="n">
        <v>20.68</v>
      </c>
      <c r="H703" t="n">
        <v>0.31</v>
      </c>
      <c r="I703" t="n">
        <v>72</v>
      </c>
      <c r="J703" t="n">
        <v>217.86</v>
      </c>
      <c r="K703" t="n">
        <v>56.13</v>
      </c>
      <c r="L703" t="n">
        <v>3.75</v>
      </c>
      <c r="M703" t="n">
        <v>70</v>
      </c>
      <c r="N703" t="n">
        <v>47.98</v>
      </c>
      <c r="O703" t="n">
        <v>27103.65</v>
      </c>
      <c r="P703" t="n">
        <v>369.06</v>
      </c>
      <c r="Q703" t="n">
        <v>608.99</v>
      </c>
      <c r="R703" t="n">
        <v>92.03</v>
      </c>
      <c r="S703" t="n">
        <v>46.36</v>
      </c>
      <c r="T703" t="n">
        <v>22204.67</v>
      </c>
      <c r="U703" t="n">
        <v>0.5</v>
      </c>
      <c r="V703" t="n">
        <v>0.86</v>
      </c>
      <c r="W703" t="n">
        <v>9.300000000000001</v>
      </c>
      <c r="X703" t="n">
        <v>1.44</v>
      </c>
      <c r="Y703" t="n">
        <v>1</v>
      </c>
      <c r="Z703" t="n">
        <v>10</v>
      </c>
    </row>
    <row r="704">
      <c r="A704" t="n">
        <v>12</v>
      </c>
      <c r="B704" t="n">
        <v>110</v>
      </c>
      <c r="C704" t="inlineStr">
        <is>
          <t xml:space="preserve">CONCLUIDO	</t>
        </is>
      </c>
      <c r="D704" t="n">
        <v>3.3175</v>
      </c>
      <c r="E704" t="n">
        <v>30.14</v>
      </c>
      <c r="F704" t="n">
        <v>24.7</v>
      </c>
      <c r="G704" t="n">
        <v>22.12</v>
      </c>
      <c r="H704" t="n">
        <v>0.33</v>
      </c>
      <c r="I704" t="n">
        <v>67</v>
      </c>
      <c r="J704" t="n">
        <v>218.27</v>
      </c>
      <c r="K704" t="n">
        <v>56.13</v>
      </c>
      <c r="L704" t="n">
        <v>4</v>
      </c>
      <c r="M704" t="n">
        <v>65</v>
      </c>
      <c r="N704" t="n">
        <v>48.15</v>
      </c>
      <c r="O704" t="n">
        <v>27154.29</v>
      </c>
      <c r="P704" t="n">
        <v>366.99</v>
      </c>
      <c r="Q704" t="n">
        <v>609.08</v>
      </c>
      <c r="R704" t="n">
        <v>88.45999999999999</v>
      </c>
      <c r="S704" t="n">
        <v>46.36</v>
      </c>
      <c r="T704" t="n">
        <v>20444.35</v>
      </c>
      <c r="U704" t="n">
        <v>0.52</v>
      </c>
      <c r="V704" t="n">
        <v>0.86</v>
      </c>
      <c r="W704" t="n">
        <v>9.289999999999999</v>
      </c>
      <c r="X704" t="n">
        <v>1.32</v>
      </c>
      <c r="Y704" t="n">
        <v>1</v>
      </c>
      <c r="Z704" t="n">
        <v>10</v>
      </c>
    </row>
    <row r="705">
      <c r="A705" t="n">
        <v>13</v>
      </c>
      <c r="B705" t="n">
        <v>110</v>
      </c>
      <c r="C705" t="inlineStr">
        <is>
          <t xml:space="preserve">CONCLUIDO	</t>
        </is>
      </c>
      <c r="D705" t="n">
        <v>3.3449</v>
      </c>
      <c r="E705" t="n">
        <v>29.9</v>
      </c>
      <c r="F705" t="n">
        <v>24.62</v>
      </c>
      <c r="G705" t="n">
        <v>23.45</v>
      </c>
      <c r="H705" t="n">
        <v>0.35</v>
      </c>
      <c r="I705" t="n">
        <v>63</v>
      </c>
      <c r="J705" t="n">
        <v>218.68</v>
      </c>
      <c r="K705" t="n">
        <v>56.13</v>
      </c>
      <c r="L705" t="n">
        <v>4.25</v>
      </c>
      <c r="M705" t="n">
        <v>61</v>
      </c>
      <c r="N705" t="n">
        <v>48.31</v>
      </c>
      <c r="O705" t="n">
        <v>27204.98</v>
      </c>
      <c r="P705" t="n">
        <v>365.57</v>
      </c>
      <c r="Q705" t="n">
        <v>609</v>
      </c>
      <c r="R705" t="n">
        <v>86.13</v>
      </c>
      <c r="S705" t="n">
        <v>46.36</v>
      </c>
      <c r="T705" t="n">
        <v>19297.59</v>
      </c>
      <c r="U705" t="n">
        <v>0.54</v>
      </c>
      <c r="V705" t="n">
        <v>0.87</v>
      </c>
      <c r="W705" t="n">
        <v>9.279999999999999</v>
      </c>
      <c r="X705" t="n">
        <v>1.25</v>
      </c>
      <c r="Y705" t="n">
        <v>1</v>
      </c>
      <c r="Z705" t="n">
        <v>10</v>
      </c>
    </row>
    <row r="706">
      <c r="A706" t="n">
        <v>14</v>
      </c>
      <c r="B706" t="n">
        <v>110</v>
      </c>
      <c r="C706" t="inlineStr">
        <is>
          <t xml:space="preserve">CONCLUIDO	</t>
        </is>
      </c>
      <c r="D706" t="n">
        <v>3.3767</v>
      </c>
      <c r="E706" t="n">
        <v>29.61</v>
      </c>
      <c r="F706" t="n">
        <v>24.51</v>
      </c>
      <c r="G706" t="n">
        <v>24.93</v>
      </c>
      <c r="H706" t="n">
        <v>0.36</v>
      </c>
      <c r="I706" t="n">
        <v>59</v>
      </c>
      <c r="J706" t="n">
        <v>219.09</v>
      </c>
      <c r="K706" t="n">
        <v>56.13</v>
      </c>
      <c r="L706" t="n">
        <v>4.5</v>
      </c>
      <c r="M706" t="n">
        <v>57</v>
      </c>
      <c r="N706" t="n">
        <v>48.47</v>
      </c>
      <c r="O706" t="n">
        <v>27255.72</v>
      </c>
      <c r="P706" t="n">
        <v>363.61</v>
      </c>
      <c r="Q706" t="n">
        <v>608.84</v>
      </c>
      <c r="R706" t="n">
        <v>83.14</v>
      </c>
      <c r="S706" t="n">
        <v>46.36</v>
      </c>
      <c r="T706" t="n">
        <v>17822.05</v>
      </c>
      <c r="U706" t="n">
        <v>0.5600000000000001</v>
      </c>
      <c r="V706" t="n">
        <v>0.87</v>
      </c>
      <c r="W706" t="n">
        <v>9.26</v>
      </c>
      <c r="X706" t="n">
        <v>1.14</v>
      </c>
      <c r="Y706" t="n">
        <v>1</v>
      </c>
      <c r="Z706" t="n">
        <v>10</v>
      </c>
    </row>
    <row r="707">
      <c r="A707" t="n">
        <v>15</v>
      </c>
      <c r="B707" t="n">
        <v>110</v>
      </c>
      <c r="C707" t="inlineStr">
        <is>
          <t xml:space="preserve">CONCLUIDO	</t>
        </is>
      </c>
      <c r="D707" t="n">
        <v>3.3948</v>
      </c>
      <c r="E707" t="n">
        <v>29.46</v>
      </c>
      <c r="F707" t="n">
        <v>24.48</v>
      </c>
      <c r="G707" t="n">
        <v>26.23</v>
      </c>
      <c r="H707" t="n">
        <v>0.38</v>
      </c>
      <c r="I707" t="n">
        <v>56</v>
      </c>
      <c r="J707" t="n">
        <v>219.51</v>
      </c>
      <c r="K707" t="n">
        <v>56.13</v>
      </c>
      <c r="L707" t="n">
        <v>4.75</v>
      </c>
      <c r="M707" t="n">
        <v>54</v>
      </c>
      <c r="N707" t="n">
        <v>48.63</v>
      </c>
      <c r="O707" t="n">
        <v>27306.53</v>
      </c>
      <c r="P707" t="n">
        <v>362.86</v>
      </c>
      <c r="Q707" t="n">
        <v>608.97</v>
      </c>
      <c r="R707" t="n">
        <v>81.67</v>
      </c>
      <c r="S707" t="n">
        <v>46.36</v>
      </c>
      <c r="T707" t="n">
        <v>17100.53</v>
      </c>
      <c r="U707" t="n">
        <v>0.57</v>
      </c>
      <c r="V707" t="n">
        <v>0.87</v>
      </c>
      <c r="W707" t="n">
        <v>9.27</v>
      </c>
      <c r="X707" t="n">
        <v>1.1</v>
      </c>
      <c r="Y707" t="n">
        <v>1</v>
      </c>
      <c r="Z707" t="n">
        <v>10</v>
      </c>
    </row>
    <row r="708">
      <c r="A708" t="n">
        <v>16</v>
      </c>
      <c r="B708" t="n">
        <v>110</v>
      </c>
      <c r="C708" t="inlineStr">
        <is>
          <t xml:space="preserve">CONCLUIDO	</t>
        </is>
      </c>
      <c r="D708" t="n">
        <v>3.4173</v>
      </c>
      <c r="E708" t="n">
        <v>29.26</v>
      </c>
      <c r="F708" t="n">
        <v>24.41</v>
      </c>
      <c r="G708" t="n">
        <v>27.64</v>
      </c>
      <c r="H708" t="n">
        <v>0.4</v>
      </c>
      <c r="I708" t="n">
        <v>53</v>
      </c>
      <c r="J708" t="n">
        <v>219.92</v>
      </c>
      <c r="K708" t="n">
        <v>56.13</v>
      </c>
      <c r="L708" t="n">
        <v>5</v>
      </c>
      <c r="M708" t="n">
        <v>51</v>
      </c>
      <c r="N708" t="n">
        <v>48.79</v>
      </c>
      <c r="O708" t="n">
        <v>27357.39</v>
      </c>
      <c r="P708" t="n">
        <v>361.52</v>
      </c>
      <c r="Q708" t="n">
        <v>608.9400000000001</v>
      </c>
      <c r="R708" t="n">
        <v>79.17</v>
      </c>
      <c r="S708" t="n">
        <v>46.36</v>
      </c>
      <c r="T708" t="n">
        <v>15866.26</v>
      </c>
      <c r="U708" t="n">
        <v>0.59</v>
      </c>
      <c r="V708" t="n">
        <v>0.87</v>
      </c>
      <c r="W708" t="n">
        <v>9.279999999999999</v>
      </c>
      <c r="X708" t="n">
        <v>1.04</v>
      </c>
      <c r="Y708" t="n">
        <v>1</v>
      </c>
      <c r="Z708" t="n">
        <v>10</v>
      </c>
    </row>
    <row r="709">
      <c r="A709" t="n">
        <v>17</v>
      </c>
      <c r="B709" t="n">
        <v>110</v>
      </c>
      <c r="C709" t="inlineStr">
        <is>
          <t xml:space="preserve">CONCLUIDO	</t>
        </is>
      </c>
      <c r="D709" t="n">
        <v>3.4314</v>
      </c>
      <c r="E709" t="n">
        <v>29.14</v>
      </c>
      <c r="F709" t="n">
        <v>24.38</v>
      </c>
      <c r="G709" t="n">
        <v>28.68</v>
      </c>
      <c r="H709" t="n">
        <v>0.42</v>
      </c>
      <c r="I709" t="n">
        <v>51</v>
      </c>
      <c r="J709" t="n">
        <v>220.33</v>
      </c>
      <c r="K709" t="n">
        <v>56.13</v>
      </c>
      <c r="L709" t="n">
        <v>5.25</v>
      </c>
      <c r="M709" t="n">
        <v>49</v>
      </c>
      <c r="N709" t="n">
        <v>48.95</v>
      </c>
      <c r="O709" t="n">
        <v>27408.3</v>
      </c>
      <c r="P709" t="n">
        <v>360.55</v>
      </c>
      <c r="Q709" t="n">
        <v>609.03</v>
      </c>
      <c r="R709" t="n">
        <v>78.26000000000001</v>
      </c>
      <c r="S709" t="n">
        <v>46.36</v>
      </c>
      <c r="T709" t="n">
        <v>15420.64</v>
      </c>
      <c r="U709" t="n">
        <v>0.59</v>
      </c>
      <c r="V709" t="n">
        <v>0.87</v>
      </c>
      <c r="W709" t="n">
        <v>9.27</v>
      </c>
      <c r="X709" t="n">
        <v>1</v>
      </c>
      <c r="Y709" t="n">
        <v>1</v>
      </c>
      <c r="Z709" t="n">
        <v>10</v>
      </c>
    </row>
    <row r="710">
      <c r="A710" t="n">
        <v>18</v>
      </c>
      <c r="B710" t="n">
        <v>110</v>
      </c>
      <c r="C710" t="inlineStr">
        <is>
          <t xml:space="preserve">CONCLUIDO	</t>
        </is>
      </c>
      <c r="D710" t="n">
        <v>3.454</v>
      </c>
      <c r="E710" t="n">
        <v>28.95</v>
      </c>
      <c r="F710" t="n">
        <v>24.31</v>
      </c>
      <c r="G710" t="n">
        <v>30.39</v>
      </c>
      <c r="H710" t="n">
        <v>0.44</v>
      </c>
      <c r="I710" t="n">
        <v>48</v>
      </c>
      <c r="J710" t="n">
        <v>220.74</v>
      </c>
      <c r="K710" t="n">
        <v>56.13</v>
      </c>
      <c r="L710" t="n">
        <v>5.5</v>
      </c>
      <c r="M710" t="n">
        <v>46</v>
      </c>
      <c r="N710" t="n">
        <v>49.12</v>
      </c>
      <c r="O710" t="n">
        <v>27459.27</v>
      </c>
      <c r="P710" t="n">
        <v>359.37</v>
      </c>
      <c r="Q710" t="n">
        <v>608.99</v>
      </c>
      <c r="R710" t="n">
        <v>76.26000000000001</v>
      </c>
      <c r="S710" t="n">
        <v>46.36</v>
      </c>
      <c r="T710" t="n">
        <v>14435.6</v>
      </c>
      <c r="U710" t="n">
        <v>0.61</v>
      </c>
      <c r="V710" t="n">
        <v>0.88</v>
      </c>
      <c r="W710" t="n">
        <v>9.26</v>
      </c>
      <c r="X710" t="n">
        <v>0.9399999999999999</v>
      </c>
      <c r="Y710" t="n">
        <v>1</v>
      </c>
      <c r="Z710" t="n">
        <v>10</v>
      </c>
    </row>
    <row r="711">
      <c r="A711" t="n">
        <v>19</v>
      </c>
      <c r="B711" t="n">
        <v>110</v>
      </c>
      <c r="C711" t="inlineStr">
        <is>
          <t xml:space="preserve">CONCLUIDO	</t>
        </is>
      </c>
      <c r="D711" t="n">
        <v>3.4684</v>
      </c>
      <c r="E711" t="n">
        <v>28.83</v>
      </c>
      <c r="F711" t="n">
        <v>24.28</v>
      </c>
      <c r="G711" t="n">
        <v>31.67</v>
      </c>
      <c r="H711" t="n">
        <v>0.46</v>
      </c>
      <c r="I711" t="n">
        <v>46</v>
      </c>
      <c r="J711" t="n">
        <v>221.16</v>
      </c>
      <c r="K711" t="n">
        <v>56.13</v>
      </c>
      <c r="L711" t="n">
        <v>5.75</v>
      </c>
      <c r="M711" t="n">
        <v>44</v>
      </c>
      <c r="N711" t="n">
        <v>49.28</v>
      </c>
      <c r="O711" t="n">
        <v>27510.3</v>
      </c>
      <c r="P711" t="n">
        <v>358.5</v>
      </c>
      <c r="Q711" t="n">
        <v>608.9400000000001</v>
      </c>
      <c r="R711" t="n">
        <v>75.31</v>
      </c>
      <c r="S711" t="n">
        <v>46.36</v>
      </c>
      <c r="T711" t="n">
        <v>13971.72</v>
      </c>
      <c r="U711" t="n">
        <v>0.62</v>
      </c>
      <c r="V711" t="n">
        <v>0.88</v>
      </c>
      <c r="W711" t="n">
        <v>9.25</v>
      </c>
      <c r="X711" t="n">
        <v>0.9</v>
      </c>
      <c r="Y711" t="n">
        <v>1</v>
      </c>
      <c r="Z711" t="n">
        <v>10</v>
      </c>
    </row>
    <row r="712">
      <c r="A712" t="n">
        <v>20</v>
      </c>
      <c r="B712" t="n">
        <v>110</v>
      </c>
      <c r="C712" t="inlineStr">
        <is>
          <t xml:space="preserve">CONCLUIDO	</t>
        </is>
      </c>
      <c r="D712" t="n">
        <v>3.484</v>
      </c>
      <c r="E712" t="n">
        <v>28.7</v>
      </c>
      <c r="F712" t="n">
        <v>24.23</v>
      </c>
      <c r="G712" t="n">
        <v>33.04</v>
      </c>
      <c r="H712" t="n">
        <v>0.48</v>
      </c>
      <c r="I712" t="n">
        <v>44</v>
      </c>
      <c r="J712" t="n">
        <v>221.57</v>
      </c>
      <c r="K712" t="n">
        <v>56.13</v>
      </c>
      <c r="L712" t="n">
        <v>6</v>
      </c>
      <c r="M712" t="n">
        <v>42</v>
      </c>
      <c r="N712" t="n">
        <v>49.45</v>
      </c>
      <c r="O712" t="n">
        <v>27561.39</v>
      </c>
      <c r="P712" t="n">
        <v>357.61</v>
      </c>
      <c r="Q712" t="n">
        <v>608.9</v>
      </c>
      <c r="R712" t="n">
        <v>74.01000000000001</v>
      </c>
      <c r="S712" t="n">
        <v>46.36</v>
      </c>
      <c r="T712" t="n">
        <v>13331.78</v>
      </c>
      <c r="U712" t="n">
        <v>0.63</v>
      </c>
      <c r="V712" t="n">
        <v>0.88</v>
      </c>
      <c r="W712" t="n">
        <v>9.25</v>
      </c>
      <c r="X712" t="n">
        <v>0.86</v>
      </c>
      <c r="Y712" t="n">
        <v>1</v>
      </c>
      <c r="Z712" t="n">
        <v>10</v>
      </c>
    </row>
    <row r="713">
      <c r="A713" t="n">
        <v>21</v>
      </c>
      <c r="B713" t="n">
        <v>110</v>
      </c>
      <c r="C713" t="inlineStr">
        <is>
          <t xml:space="preserve">CONCLUIDO	</t>
        </is>
      </c>
      <c r="D713" t="n">
        <v>3.4989</v>
      </c>
      <c r="E713" t="n">
        <v>28.58</v>
      </c>
      <c r="F713" t="n">
        <v>24.19</v>
      </c>
      <c r="G713" t="n">
        <v>34.56</v>
      </c>
      <c r="H713" t="n">
        <v>0.5</v>
      </c>
      <c r="I713" t="n">
        <v>42</v>
      </c>
      <c r="J713" t="n">
        <v>221.99</v>
      </c>
      <c r="K713" t="n">
        <v>56.13</v>
      </c>
      <c r="L713" t="n">
        <v>6.25</v>
      </c>
      <c r="M713" t="n">
        <v>40</v>
      </c>
      <c r="N713" t="n">
        <v>49.61</v>
      </c>
      <c r="O713" t="n">
        <v>27612.53</v>
      </c>
      <c r="P713" t="n">
        <v>356.68</v>
      </c>
      <c r="Q713" t="n">
        <v>608.95</v>
      </c>
      <c r="R713" t="n">
        <v>72.81999999999999</v>
      </c>
      <c r="S713" t="n">
        <v>46.36</v>
      </c>
      <c r="T713" t="n">
        <v>12749.37</v>
      </c>
      <c r="U713" t="n">
        <v>0.64</v>
      </c>
      <c r="V713" t="n">
        <v>0.88</v>
      </c>
      <c r="W713" t="n">
        <v>9.25</v>
      </c>
      <c r="X713" t="n">
        <v>0.82</v>
      </c>
      <c r="Y713" t="n">
        <v>1</v>
      </c>
      <c r="Z713" t="n">
        <v>10</v>
      </c>
    </row>
    <row r="714">
      <c r="A714" t="n">
        <v>22</v>
      </c>
      <c r="B714" t="n">
        <v>110</v>
      </c>
      <c r="C714" t="inlineStr">
        <is>
          <t xml:space="preserve">CONCLUIDO	</t>
        </is>
      </c>
      <c r="D714" t="n">
        <v>3.5063</v>
      </c>
      <c r="E714" t="n">
        <v>28.52</v>
      </c>
      <c r="F714" t="n">
        <v>24.18</v>
      </c>
      <c r="G714" t="n">
        <v>35.38</v>
      </c>
      <c r="H714" t="n">
        <v>0.52</v>
      </c>
      <c r="I714" t="n">
        <v>41</v>
      </c>
      <c r="J714" t="n">
        <v>222.4</v>
      </c>
      <c r="K714" t="n">
        <v>56.13</v>
      </c>
      <c r="L714" t="n">
        <v>6.5</v>
      </c>
      <c r="M714" t="n">
        <v>39</v>
      </c>
      <c r="N714" t="n">
        <v>49.78</v>
      </c>
      <c r="O714" t="n">
        <v>27663.85</v>
      </c>
      <c r="P714" t="n">
        <v>356.04</v>
      </c>
      <c r="Q714" t="n">
        <v>608.95</v>
      </c>
      <c r="R714" t="n">
        <v>72.5</v>
      </c>
      <c r="S714" t="n">
        <v>46.36</v>
      </c>
      <c r="T714" t="n">
        <v>12593.88</v>
      </c>
      <c r="U714" t="n">
        <v>0.64</v>
      </c>
      <c r="V714" t="n">
        <v>0.88</v>
      </c>
      <c r="W714" t="n">
        <v>9.24</v>
      </c>
      <c r="X714" t="n">
        <v>0.8</v>
      </c>
      <c r="Y714" t="n">
        <v>1</v>
      </c>
      <c r="Z714" t="n">
        <v>10</v>
      </c>
    </row>
    <row r="715">
      <c r="A715" t="n">
        <v>23</v>
      </c>
      <c r="B715" t="n">
        <v>110</v>
      </c>
      <c r="C715" t="inlineStr">
        <is>
          <t xml:space="preserve">CONCLUIDO	</t>
        </is>
      </c>
      <c r="D715" t="n">
        <v>3.5207</v>
      </c>
      <c r="E715" t="n">
        <v>28.4</v>
      </c>
      <c r="F715" t="n">
        <v>24.14</v>
      </c>
      <c r="G715" t="n">
        <v>37.14</v>
      </c>
      <c r="H715" t="n">
        <v>0.54</v>
      </c>
      <c r="I715" t="n">
        <v>39</v>
      </c>
      <c r="J715" t="n">
        <v>222.82</v>
      </c>
      <c r="K715" t="n">
        <v>56.13</v>
      </c>
      <c r="L715" t="n">
        <v>6.75</v>
      </c>
      <c r="M715" t="n">
        <v>37</v>
      </c>
      <c r="N715" t="n">
        <v>49.94</v>
      </c>
      <c r="O715" t="n">
        <v>27715.11</v>
      </c>
      <c r="P715" t="n">
        <v>355.21</v>
      </c>
      <c r="Q715" t="n">
        <v>608.88</v>
      </c>
      <c r="R715" t="n">
        <v>71.15000000000001</v>
      </c>
      <c r="S715" t="n">
        <v>46.36</v>
      </c>
      <c r="T715" t="n">
        <v>11930.04</v>
      </c>
      <c r="U715" t="n">
        <v>0.65</v>
      </c>
      <c r="V715" t="n">
        <v>0.88</v>
      </c>
      <c r="W715" t="n">
        <v>9.25</v>
      </c>
      <c r="X715" t="n">
        <v>0.77</v>
      </c>
      <c r="Y715" t="n">
        <v>1</v>
      </c>
      <c r="Z715" t="n">
        <v>10</v>
      </c>
    </row>
    <row r="716">
      <c r="A716" t="n">
        <v>24</v>
      </c>
      <c r="B716" t="n">
        <v>110</v>
      </c>
      <c r="C716" t="inlineStr">
        <is>
          <t xml:space="preserve">CONCLUIDO	</t>
        </is>
      </c>
      <c r="D716" t="n">
        <v>3.5284</v>
      </c>
      <c r="E716" t="n">
        <v>28.34</v>
      </c>
      <c r="F716" t="n">
        <v>24.12</v>
      </c>
      <c r="G716" t="n">
        <v>38.09</v>
      </c>
      <c r="H716" t="n">
        <v>0.5600000000000001</v>
      </c>
      <c r="I716" t="n">
        <v>38</v>
      </c>
      <c r="J716" t="n">
        <v>223.23</v>
      </c>
      <c r="K716" t="n">
        <v>56.13</v>
      </c>
      <c r="L716" t="n">
        <v>7</v>
      </c>
      <c r="M716" t="n">
        <v>36</v>
      </c>
      <c r="N716" t="n">
        <v>50.11</v>
      </c>
      <c r="O716" t="n">
        <v>27766.43</v>
      </c>
      <c r="P716" t="n">
        <v>354.66</v>
      </c>
      <c r="Q716" t="n">
        <v>608.85</v>
      </c>
      <c r="R716" t="n">
        <v>70.63</v>
      </c>
      <c r="S716" t="n">
        <v>46.36</v>
      </c>
      <c r="T716" t="n">
        <v>11670.31</v>
      </c>
      <c r="U716" t="n">
        <v>0.66</v>
      </c>
      <c r="V716" t="n">
        <v>0.88</v>
      </c>
      <c r="W716" t="n">
        <v>9.24</v>
      </c>
      <c r="X716" t="n">
        <v>0.75</v>
      </c>
      <c r="Y716" t="n">
        <v>1</v>
      </c>
      <c r="Z716" t="n">
        <v>10</v>
      </c>
    </row>
    <row r="717">
      <c r="A717" t="n">
        <v>25</v>
      </c>
      <c r="B717" t="n">
        <v>110</v>
      </c>
      <c r="C717" t="inlineStr">
        <is>
          <t xml:space="preserve">CONCLUIDO	</t>
        </is>
      </c>
      <c r="D717" t="n">
        <v>3.5454</v>
      </c>
      <c r="E717" t="n">
        <v>28.21</v>
      </c>
      <c r="F717" t="n">
        <v>24.07</v>
      </c>
      <c r="G717" t="n">
        <v>40.12</v>
      </c>
      <c r="H717" t="n">
        <v>0.58</v>
      </c>
      <c r="I717" t="n">
        <v>36</v>
      </c>
      <c r="J717" t="n">
        <v>223.65</v>
      </c>
      <c r="K717" t="n">
        <v>56.13</v>
      </c>
      <c r="L717" t="n">
        <v>7.25</v>
      </c>
      <c r="M717" t="n">
        <v>34</v>
      </c>
      <c r="N717" t="n">
        <v>50.27</v>
      </c>
      <c r="O717" t="n">
        <v>27817.81</v>
      </c>
      <c r="P717" t="n">
        <v>353.47</v>
      </c>
      <c r="Q717" t="n">
        <v>608.89</v>
      </c>
      <c r="R717" t="n">
        <v>69.02</v>
      </c>
      <c r="S717" t="n">
        <v>46.36</v>
      </c>
      <c r="T717" t="n">
        <v>10879.59</v>
      </c>
      <c r="U717" t="n">
        <v>0.67</v>
      </c>
      <c r="V717" t="n">
        <v>0.89</v>
      </c>
      <c r="W717" t="n">
        <v>9.24</v>
      </c>
      <c r="X717" t="n">
        <v>0.7</v>
      </c>
      <c r="Y717" t="n">
        <v>1</v>
      </c>
      <c r="Z717" t="n">
        <v>10</v>
      </c>
    </row>
    <row r="718">
      <c r="A718" t="n">
        <v>26</v>
      </c>
      <c r="B718" t="n">
        <v>110</v>
      </c>
      <c r="C718" t="inlineStr">
        <is>
          <t xml:space="preserve">CONCLUIDO	</t>
        </is>
      </c>
      <c r="D718" t="n">
        <v>3.5513</v>
      </c>
      <c r="E718" t="n">
        <v>28.16</v>
      </c>
      <c r="F718" t="n">
        <v>24.07</v>
      </c>
      <c r="G718" t="n">
        <v>41.26</v>
      </c>
      <c r="H718" t="n">
        <v>0.59</v>
      </c>
      <c r="I718" t="n">
        <v>35</v>
      </c>
      <c r="J718" t="n">
        <v>224.07</v>
      </c>
      <c r="K718" t="n">
        <v>56.13</v>
      </c>
      <c r="L718" t="n">
        <v>7.5</v>
      </c>
      <c r="M718" t="n">
        <v>33</v>
      </c>
      <c r="N718" t="n">
        <v>50.44</v>
      </c>
      <c r="O718" t="n">
        <v>27869.24</v>
      </c>
      <c r="P718" t="n">
        <v>353.28</v>
      </c>
      <c r="Q718" t="n">
        <v>608.92</v>
      </c>
      <c r="R718" t="n">
        <v>68.86</v>
      </c>
      <c r="S718" t="n">
        <v>46.36</v>
      </c>
      <c r="T718" t="n">
        <v>10804.62</v>
      </c>
      <c r="U718" t="n">
        <v>0.67</v>
      </c>
      <c r="V718" t="n">
        <v>0.89</v>
      </c>
      <c r="W718" t="n">
        <v>9.24</v>
      </c>
      <c r="X718" t="n">
        <v>0.6899999999999999</v>
      </c>
      <c r="Y718" t="n">
        <v>1</v>
      </c>
      <c r="Z718" t="n">
        <v>10</v>
      </c>
    </row>
    <row r="719">
      <c r="A719" t="n">
        <v>27</v>
      </c>
      <c r="B719" t="n">
        <v>110</v>
      </c>
      <c r="C719" t="inlineStr">
        <is>
          <t xml:space="preserve">CONCLUIDO	</t>
        </is>
      </c>
      <c r="D719" t="n">
        <v>3.5615</v>
      </c>
      <c r="E719" t="n">
        <v>28.08</v>
      </c>
      <c r="F719" t="n">
        <v>24.03</v>
      </c>
      <c r="G719" t="n">
        <v>42.41</v>
      </c>
      <c r="H719" t="n">
        <v>0.61</v>
      </c>
      <c r="I719" t="n">
        <v>34</v>
      </c>
      <c r="J719" t="n">
        <v>224.49</v>
      </c>
      <c r="K719" t="n">
        <v>56.13</v>
      </c>
      <c r="L719" t="n">
        <v>7.75</v>
      </c>
      <c r="M719" t="n">
        <v>32</v>
      </c>
      <c r="N719" t="n">
        <v>50.61</v>
      </c>
      <c r="O719" t="n">
        <v>27920.73</v>
      </c>
      <c r="P719" t="n">
        <v>352.32</v>
      </c>
      <c r="Q719" t="n">
        <v>608.9</v>
      </c>
      <c r="R719" t="n">
        <v>67.81999999999999</v>
      </c>
      <c r="S719" t="n">
        <v>46.36</v>
      </c>
      <c r="T719" t="n">
        <v>10288.92</v>
      </c>
      <c r="U719" t="n">
        <v>0.68</v>
      </c>
      <c r="V719" t="n">
        <v>0.89</v>
      </c>
      <c r="W719" t="n">
        <v>9.23</v>
      </c>
      <c r="X719" t="n">
        <v>0.66</v>
      </c>
      <c r="Y719" t="n">
        <v>1</v>
      </c>
      <c r="Z719" t="n">
        <v>10</v>
      </c>
    </row>
    <row r="720">
      <c r="A720" t="n">
        <v>28</v>
      </c>
      <c r="B720" t="n">
        <v>110</v>
      </c>
      <c r="C720" t="inlineStr">
        <is>
          <t xml:space="preserve">CONCLUIDO	</t>
        </is>
      </c>
      <c r="D720" t="n">
        <v>3.5696</v>
      </c>
      <c r="E720" t="n">
        <v>28.01</v>
      </c>
      <c r="F720" t="n">
        <v>24.01</v>
      </c>
      <c r="G720" t="n">
        <v>43.65</v>
      </c>
      <c r="H720" t="n">
        <v>0.63</v>
      </c>
      <c r="I720" t="n">
        <v>33</v>
      </c>
      <c r="J720" t="n">
        <v>224.9</v>
      </c>
      <c r="K720" t="n">
        <v>56.13</v>
      </c>
      <c r="L720" t="n">
        <v>8</v>
      </c>
      <c r="M720" t="n">
        <v>31</v>
      </c>
      <c r="N720" t="n">
        <v>50.78</v>
      </c>
      <c r="O720" t="n">
        <v>27972.28</v>
      </c>
      <c r="P720" t="n">
        <v>351.72</v>
      </c>
      <c r="Q720" t="n">
        <v>608.8099999999999</v>
      </c>
      <c r="R720" t="n">
        <v>67.14</v>
      </c>
      <c r="S720" t="n">
        <v>46.36</v>
      </c>
      <c r="T720" t="n">
        <v>9951.559999999999</v>
      </c>
      <c r="U720" t="n">
        <v>0.6899999999999999</v>
      </c>
      <c r="V720" t="n">
        <v>0.89</v>
      </c>
      <c r="W720" t="n">
        <v>9.23</v>
      </c>
      <c r="X720" t="n">
        <v>0.64</v>
      </c>
      <c r="Y720" t="n">
        <v>1</v>
      </c>
      <c r="Z720" t="n">
        <v>10</v>
      </c>
    </row>
    <row r="721">
      <c r="A721" t="n">
        <v>29</v>
      </c>
      <c r="B721" t="n">
        <v>110</v>
      </c>
      <c r="C721" t="inlineStr">
        <is>
          <t xml:space="preserve">CONCLUIDO	</t>
        </is>
      </c>
      <c r="D721" t="n">
        <v>3.576</v>
      </c>
      <c r="E721" t="n">
        <v>27.96</v>
      </c>
      <c r="F721" t="n">
        <v>24</v>
      </c>
      <c r="G721" t="n">
        <v>45</v>
      </c>
      <c r="H721" t="n">
        <v>0.65</v>
      </c>
      <c r="I721" t="n">
        <v>32</v>
      </c>
      <c r="J721" t="n">
        <v>225.32</v>
      </c>
      <c r="K721" t="n">
        <v>56.13</v>
      </c>
      <c r="L721" t="n">
        <v>8.25</v>
      </c>
      <c r="M721" t="n">
        <v>30</v>
      </c>
      <c r="N721" t="n">
        <v>50.95</v>
      </c>
      <c r="O721" t="n">
        <v>28023.89</v>
      </c>
      <c r="P721" t="n">
        <v>351.24</v>
      </c>
      <c r="Q721" t="n">
        <v>608.91</v>
      </c>
      <c r="R721" t="n">
        <v>66.90000000000001</v>
      </c>
      <c r="S721" t="n">
        <v>46.36</v>
      </c>
      <c r="T721" t="n">
        <v>9837.51</v>
      </c>
      <c r="U721" t="n">
        <v>0.6899999999999999</v>
      </c>
      <c r="V721" t="n">
        <v>0.89</v>
      </c>
      <c r="W721" t="n">
        <v>9.23</v>
      </c>
      <c r="X721" t="n">
        <v>0.63</v>
      </c>
      <c r="Y721" t="n">
        <v>1</v>
      </c>
      <c r="Z721" t="n">
        <v>10</v>
      </c>
    </row>
    <row r="722">
      <c r="A722" t="n">
        <v>30</v>
      </c>
      <c r="B722" t="n">
        <v>110</v>
      </c>
      <c r="C722" t="inlineStr">
        <is>
          <t xml:space="preserve">CONCLUIDO	</t>
        </is>
      </c>
      <c r="D722" t="n">
        <v>3.5861</v>
      </c>
      <c r="E722" t="n">
        <v>27.89</v>
      </c>
      <c r="F722" t="n">
        <v>23.96</v>
      </c>
      <c r="G722" t="n">
        <v>46.38</v>
      </c>
      <c r="H722" t="n">
        <v>0.67</v>
      </c>
      <c r="I722" t="n">
        <v>31</v>
      </c>
      <c r="J722" t="n">
        <v>225.74</v>
      </c>
      <c r="K722" t="n">
        <v>56.13</v>
      </c>
      <c r="L722" t="n">
        <v>8.5</v>
      </c>
      <c r="M722" t="n">
        <v>29</v>
      </c>
      <c r="N722" t="n">
        <v>51.11</v>
      </c>
      <c r="O722" t="n">
        <v>28075.56</v>
      </c>
      <c r="P722" t="n">
        <v>350.63</v>
      </c>
      <c r="Q722" t="n">
        <v>608.84</v>
      </c>
      <c r="R722" t="n">
        <v>65.73</v>
      </c>
      <c r="S722" t="n">
        <v>46.36</v>
      </c>
      <c r="T722" t="n">
        <v>9256.700000000001</v>
      </c>
      <c r="U722" t="n">
        <v>0.71</v>
      </c>
      <c r="V722" t="n">
        <v>0.89</v>
      </c>
      <c r="W722" t="n">
        <v>9.23</v>
      </c>
      <c r="X722" t="n">
        <v>0.59</v>
      </c>
      <c r="Y722" t="n">
        <v>1</v>
      </c>
      <c r="Z722" t="n">
        <v>10</v>
      </c>
    </row>
    <row r="723">
      <c r="A723" t="n">
        <v>31</v>
      </c>
      <c r="B723" t="n">
        <v>110</v>
      </c>
      <c r="C723" t="inlineStr">
        <is>
          <t xml:space="preserve">CONCLUIDO	</t>
        </is>
      </c>
      <c r="D723" t="n">
        <v>3.5924</v>
      </c>
      <c r="E723" t="n">
        <v>27.84</v>
      </c>
      <c r="F723" t="n">
        <v>23.96</v>
      </c>
      <c r="G723" t="n">
        <v>47.91</v>
      </c>
      <c r="H723" t="n">
        <v>0.6899999999999999</v>
      </c>
      <c r="I723" t="n">
        <v>30</v>
      </c>
      <c r="J723" t="n">
        <v>226.16</v>
      </c>
      <c r="K723" t="n">
        <v>56.13</v>
      </c>
      <c r="L723" t="n">
        <v>8.75</v>
      </c>
      <c r="M723" t="n">
        <v>28</v>
      </c>
      <c r="N723" t="n">
        <v>51.28</v>
      </c>
      <c r="O723" t="n">
        <v>28127.29</v>
      </c>
      <c r="P723" t="n">
        <v>349.87</v>
      </c>
      <c r="Q723" t="n">
        <v>608.87</v>
      </c>
      <c r="R723" t="n">
        <v>65.70999999999999</v>
      </c>
      <c r="S723" t="n">
        <v>46.36</v>
      </c>
      <c r="T723" t="n">
        <v>9251.85</v>
      </c>
      <c r="U723" t="n">
        <v>0.71</v>
      </c>
      <c r="V723" t="n">
        <v>0.89</v>
      </c>
      <c r="W723" t="n">
        <v>9.220000000000001</v>
      </c>
      <c r="X723" t="n">
        <v>0.58</v>
      </c>
      <c r="Y723" t="n">
        <v>1</v>
      </c>
      <c r="Z723" t="n">
        <v>10</v>
      </c>
    </row>
    <row r="724">
      <c r="A724" t="n">
        <v>32</v>
      </c>
      <c r="B724" t="n">
        <v>110</v>
      </c>
      <c r="C724" t="inlineStr">
        <is>
          <t xml:space="preserve">CONCLUIDO	</t>
        </is>
      </c>
      <c r="D724" t="n">
        <v>3.6006</v>
      </c>
      <c r="E724" t="n">
        <v>27.77</v>
      </c>
      <c r="F724" t="n">
        <v>23.94</v>
      </c>
      <c r="G724" t="n">
        <v>49.52</v>
      </c>
      <c r="H724" t="n">
        <v>0.71</v>
      </c>
      <c r="I724" t="n">
        <v>29</v>
      </c>
      <c r="J724" t="n">
        <v>226.58</v>
      </c>
      <c r="K724" t="n">
        <v>56.13</v>
      </c>
      <c r="L724" t="n">
        <v>9</v>
      </c>
      <c r="M724" t="n">
        <v>27</v>
      </c>
      <c r="N724" t="n">
        <v>51.45</v>
      </c>
      <c r="O724" t="n">
        <v>28179.08</v>
      </c>
      <c r="P724" t="n">
        <v>349.49</v>
      </c>
      <c r="Q724" t="n">
        <v>608.91</v>
      </c>
      <c r="R724" t="n">
        <v>64.68000000000001</v>
      </c>
      <c r="S724" t="n">
        <v>46.36</v>
      </c>
      <c r="T724" t="n">
        <v>8741.68</v>
      </c>
      <c r="U724" t="n">
        <v>0.72</v>
      </c>
      <c r="V724" t="n">
        <v>0.89</v>
      </c>
      <c r="W724" t="n">
        <v>9.23</v>
      </c>
      <c r="X724" t="n">
        <v>0.5600000000000001</v>
      </c>
      <c r="Y724" t="n">
        <v>1</v>
      </c>
      <c r="Z724" t="n">
        <v>10</v>
      </c>
    </row>
    <row r="725">
      <c r="A725" t="n">
        <v>33</v>
      </c>
      <c r="B725" t="n">
        <v>110</v>
      </c>
      <c r="C725" t="inlineStr">
        <is>
          <t xml:space="preserve">CONCLUIDO	</t>
        </is>
      </c>
      <c r="D725" t="n">
        <v>3.6084</v>
      </c>
      <c r="E725" t="n">
        <v>27.71</v>
      </c>
      <c r="F725" t="n">
        <v>23.92</v>
      </c>
      <c r="G725" t="n">
        <v>51.25</v>
      </c>
      <c r="H725" t="n">
        <v>0.72</v>
      </c>
      <c r="I725" t="n">
        <v>28</v>
      </c>
      <c r="J725" t="n">
        <v>227</v>
      </c>
      <c r="K725" t="n">
        <v>56.13</v>
      </c>
      <c r="L725" t="n">
        <v>9.25</v>
      </c>
      <c r="M725" t="n">
        <v>26</v>
      </c>
      <c r="N725" t="n">
        <v>51.62</v>
      </c>
      <c r="O725" t="n">
        <v>28230.92</v>
      </c>
      <c r="P725" t="n">
        <v>348.88</v>
      </c>
      <c r="Q725" t="n">
        <v>608.85</v>
      </c>
      <c r="R725" t="n">
        <v>64.15000000000001</v>
      </c>
      <c r="S725" t="n">
        <v>46.36</v>
      </c>
      <c r="T725" t="n">
        <v>8483.35</v>
      </c>
      <c r="U725" t="n">
        <v>0.72</v>
      </c>
      <c r="V725" t="n">
        <v>0.89</v>
      </c>
      <c r="W725" t="n">
        <v>9.23</v>
      </c>
      <c r="X725" t="n">
        <v>0.55</v>
      </c>
      <c r="Y725" t="n">
        <v>1</v>
      </c>
      <c r="Z725" t="n">
        <v>10</v>
      </c>
    </row>
    <row r="726">
      <c r="A726" t="n">
        <v>34</v>
      </c>
      <c r="B726" t="n">
        <v>110</v>
      </c>
      <c r="C726" t="inlineStr">
        <is>
          <t xml:space="preserve">CONCLUIDO	</t>
        </is>
      </c>
      <c r="D726" t="n">
        <v>3.6096</v>
      </c>
      <c r="E726" t="n">
        <v>27.7</v>
      </c>
      <c r="F726" t="n">
        <v>23.91</v>
      </c>
      <c r="G726" t="n">
        <v>51.23</v>
      </c>
      <c r="H726" t="n">
        <v>0.74</v>
      </c>
      <c r="I726" t="n">
        <v>28</v>
      </c>
      <c r="J726" t="n">
        <v>227.42</v>
      </c>
      <c r="K726" t="n">
        <v>56.13</v>
      </c>
      <c r="L726" t="n">
        <v>9.5</v>
      </c>
      <c r="M726" t="n">
        <v>26</v>
      </c>
      <c r="N726" t="n">
        <v>51.8</v>
      </c>
      <c r="O726" t="n">
        <v>28282.83</v>
      </c>
      <c r="P726" t="n">
        <v>348.25</v>
      </c>
      <c r="Q726" t="n">
        <v>608.86</v>
      </c>
      <c r="R726" t="n">
        <v>64.14</v>
      </c>
      <c r="S726" t="n">
        <v>46.36</v>
      </c>
      <c r="T726" t="n">
        <v>8475.530000000001</v>
      </c>
      <c r="U726" t="n">
        <v>0.72</v>
      </c>
      <c r="V726" t="n">
        <v>0.89</v>
      </c>
      <c r="W726" t="n">
        <v>9.220000000000001</v>
      </c>
      <c r="X726" t="n">
        <v>0.54</v>
      </c>
      <c r="Y726" t="n">
        <v>1</v>
      </c>
      <c r="Z726" t="n">
        <v>10</v>
      </c>
    </row>
    <row r="727">
      <c r="A727" t="n">
        <v>35</v>
      </c>
      <c r="B727" t="n">
        <v>110</v>
      </c>
      <c r="C727" t="inlineStr">
        <is>
          <t xml:space="preserve">CONCLUIDO	</t>
        </is>
      </c>
      <c r="D727" t="n">
        <v>3.6178</v>
      </c>
      <c r="E727" t="n">
        <v>27.64</v>
      </c>
      <c r="F727" t="n">
        <v>23.89</v>
      </c>
      <c r="G727" t="n">
        <v>53.09</v>
      </c>
      <c r="H727" t="n">
        <v>0.76</v>
      </c>
      <c r="I727" t="n">
        <v>27</v>
      </c>
      <c r="J727" t="n">
        <v>227.84</v>
      </c>
      <c r="K727" t="n">
        <v>56.13</v>
      </c>
      <c r="L727" t="n">
        <v>9.75</v>
      </c>
      <c r="M727" t="n">
        <v>25</v>
      </c>
      <c r="N727" t="n">
        <v>51.97</v>
      </c>
      <c r="O727" t="n">
        <v>28334.8</v>
      </c>
      <c r="P727" t="n">
        <v>348.05</v>
      </c>
      <c r="Q727" t="n">
        <v>608.9</v>
      </c>
      <c r="R727" t="n">
        <v>63.33</v>
      </c>
      <c r="S727" t="n">
        <v>46.36</v>
      </c>
      <c r="T727" t="n">
        <v>8077.25</v>
      </c>
      <c r="U727" t="n">
        <v>0.73</v>
      </c>
      <c r="V727" t="n">
        <v>0.89</v>
      </c>
      <c r="W727" t="n">
        <v>9.220000000000001</v>
      </c>
      <c r="X727" t="n">
        <v>0.52</v>
      </c>
      <c r="Y727" t="n">
        <v>1</v>
      </c>
      <c r="Z727" t="n">
        <v>10</v>
      </c>
    </row>
    <row r="728">
      <c r="A728" t="n">
        <v>36</v>
      </c>
      <c r="B728" t="n">
        <v>110</v>
      </c>
      <c r="C728" t="inlineStr">
        <is>
          <t xml:space="preserve">CONCLUIDO	</t>
        </is>
      </c>
      <c r="D728" t="n">
        <v>3.6278</v>
      </c>
      <c r="E728" t="n">
        <v>27.56</v>
      </c>
      <c r="F728" t="n">
        <v>23.85</v>
      </c>
      <c r="G728" t="n">
        <v>55.05</v>
      </c>
      <c r="H728" t="n">
        <v>0.78</v>
      </c>
      <c r="I728" t="n">
        <v>26</v>
      </c>
      <c r="J728" t="n">
        <v>228.27</v>
      </c>
      <c r="K728" t="n">
        <v>56.13</v>
      </c>
      <c r="L728" t="n">
        <v>10</v>
      </c>
      <c r="M728" t="n">
        <v>24</v>
      </c>
      <c r="N728" t="n">
        <v>52.14</v>
      </c>
      <c r="O728" t="n">
        <v>28386.82</v>
      </c>
      <c r="P728" t="n">
        <v>347.08</v>
      </c>
      <c r="Q728" t="n">
        <v>608.87</v>
      </c>
      <c r="R728" t="n">
        <v>62.46</v>
      </c>
      <c r="S728" t="n">
        <v>46.36</v>
      </c>
      <c r="T728" t="n">
        <v>7646.25</v>
      </c>
      <c r="U728" t="n">
        <v>0.74</v>
      </c>
      <c r="V728" t="n">
        <v>0.89</v>
      </c>
      <c r="W728" t="n">
        <v>9.210000000000001</v>
      </c>
      <c r="X728" t="n">
        <v>0.48</v>
      </c>
      <c r="Y728" t="n">
        <v>1</v>
      </c>
      <c r="Z728" t="n">
        <v>10</v>
      </c>
    </row>
    <row r="729">
      <c r="A729" t="n">
        <v>37</v>
      </c>
      <c r="B729" t="n">
        <v>110</v>
      </c>
      <c r="C729" t="inlineStr">
        <is>
          <t xml:space="preserve">CONCLUIDO	</t>
        </is>
      </c>
      <c r="D729" t="n">
        <v>3.6241</v>
      </c>
      <c r="E729" t="n">
        <v>27.59</v>
      </c>
      <c r="F729" t="n">
        <v>23.88</v>
      </c>
      <c r="G729" t="n">
        <v>55.11</v>
      </c>
      <c r="H729" t="n">
        <v>0.8</v>
      </c>
      <c r="I729" t="n">
        <v>26</v>
      </c>
      <c r="J729" t="n">
        <v>228.69</v>
      </c>
      <c r="K729" t="n">
        <v>56.13</v>
      </c>
      <c r="L729" t="n">
        <v>10.25</v>
      </c>
      <c r="M729" t="n">
        <v>24</v>
      </c>
      <c r="N729" t="n">
        <v>52.31</v>
      </c>
      <c r="O729" t="n">
        <v>28438.91</v>
      </c>
      <c r="P729" t="n">
        <v>346.87</v>
      </c>
      <c r="Q729" t="n">
        <v>608.87</v>
      </c>
      <c r="R729" t="n">
        <v>63.23</v>
      </c>
      <c r="S729" t="n">
        <v>46.36</v>
      </c>
      <c r="T729" t="n">
        <v>8030.35</v>
      </c>
      <c r="U729" t="n">
        <v>0.73</v>
      </c>
      <c r="V729" t="n">
        <v>0.89</v>
      </c>
      <c r="W729" t="n">
        <v>9.220000000000001</v>
      </c>
      <c r="X729" t="n">
        <v>0.51</v>
      </c>
      <c r="Y729" t="n">
        <v>1</v>
      </c>
      <c r="Z729" t="n">
        <v>10</v>
      </c>
    </row>
    <row r="730">
      <c r="A730" t="n">
        <v>38</v>
      </c>
      <c r="B730" t="n">
        <v>110</v>
      </c>
      <c r="C730" t="inlineStr">
        <is>
          <t xml:space="preserve">CONCLUIDO	</t>
        </is>
      </c>
      <c r="D730" t="n">
        <v>3.6342</v>
      </c>
      <c r="E730" t="n">
        <v>27.52</v>
      </c>
      <c r="F730" t="n">
        <v>23.85</v>
      </c>
      <c r="G730" t="n">
        <v>57.24</v>
      </c>
      <c r="H730" t="n">
        <v>0.8100000000000001</v>
      </c>
      <c r="I730" t="n">
        <v>25</v>
      </c>
      <c r="J730" t="n">
        <v>229.11</v>
      </c>
      <c r="K730" t="n">
        <v>56.13</v>
      </c>
      <c r="L730" t="n">
        <v>10.5</v>
      </c>
      <c r="M730" t="n">
        <v>23</v>
      </c>
      <c r="N730" t="n">
        <v>52.48</v>
      </c>
      <c r="O730" t="n">
        <v>28491.06</v>
      </c>
      <c r="P730" t="n">
        <v>346.6</v>
      </c>
      <c r="Q730" t="n">
        <v>608.87</v>
      </c>
      <c r="R730" t="n">
        <v>62.2</v>
      </c>
      <c r="S730" t="n">
        <v>46.36</v>
      </c>
      <c r="T730" t="n">
        <v>7523.48</v>
      </c>
      <c r="U730" t="n">
        <v>0.75</v>
      </c>
      <c r="V730" t="n">
        <v>0.89</v>
      </c>
      <c r="W730" t="n">
        <v>9.220000000000001</v>
      </c>
      <c r="X730" t="n">
        <v>0.48</v>
      </c>
      <c r="Y730" t="n">
        <v>1</v>
      </c>
      <c r="Z730" t="n">
        <v>10</v>
      </c>
    </row>
    <row r="731">
      <c r="A731" t="n">
        <v>39</v>
      </c>
      <c r="B731" t="n">
        <v>110</v>
      </c>
      <c r="C731" t="inlineStr">
        <is>
          <t xml:space="preserve">CONCLUIDO	</t>
        </is>
      </c>
      <c r="D731" t="n">
        <v>3.6434</v>
      </c>
      <c r="E731" t="n">
        <v>27.45</v>
      </c>
      <c r="F731" t="n">
        <v>23.82</v>
      </c>
      <c r="G731" t="n">
        <v>59.55</v>
      </c>
      <c r="H731" t="n">
        <v>0.83</v>
      </c>
      <c r="I731" t="n">
        <v>24</v>
      </c>
      <c r="J731" t="n">
        <v>229.53</v>
      </c>
      <c r="K731" t="n">
        <v>56.13</v>
      </c>
      <c r="L731" t="n">
        <v>10.75</v>
      </c>
      <c r="M731" t="n">
        <v>22</v>
      </c>
      <c r="N731" t="n">
        <v>52.66</v>
      </c>
      <c r="O731" t="n">
        <v>28543.27</v>
      </c>
      <c r="P731" t="n">
        <v>345.33</v>
      </c>
      <c r="Q731" t="n">
        <v>608.8200000000001</v>
      </c>
      <c r="R731" t="n">
        <v>61.4</v>
      </c>
      <c r="S731" t="n">
        <v>46.36</v>
      </c>
      <c r="T731" t="n">
        <v>7125.41</v>
      </c>
      <c r="U731" t="n">
        <v>0.76</v>
      </c>
      <c r="V731" t="n">
        <v>0.89</v>
      </c>
      <c r="W731" t="n">
        <v>9.210000000000001</v>
      </c>
      <c r="X731" t="n">
        <v>0.45</v>
      </c>
      <c r="Y731" t="n">
        <v>1</v>
      </c>
      <c r="Z731" t="n">
        <v>10</v>
      </c>
    </row>
    <row r="732">
      <c r="A732" t="n">
        <v>40</v>
      </c>
      <c r="B732" t="n">
        <v>110</v>
      </c>
      <c r="C732" t="inlineStr">
        <is>
          <t xml:space="preserve">CONCLUIDO	</t>
        </is>
      </c>
      <c r="D732" t="n">
        <v>3.6414</v>
      </c>
      <c r="E732" t="n">
        <v>27.46</v>
      </c>
      <c r="F732" t="n">
        <v>23.84</v>
      </c>
      <c r="G732" t="n">
        <v>59.59</v>
      </c>
      <c r="H732" t="n">
        <v>0.85</v>
      </c>
      <c r="I732" t="n">
        <v>24</v>
      </c>
      <c r="J732" t="n">
        <v>229.96</v>
      </c>
      <c r="K732" t="n">
        <v>56.13</v>
      </c>
      <c r="L732" t="n">
        <v>11</v>
      </c>
      <c r="M732" t="n">
        <v>22</v>
      </c>
      <c r="N732" t="n">
        <v>52.83</v>
      </c>
      <c r="O732" t="n">
        <v>28595.54</v>
      </c>
      <c r="P732" t="n">
        <v>345.51</v>
      </c>
      <c r="Q732" t="n">
        <v>608.85</v>
      </c>
      <c r="R732" t="n">
        <v>61.86</v>
      </c>
      <c r="S732" t="n">
        <v>46.36</v>
      </c>
      <c r="T732" t="n">
        <v>7357.22</v>
      </c>
      <c r="U732" t="n">
        <v>0.75</v>
      </c>
      <c r="V732" t="n">
        <v>0.89</v>
      </c>
      <c r="W732" t="n">
        <v>9.220000000000001</v>
      </c>
      <c r="X732" t="n">
        <v>0.46</v>
      </c>
      <c r="Y732" t="n">
        <v>1</v>
      </c>
      <c r="Z732" t="n">
        <v>10</v>
      </c>
    </row>
    <row r="733">
      <c r="A733" t="n">
        <v>41</v>
      </c>
      <c r="B733" t="n">
        <v>110</v>
      </c>
      <c r="C733" t="inlineStr">
        <is>
          <t xml:space="preserve">CONCLUIDO	</t>
        </is>
      </c>
      <c r="D733" t="n">
        <v>3.6489</v>
      </c>
      <c r="E733" t="n">
        <v>27.41</v>
      </c>
      <c r="F733" t="n">
        <v>23.82</v>
      </c>
      <c r="G733" t="n">
        <v>62.14</v>
      </c>
      <c r="H733" t="n">
        <v>0.87</v>
      </c>
      <c r="I733" t="n">
        <v>23</v>
      </c>
      <c r="J733" t="n">
        <v>230.38</v>
      </c>
      <c r="K733" t="n">
        <v>56.13</v>
      </c>
      <c r="L733" t="n">
        <v>11.25</v>
      </c>
      <c r="M733" t="n">
        <v>21</v>
      </c>
      <c r="N733" t="n">
        <v>53</v>
      </c>
      <c r="O733" t="n">
        <v>28647.87</v>
      </c>
      <c r="P733" t="n">
        <v>344.63</v>
      </c>
      <c r="Q733" t="n">
        <v>608.79</v>
      </c>
      <c r="R733" t="n">
        <v>61.33</v>
      </c>
      <c r="S733" t="n">
        <v>46.36</v>
      </c>
      <c r="T733" t="n">
        <v>7099.26</v>
      </c>
      <c r="U733" t="n">
        <v>0.76</v>
      </c>
      <c r="V733" t="n">
        <v>0.89</v>
      </c>
      <c r="W733" t="n">
        <v>9.220000000000001</v>
      </c>
      <c r="X733" t="n">
        <v>0.45</v>
      </c>
      <c r="Y733" t="n">
        <v>1</v>
      </c>
      <c r="Z733" t="n">
        <v>10</v>
      </c>
    </row>
    <row r="734">
      <c r="A734" t="n">
        <v>42</v>
      </c>
      <c r="B734" t="n">
        <v>110</v>
      </c>
      <c r="C734" t="inlineStr">
        <is>
          <t xml:space="preserve">CONCLUIDO	</t>
        </is>
      </c>
      <c r="D734" t="n">
        <v>3.6495</v>
      </c>
      <c r="E734" t="n">
        <v>27.4</v>
      </c>
      <c r="F734" t="n">
        <v>23.82</v>
      </c>
      <c r="G734" t="n">
        <v>62.13</v>
      </c>
      <c r="H734" t="n">
        <v>0.89</v>
      </c>
      <c r="I734" t="n">
        <v>23</v>
      </c>
      <c r="J734" t="n">
        <v>230.81</v>
      </c>
      <c r="K734" t="n">
        <v>56.13</v>
      </c>
      <c r="L734" t="n">
        <v>11.5</v>
      </c>
      <c r="M734" t="n">
        <v>21</v>
      </c>
      <c r="N734" t="n">
        <v>53.18</v>
      </c>
      <c r="O734" t="n">
        <v>28700.26</v>
      </c>
      <c r="P734" t="n">
        <v>344.77</v>
      </c>
      <c r="Q734" t="n">
        <v>608.86</v>
      </c>
      <c r="R734" t="n">
        <v>61.26</v>
      </c>
      <c r="S734" t="n">
        <v>46.36</v>
      </c>
      <c r="T734" t="n">
        <v>7063.59</v>
      </c>
      <c r="U734" t="n">
        <v>0.76</v>
      </c>
      <c r="V734" t="n">
        <v>0.89</v>
      </c>
      <c r="W734" t="n">
        <v>9.210000000000001</v>
      </c>
      <c r="X734" t="n">
        <v>0.45</v>
      </c>
      <c r="Y734" t="n">
        <v>1</v>
      </c>
      <c r="Z734" t="n">
        <v>10</v>
      </c>
    </row>
    <row r="735">
      <c r="A735" t="n">
        <v>43</v>
      </c>
      <c r="B735" t="n">
        <v>110</v>
      </c>
      <c r="C735" t="inlineStr">
        <is>
          <t xml:space="preserve">CONCLUIDO	</t>
        </is>
      </c>
      <c r="D735" t="n">
        <v>3.6577</v>
      </c>
      <c r="E735" t="n">
        <v>27.34</v>
      </c>
      <c r="F735" t="n">
        <v>23.8</v>
      </c>
      <c r="G735" t="n">
        <v>64.90000000000001</v>
      </c>
      <c r="H735" t="n">
        <v>0.9</v>
      </c>
      <c r="I735" t="n">
        <v>22</v>
      </c>
      <c r="J735" t="n">
        <v>231.23</v>
      </c>
      <c r="K735" t="n">
        <v>56.13</v>
      </c>
      <c r="L735" t="n">
        <v>11.75</v>
      </c>
      <c r="M735" t="n">
        <v>20</v>
      </c>
      <c r="N735" t="n">
        <v>53.36</v>
      </c>
      <c r="O735" t="n">
        <v>28752.71</v>
      </c>
      <c r="P735" t="n">
        <v>343.66</v>
      </c>
      <c r="Q735" t="n">
        <v>608.9</v>
      </c>
      <c r="R735" t="n">
        <v>60.41</v>
      </c>
      <c r="S735" t="n">
        <v>46.36</v>
      </c>
      <c r="T735" t="n">
        <v>6644.12</v>
      </c>
      <c r="U735" t="n">
        <v>0.77</v>
      </c>
      <c r="V735" t="n">
        <v>0.9</v>
      </c>
      <c r="W735" t="n">
        <v>9.220000000000001</v>
      </c>
      <c r="X735" t="n">
        <v>0.42</v>
      </c>
      <c r="Y735" t="n">
        <v>1</v>
      </c>
      <c r="Z735" t="n">
        <v>10</v>
      </c>
    </row>
    <row r="736">
      <c r="A736" t="n">
        <v>44</v>
      </c>
      <c r="B736" t="n">
        <v>110</v>
      </c>
      <c r="C736" t="inlineStr">
        <is>
          <t xml:space="preserve">CONCLUIDO	</t>
        </is>
      </c>
      <c r="D736" t="n">
        <v>3.6585</v>
      </c>
      <c r="E736" t="n">
        <v>27.33</v>
      </c>
      <c r="F736" t="n">
        <v>23.79</v>
      </c>
      <c r="G736" t="n">
        <v>64.89</v>
      </c>
      <c r="H736" t="n">
        <v>0.92</v>
      </c>
      <c r="I736" t="n">
        <v>22</v>
      </c>
      <c r="J736" t="n">
        <v>231.66</v>
      </c>
      <c r="K736" t="n">
        <v>56.13</v>
      </c>
      <c r="L736" t="n">
        <v>12</v>
      </c>
      <c r="M736" t="n">
        <v>20</v>
      </c>
      <c r="N736" t="n">
        <v>53.53</v>
      </c>
      <c r="O736" t="n">
        <v>28805.23</v>
      </c>
      <c r="P736" t="n">
        <v>343.49</v>
      </c>
      <c r="Q736" t="n">
        <v>608.8099999999999</v>
      </c>
      <c r="R736" t="n">
        <v>60.49</v>
      </c>
      <c r="S736" t="n">
        <v>46.36</v>
      </c>
      <c r="T736" t="n">
        <v>6682.17</v>
      </c>
      <c r="U736" t="n">
        <v>0.77</v>
      </c>
      <c r="V736" t="n">
        <v>0.9</v>
      </c>
      <c r="W736" t="n">
        <v>9.210000000000001</v>
      </c>
      <c r="X736" t="n">
        <v>0.42</v>
      </c>
      <c r="Y736" t="n">
        <v>1</v>
      </c>
      <c r="Z736" t="n">
        <v>10</v>
      </c>
    </row>
    <row r="737">
      <c r="A737" t="n">
        <v>45</v>
      </c>
      <c r="B737" t="n">
        <v>110</v>
      </c>
      <c r="C737" t="inlineStr">
        <is>
          <t xml:space="preserve">CONCLUIDO	</t>
        </is>
      </c>
      <c r="D737" t="n">
        <v>3.6568</v>
      </c>
      <c r="E737" t="n">
        <v>27.35</v>
      </c>
      <c r="F737" t="n">
        <v>23.8</v>
      </c>
      <c r="G737" t="n">
        <v>64.92</v>
      </c>
      <c r="H737" t="n">
        <v>0.9399999999999999</v>
      </c>
      <c r="I737" t="n">
        <v>22</v>
      </c>
      <c r="J737" t="n">
        <v>232.08</v>
      </c>
      <c r="K737" t="n">
        <v>56.13</v>
      </c>
      <c r="L737" t="n">
        <v>12.25</v>
      </c>
      <c r="M737" t="n">
        <v>20</v>
      </c>
      <c r="N737" t="n">
        <v>53.71</v>
      </c>
      <c r="O737" t="n">
        <v>28857.81</v>
      </c>
      <c r="P737" t="n">
        <v>343.09</v>
      </c>
      <c r="Q737" t="n">
        <v>608.8200000000001</v>
      </c>
      <c r="R737" t="n">
        <v>60.84</v>
      </c>
      <c r="S737" t="n">
        <v>46.36</v>
      </c>
      <c r="T737" t="n">
        <v>6859.47</v>
      </c>
      <c r="U737" t="n">
        <v>0.76</v>
      </c>
      <c r="V737" t="n">
        <v>0.9</v>
      </c>
      <c r="W737" t="n">
        <v>9.220000000000001</v>
      </c>
      <c r="X737" t="n">
        <v>0.43</v>
      </c>
      <c r="Y737" t="n">
        <v>1</v>
      </c>
      <c r="Z737" t="n">
        <v>10</v>
      </c>
    </row>
    <row r="738">
      <c r="A738" t="n">
        <v>46</v>
      </c>
      <c r="B738" t="n">
        <v>110</v>
      </c>
      <c r="C738" t="inlineStr">
        <is>
          <t xml:space="preserve">CONCLUIDO	</t>
        </is>
      </c>
      <c r="D738" t="n">
        <v>3.6661</v>
      </c>
      <c r="E738" t="n">
        <v>27.28</v>
      </c>
      <c r="F738" t="n">
        <v>23.78</v>
      </c>
      <c r="G738" t="n">
        <v>67.94</v>
      </c>
      <c r="H738" t="n">
        <v>0.96</v>
      </c>
      <c r="I738" t="n">
        <v>21</v>
      </c>
      <c r="J738" t="n">
        <v>232.51</v>
      </c>
      <c r="K738" t="n">
        <v>56.13</v>
      </c>
      <c r="L738" t="n">
        <v>12.5</v>
      </c>
      <c r="M738" t="n">
        <v>19</v>
      </c>
      <c r="N738" t="n">
        <v>53.88</v>
      </c>
      <c r="O738" t="n">
        <v>28910.45</v>
      </c>
      <c r="P738" t="n">
        <v>342.78</v>
      </c>
      <c r="Q738" t="n">
        <v>608.83</v>
      </c>
      <c r="R738" t="n">
        <v>60.21</v>
      </c>
      <c r="S738" t="n">
        <v>46.36</v>
      </c>
      <c r="T738" t="n">
        <v>6548.07</v>
      </c>
      <c r="U738" t="n">
        <v>0.77</v>
      </c>
      <c r="V738" t="n">
        <v>0.9</v>
      </c>
      <c r="W738" t="n">
        <v>9.210000000000001</v>
      </c>
      <c r="X738" t="n">
        <v>0.41</v>
      </c>
      <c r="Y738" t="n">
        <v>1</v>
      </c>
      <c r="Z738" t="n">
        <v>10</v>
      </c>
    </row>
    <row r="739">
      <c r="A739" t="n">
        <v>47</v>
      </c>
      <c r="B739" t="n">
        <v>110</v>
      </c>
      <c r="C739" t="inlineStr">
        <is>
          <t xml:space="preserve">CONCLUIDO	</t>
        </is>
      </c>
      <c r="D739" t="n">
        <v>3.6684</v>
      </c>
      <c r="E739" t="n">
        <v>27.26</v>
      </c>
      <c r="F739" t="n">
        <v>23.76</v>
      </c>
      <c r="G739" t="n">
        <v>67.89</v>
      </c>
      <c r="H739" t="n">
        <v>0.97</v>
      </c>
      <c r="I739" t="n">
        <v>21</v>
      </c>
      <c r="J739" t="n">
        <v>232.94</v>
      </c>
      <c r="K739" t="n">
        <v>56.13</v>
      </c>
      <c r="L739" t="n">
        <v>12.75</v>
      </c>
      <c r="M739" t="n">
        <v>19</v>
      </c>
      <c r="N739" t="n">
        <v>54.06</v>
      </c>
      <c r="O739" t="n">
        <v>28963.15</v>
      </c>
      <c r="P739" t="n">
        <v>342.14</v>
      </c>
      <c r="Q739" t="n">
        <v>608.8</v>
      </c>
      <c r="R739" t="n">
        <v>59.35</v>
      </c>
      <c r="S739" t="n">
        <v>46.36</v>
      </c>
      <c r="T739" t="n">
        <v>6119.26</v>
      </c>
      <c r="U739" t="n">
        <v>0.78</v>
      </c>
      <c r="V739" t="n">
        <v>0.9</v>
      </c>
      <c r="W739" t="n">
        <v>9.210000000000001</v>
      </c>
      <c r="X739" t="n">
        <v>0.39</v>
      </c>
      <c r="Y739" t="n">
        <v>1</v>
      </c>
      <c r="Z739" t="n">
        <v>10</v>
      </c>
    </row>
    <row r="740">
      <c r="A740" t="n">
        <v>48</v>
      </c>
      <c r="B740" t="n">
        <v>110</v>
      </c>
      <c r="C740" t="inlineStr">
        <is>
          <t xml:space="preserve">CONCLUIDO	</t>
        </is>
      </c>
      <c r="D740" t="n">
        <v>3.6755</v>
      </c>
      <c r="E740" t="n">
        <v>27.21</v>
      </c>
      <c r="F740" t="n">
        <v>23.75</v>
      </c>
      <c r="G740" t="n">
        <v>71.25</v>
      </c>
      <c r="H740" t="n">
        <v>0.99</v>
      </c>
      <c r="I740" t="n">
        <v>20</v>
      </c>
      <c r="J740" t="n">
        <v>233.37</v>
      </c>
      <c r="K740" t="n">
        <v>56.13</v>
      </c>
      <c r="L740" t="n">
        <v>13</v>
      </c>
      <c r="M740" t="n">
        <v>18</v>
      </c>
      <c r="N740" t="n">
        <v>54.24</v>
      </c>
      <c r="O740" t="n">
        <v>29015.91</v>
      </c>
      <c r="P740" t="n">
        <v>341.67</v>
      </c>
      <c r="Q740" t="n">
        <v>608.8</v>
      </c>
      <c r="R740" t="n">
        <v>59.18</v>
      </c>
      <c r="S740" t="n">
        <v>46.36</v>
      </c>
      <c r="T740" t="n">
        <v>6039.36</v>
      </c>
      <c r="U740" t="n">
        <v>0.78</v>
      </c>
      <c r="V740" t="n">
        <v>0.9</v>
      </c>
      <c r="W740" t="n">
        <v>9.210000000000001</v>
      </c>
      <c r="X740" t="n">
        <v>0.38</v>
      </c>
      <c r="Y740" t="n">
        <v>1</v>
      </c>
      <c r="Z740" t="n">
        <v>10</v>
      </c>
    </row>
    <row r="741">
      <c r="A741" t="n">
        <v>49</v>
      </c>
      <c r="B741" t="n">
        <v>110</v>
      </c>
      <c r="C741" t="inlineStr">
        <is>
          <t xml:space="preserve">CONCLUIDO	</t>
        </is>
      </c>
      <c r="D741" t="n">
        <v>3.6761</v>
      </c>
      <c r="E741" t="n">
        <v>27.2</v>
      </c>
      <c r="F741" t="n">
        <v>23.75</v>
      </c>
      <c r="G741" t="n">
        <v>71.23999999999999</v>
      </c>
      <c r="H741" t="n">
        <v>1.01</v>
      </c>
      <c r="I741" t="n">
        <v>20</v>
      </c>
      <c r="J741" t="n">
        <v>233.79</v>
      </c>
      <c r="K741" t="n">
        <v>56.13</v>
      </c>
      <c r="L741" t="n">
        <v>13.25</v>
      </c>
      <c r="M741" t="n">
        <v>18</v>
      </c>
      <c r="N741" t="n">
        <v>54.42</v>
      </c>
      <c r="O741" t="n">
        <v>29068.74</v>
      </c>
      <c r="P741" t="n">
        <v>341.41</v>
      </c>
      <c r="Q741" t="n">
        <v>608.87</v>
      </c>
      <c r="R741" t="n">
        <v>58.92</v>
      </c>
      <c r="S741" t="n">
        <v>46.36</v>
      </c>
      <c r="T741" t="n">
        <v>5906.87</v>
      </c>
      <c r="U741" t="n">
        <v>0.79</v>
      </c>
      <c r="V741" t="n">
        <v>0.9</v>
      </c>
      <c r="W741" t="n">
        <v>9.210000000000001</v>
      </c>
      <c r="X741" t="n">
        <v>0.37</v>
      </c>
      <c r="Y741" t="n">
        <v>1</v>
      </c>
      <c r="Z741" t="n">
        <v>10</v>
      </c>
    </row>
    <row r="742">
      <c r="A742" t="n">
        <v>50</v>
      </c>
      <c r="B742" t="n">
        <v>110</v>
      </c>
      <c r="C742" t="inlineStr">
        <is>
          <t xml:space="preserve">CONCLUIDO	</t>
        </is>
      </c>
      <c r="D742" t="n">
        <v>3.675</v>
      </c>
      <c r="E742" t="n">
        <v>27.21</v>
      </c>
      <c r="F742" t="n">
        <v>23.75</v>
      </c>
      <c r="G742" t="n">
        <v>71.26000000000001</v>
      </c>
      <c r="H742" t="n">
        <v>1.02</v>
      </c>
      <c r="I742" t="n">
        <v>20</v>
      </c>
      <c r="J742" t="n">
        <v>234.22</v>
      </c>
      <c r="K742" t="n">
        <v>56.13</v>
      </c>
      <c r="L742" t="n">
        <v>13.5</v>
      </c>
      <c r="M742" t="n">
        <v>18</v>
      </c>
      <c r="N742" t="n">
        <v>54.6</v>
      </c>
      <c r="O742" t="n">
        <v>29121.64</v>
      </c>
      <c r="P742" t="n">
        <v>341</v>
      </c>
      <c r="Q742" t="n">
        <v>608.79</v>
      </c>
      <c r="R742" t="n">
        <v>59.2</v>
      </c>
      <c r="S742" t="n">
        <v>46.36</v>
      </c>
      <c r="T742" t="n">
        <v>6045.63</v>
      </c>
      <c r="U742" t="n">
        <v>0.78</v>
      </c>
      <c r="V742" t="n">
        <v>0.9</v>
      </c>
      <c r="W742" t="n">
        <v>9.210000000000001</v>
      </c>
      <c r="X742" t="n">
        <v>0.38</v>
      </c>
      <c r="Y742" t="n">
        <v>1</v>
      </c>
      <c r="Z742" t="n">
        <v>10</v>
      </c>
    </row>
    <row r="743">
      <c r="A743" t="n">
        <v>51</v>
      </c>
      <c r="B743" t="n">
        <v>110</v>
      </c>
      <c r="C743" t="inlineStr">
        <is>
          <t xml:space="preserve">CONCLUIDO	</t>
        </is>
      </c>
      <c r="D743" t="n">
        <v>3.684</v>
      </c>
      <c r="E743" t="n">
        <v>27.14</v>
      </c>
      <c r="F743" t="n">
        <v>23.73</v>
      </c>
      <c r="G743" t="n">
        <v>74.93000000000001</v>
      </c>
      <c r="H743" t="n">
        <v>1.04</v>
      </c>
      <c r="I743" t="n">
        <v>19</v>
      </c>
      <c r="J743" t="n">
        <v>234.65</v>
      </c>
      <c r="K743" t="n">
        <v>56.13</v>
      </c>
      <c r="L743" t="n">
        <v>13.75</v>
      </c>
      <c r="M743" t="n">
        <v>17</v>
      </c>
      <c r="N743" t="n">
        <v>54.78</v>
      </c>
      <c r="O743" t="n">
        <v>29174.59</v>
      </c>
      <c r="P743" t="n">
        <v>340.94</v>
      </c>
      <c r="Q743" t="n">
        <v>608.84</v>
      </c>
      <c r="R743" t="n">
        <v>58.37</v>
      </c>
      <c r="S743" t="n">
        <v>46.36</v>
      </c>
      <c r="T743" t="n">
        <v>5637.99</v>
      </c>
      <c r="U743" t="n">
        <v>0.79</v>
      </c>
      <c r="V743" t="n">
        <v>0.9</v>
      </c>
      <c r="W743" t="n">
        <v>9.210000000000001</v>
      </c>
      <c r="X743" t="n">
        <v>0.36</v>
      </c>
      <c r="Y743" t="n">
        <v>1</v>
      </c>
      <c r="Z743" t="n">
        <v>10</v>
      </c>
    </row>
    <row r="744">
      <c r="A744" t="n">
        <v>52</v>
      </c>
      <c r="B744" t="n">
        <v>110</v>
      </c>
      <c r="C744" t="inlineStr">
        <is>
          <t xml:space="preserve">CONCLUIDO	</t>
        </is>
      </c>
      <c r="D744" t="n">
        <v>3.6832</v>
      </c>
      <c r="E744" t="n">
        <v>27.15</v>
      </c>
      <c r="F744" t="n">
        <v>23.74</v>
      </c>
      <c r="G744" t="n">
        <v>74.95</v>
      </c>
      <c r="H744" t="n">
        <v>1.06</v>
      </c>
      <c r="I744" t="n">
        <v>19</v>
      </c>
      <c r="J744" t="n">
        <v>235.08</v>
      </c>
      <c r="K744" t="n">
        <v>56.13</v>
      </c>
      <c r="L744" t="n">
        <v>14</v>
      </c>
      <c r="M744" t="n">
        <v>17</v>
      </c>
      <c r="N744" t="n">
        <v>54.96</v>
      </c>
      <c r="O744" t="n">
        <v>29227.61</v>
      </c>
      <c r="P744" t="n">
        <v>340.49</v>
      </c>
      <c r="Q744" t="n">
        <v>608.78</v>
      </c>
      <c r="R744" t="n">
        <v>58.66</v>
      </c>
      <c r="S744" t="n">
        <v>46.36</v>
      </c>
      <c r="T744" t="n">
        <v>5782.83</v>
      </c>
      <c r="U744" t="n">
        <v>0.79</v>
      </c>
      <c r="V744" t="n">
        <v>0.9</v>
      </c>
      <c r="W744" t="n">
        <v>9.210000000000001</v>
      </c>
      <c r="X744" t="n">
        <v>0.36</v>
      </c>
      <c r="Y744" t="n">
        <v>1</v>
      </c>
      <c r="Z744" t="n">
        <v>10</v>
      </c>
    </row>
    <row r="745">
      <c r="A745" t="n">
        <v>53</v>
      </c>
      <c r="B745" t="n">
        <v>110</v>
      </c>
      <c r="C745" t="inlineStr">
        <is>
          <t xml:space="preserve">CONCLUIDO	</t>
        </is>
      </c>
      <c r="D745" t="n">
        <v>3.6832</v>
      </c>
      <c r="E745" t="n">
        <v>27.15</v>
      </c>
      <c r="F745" t="n">
        <v>23.74</v>
      </c>
      <c r="G745" t="n">
        <v>74.95</v>
      </c>
      <c r="H745" t="n">
        <v>1.08</v>
      </c>
      <c r="I745" t="n">
        <v>19</v>
      </c>
      <c r="J745" t="n">
        <v>235.51</v>
      </c>
      <c r="K745" t="n">
        <v>56.13</v>
      </c>
      <c r="L745" t="n">
        <v>14.25</v>
      </c>
      <c r="M745" t="n">
        <v>17</v>
      </c>
      <c r="N745" t="n">
        <v>55.14</v>
      </c>
      <c r="O745" t="n">
        <v>29280.69</v>
      </c>
      <c r="P745" t="n">
        <v>339.48</v>
      </c>
      <c r="Q745" t="n">
        <v>608.85</v>
      </c>
      <c r="R745" t="n">
        <v>58.54</v>
      </c>
      <c r="S745" t="n">
        <v>46.36</v>
      </c>
      <c r="T745" t="n">
        <v>5720.47</v>
      </c>
      <c r="U745" t="n">
        <v>0.79</v>
      </c>
      <c r="V745" t="n">
        <v>0.9</v>
      </c>
      <c r="W745" t="n">
        <v>9.210000000000001</v>
      </c>
      <c r="X745" t="n">
        <v>0.36</v>
      </c>
      <c r="Y745" t="n">
        <v>1</v>
      </c>
      <c r="Z745" t="n">
        <v>10</v>
      </c>
    </row>
    <row r="746">
      <c r="A746" t="n">
        <v>54</v>
      </c>
      <c r="B746" t="n">
        <v>110</v>
      </c>
      <c r="C746" t="inlineStr">
        <is>
          <t xml:space="preserve">CONCLUIDO	</t>
        </is>
      </c>
      <c r="D746" t="n">
        <v>3.6924</v>
      </c>
      <c r="E746" t="n">
        <v>27.08</v>
      </c>
      <c r="F746" t="n">
        <v>23.71</v>
      </c>
      <c r="G746" t="n">
        <v>79.03</v>
      </c>
      <c r="H746" t="n">
        <v>1.09</v>
      </c>
      <c r="I746" t="n">
        <v>18</v>
      </c>
      <c r="J746" t="n">
        <v>235.94</v>
      </c>
      <c r="K746" t="n">
        <v>56.13</v>
      </c>
      <c r="L746" t="n">
        <v>14.5</v>
      </c>
      <c r="M746" t="n">
        <v>16</v>
      </c>
      <c r="N746" t="n">
        <v>55.32</v>
      </c>
      <c r="O746" t="n">
        <v>29333.84</v>
      </c>
      <c r="P746" t="n">
        <v>339.53</v>
      </c>
      <c r="Q746" t="n">
        <v>608.83</v>
      </c>
      <c r="R746" t="n">
        <v>57.78</v>
      </c>
      <c r="S746" t="n">
        <v>46.36</v>
      </c>
      <c r="T746" t="n">
        <v>5349.76</v>
      </c>
      <c r="U746" t="n">
        <v>0.8</v>
      </c>
      <c r="V746" t="n">
        <v>0.9</v>
      </c>
      <c r="W746" t="n">
        <v>9.210000000000001</v>
      </c>
      <c r="X746" t="n">
        <v>0.34</v>
      </c>
      <c r="Y746" t="n">
        <v>1</v>
      </c>
      <c r="Z746" t="n">
        <v>10</v>
      </c>
    </row>
    <row r="747">
      <c r="A747" t="n">
        <v>55</v>
      </c>
      <c r="B747" t="n">
        <v>110</v>
      </c>
      <c r="C747" t="inlineStr">
        <is>
          <t xml:space="preserve">CONCLUIDO	</t>
        </is>
      </c>
      <c r="D747" t="n">
        <v>3.6952</v>
      </c>
      <c r="E747" t="n">
        <v>27.06</v>
      </c>
      <c r="F747" t="n">
        <v>23.69</v>
      </c>
      <c r="G747" t="n">
        <v>78.95999999999999</v>
      </c>
      <c r="H747" t="n">
        <v>1.11</v>
      </c>
      <c r="I747" t="n">
        <v>18</v>
      </c>
      <c r="J747" t="n">
        <v>236.37</v>
      </c>
      <c r="K747" t="n">
        <v>56.13</v>
      </c>
      <c r="L747" t="n">
        <v>14.75</v>
      </c>
      <c r="M747" t="n">
        <v>16</v>
      </c>
      <c r="N747" t="n">
        <v>55.5</v>
      </c>
      <c r="O747" t="n">
        <v>29387.05</v>
      </c>
      <c r="P747" t="n">
        <v>339.03</v>
      </c>
      <c r="Q747" t="n">
        <v>608.83</v>
      </c>
      <c r="R747" t="n">
        <v>57.17</v>
      </c>
      <c r="S747" t="n">
        <v>46.36</v>
      </c>
      <c r="T747" t="n">
        <v>5040.4</v>
      </c>
      <c r="U747" t="n">
        <v>0.8100000000000001</v>
      </c>
      <c r="V747" t="n">
        <v>0.9</v>
      </c>
      <c r="W747" t="n">
        <v>9.210000000000001</v>
      </c>
      <c r="X747" t="n">
        <v>0.32</v>
      </c>
      <c r="Y747" t="n">
        <v>1</v>
      </c>
      <c r="Z747" t="n">
        <v>10</v>
      </c>
    </row>
    <row r="748">
      <c r="A748" t="n">
        <v>56</v>
      </c>
      <c r="B748" t="n">
        <v>110</v>
      </c>
      <c r="C748" t="inlineStr">
        <is>
          <t xml:space="preserve">CONCLUIDO	</t>
        </is>
      </c>
      <c r="D748" t="n">
        <v>3.6934</v>
      </c>
      <c r="E748" t="n">
        <v>27.08</v>
      </c>
      <c r="F748" t="n">
        <v>23.7</v>
      </c>
      <c r="G748" t="n">
        <v>79.01000000000001</v>
      </c>
      <c r="H748" t="n">
        <v>1.13</v>
      </c>
      <c r="I748" t="n">
        <v>18</v>
      </c>
      <c r="J748" t="n">
        <v>236.81</v>
      </c>
      <c r="K748" t="n">
        <v>56.13</v>
      </c>
      <c r="L748" t="n">
        <v>15</v>
      </c>
      <c r="M748" t="n">
        <v>16</v>
      </c>
      <c r="N748" t="n">
        <v>55.68</v>
      </c>
      <c r="O748" t="n">
        <v>29440.33</v>
      </c>
      <c r="P748" t="n">
        <v>338.13</v>
      </c>
      <c r="Q748" t="n">
        <v>608.8200000000001</v>
      </c>
      <c r="R748" t="n">
        <v>57.77</v>
      </c>
      <c r="S748" t="n">
        <v>46.36</v>
      </c>
      <c r="T748" t="n">
        <v>5340.49</v>
      </c>
      <c r="U748" t="n">
        <v>0.8</v>
      </c>
      <c r="V748" t="n">
        <v>0.9</v>
      </c>
      <c r="W748" t="n">
        <v>9.199999999999999</v>
      </c>
      <c r="X748" t="n">
        <v>0.33</v>
      </c>
      <c r="Y748" t="n">
        <v>1</v>
      </c>
      <c r="Z748" t="n">
        <v>10</v>
      </c>
    </row>
    <row r="749">
      <c r="A749" t="n">
        <v>57</v>
      </c>
      <c r="B749" t="n">
        <v>110</v>
      </c>
      <c r="C749" t="inlineStr">
        <is>
          <t xml:space="preserve">CONCLUIDO	</t>
        </is>
      </c>
      <c r="D749" t="n">
        <v>3.7021</v>
      </c>
      <c r="E749" t="n">
        <v>27.01</v>
      </c>
      <c r="F749" t="n">
        <v>23.68</v>
      </c>
      <c r="G749" t="n">
        <v>83.58</v>
      </c>
      <c r="H749" t="n">
        <v>1.14</v>
      </c>
      <c r="I749" t="n">
        <v>17</v>
      </c>
      <c r="J749" t="n">
        <v>237.24</v>
      </c>
      <c r="K749" t="n">
        <v>56.13</v>
      </c>
      <c r="L749" t="n">
        <v>15.25</v>
      </c>
      <c r="M749" t="n">
        <v>15</v>
      </c>
      <c r="N749" t="n">
        <v>55.86</v>
      </c>
      <c r="O749" t="n">
        <v>29493.67</v>
      </c>
      <c r="P749" t="n">
        <v>337.56</v>
      </c>
      <c r="Q749" t="n">
        <v>608.8</v>
      </c>
      <c r="R749" t="n">
        <v>57</v>
      </c>
      <c r="S749" t="n">
        <v>46.36</v>
      </c>
      <c r="T749" t="n">
        <v>4964.96</v>
      </c>
      <c r="U749" t="n">
        <v>0.8100000000000001</v>
      </c>
      <c r="V749" t="n">
        <v>0.9</v>
      </c>
      <c r="W749" t="n">
        <v>9.199999999999999</v>
      </c>
      <c r="X749" t="n">
        <v>0.31</v>
      </c>
      <c r="Y749" t="n">
        <v>1</v>
      </c>
      <c r="Z749" t="n">
        <v>10</v>
      </c>
    </row>
    <row r="750">
      <c r="A750" t="n">
        <v>58</v>
      </c>
      <c r="B750" t="n">
        <v>110</v>
      </c>
      <c r="C750" t="inlineStr">
        <is>
          <t xml:space="preserve">CONCLUIDO	</t>
        </is>
      </c>
      <c r="D750" t="n">
        <v>3.7012</v>
      </c>
      <c r="E750" t="n">
        <v>27.02</v>
      </c>
      <c r="F750" t="n">
        <v>23.69</v>
      </c>
      <c r="G750" t="n">
        <v>83.59999999999999</v>
      </c>
      <c r="H750" t="n">
        <v>1.16</v>
      </c>
      <c r="I750" t="n">
        <v>17</v>
      </c>
      <c r="J750" t="n">
        <v>237.67</v>
      </c>
      <c r="K750" t="n">
        <v>56.13</v>
      </c>
      <c r="L750" t="n">
        <v>15.5</v>
      </c>
      <c r="M750" t="n">
        <v>15</v>
      </c>
      <c r="N750" t="n">
        <v>56.05</v>
      </c>
      <c r="O750" t="n">
        <v>29547.07</v>
      </c>
      <c r="P750" t="n">
        <v>337.98</v>
      </c>
      <c r="Q750" t="n">
        <v>608.83</v>
      </c>
      <c r="R750" t="n">
        <v>57.26</v>
      </c>
      <c r="S750" t="n">
        <v>46.36</v>
      </c>
      <c r="T750" t="n">
        <v>5093.21</v>
      </c>
      <c r="U750" t="n">
        <v>0.8100000000000001</v>
      </c>
      <c r="V750" t="n">
        <v>0.9</v>
      </c>
      <c r="W750" t="n">
        <v>9.199999999999999</v>
      </c>
      <c r="X750" t="n">
        <v>0.32</v>
      </c>
      <c r="Y750" t="n">
        <v>1</v>
      </c>
      <c r="Z750" t="n">
        <v>10</v>
      </c>
    </row>
    <row r="751">
      <c r="A751" t="n">
        <v>59</v>
      </c>
      <c r="B751" t="n">
        <v>110</v>
      </c>
      <c r="C751" t="inlineStr">
        <is>
          <t xml:space="preserve">CONCLUIDO	</t>
        </is>
      </c>
      <c r="D751" t="n">
        <v>3.7</v>
      </c>
      <c r="E751" t="n">
        <v>27.03</v>
      </c>
      <c r="F751" t="n">
        <v>23.7</v>
      </c>
      <c r="G751" t="n">
        <v>83.64</v>
      </c>
      <c r="H751" t="n">
        <v>1.18</v>
      </c>
      <c r="I751" t="n">
        <v>17</v>
      </c>
      <c r="J751" t="n">
        <v>238.11</v>
      </c>
      <c r="K751" t="n">
        <v>56.13</v>
      </c>
      <c r="L751" t="n">
        <v>15.75</v>
      </c>
      <c r="M751" t="n">
        <v>15</v>
      </c>
      <c r="N751" t="n">
        <v>56.23</v>
      </c>
      <c r="O751" t="n">
        <v>29600.54</v>
      </c>
      <c r="P751" t="n">
        <v>337.65</v>
      </c>
      <c r="Q751" t="n">
        <v>608.78</v>
      </c>
      <c r="R751" t="n">
        <v>57.5</v>
      </c>
      <c r="S751" t="n">
        <v>46.36</v>
      </c>
      <c r="T751" t="n">
        <v>5214.06</v>
      </c>
      <c r="U751" t="n">
        <v>0.8100000000000001</v>
      </c>
      <c r="V751" t="n">
        <v>0.9</v>
      </c>
      <c r="W751" t="n">
        <v>9.210000000000001</v>
      </c>
      <c r="X751" t="n">
        <v>0.33</v>
      </c>
      <c r="Y751" t="n">
        <v>1</v>
      </c>
      <c r="Z751" t="n">
        <v>10</v>
      </c>
    </row>
    <row r="752">
      <c r="A752" t="n">
        <v>60</v>
      </c>
      <c r="B752" t="n">
        <v>110</v>
      </c>
      <c r="C752" t="inlineStr">
        <is>
          <t xml:space="preserve">CONCLUIDO	</t>
        </is>
      </c>
      <c r="D752" t="n">
        <v>3.6994</v>
      </c>
      <c r="E752" t="n">
        <v>27.03</v>
      </c>
      <c r="F752" t="n">
        <v>23.7</v>
      </c>
      <c r="G752" t="n">
        <v>83.65000000000001</v>
      </c>
      <c r="H752" t="n">
        <v>1.19</v>
      </c>
      <c r="I752" t="n">
        <v>17</v>
      </c>
      <c r="J752" t="n">
        <v>238.54</v>
      </c>
      <c r="K752" t="n">
        <v>56.13</v>
      </c>
      <c r="L752" t="n">
        <v>16</v>
      </c>
      <c r="M752" t="n">
        <v>15</v>
      </c>
      <c r="N752" t="n">
        <v>56.41</v>
      </c>
      <c r="O752" t="n">
        <v>29654.08</v>
      </c>
      <c r="P752" t="n">
        <v>336.91</v>
      </c>
      <c r="Q752" t="n">
        <v>608.77</v>
      </c>
      <c r="R752" t="n">
        <v>57.57</v>
      </c>
      <c r="S752" t="n">
        <v>46.36</v>
      </c>
      <c r="T752" t="n">
        <v>5248.39</v>
      </c>
      <c r="U752" t="n">
        <v>0.8100000000000001</v>
      </c>
      <c r="V752" t="n">
        <v>0.9</v>
      </c>
      <c r="W752" t="n">
        <v>9.210000000000001</v>
      </c>
      <c r="X752" t="n">
        <v>0.33</v>
      </c>
      <c r="Y752" t="n">
        <v>1</v>
      </c>
      <c r="Z752" t="n">
        <v>10</v>
      </c>
    </row>
    <row r="753">
      <c r="A753" t="n">
        <v>61</v>
      </c>
      <c r="B753" t="n">
        <v>110</v>
      </c>
      <c r="C753" t="inlineStr">
        <is>
          <t xml:space="preserve">CONCLUIDO	</t>
        </is>
      </c>
      <c r="D753" t="n">
        <v>3.7095</v>
      </c>
      <c r="E753" t="n">
        <v>26.96</v>
      </c>
      <c r="F753" t="n">
        <v>23.67</v>
      </c>
      <c r="G753" t="n">
        <v>88.76000000000001</v>
      </c>
      <c r="H753" t="n">
        <v>1.21</v>
      </c>
      <c r="I753" t="n">
        <v>16</v>
      </c>
      <c r="J753" t="n">
        <v>238.97</v>
      </c>
      <c r="K753" t="n">
        <v>56.13</v>
      </c>
      <c r="L753" t="n">
        <v>16.25</v>
      </c>
      <c r="M753" t="n">
        <v>14</v>
      </c>
      <c r="N753" t="n">
        <v>56.6</v>
      </c>
      <c r="O753" t="n">
        <v>29707.68</v>
      </c>
      <c r="P753" t="n">
        <v>336.61</v>
      </c>
      <c r="Q753" t="n">
        <v>608.79</v>
      </c>
      <c r="R753" t="n">
        <v>56.55</v>
      </c>
      <c r="S753" t="n">
        <v>46.36</v>
      </c>
      <c r="T753" t="n">
        <v>4744.58</v>
      </c>
      <c r="U753" t="n">
        <v>0.82</v>
      </c>
      <c r="V753" t="n">
        <v>0.9</v>
      </c>
      <c r="W753" t="n">
        <v>9.210000000000001</v>
      </c>
      <c r="X753" t="n">
        <v>0.3</v>
      </c>
      <c r="Y753" t="n">
        <v>1</v>
      </c>
      <c r="Z753" t="n">
        <v>10</v>
      </c>
    </row>
    <row r="754">
      <c r="A754" t="n">
        <v>62</v>
      </c>
      <c r="B754" t="n">
        <v>110</v>
      </c>
      <c r="C754" t="inlineStr">
        <is>
          <t xml:space="preserve">CONCLUIDO	</t>
        </is>
      </c>
      <c r="D754" t="n">
        <v>3.7078</v>
      </c>
      <c r="E754" t="n">
        <v>26.97</v>
      </c>
      <c r="F754" t="n">
        <v>23.68</v>
      </c>
      <c r="G754" t="n">
        <v>88.81</v>
      </c>
      <c r="H754" t="n">
        <v>1.23</v>
      </c>
      <c r="I754" t="n">
        <v>16</v>
      </c>
      <c r="J754" t="n">
        <v>239.41</v>
      </c>
      <c r="K754" t="n">
        <v>56.13</v>
      </c>
      <c r="L754" t="n">
        <v>16.5</v>
      </c>
      <c r="M754" t="n">
        <v>14</v>
      </c>
      <c r="N754" t="n">
        <v>56.78</v>
      </c>
      <c r="O754" t="n">
        <v>29761.35</v>
      </c>
      <c r="P754" t="n">
        <v>336.79</v>
      </c>
      <c r="Q754" t="n">
        <v>608.91</v>
      </c>
      <c r="R754" t="n">
        <v>56.97</v>
      </c>
      <c r="S754" t="n">
        <v>46.36</v>
      </c>
      <c r="T754" t="n">
        <v>4954.87</v>
      </c>
      <c r="U754" t="n">
        <v>0.8100000000000001</v>
      </c>
      <c r="V754" t="n">
        <v>0.9</v>
      </c>
      <c r="W754" t="n">
        <v>9.210000000000001</v>
      </c>
      <c r="X754" t="n">
        <v>0.31</v>
      </c>
      <c r="Y754" t="n">
        <v>1</v>
      </c>
      <c r="Z754" t="n">
        <v>10</v>
      </c>
    </row>
    <row r="755">
      <c r="A755" t="n">
        <v>63</v>
      </c>
      <c r="B755" t="n">
        <v>110</v>
      </c>
      <c r="C755" t="inlineStr">
        <is>
          <t xml:space="preserve">CONCLUIDO	</t>
        </is>
      </c>
      <c r="D755" t="n">
        <v>3.7072</v>
      </c>
      <c r="E755" t="n">
        <v>26.97</v>
      </c>
      <c r="F755" t="n">
        <v>23.69</v>
      </c>
      <c r="G755" t="n">
        <v>88.81999999999999</v>
      </c>
      <c r="H755" t="n">
        <v>1.24</v>
      </c>
      <c r="I755" t="n">
        <v>16</v>
      </c>
      <c r="J755" t="n">
        <v>239.85</v>
      </c>
      <c r="K755" t="n">
        <v>56.13</v>
      </c>
      <c r="L755" t="n">
        <v>16.75</v>
      </c>
      <c r="M755" t="n">
        <v>14</v>
      </c>
      <c r="N755" t="n">
        <v>56.97</v>
      </c>
      <c r="O755" t="n">
        <v>29815.09</v>
      </c>
      <c r="P755" t="n">
        <v>336.25</v>
      </c>
      <c r="Q755" t="n">
        <v>608.83</v>
      </c>
      <c r="R755" t="n">
        <v>57.19</v>
      </c>
      <c r="S755" t="n">
        <v>46.36</v>
      </c>
      <c r="T755" t="n">
        <v>5064.56</v>
      </c>
      <c r="U755" t="n">
        <v>0.8100000000000001</v>
      </c>
      <c r="V755" t="n">
        <v>0.9</v>
      </c>
      <c r="W755" t="n">
        <v>9.199999999999999</v>
      </c>
      <c r="X755" t="n">
        <v>0.31</v>
      </c>
      <c r="Y755" t="n">
        <v>1</v>
      </c>
      <c r="Z755" t="n">
        <v>10</v>
      </c>
    </row>
    <row r="756">
      <c r="A756" t="n">
        <v>64</v>
      </c>
      <c r="B756" t="n">
        <v>110</v>
      </c>
      <c r="C756" t="inlineStr">
        <is>
          <t xml:space="preserve">CONCLUIDO	</t>
        </is>
      </c>
      <c r="D756" t="n">
        <v>3.7064</v>
      </c>
      <c r="E756" t="n">
        <v>26.98</v>
      </c>
      <c r="F756" t="n">
        <v>23.69</v>
      </c>
      <c r="G756" t="n">
        <v>88.84</v>
      </c>
      <c r="H756" t="n">
        <v>1.26</v>
      </c>
      <c r="I756" t="n">
        <v>16</v>
      </c>
      <c r="J756" t="n">
        <v>240.28</v>
      </c>
      <c r="K756" t="n">
        <v>56.13</v>
      </c>
      <c r="L756" t="n">
        <v>17</v>
      </c>
      <c r="M756" t="n">
        <v>14</v>
      </c>
      <c r="N756" t="n">
        <v>57.16</v>
      </c>
      <c r="O756" t="n">
        <v>29869.01</v>
      </c>
      <c r="P756" t="n">
        <v>335.38</v>
      </c>
      <c r="Q756" t="n">
        <v>608.8</v>
      </c>
      <c r="R756" t="n">
        <v>57.42</v>
      </c>
      <c r="S756" t="n">
        <v>46.36</v>
      </c>
      <c r="T756" t="n">
        <v>5177.37</v>
      </c>
      <c r="U756" t="n">
        <v>0.8100000000000001</v>
      </c>
      <c r="V756" t="n">
        <v>0.9</v>
      </c>
      <c r="W756" t="n">
        <v>9.199999999999999</v>
      </c>
      <c r="X756" t="n">
        <v>0.32</v>
      </c>
      <c r="Y756" t="n">
        <v>1</v>
      </c>
      <c r="Z756" t="n">
        <v>10</v>
      </c>
    </row>
    <row r="757">
      <c r="A757" t="n">
        <v>65</v>
      </c>
      <c r="B757" t="n">
        <v>110</v>
      </c>
      <c r="C757" t="inlineStr">
        <is>
          <t xml:space="preserve">CONCLUIDO	</t>
        </is>
      </c>
      <c r="D757" t="n">
        <v>3.7172</v>
      </c>
      <c r="E757" t="n">
        <v>26.9</v>
      </c>
      <c r="F757" t="n">
        <v>23.66</v>
      </c>
      <c r="G757" t="n">
        <v>94.62</v>
      </c>
      <c r="H757" t="n">
        <v>1.27</v>
      </c>
      <c r="I757" t="n">
        <v>15</v>
      </c>
      <c r="J757" t="n">
        <v>240.72</v>
      </c>
      <c r="K757" t="n">
        <v>56.13</v>
      </c>
      <c r="L757" t="n">
        <v>17.25</v>
      </c>
      <c r="M757" t="n">
        <v>13</v>
      </c>
      <c r="N757" t="n">
        <v>57.34</v>
      </c>
      <c r="O757" t="n">
        <v>29922.88</v>
      </c>
      <c r="P757" t="n">
        <v>335.04</v>
      </c>
      <c r="Q757" t="n">
        <v>608.84</v>
      </c>
      <c r="R757" t="n">
        <v>56.22</v>
      </c>
      <c r="S757" t="n">
        <v>46.36</v>
      </c>
      <c r="T757" t="n">
        <v>4581.4</v>
      </c>
      <c r="U757" t="n">
        <v>0.82</v>
      </c>
      <c r="V757" t="n">
        <v>0.9</v>
      </c>
      <c r="W757" t="n">
        <v>9.199999999999999</v>
      </c>
      <c r="X757" t="n">
        <v>0.28</v>
      </c>
      <c r="Y757" t="n">
        <v>1</v>
      </c>
      <c r="Z757" t="n">
        <v>10</v>
      </c>
    </row>
    <row r="758">
      <c r="A758" t="n">
        <v>66</v>
      </c>
      <c r="B758" t="n">
        <v>110</v>
      </c>
      <c r="C758" t="inlineStr">
        <is>
          <t xml:space="preserve">CONCLUIDO	</t>
        </is>
      </c>
      <c r="D758" t="n">
        <v>3.7185</v>
      </c>
      <c r="E758" t="n">
        <v>26.89</v>
      </c>
      <c r="F758" t="n">
        <v>23.65</v>
      </c>
      <c r="G758" t="n">
        <v>94.58</v>
      </c>
      <c r="H758" t="n">
        <v>1.29</v>
      </c>
      <c r="I758" t="n">
        <v>15</v>
      </c>
      <c r="J758" t="n">
        <v>241.16</v>
      </c>
      <c r="K758" t="n">
        <v>56.13</v>
      </c>
      <c r="L758" t="n">
        <v>17.5</v>
      </c>
      <c r="M758" t="n">
        <v>13</v>
      </c>
      <c r="N758" t="n">
        <v>57.53</v>
      </c>
      <c r="O758" t="n">
        <v>29976.82</v>
      </c>
      <c r="P758" t="n">
        <v>335.03</v>
      </c>
      <c r="Q758" t="n">
        <v>608.83</v>
      </c>
      <c r="R758" t="n">
        <v>55.83</v>
      </c>
      <c r="S758" t="n">
        <v>46.36</v>
      </c>
      <c r="T758" t="n">
        <v>4389.44</v>
      </c>
      <c r="U758" t="n">
        <v>0.83</v>
      </c>
      <c r="V758" t="n">
        <v>0.9</v>
      </c>
      <c r="W758" t="n">
        <v>9.199999999999999</v>
      </c>
      <c r="X758" t="n">
        <v>0.27</v>
      </c>
      <c r="Y758" t="n">
        <v>1</v>
      </c>
      <c r="Z758" t="n">
        <v>10</v>
      </c>
    </row>
    <row r="759">
      <c r="A759" t="n">
        <v>67</v>
      </c>
      <c r="B759" t="n">
        <v>110</v>
      </c>
      <c r="C759" t="inlineStr">
        <is>
          <t xml:space="preserve">CONCLUIDO	</t>
        </is>
      </c>
      <c r="D759" t="n">
        <v>3.7174</v>
      </c>
      <c r="E759" t="n">
        <v>26.9</v>
      </c>
      <c r="F759" t="n">
        <v>23.65</v>
      </c>
      <c r="G759" t="n">
        <v>94.62</v>
      </c>
      <c r="H759" t="n">
        <v>1.31</v>
      </c>
      <c r="I759" t="n">
        <v>15</v>
      </c>
      <c r="J759" t="n">
        <v>241.59</v>
      </c>
      <c r="K759" t="n">
        <v>56.13</v>
      </c>
      <c r="L759" t="n">
        <v>17.75</v>
      </c>
      <c r="M759" t="n">
        <v>13</v>
      </c>
      <c r="N759" t="n">
        <v>57.72</v>
      </c>
      <c r="O759" t="n">
        <v>30030.83</v>
      </c>
      <c r="P759" t="n">
        <v>335.07</v>
      </c>
      <c r="Q759" t="n">
        <v>608.79</v>
      </c>
      <c r="R759" t="n">
        <v>56.17</v>
      </c>
      <c r="S759" t="n">
        <v>46.36</v>
      </c>
      <c r="T759" t="n">
        <v>4557.29</v>
      </c>
      <c r="U759" t="n">
        <v>0.83</v>
      </c>
      <c r="V759" t="n">
        <v>0.9</v>
      </c>
      <c r="W759" t="n">
        <v>9.199999999999999</v>
      </c>
      <c r="X759" t="n">
        <v>0.28</v>
      </c>
      <c r="Y759" t="n">
        <v>1</v>
      </c>
      <c r="Z759" t="n">
        <v>10</v>
      </c>
    </row>
    <row r="760">
      <c r="A760" t="n">
        <v>68</v>
      </c>
      <c r="B760" t="n">
        <v>110</v>
      </c>
      <c r="C760" t="inlineStr">
        <is>
          <t xml:space="preserve">CONCLUIDO	</t>
        </is>
      </c>
      <c r="D760" t="n">
        <v>3.7166</v>
      </c>
      <c r="E760" t="n">
        <v>26.91</v>
      </c>
      <c r="F760" t="n">
        <v>23.66</v>
      </c>
      <c r="G760" t="n">
        <v>94.64</v>
      </c>
      <c r="H760" t="n">
        <v>1.32</v>
      </c>
      <c r="I760" t="n">
        <v>15</v>
      </c>
      <c r="J760" t="n">
        <v>242.03</v>
      </c>
      <c r="K760" t="n">
        <v>56.13</v>
      </c>
      <c r="L760" t="n">
        <v>18</v>
      </c>
      <c r="M760" t="n">
        <v>13</v>
      </c>
      <c r="N760" t="n">
        <v>57.91</v>
      </c>
      <c r="O760" t="n">
        <v>30084.9</v>
      </c>
      <c r="P760" t="n">
        <v>334.31</v>
      </c>
      <c r="Q760" t="n">
        <v>608.8200000000001</v>
      </c>
      <c r="R760" t="n">
        <v>56.33</v>
      </c>
      <c r="S760" t="n">
        <v>46.36</v>
      </c>
      <c r="T760" t="n">
        <v>4635.88</v>
      </c>
      <c r="U760" t="n">
        <v>0.82</v>
      </c>
      <c r="V760" t="n">
        <v>0.9</v>
      </c>
      <c r="W760" t="n">
        <v>9.199999999999999</v>
      </c>
      <c r="X760" t="n">
        <v>0.29</v>
      </c>
      <c r="Y760" t="n">
        <v>1</v>
      </c>
      <c r="Z760" t="n">
        <v>10</v>
      </c>
    </row>
    <row r="761">
      <c r="A761" t="n">
        <v>69</v>
      </c>
      <c r="B761" t="n">
        <v>110</v>
      </c>
      <c r="C761" t="inlineStr">
        <is>
          <t xml:space="preserve">CONCLUIDO	</t>
        </is>
      </c>
      <c r="D761" t="n">
        <v>3.7182</v>
      </c>
      <c r="E761" t="n">
        <v>26.9</v>
      </c>
      <c r="F761" t="n">
        <v>23.65</v>
      </c>
      <c r="G761" t="n">
        <v>94.59999999999999</v>
      </c>
      <c r="H761" t="n">
        <v>1.34</v>
      </c>
      <c r="I761" t="n">
        <v>15</v>
      </c>
      <c r="J761" t="n">
        <v>242.47</v>
      </c>
      <c r="K761" t="n">
        <v>56.13</v>
      </c>
      <c r="L761" t="n">
        <v>18.25</v>
      </c>
      <c r="M761" t="n">
        <v>13</v>
      </c>
      <c r="N761" t="n">
        <v>58.1</v>
      </c>
      <c r="O761" t="n">
        <v>30139.04</v>
      </c>
      <c r="P761" t="n">
        <v>333.15</v>
      </c>
      <c r="Q761" t="n">
        <v>608.8099999999999</v>
      </c>
      <c r="R761" t="n">
        <v>56.1</v>
      </c>
      <c r="S761" t="n">
        <v>46.36</v>
      </c>
      <c r="T761" t="n">
        <v>4521.31</v>
      </c>
      <c r="U761" t="n">
        <v>0.83</v>
      </c>
      <c r="V761" t="n">
        <v>0.9</v>
      </c>
      <c r="W761" t="n">
        <v>9.199999999999999</v>
      </c>
      <c r="X761" t="n">
        <v>0.28</v>
      </c>
      <c r="Y761" t="n">
        <v>1</v>
      </c>
      <c r="Z761" t="n">
        <v>10</v>
      </c>
    </row>
    <row r="762">
      <c r="A762" t="n">
        <v>70</v>
      </c>
      <c r="B762" t="n">
        <v>110</v>
      </c>
      <c r="C762" t="inlineStr">
        <is>
          <t xml:space="preserve">CONCLUIDO	</t>
        </is>
      </c>
      <c r="D762" t="n">
        <v>3.7267</v>
      </c>
      <c r="E762" t="n">
        <v>26.83</v>
      </c>
      <c r="F762" t="n">
        <v>23.63</v>
      </c>
      <c r="G762" t="n">
        <v>101.27</v>
      </c>
      <c r="H762" t="n">
        <v>1.35</v>
      </c>
      <c r="I762" t="n">
        <v>14</v>
      </c>
      <c r="J762" t="n">
        <v>242.91</v>
      </c>
      <c r="K762" t="n">
        <v>56.13</v>
      </c>
      <c r="L762" t="n">
        <v>18.5</v>
      </c>
      <c r="M762" t="n">
        <v>12</v>
      </c>
      <c r="N762" t="n">
        <v>58.28</v>
      </c>
      <c r="O762" t="n">
        <v>30193.25</v>
      </c>
      <c r="P762" t="n">
        <v>333</v>
      </c>
      <c r="Q762" t="n">
        <v>608.8</v>
      </c>
      <c r="R762" t="n">
        <v>55.28</v>
      </c>
      <c r="S762" t="n">
        <v>46.36</v>
      </c>
      <c r="T762" t="n">
        <v>4120.03</v>
      </c>
      <c r="U762" t="n">
        <v>0.84</v>
      </c>
      <c r="V762" t="n">
        <v>0.9</v>
      </c>
      <c r="W762" t="n">
        <v>9.199999999999999</v>
      </c>
      <c r="X762" t="n">
        <v>0.26</v>
      </c>
      <c r="Y762" t="n">
        <v>1</v>
      </c>
      <c r="Z762" t="n">
        <v>10</v>
      </c>
    </row>
    <row r="763">
      <c r="A763" t="n">
        <v>71</v>
      </c>
      <c r="B763" t="n">
        <v>110</v>
      </c>
      <c r="C763" t="inlineStr">
        <is>
          <t xml:space="preserve">CONCLUIDO	</t>
        </is>
      </c>
      <c r="D763" t="n">
        <v>3.7272</v>
      </c>
      <c r="E763" t="n">
        <v>26.83</v>
      </c>
      <c r="F763" t="n">
        <v>23.63</v>
      </c>
      <c r="G763" t="n">
        <v>101.25</v>
      </c>
      <c r="H763" t="n">
        <v>1.37</v>
      </c>
      <c r="I763" t="n">
        <v>14</v>
      </c>
      <c r="J763" t="n">
        <v>243.35</v>
      </c>
      <c r="K763" t="n">
        <v>56.13</v>
      </c>
      <c r="L763" t="n">
        <v>18.75</v>
      </c>
      <c r="M763" t="n">
        <v>12</v>
      </c>
      <c r="N763" t="n">
        <v>58.47</v>
      </c>
      <c r="O763" t="n">
        <v>30247.53</v>
      </c>
      <c r="P763" t="n">
        <v>333.28</v>
      </c>
      <c r="Q763" t="n">
        <v>608.8</v>
      </c>
      <c r="R763" t="n">
        <v>55.26</v>
      </c>
      <c r="S763" t="n">
        <v>46.36</v>
      </c>
      <c r="T763" t="n">
        <v>4109.04</v>
      </c>
      <c r="U763" t="n">
        <v>0.84</v>
      </c>
      <c r="V763" t="n">
        <v>0.9</v>
      </c>
      <c r="W763" t="n">
        <v>9.199999999999999</v>
      </c>
      <c r="X763" t="n">
        <v>0.25</v>
      </c>
      <c r="Y763" t="n">
        <v>1</v>
      </c>
      <c r="Z763" t="n">
        <v>10</v>
      </c>
    </row>
    <row r="764">
      <c r="A764" t="n">
        <v>72</v>
      </c>
      <c r="B764" t="n">
        <v>110</v>
      </c>
      <c r="C764" t="inlineStr">
        <is>
          <t xml:space="preserve">CONCLUIDO	</t>
        </is>
      </c>
      <c r="D764" t="n">
        <v>3.7288</v>
      </c>
      <c r="E764" t="n">
        <v>26.82</v>
      </c>
      <c r="F764" t="n">
        <v>23.61</v>
      </c>
      <c r="G764" t="n">
        <v>101.21</v>
      </c>
      <c r="H764" t="n">
        <v>1.39</v>
      </c>
      <c r="I764" t="n">
        <v>14</v>
      </c>
      <c r="J764" t="n">
        <v>243.79</v>
      </c>
      <c r="K764" t="n">
        <v>56.13</v>
      </c>
      <c r="L764" t="n">
        <v>19</v>
      </c>
      <c r="M764" t="n">
        <v>12</v>
      </c>
      <c r="N764" t="n">
        <v>58.67</v>
      </c>
      <c r="O764" t="n">
        <v>30301.87</v>
      </c>
      <c r="P764" t="n">
        <v>332.94</v>
      </c>
      <c r="Q764" t="n">
        <v>608.75</v>
      </c>
      <c r="R764" t="n">
        <v>54.88</v>
      </c>
      <c r="S764" t="n">
        <v>46.36</v>
      </c>
      <c r="T764" t="n">
        <v>3919.63</v>
      </c>
      <c r="U764" t="n">
        <v>0.84</v>
      </c>
      <c r="V764" t="n">
        <v>0.9</v>
      </c>
      <c r="W764" t="n">
        <v>9.199999999999999</v>
      </c>
      <c r="X764" t="n">
        <v>0.24</v>
      </c>
      <c r="Y764" t="n">
        <v>1</v>
      </c>
      <c r="Z764" t="n">
        <v>10</v>
      </c>
    </row>
    <row r="765">
      <c r="A765" t="n">
        <v>73</v>
      </c>
      <c r="B765" t="n">
        <v>110</v>
      </c>
      <c r="C765" t="inlineStr">
        <is>
          <t xml:space="preserve">CONCLUIDO	</t>
        </is>
      </c>
      <c r="D765" t="n">
        <v>3.7281</v>
      </c>
      <c r="E765" t="n">
        <v>26.82</v>
      </c>
      <c r="F765" t="n">
        <v>23.62</v>
      </c>
      <c r="G765" t="n">
        <v>101.23</v>
      </c>
      <c r="H765" t="n">
        <v>1.4</v>
      </c>
      <c r="I765" t="n">
        <v>14</v>
      </c>
      <c r="J765" t="n">
        <v>244.23</v>
      </c>
      <c r="K765" t="n">
        <v>56.13</v>
      </c>
      <c r="L765" t="n">
        <v>19.25</v>
      </c>
      <c r="M765" t="n">
        <v>12</v>
      </c>
      <c r="N765" t="n">
        <v>58.86</v>
      </c>
      <c r="O765" t="n">
        <v>30356.29</v>
      </c>
      <c r="P765" t="n">
        <v>332.33</v>
      </c>
      <c r="Q765" t="n">
        <v>608.83</v>
      </c>
      <c r="R765" t="n">
        <v>55.01</v>
      </c>
      <c r="S765" t="n">
        <v>46.36</v>
      </c>
      <c r="T765" t="n">
        <v>3981.83</v>
      </c>
      <c r="U765" t="n">
        <v>0.84</v>
      </c>
      <c r="V765" t="n">
        <v>0.9</v>
      </c>
      <c r="W765" t="n">
        <v>9.199999999999999</v>
      </c>
      <c r="X765" t="n">
        <v>0.25</v>
      </c>
      <c r="Y765" t="n">
        <v>1</v>
      </c>
      <c r="Z765" t="n">
        <v>10</v>
      </c>
    </row>
    <row r="766">
      <c r="A766" t="n">
        <v>74</v>
      </c>
      <c r="B766" t="n">
        <v>110</v>
      </c>
      <c r="C766" t="inlineStr">
        <is>
          <t xml:space="preserve">CONCLUIDO	</t>
        </is>
      </c>
      <c r="D766" t="n">
        <v>3.7255</v>
      </c>
      <c r="E766" t="n">
        <v>26.84</v>
      </c>
      <c r="F766" t="n">
        <v>23.64</v>
      </c>
      <c r="G766" t="n">
        <v>101.31</v>
      </c>
      <c r="H766" t="n">
        <v>1.42</v>
      </c>
      <c r="I766" t="n">
        <v>14</v>
      </c>
      <c r="J766" t="n">
        <v>244.68</v>
      </c>
      <c r="K766" t="n">
        <v>56.13</v>
      </c>
      <c r="L766" t="n">
        <v>19.5</v>
      </c>
      <c r="M766" t="n">
        <v>12</v>
      </c>
      <c r="N766" t="n">
        <v>59.05</v>
      </c>
      <c r="O766" t="n">
        <v>30410.77</v>
      </c>
      <c r="P766" t="n">
        <v>331.98</v>
      </c>
      <c r="Q766" t="n">
        <v>608.79</v>
      </c>
      <c r="R766" t="n">
        <v>55.59</v>
      </c>
      <c r="S766" t="n">
        <v>46.36</v>
      </c>
      <c r="T766" t="n">
        <v>4275.01</v>
      </c>
      <c r="U766" t="n">
        <v>0.83</v>
      </c>
      <c r="V766" t="n">
        <v>0.9</v>
      </c>
      <c r="W766" t="n">
        <v>9.199999999999999</v>
      </c>
      <c r="X766" t="n">
        <v>0.27</v>
      </c>
      <c r="Y766" t="n">
        <v>1</v>
      </c>
      <c r="Z766" t="n">
        <v>10</v>
      </c>
    </row>
    <row r="767">
      <c r="A767" t="n">
        <v>75</v>
      </c>
      <c r="B767" t="n">
        <v>110</v>
      </c>
      <c r="C767" t="inlineStr">
        <is>
          <t xml:space="preserve">CONCLUIDO	</t>
        </is>
      </c>
      <c r="D767" t="n">
        <v>3.7356</v>
      </c>
      <c r="E767" t="n">
        <v>26.77</v>
      </c>
      <c r="F767" t="n">
        <v>23.61</v>
      </c>
      <c r="G767" t="n">
        <v>108.96</v>
      </c>
      <c r="H767" t="n">
        <v>1.43</v>
      </c>
      <c r="I767" t="n">
        <v>13</v>
      </c>
      <c r="J767" t="n">
        <v>245.12</v>
      </c>
      <c r="K767" t="n">
        <v>56.13</v>
      </c>
      <c r="L767" t="n">
        <v>19.75</v>
      </c>
      <c r="M767" t="n">
        <v>11</v>
      </c>
      <c r="N767" t="n">
        <v>59.24</v>
      </c>
      <c r="O767" t="n">
        <v>30465.32</v>
      </c>
      <c r="P767" t="n">
        <v>330.89</v>
      </c>
      <c r="Q767" t="n">
        <v>608.8099999999999</v>
      </c>
      <c r="R767" t="n">
        <v>54.71</v>
      </c>
      <c r="S767" t="n">
        <v>46.36</v>
      </c>
      <c r="T767" t="n">
        <v>3836.22</v>
      </c>
      <c r="U767" t="n">
        <v>0.85</v>
      </c>
      <c r="V767" t="n">
        <v>0.9</v>
      </c>
      <c r="W767" t="n">
        <v>9.199999999999999</v>
      </c>
      <c r="X767" t="n">
        <v>0.24</v>
      </c>
      <c r="Y767" t="n">
        <v>1</v>
      </c>
      <c r="Z767" t="n">
        <v>10</v>
      </c>
    </row>
    <row r="768">
      <c r="A768" t="n">
        <v>76</v>
      </c>
      <c r="B768" t="n">
        <v>110</v>
      </c>
      <c r="C768" t="inlineStr">
        <is>
          <t xml:space="preserve">CONCLUIDO	</t>
        </is>
      </c>
      <c r="D768" t="n">
        <v>3.7351</v>
      </c>
      <c r="E768" t="n">
        <v>26.77</v>
      </c>
      <c r="F768" t="n">
        <v>23.61</v>
      </c>
      <c r="G768" t="n">
        <v>108.97</v>
      </c>
      <c r="H768" t="n">
        <v>1.45</v>
      </c>
      <c r="I768" t="n">
        <v>13</v>
      </c>
      <c r="J768" t="n">
        <v>245.56</v>
      </c>
      <c r="K768" t="n">
        <v>56.13</v>
      </c>
      <c r="L768" t="n">
        <v>20</v>
      </c>
      <c r="M768" t="n">
        <v>11</v>
      </c>
      <c r="N768" t="n">
        <v>59.43</v>
      </c>
      <c r="O768" t="n">
        <v>30519.94</v>
      </c>
      <c r="P768" t="n">
        <v>331.46</v>
      </c>
      <c r="Q768" t="n">
        <v>608.8200000000001</v>
      </c>
      <c r="R768" t="n">
        <v>54.86</v>
      </c>
      <c r="S768" t="n">
        <v>46.36</v>
      </c>
      <c r="T768" t="n">
        <v>3914.79</v>
      </c>
      <c r="U768" t="n">
        <v>0.84</v>
      </c>
      <c r="V768" t="n">
        <v>0.9</v>
      </c>
      <c r="W768" t="n">
        <v>9.199999999999999</v>
      </c>
      <c r="X768" t="n">
        <v>0.24</v>
      </c>
      <c r="Y768" t="n">
        <v>1</v>
      </c>
      <c r="Z768" t="n">
        <v>10</v>
      </c>
    </row>
    <row r="769">
      <c r="A769" t="n">
        <v>77</v>
      </c>
      <c r="B769" t="n">
        <v>110</v>
      </c>
      <c r="C769" t="inlineStr">
        <is>
          <t xml:space="preserve">CONCLUIDO	</t>
        </is>
      </c>
      <c r="D769" t="n">
        <v>3.7346</v>
      </c>
      <c r="E769" t="n">
        <v>26.78</v>
      </c>
      <c r="F769" t="n">
        <v>23.61</v>
      </c>
      <c r="G769" t="n">
        <v>108.99</v>
      </c>
      <c r="H769" t="n">
        <v>1.46</v>
      </c>
      <c r="I769" t="n">
        <v>13</v>
      </c>
      <c r="J769" t="n">
        <v>246</v>
      </c>
      <c r="K769" t="n">
        <v>56.13</v>
      </c>
      <c r="L769" t="n">
        <v>20.25</v>
      </c>
      <c r="M769" t="n">
        <v>11</v>
      </c>
      <c r="N769" t="n">
        <v>59.63</v>
      </c>
      <c r="O769" t="n">
        <v>30574.64</v>
      </c>
      <c r="P769" t="n">
        <v>331.25</v>
      </c>
      <c r="Q769" t="n">
        <v>608.8200000000001</v>
      </c>
      <c r="R769" t="n">
        <v>54.91</v>
      </c>
      <c r="S769" t="n">
        <v>46.36</v>
      </c>
      <c r="T769" t="n">
        <v>3937.48</v>
      </c>
      <c r="U769" t="n">
        <v>0.84</v>
      </c>
      <c r="V769" t="n">
        <v>0.9</v>
      </c>
      <c r="W769" t="n">
        <v>9.199999999999999</v>
      </c>
      <c r="X769" t="n">
        <v>0.24</v>
      </c>
      <c r="Y769" t="n">
        <v>1</v>
      </c>
      <c r="Z769" t="n">
        <v>10</v>
      </c>
    </row>
    <row r="770">
      <c r="A770" t="n">
        <v>78</v>
      </c>
      <c r="B770" t="n">
        <v>110</v>
      </c>
      <c r="C770" t="inlineStr">
        <is>
          <t xml:space="preserve">CONCLUIDO	</t>
        </is>
      </c>
      <c r="D770" t="n">
        <v>3.7351</v>
      </c>
      <c r="E770" t="n">
        <v>26.77</v>
      </c>
      <c r="F770" t="n">
        <v>23.61</v>
      </c>
      <c r="G770" t="n">
        <v>108.98</v>
      </c>
      <c r="H770" t="n">
        <v>1.48</v>
      </c>
      <c r="I770" t="n">
        <v>13</v>
      </c>
      <c r="J770" t="n">
        <v>246.45</v>
      </c>
      <c r="K770" t="n">
        <v>56.13</v>
      </c>
      <c r="L770" t="n">
        <v>20.5</v>
      </c>
      <c r="M770" t="n">
        <v>11</v>
      </c>
      <c r="N770" t="n">
        <v>59.82</v>
      </c>
      <c r="O770" t="n">
        <v>30629.4</v>
      </c>
      <c r="P770" t="n">
        <v>330.84</v>
      </c>
      <c r="Q770" t="n">
        <v>608.84</v>
      </c>
      <c r="R770" t="n">
        <v>54.75</v>
      </c>
      <c r="S770" t="n">
        <v>46.36</v>
      </c>
      <c r="T770" t="n">
        <v>3858.75</v>
      </c>
      <c r="U770" t="n">
        <v>0.85</v>
      </c>
      <c r="V770" t="n">
        <v>0.9</v>
      </c>
      <c r="W770" t="n">
        <v>9.199999999999999</v>
      </c>
      <c r="X770" t="n">
        <v>0.24</v>
      </c>
      <c r="Y770" t="n">
        <v>1</v>
      </c>
      <c r="Z770" t="n">
        <v>10</v>
      </c>
    </row>
    <row r="771">
      <c r="A771" t="n">
        <v>79</v>
      </c>
      <c r="B771" t="n">
        <v>110</v>
      </c>
      <c r="C771" t="inlineStr">
        <is>
          <t xml:space="preserve">CONCLUIDO	</t>
        </is>
      </c>
      <c r="D771" t="n">
        <v>3.7355</v>
      </c>
      <c r="E771" t="n">
        <v>26.77</v>
      </c>
      <c r="F771" t="n">
        <v>23.61</v>
      </c>
      <c r="G771" t="n">
        <v>108.96</v>
      </c>
      <c r="H771" t="n">
        <v>1.49</v>
      </c>
      <c r="I771" t="n">
        <v>13</v>
      </c>
      <c r="J771" t="n">
        <v>246.89</v>
      </c>
      <c r="K771" t="n">
        <v>56.13</v>
      </c>
      <c r="L771" t="n">
        <v>20.75</v>
      </c>
      <c r="M771" t="n">
        <v>11</v>
      </c>
      <c r="N771" t="n">
        <v>60.02</v>
      </c>
      <c r="O771" t="n">
        <v>30684.23</v>
      </c>
      <c r="P771" t="n">
        <v>330.67</v>
      </c>
      <c r="Q771" t="n">
        <v>608.75</v>
      </c>
      <c r="R771" t="n">
        <v>54.7</v>
      </c>
      <c r="S771" t="n">
        <v>46.36</v>
      </c>
      <c r="T771" t="n">
        <v>3832.12</v>
      </c>
      <c r="U771" t="n">
        <v>0.85</v>
      </c>
      <c r="V771" t="n">
        <v>0.9</v>
      </c>
      <c r="W771" t="n">
        <v>9.199999999999999</v>
      </c>
      <c r="X771" t="n">
        <v>0.24</v>
      </c>
      <c r="Y771" t="n">
        <v>1</v>
      </c>
      <c r="Z771" t="n">
        <v>10</v>
      </c>
    </row>
    <row r="772">
      <c r="A772" t="n">
        <v>80</v>
      </c>
      <c r="B772" t="n">
        <v>110</v>
      </c>
      <c r="C772" t="inlineStr">
        <is>
          <t xml:space="preserve">CONCLUIDO	</t>
        </is>
      </c>
      <c r="D772" t="n">
        <v>3.7349</v>
      </c>
      <c r="E772" t="n">
        <v>26.77</v>
      </c>
      <c r="F772" t="n">
        <v>23.61</v>
      </c>
      <c r="G772" t="n">
        <v>108.98</v>
      </c>
      <c r="H772" t="n">
        <v>1.51</v>
      </c>
      <c r="I772" t="n">
        <v>13</v>
      </c>
      <c r="J772" t="n">
        <v>247.34</v>
      </c>
      <c r="K772" t="n">
        <v>56.13</v>
      </c>
      <c r="L772" t="n">
        <v>21</v>
      </c>
      <c r="M772" t="n">
        <v>11</v>
      </c>
      <c r="N772" t="n">
        <v>60.21</v>
      </c>
      <c r="O772" t="n">
        <v>30739.14</v>
      </c>
      <c r="P772" t="n">
        <v>329.78</v>
      </c>
      <c r="Q772" t="n">
        <v>608.76</v>
      </c>
      <c r="R772" t="n">
        <v>54.96</v>
      </c>
      <c r="S772" t="n">
        <v>46.36</v>
      </c>
      <c r="T772" t="n">
        <v>3963.04</v>
      </c>
      <c r="U772" t="n">
        <v>0.84</v>
      </c>
      <c r="V772" t="n">
        <v>0.9</v>
      </c>
      <c r="W772" t="n">
        <v>9.199999999999999</v>
      </c>
      <c r="X772" t="n">
        <v>0.24</v>
      </c>
      <c r="Y772" t="n">
        <v>1</v>
      </c>
      <c r="Z772" t="n">
        <v>10</v>
      </c>
    </row>
    <row r="773">
      <c r="A773" t="n">
        <v>81</v>
      </c>
      <c r="B773" t="n">
        <v>110</v>
      </c>
      <c r="C773" t="inlineStr">
        <is>
          <t xml:space="preserve">CONCLUIDO	</t>
        </is>
      </c>
      <c r="D773" t="n">
        <v>3.7354</v>
      </c>
      <c r="E773" t="n">
        <v>26.77</v>
      </c>
      <c r="F773" t="n">
        <v>23.61</v>
      </c>
      <c r="G773" t="n">
        <v>108.97</v>
      </c>
      <c r="H773" t="n">
        <v>1.53</v>
      </c>
      <c r="I773" t="n">
        <v>13</v>
      </c>
      <c r="J773" t="n">
        <v>247.78</v>
      </c>
      <c r="K773" t="n">
        <v>56.13</v>
      </c>
      <c r="L773" t="n">
        <v>21.25</v>
      </c>
      <c r="M773" t="n">
        <v>11</v>
      </c>
      <c r="N773" t="n">
        <v>60.41</v>
      </c>
      <c r="O773" t="n">
        <v>30794.11</v>
      </c>
      <c r="P773" t="n">
        <v>329.03</v>
      </c>
      <c r="Q773" t="n">
        <v>608.84</v>
      </c>
      <c r="R773" t="n">
        <v>54.83</v>
      </c>
      <c r="S773" t="n">
        <v>46.36</v>
      </c>
      <c r="T773" t="n">
        <v>3897.99</v>
      </c>
      <c r="U773" t="n">
        <v>0.85</v>
      </c>
      <c r="V773" t="n">
        <v>0.9</v>
      </c>
      <c r="W773" t="n">
        <v>9.199999999999999</v>
      </c>
      <c r="X773" t="n">
        <v>0.24</v>
      </c>
      <c r="Y773" t="n">
        <v>1</v>
      </c>
      <c r="Z773" t="n">
        <v>10</v>
      </c>
    </row>
    <row r="774">
      <c r="A774" t="n">
        <v>82</v>
      </c>
      <c r="B774" t="n">
        <v>110</v>
      </c>
      <c r="C774" t="inlineStr">
        <is>
          <t xml:space="preserve">CONCLUIDO	</t>
        </is>
      </c>
      <c r="D774" t="n">
        <v>3.7448</v>
      </c>
      <c r="E774" t="n">
        <v>26.7</v>
      </c>
      <c r="F774" t="n">
        <v>23.58</v>
      </c>
      <c r="G774" t="n">
        <v>117.92</v>
      </c>
      <c r="H774" t="n">
        <v>1.54</v>
      </c>
      <c r="I774" t="n">
        <v>12</v>
      </c>
      <c r="J774" t="n">
        <v>248.23</v>
      </c>
      <c r="K774" t="n">
        <v>56.13</v>
      </c>
      <c r="L774" t="n">
        <v>21.5</v>
      </c>
      <c r="M774" t="n">
        <v>10</v>
      </c>
      <c r="N774" t="n">
        <v>60.6</v>
      </c>
      <c r="O774" t="n">
        <v>30849.16</v>
      </c>
      <c r="P774" t="n">
        <v>328.24</v>
      </c>
      <c r="Q774" t="n">
        <v>608.75</v>
      </c>
      <c r="R774" t="n">
        <v>53.89</v>
      </c>
      <c r="S774" t="n">
        <v>46.36</v>
      </c>
      <c r="T774" t="n">
        <v>3433.76</v>
      </c>
      <c r="U774" t="n">
        <v>0.86</v>
      </c>
      <c r="V774" t="n">
        <v>0.9</v>
      </c>
      <c r="W774" t="n">
        <v>9.199999999999999</v>
      </c>
      <c r="X774" t="n">
        <v>0.21</v>
      </c>
      <c r="Y774" t="n">
        <v>1</v>
      </c>
      <c r="Z774" t="n">
        <v>10</v>
      </c>
    </row>
    <row r="775">
      <c r="A775" t="n">
        <v>83</v>
      </c>
      <c r="B775" t="n">
        <v>110</v>
      </c>
      <c r="C775" t="inlineStr">
        <is>
          <t xml:space="preserve">CONCLUIDO	</t>
        </is>
      </c>
      <c r="D775" t="n">
        <v>3.7441</v>
      </c>
      <c r="E775" t="n">
        <v>26.71</v>
      </c>
      <c r="F775" t="n">
        <v>23.59</v>
      </c>
      <c r="G775" t="n">
        <v>117.95</v>
      </c>
      <c r="H775" t="n">
        <v>1.56</v>
      </c>
      <c r="I775" t="n">
        <v>12</v>
      </c>
      <c r="J775" t="n">
        <v>248.68</v>
      </c>
      <c r="K775" t="n">
        <v>56.13</v>
      </c>
      <c r="L775" t="n">
        <v>21.75</v>
      </c>
      <c r="M775" t="n">
        <v>10</v>
      </c>
      <c r="N775" t="n">
        <v>60.8</v>
      </c>
      <c r="O775" t="n">
        <v>30904.28</v>
      </c>
      <c r="P775" t="n">
        <v>328.68</v>
      </c>
      <c r="Q775" t="n">
        <v>608.84</v>
      </c>
      <c r="R775" t="n">
        <v>54.19</v>
      </c>
      <c r="S775" t="n">
        <v>46.36</v>
      </c>
      <c r="T775" t="n">
        <v>3583.68</v>
      </c>
      <c r="U775" t="n">
        <v>0.86</v>
      </c>
      <c r="V775" t="n">
        <v>0.9</v>
      </c>
      <c r="W775" t="n">
        <v>9.199999999999999</v>
      </c>
      <c r="X775" t="n">
        <v>0.22</v>
      </c>
      <c r="Y775" t="n">
        <v>1</v>
      </c>
      <c r="Z775" t="n">
        <v>10</v>
      </c>
    </row>
    <row r="776">
      <c r="A776" t="n">
        <v>84</v>
      </c>
      <c r="B776" t="n">
        <v>110</v>
      </c>
      <c r="C776" t="inlineStr">
        <is>
          <t xml:space="preserve">CONCLUIDO	</t>
        </is>
      </c>
      <c r="D776" t="n">
        <v>3.7436</v>
      </c>
      <c r="E776" t="n">
        <v>26.71</v>
      </c>
      <c r="F776" t="n">
        <v>23.59</v>
      </c>
      <c r="G776" t="n">
        <v>117.96</v>
      </c>
      <c r="H776" t="n">
        <v>1.57</v>
      </c>
      <c r="I776" t="n">
        <v>12</v>
      </c>
      <c r="J776" t="n">
        <v>249.12</v>
      </c>
      <c r="K776" t="n">
        <v>56.13</v>
      </c>
      <c r="L776" t="n">
        <v>22</v>
      </c>
      <c r="M776" t="n">
        <v>10</v>
      </c>
      <c r="N776" t="n">
        <v>61</v>
      </c>
      <c r="O776" t="n">
        <v>30959.46</v>
      </c>
      <c r="P776" t="n">
        <v>328.59</v>
      </c>
      <c r="Q776" t="n">
        <v>608.77</v>
      </c>
      <c r="R776" t="n">
        <v>54.32</v>
      </c>
      <c r="S776" t="n">
        <v>46.36</v>
      </c>
      <c r="T776" t="n">
        <v>3646.2</v>
      </c>
      <c r="U776" t="n">
        <v>0.85</v>
      </c>
      <c r="V776" t="n">
        <v>0.9</v>
      </c>
      <c r="W776" t="n">
        <v>9.199999999999999</v>
      </c>
      <c r="X776" t="n">
        <v>0.22</v>
      </c>
      <c r="Y776" t="n">
        <v>1</v>
      </c>
      <c r="Z776" t="n">
        <v>10</v>
      </c>
    </row>
    <row r="777">
      <c r="A777" t="n">
        <v>85</v>
      </c>
      <c r="B777" t="n">
        <v>110</v>
      </c>
      <c r="C777" t="inlineStr">
        <is>
          <t xml:space="preserve">CONCLUIDO	</t>
        </is>
      </c>
      <c r="D777" t="n">
        <v>3.7441</v>
      </c>
      <c r="E777" t="n">
        <v>26.71</v>
      </c>
      <c r="F777" t="n">
        <v>23.59</v>
      </c>
      <c r="G777" t="n">
        <v>117.95</v>
      </c>
      <c r="H777" t="n">
        <v>1.59</v>
      </c>
      <c r="I777" t="n">
        <v>12</v>
      </c>
      <c r="J777" t="n">
        <v>249.57</v>
      </c>
      <c r="K777" t="n">
        <v>56.13</v>
      </c>
      <c r="L777" t="n">
        <v>22.25</v>
      </c>
      <c r="M777" t="n">
        <v>10</v>
      </c>
      <c r="N777" t="n">
        <v>61.2</v>
      </c>
      <c r="O777" t="n">
        <v>31014.73</v>
      </c>
      <c r="P777" t="n">
        <v>328.37</v>
      </c>
      <c r="Q777" t="n">
        <v>608.8099999999999</v>
      </c>
      <c r="R777" t="n">
        <v>54.24</v>
      </c>
      <c r="S777" t="n">
        <v>46.36</v>
      </c>
      <c r="T777" t="n">
        <v>3608.48</v>
      </c>
      <c r="U777" t="n">
        <v>0.85</v>
      </c>
      <c r="V777" t="n">
        <v>0.9</v>
      </c>
      <c r="W777" t="n">
        <v>9.19</v>
      </c>
      <c r="X777" t="n">
        <v>0.22</v>
      </c>
      <c r="Y777" t="n">
        <v>1</v>
      </c>
      <c r="Z777" t="n">
        <v>10</v>
      </c>
    </row>
    <row r="778">
      <c r="A778" t="n">
        <v>86</v>
      </c>
      <c r="B778" t="n">
        <v>110</v>
      </c>
      <c r="C778" t="inlineStr">
        <is>
          <t xml:space="preserve">CONCLUIDO	</t>
        </is>
      </c>
      <c r="D778" t="n">
        <v>3.7425</v>
      </c>
      <c r="E778" t="n">
        <v>26.72</v>
      </c>
      <c r="F778" t="n">
        <v>23.6</v>
      </c>
      <c r="G778" t="n">
        <v>118</v>
      </c>
      <c r="H778" t="n">
        <v>1.6</v>
      </c>
      <c r="I778" t="n">
        <v>12</v>
      </c>
      <c r="J778" t="n">
        <v>250.02</v>
      </c>
      <c r="K778" t="n">
        <v>56.13</v>
      </c>
      <c r="L778" t="n">
        <v>22.5</v>
      </c>
      <c r="M778" t="n">
        <v>10</v>
      </c>
      <c r="N778" t="n">
        <v>61.39</v>
      </c>
      <c r="O778" t="n">
        <v>31070.06</v>
      </c>
      <c r="P778" t="n">
        <v>328.53</v>
      </c>
      <c r="Q778" t="n">
        <v>608.78</v>
      </c>
      <c r="R778" t="n">
        <v>54.51</v>
      </c>
      <c r="S778" t="n">
        <v>46.36</v>
      </c>
      <c r="T778" t="n">
        <v>3741.37</v>
      </c>
      <c r="U778" t="n">
        <v>0.85</v>
      </c>
      <c r="V778" t="n">
        <v>0.9</v>
      </c>
      <c r="W778" t="n">
        <v>9.199999999999999</v>
      </c>
      <c r="X778" t="n">
        <v>0.23</v>
      </c>
      <c r="Y778" t="n">
        <v>1</v>
      </c>
      <c r="Z778" t="n">
        <v>10</v>
      </c>
    </row>
    <row r="779">
      <c r="A779" t="n">
        <v>87</v>
      </c>
      <c r="B779" t="n">
        <v>110</v>
      </c>
      <c r="C779" t="inlineStr">
        <is>
          <t xml:space="preserve">CONCLUIDO	</t>
        </is>
      </c>
      <c r="D779" t="n">
        <v>3.7426</v>
      </c>
      <c r="E779" t="n">
        <v>26.72</v>
      </c>
      <c r="F779" t="n">
        <v>23.6</v>
      </c>
      <c r="G779" t="n">
        <v>118</v>
      </c>
      <c r="H779" t="n">
        <v>1.62</v>
      </c>
      <c r="I779" t="n">
        <v>12</v>
      </c>
      <c r="J779" t="n">
        <v>250.47</v>
      </c>
      <c r="K779" t="n">
        <v>56.13</v>
      </c>
      <c r="L779" t="n">
        <v>22.75</v>
      </c>
      <c r="M779" t="n">
        <v>10</v>
      </c>
      <c r="N779" t="n">
        <v>61.59</v>
      </c>
      <c r="O779" t="n">
        <v>31125.47</v>
      </c>
      <c r="P779" t="n">
        <v>327.94</v>
      </c>
      <c r="Q779" t="n">
        <v>608.8200000000001</v>
      </c>
      <c r="R779" t="n">
        <v>54.42</v>
      </c>
      <c r="S779" t="n">
        <v>46.36</v>
      </c>
      <c r="T779" t="n">
        <v>3695.57</v>
      </c>
      <c r="U779" t="n">
        <v>0.85</v>
      </c>
      <c r="V779" t="n">
        <v>0.9</v>
      </c>
      <c r="W779" t="n">
        <v>9.199999999999999</v>
      </c>
      <c r="X779" t="n">
        <v>0.23</v>
      </c>
      <c r="Y779" t="n">
        <v>1</v>
      </c>
      <c r="Z779" t="n">
        <v>10</v>
      </c>
    </row>
    <row r="780">
      <c r="A780" t="n">
        <v>88</v>
      </c>
      <c r="B780" t="n">
        <v>110</v>
      </c>
      <c r="C780" t="inlineStr">
        <is>
          <t xml:space="preserve">CONCLUIDO	</t>
        </is>
      </c>
      <c r="D780" t="n">
        <v>3.7425</v>
      </c>
      <c r="E780" t="n">
        <v>26.72</v>
      </c>
      <c r="F780" t="n">
        <v>23.6</v>
      </c>
      <c r="G780" t="n">
        <v>118</v>
      </c>
      <c r="H780" t="n">
        <v>1.63</v>
      </c>
      <c r="I780" t="n">
        <v>12</v>
      </c>
      <c r="J780" t="n">
        <v>250.92</v>
      </c>
      <c r="K780" t="n">
        <v>56.13</v>
      </c>
      <c r="L780" t="n">
        <v>23</v>
      </c>
      <c r="M780" t="n">
        <v>10</v>
      </c>
      <c r="N780" t="n">
        <v>61.79</v>
      </c>
      <c r="O780" t="n">
        <v>31180.95</v>
      </c>
      <c r="P780" t="n">
        <v>327.23</v>
      </c>
      <c r="Q780" t="n">
        <v>608.77</v>
      </c>
      <c r="R780" t="n">
        <v>54.63</v>
      </c>
      <c r="S780" t="n">
        <v>46.36</v>
      </c>
      <c r="T780" t="n">
        <v>3804.19</v>
      </c>
      <c r="U780" t="n">
        <v>0.85</v>
      </c>
      <c r="V780" t="n">
        <v>0.9</v>
      </c>
      <c r="W780" t="n">
        <v>9.199999999999999</v>
      </c>
      <c r="X780" t="n">
        <v>0.23</v>
      </c>
      <c r="Y780" t="n">
        <v>1</v>
      </c>
      <c r="Z780" t="n">
        <v>10</v>
      </c>
    </row>
    <row r="781">
      <c r="A781" t="n">
        <v>89</v>
      </c>
      <c r="B781" t="n">
        <v>110</v>
      </c>
      <c r="C781" t="inlineStr">
        <is>
          <t xml:space="preserve">CONCLUIDO	</t>
        </is>
      </c>
      <c r="D781" t="n">
        <v>3.7414</v>
      </c>
      <c r="E781" t="n">
        <v>26.73</v>
      </c>
      <c r="F781" t="n">
        <v>23.61</v>
      </c>
      <c r="G781" t="n">
        <v>118.04</v>
      </c>
      <c r="H781" t="n">
        <v>1.65</v>
      </c>
      <c r="I781" t="n">
        <v>12</v>
      </c>
      <c r="J781" t="n">
        <v>251.37</v>
      </c>
      <c r="K781" t="n">
        <v>56.13</v>
      </c>
      <c r="L781" t="n">
        <v>23.25</v>
      </c>
      <c r="M781" t="n">
        <v>10</v>
      </c>
      <c r="N781" t="n">
        <v>61.99</v>
      </c>
      <c r="O781" t="n">
        <v>31236.5</v>
      </c>
      <c r="P781" t="n">
        <v>326.35</v>
      </c>
      <c r="Q781" t="n">
        <v>608.8099999999999</v>
      </c>
      <c r="R781" t="n">
        <v>54.53</v>
      </c>
      <c r="S781" t="n">
        <v>46.36</v>
      </c>
      <c r="T781" t="n">
        <v>3752.57</v>
      </c>
      <c r="U781" t="n">
        <v>0.85</v>
      </c>
      <c r="V781" t="n">
        <v>0.9</v>
      </c>
      <c r="W781" t="n">
        <v>9.210000000000001</v>
      </c>
      <c r="X781" t="n">
        <v>0.24</v>
      </c>
      <c r="Y781" t="n">
        <v>1</v>
      </c>
      <c r="Z781" t="n">
        <v>10</v>
      </c>
    </row>
    <row r="782">
      <c r="A782" t="n">
        <v>90</v>
      </c>
      <c r="B782" t="n">
        <v>110</v>
      </c>
      <c r="C782" t="inlineStr">
        <is>
          <t xml:space="preserve">CONCLUIDO	</t>
        </is>
      </c>
      <c r="D782" t="n">
        <v>3.7538</v>
      </c>
      <c r="E782" t="n">
        <v>26.64</v>
      </c>
      <c r="F782" t="n">
        <v>23.56</v>
      </c>
      <c r="G782" t="n">
        <v>128.52</v>
      </c>
      <c r="H782" t="n">
        <v>1.66</v>
      </c>
      <c r="I782" t="n">
        <v>11</v>
      </c>
      <c r="J782" t="n">
        <v>251.82</v>
      </c>
      <c r="K782" t="n">
        <v>56.13</v>
      </c>
      <c r="L782" t="n">
        <v>23.5</v>
      </c>
      <c r="M782" t="n">
        <v>9</v>
      </c>
      <c r="N782" t="n">
        <v>62.19</v>
      </c>
      <c r="O782" t="n">
        <v>31292.13</v>
      </c>
      <c r="P782" t="n">
        <v>325.81</v>
      </c>
      <c r="Q782" t="n">
        <v>608.77</v>
      </c>
      <c r="R782" t="n">
        <v>53.39</v>
      </c>
      <c r="S782" t="n">
        <v>46.36</v>
      </c>
      <c r="T782" t="n">
        <v>3185.67</v>
      </c>
      <c r="U782" t="n">
        <v>0.87</v>
      </c>
      <c r="V782" t="n">
        <v>0.9</v>
      </c>
      <c r="W782" t="n">
        <v>9.19</v>
      </c>
      <c r="X782" t="n">
        <v>0.19</v>
      </c>
      <c r="Y782" t="n">
        <v>1</v>
      </c>
      <c r="Z782" t="n">
        <v>10</v>
      </c>
    </row>
    <row r="783">
      <c r="A783" t="n">
        <v>91</v>
      </c>
      <c r="B783" t="n">
        <v>110</v>
      </c>
      <c r="C783" t="inlineStr">
        <is>
          <t xml:space="preserve">CONCLUIDO	</t>
        </is>
      </c>
      <c r="D783" t="n">
        <v>3.7518</v>
      </c>
      <c r="E783" t="n">
        <v>26.65</v>
      </c>
      <c r="F783" t="n">
        <v>23.58</v>
      </c>
      <c r="G783" t="n">
        <v>128.6</v>
      </c>
      <c r="H783" t="n">
        <v>1.67</v>
      </c>
      <c r="I783" t="n">
        <v>11</v>
      </c>
      <c r="J783" t="n">
        <v>252.27</v>
      </c>
      <c r="K783" t="n">
        <v>56.13</v>
      </c>
      <c r="L783" t="n">
        <v>23.75</v>
      </c>
      <c r="M783" t="n">
        <v>9</v>
      </c>
      <c r="N783" t="n">
        <v>62.4</v>
      </c>
      <c r="O783" t="n">
        <v>31347.83</v>
      </c>
      <c r="P783" t="n">
        <v>326.24</v>
      </c>
      <c r="Q783" t="n">
        <v>608.85</v>
      </c>
      <c r="R783" t="n">
        <v>53.64</v>
      </c>
      <c r="S783" t="n">
        <v>46.36</v>
      </c>
      <c r="T783" t="n">
        <v>3312.86</v>
      </c>
      <c r="U783" t="n">
        <v>0.86</v>
      </c>
      <c r="V783" t="n">
        <v>0.9</v>
      </c>
      <c r="W783" t="n">
        <v>9.199999999999999</v>
      </c>
      <c r="X783" t="n">
        <v>0.21</v>
      </c>
      <c r="Y783" t="n">
        <v>1</v>
      </c>
      <c r="Z783" t="n">
        <v>10</v>
      </c>
    </row>
    <row r="784">
      <c r="A784" t="n">
        <v>92</v>
      </c>
      <c r="B784" t="n">
        <v>110</v>
      </c>
      <c r="C784" t="inlineStr">
        <is>
          <t xml:space="preserve">CONCLUIDO	</t>
        </is>
      </c>
      <c r="D784" t="n">
        <v>3.7523</v>
      </c>
      <c r="E784" t="n">
        <v>26.65</v>
      </c>
      <c r="F784" t="n">
        <v>23.57</v>
      </c>
      <c r="G784" t="n">
        <v>128.58</v>
      </c>
      <c r="H784" t="n">
        <v>1.69</v>
      </c>
      <c r="I784" t="n">
        <v>11</v>
      </c>
      <c r="J784" t="n">
        <v>252.73</v>
      </c>
      <c r="K784" t="n">
        <v>56.13</v>
      </c>
      <c r="L784" t="n">
        <v>24</v>
      </c>
      <c r="M784" t="n">
        <v>9</v>
      </c>
      <c r="N784" t="n">
        <v>62.6</v>
      </c>
      <c r="O784" t="n">
        <v>31403.6</v>
      </c>
      <c r="P784" t="n">
        <v>326.29</v>
      </c>
      <c r="Q784" t="n">
        <v>608.79</v>
      </c>
      <c r="R784" t="n">
        <v>53.7</v>
      </c>
      <c r="S784" t="n">
        <v>46.36</v>
      </c>
      <c r="T784" t="n">
        <v>3340.12</v>
      </c>
      <c r="U784" t="n">
        <v>0.86</v>
      </c>
      <c r="V784" t="n">
        <v>0.9</v>
      </c>
      <c r="W784" t="n">
        <v>9.199999999999999</v>
      </c>
      <c r="X784" t="n">
        <v>0.2</v>
      </c>
      <c r="Y784" t="n">
        <v>1</v>
      </c>
      <c r="Z784" t="n">
        <v>10</v>
      </c>
    </row>
    <row r="785">
      <c r="A785" t="n">
        <v>93</v>
      </c>
      <c r="B785" t="n">
        <v>110</v>
      </c>
      <c r="C785" t="inlineStr">
        <is>
          <t xml:space="preserve">CONCLUIDO	</t>
        </is>
      </c>
      <c r="D785" t="n">
        <v>3.7533</v>
      </c>
      <c r="E785" t="n">
        <v>26.64</v>
      </c>
      <c r="F785" t="n">
        <v>23.57</v>
      </c>
      <c r="G785" t="n">
        <v>128.54</v>
      </c>
      <c r="H785" t="n">
        <v>1.7</v>
      </c>
      <c r="I785" t="n">
        <v>11</v>
      </c>
      <c r="J785" t="n">
        <v>253.18</v>
      </c>
      <c r="K785" t="n">
        <v>56.13</v>
      </c>
      <c r="L785" t="n">
        <v>24.25</v>
      </c>
      <c r="M785" t="n">
        <v>9</v>
      </c>
      <c r="N785" t="n">
        <v>62.8</v>
      </c>
      <c r="O785" t="n">
        <v>31459.45</v>
      </c>
      <c r="P785" t="n">
        <v>326</v>
      </c>
      <c r="Q785" t="n">
        <v>608.8200000000001</v>
      </c>
      <c r="R785" t="n">
        <v>53.42</v>
      </c>
      <c r="S785" t="n">
        <v>46.36</v>
      </c>
      <c r="T785" t="n">
        <v>3203.92</v>
      </c>
      <c r="U785" t="n">
        <v>0.87</v>
      </c>
      <c r="V785" t="n">
        <v>0.9</v>
      </c>
      <c r="W785" t="n">
        <v>9.199999999999999</v>
      </c>
      <c r="X785" t="n">
        <v>0.19</v>
      </c>
      <c r="Y785" t="n">
        <v>1</v>
      </c>
      <c r="Z785" t="n">
        <v>10</v>
      </c>
    </row>
    <row r="786">
      <c r="A786" t="n">
        <v>94</v>
      </c>
      <c r="B786" t="n">
        <v>110</v>
      </c>
      <c r="C786" t="inlineStr">
        <is>
          <t xml:space="preserve">CONCLUIDO	</t>
        </is>
      </c>
      <c r="D786" t="n">
        <v>3.7533</v>
      </c>
      <c r="E786" t="n">
        <v>26.64</v>
      </c>
      <c r="F786" t="n">
        <v>23.57</v>
      </c>
      <c r="G786" t="n">
        <v>128.54</v>
      </c>
      <c r="H786" t="n">
        <v>1.72</v>
      </c>
      <c r="I786" t="n">
        <v>11</v>
      </c>
      <c r="J786" t="n">
        <v>253.63</v>
      </c>
      <c r="K786" t="n">
        <v>56.13</v>
      </c>
      <c r="L786" t="n">
        <v>24.5</v>
      </c>
      <c r="M786" t="n">
        <v>9</v>
      </c>
      <c r="N786" t="n">
        <v>63</v>
      </c>
      <c r="O786" t="n">
        <v>31515.37</v>
      </c>
      <c r="P786" t="n">
        <v>325.64</v>
      </c>
      <c r="Q786" t="n">
        <v>608.76</v>
      </c>
      <c r="R786" t="n">
        <v>53.46</v>
      </c>
      <c r="S786" t="n">
        <v>46.36</v>
      </c>
      <c r="T786" t="n">
        <v>3224.16</v>
      </c>
      <c r="U786" t="n">
        <v>0.87</v>
      </c>
      <c r="V786" t="n">
        <v>0.9</v>
      </c>
      <c r="W786" t="n">
        <v>9.199999999999999</v>
      </c>
      <c r="X786" t="n">
        <v>0.2</v>
      </c>
      <c r="Y786" t="n">
        <v>1</v>
      </c>
      <c r="Z786" t="n">
        <v>10</v>
      </c>
    </row>
    <row r="787">
      <c r="A787" t="n">
        <v>95</v>
      </c>
      <c r="B787" t="n">
        <v>110</v>
      </c>
      <c r="C787" t="inlineStr">
        <is>
          <t xml:space="preserve">CONCLUIDO	</t>
        </is>
      </c>
      <c r="D787" t="n">
        <v>3.753</v>
      </c>
      <c r="E787" t="n">
        <v>26.65</v>
      </c>
      <c r="F787" t="n">
        <v>23.57</v>
      </c>
      <c r="G787" t="n">
        <v>128.55</v>
      </c>
      <c r="H787" t="n">
        <v>1.73</v>
      </c>
      <c r="I787" t="n">
        <v>11</v>
      </c>
      <c r="J787" t="n">
        <v>254.09</v>
      </c>
      <c r="K787" t="n">
        <v>56.13</v>
      </c>
      <c r="L787" t="n">
        <v>24.75</v>
      </c>
      <c r="M787" t="n">
        <v>9</v>
      </c>
      <c r="N787" t="n">
        <v>63.21</v>
      </c>
      <c r="O787" t="n">
        <v>31571.37</v>
      </c>
      <c r="P787" t="n">
        <v>324.82</v>
      </c>
      <c r="Q787" t="n">
        <v>608.78</v>
      </c>
      <c r="R787" t="n">
        <v>53.54</v>
      </c>
      <c r="S787" t="n">
        <v>46.36</v>
      </c>
      <c r="T787" t="n">
        <v>3260.38</v>
      </c>
      <c r="U787" t="n">
        <v>0.87</v>
      </c>
      <c r="V787" t="n">
        <v>0.9</v>
      </c>
      <c r="W787" t="n">
        <v>9.19</v>
      </c>
      <c r="X787" t="n">
        <v>0.2</v>
      </c>
      <c r="Y787" t="n">
        <v>1</v>
      </c>
      <c r="Z787" t="n">
        <v>10</v>
      </c>
    </row>
    <row r="788">
      <c r="A788" t="n">
        <v>96</v>
      </c>
      <c r="B788" t="n">
        <v>110</v>
      </c>
      <c r="C788" t="inlineStr">
        <is>
          <t xml:space="preserve">CONCLUIDO	</t>
        </is>
      </c>
      <c r="D788" t="n">
        <v>3.7524</v>
      </c>
      <c r="E788" t="n">
        <v>26.65</v>
      </c>
      <c r="F788" t="n">
        <v>23.57</v>
      </c>
      <c r="G788" t="n">
        <v>128.58</v>
      </c>
      <c r="H788" t="n">
        <v>1.75</v>
      </c>
      <c r="I788" t="n">
        <v>11</v>
      </c>
      <c r="J788" t="n">
        <v>254.54</v>
      </c>
      <c r="K788" t="n">
        <v>56.13</v>
      </c>
      <c r="L788" t="n">
        <v>25</v>
      </c>
      <c r="M788" t="n">
        <v>9</v>
      </c>
      <c r="N788" t="n">
        <v>63.41</v>
      </c>
      <c r="O788" t="n">
        <v>31627.44</v>
      </c>
      <c r="P788" t="n">
        <v>324.47</v>
      </c>
      <c r="Q788" t="n">
        <v>608.8200000000001</v>
      </c>
      <c r="R788" t="n">
        <v>53.64</v>
      </c>
      <c r="S788" t="n">
        <v>46.36</v>
      </c>
      <c r="T788" t="n">
        <v>3314</v>
      </c>
      <c r="U788" t="n">
        <v>0.86</v>
      </c>
      <c r="V788" t="n">
        <v>0.9</v>
      </c>
      <c r="W788" t="n">
        <v>9.199999999999999</v>
      </c>
      <c r="X788" t="n">
        <v>0.2</v>
      </c>
      <c r="Y788" t="n">
        <v>1</v>
      </c>
      <c r="Z788" t="n">
        <v>10</v>
      </c>
    </row>
    <row r="789">
      <c r="A789" t="n">
        <v>97</v>
      </c>
      <c r="B789" t="n">
        <v>110</v>
      </c>
      <c r="C789" t="inlineStr">
        <is>
          <t xml:space="preserve">CONCLUIDO	</t>
        </is>
      </c>
      <c r="D789" t="n">
        <v>3.7534</v>
      </c>
      <c r="E789" t="n">
        <v>26.64</v>
      </c>
      <c r="F789" t="n">
        <v>23.57</v>
      </c>
      <c r="G789" t="n">
        <v>128.54</v>
      </c>
      <c r="H789" t="n">
        <v>1.76</v>
      </c>
      <c r="I789" t="n">
        <v>11</v>
      </c>
      <c r="J789" t="n">
        <v>255</v>
      </c>
      <c r="K789" t="n">
        <v>56.13</v>
      </c>
      <c r="L789" t="n">
        <v>25.25</v>
      </c>
      <c r="M789" t="n">
        <v>9</v>
      </c>
      <c r="N789" t="n">
        <v>63.62</v>
      </c>
      <c r="O789" t="n">
        <v>31683.59</v>
      </c>
      <c r="P789" t="n">
        <v>323.41</v>
      </c>
      <c r="Q789" t="n">
        <v>608.8200000000001</v>
      </c>
      <c r="R789" t="n">
        <v>53.34</v>
      </c>
      <c r="S789" t="n">
        <v>46.36</v>
      </c>
      <c r="T789" t="n">
        <v>3160.83</v>
      </c>
      <c r="U789" t="n">
        <v>0.87</v>
      </c>
      <c r="V789" t="n">
        <v>0.9</v>
      </c>
      <c r="W789" t="n">
        <v>9.199999999999999</v>
      </c>
      <c r="X789" t="n">
        <v>0.19</v>
      </c>
      <c r="Y789" t="n">
        <v>1</v>
      </c>
      <c r="Z789" t="n">
        <v>10</v>
      </c>
    </row>
    <row r="790">
      <c r="A790" t="n">
        <v>98</v>
      </c>
      <c r="B790" t="n">
        <v>110</v>
      </c>
      <c r="C790" t="inlineStr">
        <is>
          <t xml:space="preserve">CONCLUIDO	</t>
        </is>
      </c>
      <c r="D790" t="n">
        <v>3.753</v>
      </c>
      <c r="E790" t="n">
        <v>26.64</v>
      </c>
      <c r="F790" t="n">
        <v>23.57</v>
      </c>
      <c r="G790" t="n">
        <v>128.55</v>
      </c>
      <c r="H790" t="n">
        <v>1.78</v>
      </c>
      <c r="I790" t="n">
        <v>11</v>
      </c>
      <c r="J790" t="n">
        <v>255.45</v>
      </c>
      <c r="K790" t="n">
        <v>56.13</v>
      </c>
      <c r="L790" t="n">
        <v>25.5</v>
      </c>
      <c r="M790" t="n">
        <v>9</v>
      </c>
      <c r="N790" t="n">
        <v>63.82</v>
      </c>
      <c r="O790" t="n">
        <v>31739.82</v>
      </c>
      <c r="P790" t="n">
        <v>322.76</v>
      </c>
      <c r="Q790" t="n">
        <v>608.8</v>
      </c>
      <c r="R790" t="n">
        <v>53.55</v>
      </c>
      <c r="S790" t="n">
        <v>46.36</v>
      </c>
      <c r="T790" t="n">
        <v>3268.17</v>
      </c>
      <c r="U790" t="n">
        <v>0.87</v>
      </c>
      <c r="V790" t="n">
        <v>0.9</v>
      </c>
      <c r="W790" t="n">
        <v>9.19</v>
      </c>
      <c r="X790" t="n">
        <v>0.2</v>
      </c>
      <c r="Y790" t="n">
        <v>1</v>
      </c>
      <c r="Z790" t="n">
        <v>10</v>
      </c>
    </row>
    <row r="791">
      <c r="A791" t="n">
        <v>99</v>
      </c>
      <c r="B791" t="n">
        <v>110</v>
      </c>
      <c r="C791" t="inlineStr">
        <is>
          <t xml:space="preserve">CONCLUIDO	</t>
        </is>
      </c>
      <c r="D791" t="n">
        <v>3.7616</v>
      </c>
      <c r="E791" t="n">
        <v>26.58</v>
      </c>
      <c r="F791" t="n">
        <v>23.55</v>
      </c>
      <c r="G791" t="n">
        <v>141.3</v>
      </c>
      <c r="H791" t="n">
        <v>1.79</v>
      </c>
      <c r="I791" t="n">
        <v>10</v>
      </c>
      <c r="J791" t="n">
        <v>255.91</v>
      </c>
      <c r="K791" t="n">
        <v>56.13</v>
      </c>
      <c r="L791" t="n">
        <v>25.75</v>
      </c>
      <c r="M791" t="n">
        <v>8</v>
      </c>
      <c r="N791" t="n">
        <v>64.03</v>
      </c>
      <c r="O791" t="n">
        <v>31796.12</v>
      </c>
      <c r="P791" t="n">
        <v>322.64</v>
      </c>
      <c r="Q791" t="n">
        <v>608.8200000000001</v>
      </c>
      <c r="R791" t="n">
        <v>52.95</v>
      </c>
      <c r="S791" t="n">
        <v>46.36</v>
      </c>
      <c r="T791" t="n">
        <v>2974.38</v>
      </c>
      <c r="U791" t="n">
        <v>0.88</v>
      </c>
      <c r="V791" t="n">
        <v>0.9</v>
      </c>
      <c r="W791" t="n">
        <v>9.19</v>
      </c>
      <c r="X791" t="n">
        <v>0.18</v>
      </c>
      <c r="Y791" t="n">
        <v>1</v>
      </c>
      <c r="Z791" t="n">
        <v>10</v>
      </c>
    </row>
    <row r="792">
      <c r="A792" t="n">
        <v>100</v>
      </c>
      <c r="B792" t="n">
        <v>110</v>
      </c>
      <c r="C792" t="inlineStr">
        <is>
          <t xml:space="preserve">CONCLUIDO	</t>
        </is>
      </c>
      <c r="D792" t="n">
        <v>3.762</v>
      </c>
      <c r="E792" t="n">
        <v>26.58</v>
      </c>
      <c r="F792" t="n">
        <v>23.55</v>
      </c>
      <c r="G792" t="n">
        <v>141.28</v>
      </c>
      <c r="H792" t="n">
        <v>1.8</v>
      </c>
      <c r="I792" t="n">
        <v>10</v>
      </c>
      <c r="J792" t="n">
        <v>256.36</v>
      </c>
      <c r="K792" t="n">
        <v>56.13</v>
      </c>
      <c r="L792" t="n">
        <v>26</v>
      </c>
      <c r="M792" t="n">
        <v>8</v>
      </c>
      <c r="N792" t="n">
        <v>64.23999999999999</v>
      </c>
      <c r="O792" t="n">
        <v>31852.5</v>
      </c>
      <c r="P792" t="n">
        <v>323.2</v>
      </c>
      <c r="Q792" t="n">
        <v>608.78</v>
      </c>
      <c r="R792" t="n">
        <v>52.9</v>
      </c>
      <c r="S792" t="n">
        <v>46.36</v>
      </c>
      <c r="T792" t="n">
        <v>2945.11</v>
      </c>
      <c r="U792" t="n">
        <v>0.88</v>
      </c>
      <c r="V792" t="n">
        <v>0.9</v>
      </c>
      <c r="W792" t="n">
        <v>9.19</v>
      </c>
      <c r="X792" t="n">
        <v>0.18</v>
      </c>
      <c r="Y792" t="n">
        <v>1</v>
      </c>
      <c r="Z792" t="n">
        <v>10</v>
      </c>
    </row>
    <row r="793">
      <c r="A793" t="n">
        <v>101</v>
      </c>
      <c r="B793" t="n">
        <v>110</v>
      </c>
      <c r="C793" t="inlineStr">
        <is>
          <t xml:space="preserve">CONCLUIDO	</t>
        </is>
      </c>
      <c r="D793" t="n">
        <v>3.7615</v>
      </c>
      <c r="E793" t="n">
        <v>26.59</v>
      </c>
      <c r="F793" t="n">
        <v>23.55</v>
      </c>
      <c r="G793" t="n">
        <v>141.3</v>
      </c>
      <c r="H793" t="n">
        <v>1.82</v>
      </c>
      <c r="I793" t="n">
        <v>10</v>
      </c>
      <c r="J793" t="n">
        <v>256.82</v>
      </c>
      <c r="K793" t="n">
        <v>56.13</v>
      </c>
      <c r="L793" t="n">
        <v>26.25</v>
      </c>
      <c r="M793" t="n">
        <v>8</v>
      </c>
      <c r="N793" t="n">
        <v>64.45</v>
      </c>
      <c r="O793" t="n">
        <v>31909.08</v>
      </c>
      <c r="P793" t="n">
        <v>323.22</v>
      </c>
      <c r="Q793" t="n">
        <v>608.79</v>
      </c>
      <c r="R793" t="n">
        <v>52.84</v>
      </c>
      <c r="S793" t="n">
        <v>46.36</v>
      </c>
      <c r="T793" t="n">
        <v>2915.11</v>
      </c>
      <c r="U793" t="n">
        <v>0.88</v>
      </c>
      <c r="V793" t="n">
        <v>0.9</v>
      </c>
      <c r="W793" t="n">
        <v>9.199999999999999</v>
      </c>
      <c r="X793" t="n">
        <v>0.18</v>
      </c>
      <c r="Y793" t="n">
        <v>1</v>
      </c>
      <c r="Z793" t="n">
        <v>10</v>
      </c>
    </row>
    <row r="794">
      <c r="A794" t="n">
        <v>102</v>
      </c>
      <c r="B794" t="n">
        <v>110</v>
      </c>
      <c r="C794" t="inlineStr">
        <is>
          <t xml:space="preserve">CONCLUIDO	</t>
        </is>
      </c>
      <c r="D794" t="n">
        <v>3.7621</v>
      </c>
      <c r="E794" t="n">
        <v>26.58</v>
      </c>
      <c r="F794" t="n">
        <v>23.55</v>
      </c>
      <c r="G794" t="n">
        <v>141.28</v>
      </c>
      <c r="H794" t="n">
        <v>1.83</v>
      </c>
      <c r="I794" t="n">
        <v>10</v>
      </c>
      <c r="J794" t="n">
        <v>257.28</v>
      </c>
      <c r="K794" t="n">
        <v>56.13</v>
      </c>
      <c r="L794" t="n">
        <v>26.5</v>
      </c>
      <c r="M794" t="n">
        <v>8</v>
      </c>
      <c r="N794" t="n">
        <v>64.66</v>
      </c>
      <c r="O794" t="n">
        <v>31965.61</v>
      </c>
      <c r="P794" t="n">
        <v>323.21</v>
      </c>
      <c r="Q794" t="n">
        <v>608.8</v>
      </c>
      <c r="R794" t="n">
        <v>52.88</v>
      </c>
      <c r="S794" t="n">
        <v>46.36</v>
      </c>
      <c r="T794" t="n">
        <v>2936.13</v>
      </c>
      <c r="U794" t="n">
        <v>0.88</v>
      </c>
      <c r="V794" t="n">
        <v>0.9</v>
      </c>
      <c r="W794" t="n">
        <v>9.19</v>
      </c>
      <c r="X794" t="n">
        <v>0.17</v>
      </c>
      <c r="Y794" t="n">
        <v>1</v>
      </c>
      <c r="Z794" t="n">
        <v>10</v>
      </c>
    </row>
    <row r="795">
      <c r="A795" t="n">
        <v>103</v>
      </c>
      <c r="B795" t="n">
        <v>110</v>
      </c>
      <c r="C795" t="inlineStr">
        <is>
          <t xml:space="preserve">CONCLUIDO	</t>
        </is>
      </c>
      <c r="D795" t="n">
        <v>3.7618</v>
      </c>
      <c r="E795" t="n">
        <v>26.58</v>
      </c>
      <c r="F795" t="n">
        <v>23.55</v>
      </c>
      <c r="G795" t="n">
        <v>141.29</v>
      </c>
      <c r="H795" t="n">
        <v>1.85</v>
      </c>
      <c r="I795" t="n">
        <v>10</v>
      </c>
      <c r="J795" t="n">
        <v>257.74</v>
      </c>
      <c r="K795" t="n">
        <v>56.13</v>
      </c>
      <c r="L795" t="n">
        <v>26.75</v>
      </c>
      <c r="M795" t="n">
        <v>8</v>
      </c>
      <c r="N795" t="n">
        <v>64.86</v>
      </c>
      <c r="O795" t="n">
        <v>32022.22</v>
      </c>
      <c r="P795" t="n">
        <v>323.49</v>
      </c>
      <c r="Q795" t="n">
        <v>608.78</v>
      </c>
      <c r="R795" t="n">
        <v>52.78</v>
      </c>
      <c r="S795" t="n">
        <v>46.36</v>
      </c>
      <c r="T795" t="n">
        <v>2888.96</v>
      </c>
      <c r="U795" t="n">
        <v>0.88</v>
      </c>
      <c r="V795" t="n">
        <v>0.9</v>
      </c>
      <c r="W795" t="n">
        <v>9.199999999999999</v>
      </c>
      <c r="X795" t="n">
        <v>0.18</v>
      </c>
      <c r="Y795" t="n">
        <v>1</v>
      </c>
      <c r="Z795" t="n">
        <v>10</v>
      </c>
    </row>
    <row r="796">
      <c r="A796" t="n">
        <v>104</v>
      </c>
      <c r="B796" t="n">
        <v>110</v>
      </c>
      <c r="C796" t="inlineStr">
        <is>
          <t xml:space="preserve">CONCLUIDO	</t>
        </is>
      </c>
      <c r="D796" t="n">
        <v>3.7621</v>
      </c>
      <c r="E796" t="n">
        <v>26.58</v>
      </c>
      <c r="F796" t="n">
        <v>23.55</v>
      </c>
      <c r="G796" t="n">
        <v>141.27</v>
      </c>
      <c r="H796" t="n">
        <v>1.86</v>
      </c>
      <c r="I796" t="n">
        <v>10</v>
      </c>
      <c r="J796" t="n">
        <v>258.2</v>
      </c>
      <c r="K796" t="n">
        <v>56.13</v>
      </c>
      <c r="L796" t="n">
        <v>27</v>
      </c>
      <c r="M796" t="n">
        <v>8</v>
      </c>
      <c r="N796" t="n">
        <v>65.06999999999999</v>
      </c>
      <c r="O796" t="n">
        <v>32078.91</v>
      </c>
      <c r="P796" t="n">
        <v>323.33</v>
      </c>
      <c r="Q796" t="n">
        <v>608.78</v>
      </c>
      <c r="R796" t="n">
        <v>52.71</v>
      </c>
      <c r="S796" t="n">
        <v>46.36</v>
      </c>
      <c r="T796" t="n">
        <v>2850.33</v>
      </c>
      <c r="U796" t="n">
        <v>0.88</v>
      </c>
      <c r="V796" t="n">
        <v>0.9</v>
      </c>
      <c r="W796" t="n">
        <v>9.199999999999999</v>
      </c>
      <c r="X796" t="n">
        <v>0.17</v>
      </c>
      <c r="Y796" t="n">
        <v>1</v>
      </c>
      <c r="Z796" t="n">
        <v>10</v>
      </c>
    </row>
    <row r="797">
      <c r="A797" t="n">
        <v>105</v>
      </c>
      <c r="B797" t="n">
        <v>110</v>
      </c>
      <c r="C797" t="inlineStr">
        <is>
          <t xml:space="preserve">CONCLUIDO	</t>
        </is>
      </c>
      <c r="D797" t="n">
        <v>3.7625</v>
      </c>
      <c r="E797" t="n">
        <v>26.58</v>
      </c>
      <c r="F797" t="n">
        <v>23.54</v>
      </c>
      <c r="G797" t="n">
        <v>141.26</v>
      </c>
      <c r="H797" t="n">
        <v>1.87</v>
      </c>
      <c r="I797" t="n">
        <v>10</v>
      </c>
      <c r="J797" t="n">
        <v>258.66</v>
      </c>
      <c r="K797" t="n">
        <v>56.13</v>
      </c>
      <c r="L797" t="n">
        <v>27.25</v>
      </c>
      <c r="M797" t="n">
        <v>8</v>
      </c>
      <c r="N797" t="n">
        <v>65.28</v>
      </c>
      <c r="O797" t="n">
        <v>32135.68</v>
      </c>
      <c r="P797" t="n">
        <v>323.45</v>
      </c>
      <c r="Q797" t="n">
        <v>608.8</v>
      </c>
      <c r="R797" t="n">
        <v>52.76</v>
      </c>
      <c r="S797" t="n">
        <v>46.36</v>
      </c>
      <c r="T797" t="n">
        <v>2878.73</v>
      </c>
      <c r="U797" t="n">
        <v>0.88</v>
      </c>
      <c r="V797" t="n">
        <v>0.91</v>
      </c>
      <c r="W797" t="n">
        <v>9.19</v>
      </c>
      <c r="X797" t="n">
        <v>0.17</v>
      </c>
      <c r="Y797" t="n">
        <v>1</v>
      </c>
      <c r="Z797" t="n">
        <v>10</v>
      </c>
    </row>
    <row r="798">
      <c r="A798" t="n">
        <v>106</v>
      </c>
      <c r="B798" t="n">
        <v>110</v>
      </c>
      <c r="C798" t="inlineStr">
        <is>
          <t xml:space="preserve">CONCLUIDO	</t>
        </is>
      </c>
      <c r="D798" t="n">
        <v>3.7631</v>
      </c>
      <c r="E798" t="n">
        <v>26.57</v>
      </c>
      <c r="F798" t="n">
        <v>23.54</v>
      </c>
      <c r="G798" t="n">
        <v>141.24</v>
      </c>
      <c r="H798" t="n">
        <v>1.89</v>
      </c>
      <c r="I798" t="n">
        <v>10</v>
      </c>
      <c r="J798" t="n">
        <v>259.12</v>
      </c>
      <c r="K798" t="n">
        <v>56.13</v>
      </c>
      <c r="L798" t="n">
        <v>27.5</v>
      </c>
      <c r="M798" t="n">
        <v>8</v>
      </c>
      <c r="N798" t="n">
        <v>65.48999999999999</v>
      </c>
      <c r="O798" t="n">
        <v>32192.53</v>
      </c>
      <c r="P798" t="n">
        <v>323.2</v>
      </c>
      <c r="Q798" t="n">
        <v>608.75</v>
      </c>
      <c r="R798" t="n">
        <v>52.63</v>
      </c>
      <c r="S798" t="n">
        <v>46.36</v>
      </c>
      <c r="T798" t="n">
        <v>2814.72</v>
      </c>
      <c r="U798" t="n">
        <v>0.88</v>
      </c>
      <c r="V798" t="n">
        <v>0.91</v>
      </c>
      <c r="W798" t="n">
        <v>9.19</v>
      </c>
      <c r="X798" t="n">
        <v>0.17</v>
      </c>
      <c r="Y798" t="n">
        <v>1</v>
      </c>
      <c r="Z798" t="n">
        <v>10</v>
      </c>
    </row>
    <row r="799">
      <c r="A799" t="n">
        <v>107</v>
      </c>
      <c r="B799" t="n">
        <v>110</v>
      </c>
      <c r="C799" t="inlineStr">
        <is>
          <t xml:space="preserve">CONCLUIDO	</t>
        </is>
      </c>
      <c r="D799" t="n">
        <v>3.7629</v>
      </c>
      <c r="E799" t="n">
        <v>26.58</v>
      </c>
      <c r="F799" t="n">
        <v>23.54</v>
      </c>
      <c r="G799" t="n">
        <v>141.24</v>
      </c>
      <c r="H799" t="n">
        <v>1.9</v>
      </c>
      <c r="I799" t="n">
        <v>10</v>
      </c>
      <c r="J799" t="n">
        <v>259.58</v>
      </c>
      <c r="K799" t="n">
        <v>56.13</v>
      </c>
      <c r="L799" t="n">
        <v>27.75</v>
      </c>
      <c r="M799" t="n">
        <v>8</v>
      </c>
      <c r="N799" t="n">
        <v>65.70999999999999</v>
      </c>
      <c r="O799" t="n">
        <v>32249.46</v>
      </c>
      <c r="P799" t="n">
        <v>322.44</v>
      </c>
      <c r="Q799" t="n">
        <v>608.77</v>
      </c>
      <c r="R799" t="n">
        <v>52.62</v>
      </c>
      <c r="S799" t="n">
        <v>46.36</v>
      </c>
      <c r="T799" t="n">
        <v>2806.26</v>
      </c>
      <c r="U799" t="n">
        <v>0.88</v>
      </c>
      <c r="V799" t="n">
        <v>0.91</v>
      </c>
      <c r="W799" t="n">
        <v>9.19</v>
      </c>
      <c r="X799" t="n">
        <v>0.17</v>
      </c>
      <c r="Y799" t="n">
        <v>1</v>
      </c>
      <c r="Z799" t="n">
        <v>10</v>
      </c>
    </row>
    <row r="800">
      <c r="A800" t="n">
        <v>108</v>
      </c>
      <c r="B800" t="n">
        <v>110</v>
      </c>
      <c r="C800" t="inlineStr">
        <is>
          <t xml:space="preserve">CONCLUIDO	</t>
        </is>
      </c>
      <c r="D800" t="n">
        <v>3.7609</v>
      </c>
      <c r="E800" t="n">
        <v>26.59</v>
      </c>
      <c r="F800" t="n">
        <v>23.55</v>
      </c>
      <c r="G800" t="n">
        <v>141.32</v>
      </c>
      <c r="H800" t="n">
        <v>1.92</v>
      </c>
      <c r="I800" t="n">
        <v>10</v>
      </c>
      <c r="J800" t="n">
        <v>260.05</v>
      </c>
      <c r="K800" t="n">
        <v>56.13</v>
      </c>
      <c r="L800" t="n">
        <v>28</v>
      </c>
      <c r="M800" t="n">
        <v>8</v>
      </c>
      <c r="N800" t="n">
        <v>65.92</v>
      </c>
      <c r="O800" t="n">
        <v>32306.46</v>
      </c>
      <c r="P800" t="n">
        <v>321.27</v>
      </c>
      <c r="Q800" t="n">
        <v>608.8</v>
      </c>
      <c r="R800" t="n">
        <v>52.89</v>
      </c>
      <c r="S800" t="n">
        <v>46.36</v>
      </c>
      <c r="T800" t="n">
        <v>2944.31</v>
      </c>
      <c r="U800" t="n">
        <v>0.88</v>
      </c>
      <c r="V800" t="n">
        <v>0.9</v>
      </c>
      <c r="W800" t="n">
        <v>9.199999999999999</v>
      </c>
      <c r="X800" t="n">
        <v>0.18</v>
      </c>
      <c r="Y800" t="n">
        <v>1</v>
      </c>
      <c r="Z800" t="n">
        <v>10</v>
      </c>
    </row>
    <row r="801">
      <c r="A801" t="n">
        <v>109</v>
      </c>
      <c r="B801" t="n">
        <v>110</v>
      </c>
      <c r="C801" t="inlineStr">
        <is>
          <t xml:space="preserve">CONCLUIDO	</t>
        </is>
      </c>
      <c r="D801" t="n">
        <v>3.7614</v>
      </c>
      <c r="E801" t="n">
        <v>26.59</v>
      </c>
      <c r="F801" t="n">
        <v>23.55</v>
      </c>
      <c r="G801" t="n">
        <v>141.3</v>
      </c>
      <c r="H801" t="n">
        <v>1.93</v>
      </c>
      <c r="I801" t="n">
        <v>10</v>
      </c>
      <c r="J801" t="n">
        <v>260.51</v>
      </c>
      <c r="K801" t="n">
        <v>56.13</v>
      </c>
      <c r="L801" t="n">
        <v>28.25</v>
      </c>
      <c r="M801" t="n">
        <v>8</v>
      </c>
      <c r="N801" t="n">
        <v>66.13</v>
      </c>
      <c r="O801" t="n">
        <v>32363.54</v>
      </c>
      <c r="P801" t="n">
        <v>320.11</v>
      </c>
      <c r="Q801" t="n">
        <v>608.8</v>
      </c>
      <c r="R801" t="n">
        <v>53.03</v>
      </c>
      <c r="S801" t="n">
        <v>46.36</v>
      </c>
      <c r="T801" t="n">
        <v>3011.23</v>
      </c>
      <c r="U801" t="n">
        <v>0.87</v>
      </c>
      <c r="V801" t="n">
        <v>0.9</v>
      </c>
      <c r="W801" t="n">
        <v>9.19</v>
      </c>
      <c r="X801" t="n">
        <v>0.18</v>
      </c>
      <c r="Y801" t="n">
        <v>1</v>
      </c>
      <c r="Z801" t="n">
        <v>10</v>
      </c>
    </row>
    <row r="802">
      <c r="A802" t="n">
        <v>110</v>
      </c>
      <c r="B802" t="n">
        <v>110</v>
      </c>
      <c r="C802" t="inlineStr">
        <is>
          <t xml:space="preserve">CONCLUIDO	</t>
        </is>
      </c>
      <c r="D802" t="n">
        <v>3.7699</v>
      </c>
      <c r="E802" t="n">
        <v>26.53</v>
      </c>
      <c r="F802" t="n">
        <v>23.53</v>
      </c>
      <c r="G802" t="n">
        <v>156.89</v>
      </c>
      <c r="H802" t="n">
        <v>1.94</v>
      </c>
      <c r="I802" t="n">
        <v>9</v>
      </c>
      <c r="J802" t="n">
        <v>260.97</v>
      </c>
      <c r="K802" t="n">
        <v>56.13</v>
      </c>
      <c r="L802" t="n">
        <v>28.5</v>
      </c>
      <c r="M802" t="n">
        <v>7</v>
      </c>
      <c r="N802" t="n">
        <v>66.34999999999999</v>
      </c>
      <c r="O802" t="n">
        <v>32420.71</v>
      </c>
      <c r="P802" t="n">
        <v>318.28</v>
      </c>
      <c r="Q802" t="n">
        <v>608.77</v>
      </c>
      <c r="R802" t="n">
        <v>52.34</v>
      </c>
      <c r="S802" t="n">
        <v>46.36</v>
      </c>
      <c r="T802" t="n">
        <v>2672.74</v>
      </c>
      <c r="U802" t="n">
        <v>0.89</v>
      </c>
      <c r="V802" t="n">
        <v>0.91</v>
      </c>
      <c r="W802" t="n">
        <v>9.19</v>
      </c>
      <c r="X802" t="n">
        <v>0.16</v>
      </c>
      <c r="Y802" t="n">
        <v>1</v>
      </c>
      <c r="Z802" t="n">
        <v>10</v>
      </c>
    </row>
    <row r="803">
      <c r="A803" t="n">
        <v>111</v>
      </c>
      <c r="B803" t="n">
        <v>110</v>
      </c>
      <c r="C803" t="inlineStr">
        <is>
          <t xml:space="preserve">CONCLUIDO	</t>
        </is>
      </c>
      <c r="D803" t="n">
        <v>3.7706</v>
      </c>
      <c r="E803" t="n">
        <v>26.52</v>
      </c>
      <c r="F803" t="n">
        <v>23.53</v>
      </c>
      <c r="G803" t="n">
        <v>156.85</v>
      </c>
      <c r="H803" t="n">
        <v>1.96</v>
      </c>
      <c r="I803" t="n">
        <v>9</v>
      </c>
      <c r="J803" t="n">
        <v>261.44</v>
      </c>
      <c r="K803" t="n">
        <v>56.13</v>
      </c>
      <c r="L803" t="n">
        <v>28.75</v>
      </c>
      <c r="M803" t="n">
        <v>7</v>
      </c>
      <c r="N803" t="n">
        <v>66.56</v>
      </c>
      <c r="O803" t="n">
        <v>32477.95</v>
      </c>
      <c r="P803" t="n">
        <v>318.66</v>
      </c>
      <c r="Q803" t="n">
        <v>608.76</v>
      </c>
      <c r="R803" t="n">
        <v>52.27</v>
      </c>
      <c r="S803" t="n">
        <v>46.36</v>
      </c>
      <c r="T803" t="n">
        <v>2640.05</v>
      </c>
      <c r="U803" t="n">
        <v>0.89</v>
      </c>
      <c r="V803" t="n">
        <v>0.91</v>
      </c>
      <c r="W803" t="n">
        <v>9.19</v>
      </c>
      <c r="X803" t="n">
        <v>0.16</v>
      </c>
      <c r="Y803" t="n">
        <v>1</v>
      </c>
      <c r="Z803" t="n">
        <v>10</v>
      </c>
    </row>
    <row r="804">
      <c r="A804" t="n">
        <v>112</v>
      </c>
      <c r="B804" t="n">
        <v>110</v>
      </c>
      <c r="C804" t="inlineStr">
        <is>
          <t xml:space="preserve">CONCLUIDO	</t>
        </is>
      </c>
      <c r="D804" t="n">
        <v>3.7706</v>
      </c>
      <c r="E804" t="n">
        <v>26.52</v>
      </c>
      <c r="F804" t="n">
        <v>23.53</v>
      </c>
      <c r="G804" t="n">
        <v>156.86</v>
      </c>
      <c r="H804" t="n">
        <v>1.97</v>
      </c>
      <c r="I804" t="n">
        <v>9</v>
      </c>
      <c r="J804" t="n">
        <v>261.9</v>
      </c>
      <c r="K804" t="n">
        <v>56.13</v>
      </c>
      <c r="L804" t="n">
        <v>29</v>
      </c>
      <c r="M804" t="n">
        <v>7</v>
      </c>
      <c r="N804" t="n">
        <v>66.77</v>
      </c>
      <c r="O804" t="n">
        <v>32535.28</v>
      </c>
      <c r="P804" t="n">
        <v>319.01</v>
      </c>
      <c r="Q804" t="n">
        <v>608.77</v>
      </c>
      <c r="R804" t="n">
        <v>52.29</v>
      </c>
      <c r="S804" t="n">
        <v>46.36</v>
      </c>
      <c r="T804" t="n">
        <v>2645.06</v>
      </c>
      <c r="U804" t="n">
        <v>0.89</v>
      </c>
      <c r="V804" t="n">
        <v>0.91</v>
      </c>
      <c r="W804" t="n">
        <v>9.19</v>
      </c>
      <c r="X804" t="n">
        <v>0.16</v>
      </c>
      <c r="Y804" t="n">
        <v>1</v>
      </c>
      <c r="Z804" t="n">
        <v>10</v>
      </c>
    </row>
    <row r="805">
      <c r="A805" t="n">
        <v>113</v>
      </c>
      <c r="B805" t="n">
        <v>110</v>
      </c>
      <c r="C805" t="inlineStr">
        <is>
          <t xml:space="preserve">CONCLUIDO	</t>
        </is>
      </c>
      <c r="D805" t="n">
        <v>3.7698</v>
      </c>
      <c r="E805" t="n">
        <v>26.53</v>
      </c>
      <c r="F805" t="n">
        <v>23.53</v>
      </c>
      <c r="G805" t="n">
        <v>156.89</v>
      </c>
      <c r="H805" t="n">
        <v>1.98</v>
      </c>
      <c r="I805" t="n">
        <v>9</v>
      </c>
      <c r="J805" t="n">
        <v>262.37</v>
      </c>
      <c r="K805" t="n">
        <v>56.13</v>
      </c>
      <c r="L805" t="n">
        <v>29.25</v>
      </c>
      <c r="M805" t="n">
        <v>7</v>
      </c>
      <c r="N805" t="n">
        <v>66.98999999999999</v>
      </c>
      <c r="O805" t="n">
        <v>32592.68</v>
      </c>
      <c r="P805" t="n">
        <v>319.23</v>
      </c>
      <c r="Q805" t="n">
        <v>608.77</v>
      </c>
      <c r="R805" t="n">
        <v>52.53</v>
      </c>
      <c r="S805" t="n">
        <v>46.36</v>
      </c>
      <c r="T805" t="n">
        <v>2768.67</v>
      </c>
      <c r="U805" t="n">
        <v>0.88</v>
      </c>
      <c r="V805" t="n">
        <v>0.91</v>
      </c>
      <c r="W805" t="n">
        <v>9.19</v>
      </c>
      <c r="X805" t="n">
        <v>0.16</v>
      </c>
      <c r="Y805" t="n">
        <v>1</v>
      </c>
      <c r="Z805" t="n">
        <v>10</v>
      </c>
    </row>
    <row r="806">
      <c r="A806" t="n">
        <v>114</v>
      </c>
      <c r="B806" t="n">
        <v>110</v>
      </c>
      <c r="C806" t="inlineStr">
        <is>
          <t xml:space="preserve">CONCLUIDO	</t>
        </is>
      </c>
      <c r="D806" t="n">
        <v>3.7693</v>
      </c>
      <c r="E806" t="n">
        <v>26.53</v>
      </c>
      <c r="F806" t="n">
        <v>23.54</v>
      </c>
      <c r="G806" t="n">
        <v>156.92</v>
      </c>
      <c r="H806" t="n">
        <v>2</v>
      </c>
      <c r="I806" t="n">
        <v>9</v>
      </c>
      <c r="J806" t="n">
        <v>262.83</v>
      </c>
      <c r="K806" t="n">
        <v>56.13</v>
      </c>
      <c r="L806" t="n">
        <v>29.5</v>
      </c>
      <c r="M806" t="n">
        <v>7</v>
      </c>
      <c r="N806" t="n">
        <v>67.20999999999999</v>
      </c>
      <c r="O806" t="n">
        <v>32650.17</v>
      </c>
      <c r="P806" t="n">
        <v>319.3</v>
      </c>
      <c r="Q806" t="n">
        <v>608.77</v>
      </c>
      <c r="R806" t="n">
        <v>52.54</v>
      </c>
      <c r="S806" t="n">
        <v>46.36</v>
      </c>
      <c r="T806" t="n">
        <v>2774.5</v>
      </c>
      <c r="U806" t="n">
        <v>0.88</v>
      </c>
      <c r="V806" t="n">
        <v>0.91</v>
      </c>
      <c r="W806" t="n">
        <v>9.19</v>
      </c>
      <c r="X806" t="n">
        <v>0.17</v>
      </c>
      <c r="Y806" t="n">
        <v>1</v>
      </c>
      <c r="Z806" t="n">
        <v>10</v>
      </c>
    </row>
    <row r="807">
      <c r="A807" t="n">
        <v>115</v>
      </c>
      <c r="B807" t="n">
        <v>110</v>
      </c>
      <c r="C807" t="inlineStr">
        <is>
          <t xml:space="preserve">CONCLUIDO	</t>
        </is>
      </c>
      <c r="D807" t="n">
        <v>3.7693</v>
      </c>
      <c r="E807" t="n">
        <v>26.53</v>
      </c>
      <c r="F807" t="n">
        <v>23.54</v>
      </c>
      <c r="G807" t="n">
        <v>156.92</v>
      </c>
      <c r="H807" t="n">
        <v>2.01</v>
      </c>
      <c r="I807" t="n">
        <v>9</v>
      </c>
      <c r="J807" t="n">
        <v>263.3</v>
      </c>
      <c r="K807" t="n">
        <v>56.13</v>
      </c>
      <c r="L807" t="n">
        <v>29.75</v>
      </c>
      <c r="M807" t="n">
        <v>7</v>
      </c>
      <c r="N807" t="n">
        <v>67.42</v>
      </c>
      <c r="O807" t="n">
        <v>32707.74</v>
      </c>
      <c r="P807" t="n">
        <v>319.2</v>
      </c>
      <c r="Q807" t="n">
        <v>608.77</v>
      </c>
      <c r="R807" t="n">
        <v>52.48</v>
      </c>
      <c r="S807" t="n">
        <v>46.36</v>
      </c>
      <c r="T807" t="n">
        <v>2740.59</v>
      </c>
      <c r="U807" t="n">
        <v>0.88</v>
      </c>
      <c r="V807" t="n">
        <v>0.91</v>
      </c>
      <c r="W807" t="n">
        <v>9.199999999999999</v>
      </c>
      <c r="X807" t="n">
        <v>0.17</v>
      </c>
      <c r="Y807" t="n">
        <v>1</v>
      </c>
      <c r="Z807" t="n">
        <v>10</v>
      </c>
    </row>
    <row r="808">
      <c r="A808" t="n">
        <v>116</v>
      </c>
      <c r="B808" t="n">
        <v>110</v>
      </c>
      <c r="C808" t="inlineStr">
        <is>
          <t xml:space="preserve">CONCLUIDO	</t>
        </is>
      </c>
      <c r="D808" t="n">
        <v>3.7699</v>
      </c>
      <c r="E808" t="n">
        <v>26.53</v>
      </c>
      <c r="F808" t="n">
        <v>23.53</v>
      </c>
      <c r="G808" t="n">
        <v>156.89</v>
      </c>
      <c r="H808" t="n">
        <v>2.02</v>
      </c>
      <c r="I808" t="n">
        <v>9</v>
      </c>
      <c r="J808" t="n">
        <v>263.77</v>
      </c>
      <c r="K808" t="n">
        <v>56.13</v>
      </c>
      <c r="L808" t="n">
        <v>30</v>
      </c>
      <c r="M808" t="n">
        <v>7</v>
      </c>
      <c r="N808" t="n">
        <v>67.64</v>
      </c>
      <c r="O808" t="n">
        <v>32765.39</v>
      </c>
      <c r="P808" t="n">
        <v>318.83</v>
      </c>
      <c r="Q808" t="n">
        <v>608.8200000000001</v>
      </c>
      <c r="R808" t="n">
        <v>52.35</v>
      </c>
      <c r="S808" t="n">
        <v>46.36</v>
      </c>
      <c r="T808" t="n">
        <v>2677</v>
      </c>
      <c r="U808" t="n">
        <v>0.89</v>
      </c>
      <c r="V808" t="n">
        <v>0.91</v>
      </c>
      <c r="W808" t="n">
        <v>9.19</v>
      </c>
      <c r="X808" t="n">
        <v>0.16</v>
      </c>
      <c r="Y808" t="n">
        <v>1</v>
      </c>
      <c r="Z808" t="n">
        <v>10</v>
      </c>
    </row>
    <row r="809">
      <c r="A809" t="n">
        <v>117</v>
      </c>
      <c r="B809" t="n">
        <v>110</v>
      </c>
      <c r="C809" t="inlineStr">
        <is>
          <t xml:space="preserve">CONCLUIDO	</t>
        </is>
      </c>
      <c r="D809" t="n">
        <v>3.7699</v>
      </c>
      <c r="E809" t="n">
        <v>26.53</v>
      </c>
      <c r="F809" t="n">
        <v>23.53</v>
      </c>
      <c r="G809" t="n">
        <v>156.89</v>
      </c>
      <c r="H809" t="n">
        <v>2.04</v>
      </c>
      <c r="I809" t="n">
        <v>9</v>
      </c>
      <c r="J809" t="n">
        <v>264.23</v>
      </c>
      <c r="K809" t="n">
        <v>56.13</v>
      </c>
      <c r="L809" t="n">
        <v>30.25</v>
      </c>
      <c r="M809" t="n">
        <v>7</v>
      </c>
      <c r="N809" t="n">
        <v>67.86</v>
      </c>
      <c r="O809" t="n">
        <v>32823.12</v>
      </c>
      <c r="P809" t="n">
        <v>318.91</v>
      </c>
      <c r="Q809" t="n">
        <v>608.77</v>
      </c>
      <c r="R809" t="n">
        <v>52.36</v>
      </c>
      <c r="S809" t="n">
        <v>46.36</v>
      </c>
      <c r="T809" t="n">
        <v>2683.89</v>
      </c>
      <c r="U809" t="n">
        <v>0.89</v>
      </c>
      <c r="V809" t="n">
        <v>0.91</v>
      </c>
      <c r="W809" t="n">
        <v>9.19</v>
      </c>
      <c r="X809" t="n">
        <v>0.16</v>
      </c>
      <c r="Y809" t="n">
        <v>1</v>
      </c>
      <c r="Z809" t="n">
        <v>10</v>
      </c>
    </row>
    <row r="810">
      <c r="A810" t="n">
        <v>118</v>
      </c>
      <c r="B810" t="n">
        <v>110</v>
      </c>
      <c r="C810" t="inlineStr">
        <is>
          <t xml:space="preserve">CONCLUIDO	</t>
        </is>
      </c>
      <c r="D810" t="n">
        <v>3.7702</v>
      </c>
      <c r="E810" t="n">
        <v>26.52</v>
      </c>
      <c r="F810" t="n">
        <v>23.53</v>
      </c>
      <c r="G810" t="n">
        <v>156.87</v>
      </c>
      <c r="H810" t="n">
        <v>2.05</v>
      </c>
      <c r="I810" t="n">
        <v>9</v>
      </c>
      <c r="J810" t="n">
        <v>264.7</v>
      </c>
      <c r="K810" t="n">
        <v>56.13</v>
      </c>
      <c r="L810" t="n">
        <v>30.5</v>
      </c>
      <c r="M810" t="n">
        <v>7</v>
      </c>
      <c r="N810" t="n">
        <v>68.08</v>
      </c>
      <c r="O810" t="n">
        <v>32880.94</v>
      </c>
      <c r="P810" t="n">
        <v>318.66</v>
      </c>
      <c r="Q810" t="n">
        <v>608.76</v>
      </c>
      <c r="R810" t="n">
        <v>52.34</v>
      </c>
      <c r="S810" t="n">
        <v>46.36</v>
      </c>
      <c r="T810" t="n">
        <v>2671.87</v>
      </c>
      <c r="U810" t="n">
        <v>0.89</v>
      </c>
      <c r="V810" t="n">
        <v>0.91</v>
      </c>
      <c r="W810" t="n">
        <v>9.19</v>
      </c>
      <c r="X810" t="n">
        <v>0.16</v>
      </c>
      <c r="Y810" t="n">
        <v>1</v>
      </c>
      <c r="Z810" t="n">
        <v>10</v>
      </c>
    </row>
    <row r="811">
      <c r="A811" t="n">
        <v>119</v>
      </c>
      <c r="B811" t="n">
        <v>110</v>
      </c>
      <c r="C811" t="inlineStr">
        <is>
          <t xml:space="preserve">CONCLUIDO	</t>
        </is>
      </c>
      <c r="D811" t="n">
        <v>3.7711</v>
      </c>
      <c r="E811" t="n">
        <v>26.52</v>
      </c>
      <c r="F811" t="n">
        <v>23.52</v>
      </c>
      <c r="G811" t="n">
        <v>156.83</v>
      </c>
      <c r="H811" t="n">
        <v>2.06</v>
      </c>
      <c r="I811" t="n">
        <v>9</v>
      </c>
      <c r="J811" t="n">
        <v>265.17</v>
      </c>
      <c r="K811" t="n">
        <v>56.13</v>
      </c>
      <c r="L811" t="n">
        <v>30.75</v>
      </c>
      <c r="M811" t="n">
        <v>7</v>
      </c>
      <c r="N811" t="n">
        <v>68.3</v>
      </c>
      <c r="O811" t="n">
        <v>32938.83</v>
      </c>
      <c r="P811" t="n">
        <v>318.66</v>
      </c>
      <c r="Q811" t="n">
        <v>608.78</v>
      </c>
      <c r="R811" t="n">
        <v>52.27</v>
      </c>
      <c r="S811" t="n">
        <v>46.36</v>
      </c>
      <c r="T811" t="n">
        <v>2638.06</v>
      </c>
      <c r="U811" t="n">
        <v>0.89</v>
      </c>
      <c r="V811" t="n">
        <v>0.91</v>
      </c>
      <c r="W811" t="n">
        <v>9.19</v>
      </c>
      <c r="X811" t="n">
        <v>0.15</v>
      </c>
      <c r="Y811" t="n">
        <v>1</v>
      </c>
      <c r="Z811" t="n">
        <v>10</v>
      </c>
    </row>
    <row r="812">
      <c r="A812" t="n">
        <v>120</v>
      </c>
      <c r="B812" t="n">
        <v>110</v>
      </c>
      <c r="C812" t="inlineStr">
        <is>
          <t xml:space="preserve">CONCLUIDO	</t>
        </is>
      </c>
      <c r="D812" t="n">
        <v>3.7698</v>
      </c>
      <c r="E812" t="n">
        <v>26.53</v>
      </c>
      <c r="F812" t="n">
        <v>23.53</v>
      </c>
      <c r="G812" t="n">
        <v>156.89</v>
      </c>
      <c r="H812" t="n">
        <v>2.08</v>
      </c>
      <c r="I812" t="n">
        <v>9</v>
      </c>
      <c r="J812" t="n">
        <v>265.64</v>
      </c>
      <c r="K812" t="n">
        <v>56.13</v>
      </c>
      <c r="L812" t="n">
        <v>31</v>
      </c>
      <c r="M812" t="n">
        <v>7</v>
      </c>
      <c r="N812" t="n">
        <v>68.52</v>
      </c>
      <c r="O812" t="n">
        <v>32996.81</v>
      </c>
      <c r="P812" t="n">
        <v>318.21</v>
      </c>
      <c r="Q812" t="n">
        <v>608.75</v>
      </c>
      <c r="R812" t="n">
        <v>52.5</v>
      </c>
      <c r="S812" t="n">
        <v>46.36</v>
      </c>
      <c r="T812" t="n">
        <v>2751.57</v>
      </c>
      <c r="U812" t="n">
        <v>0.88</v>
      </c>
      <c r="V812" t="n">
        <v>0.91</v>
      </c>
      <c r="W812" t="n">
        <v>9.19</v>
      </c>
      <c r="X812" t="n">
        <v>0.16</v>
      </c>
      <c r="Y812" t="n">
        <v>1</v>
      </c>
      <c r="Z812" t="n">
        <v>10</v>
      </c>
    </row>
    <row r="813">
      <c r="A813" t="n">
        <v>121</v>
      </c>
      <c r="B813" t="n">
        <v>110</v>
      </c>
      <c r="C813" t="inlineStr">
        <is>
          <t xml:space="preserve">CONCLUIDO	</t>
        </is>
      </c>
      <c r="D813" t="n">
        <v>3.7687</v>
      </c>
      <c r="E813" t="n">
        <v>26.53</v>
      </c>
      <c r="F813" t="n">
        <v>23.54</v>
      </c>
      <c r="G813" t="n">
        <v>156.94</v>
      </c>
      <c r="H813" t="n">
        <v>2.09</v>
      </c>
      <c r="I813" t="n">
        <v>9</v>
      </c>
      <c r="J813" t="n">
        <v>266.11</v>
      </c>
      <c r="K813" t="n">
        <v>56.13</v>
      </c>
      <c r="L813" t="n">
        <v>31.25</v>
      </c>
      <c r="M813" t="n">
        <v>7</v>
      </c>
      <c r="N813" t="n">
        <v>68.73999999999999</v>
      </c>
      <c r="O813" t="n">
        <v>33054.88</v>
      </c>
      <c r="P813" t="n">
        <v>317.62</v>
      </c>
      <c r="Q813" t="n">
        <v>608.79</v>
      </c>
      <c r="R813" t="n">
        <v>52.71</v>
      </c>
      <c r="S813" t="n">
        <v>46.36</v>
      </c>
      <c r="T813" t="n">
        <v>2859.68</v>
      </c>
      <c r="U813" t="n">
        <v>0.88</v>
      </c>
      <c r="V813" t="n">
        <v>0.91</v>
      </c>
      <c r="W813" t="n">
        <v>9.19</v>
      </c>
      <c r="X813" t="n">
        <v>0.17</v>
      </c>
      <c r="Y813" t="n">
        <v>1</v>
      </c>
      <c r="Z813" t="n">
        <v>10</v>
      </c>
    </row>
    <row r="814">
      <c r="A814" t="n">
        <v>122</v>
      </c>
      <c r="B814" t="n">
        <v>110</v>
      </c>
      <c r="C814" t="inlineStr">
        <is>
          <t xml:space="preserve">CONCLUIDO	</t>
        </is>
      </c>
      <c r="D814" t="n">
        <v>3.7692</v>
      </c>
      <c r="E814" t="n">
        <v>26.53</v>
      </c>
      <c r="F814" t="n">
        <v>23.54</v>
      </c>
      <c r="G814" t="n">
        <v>156.92</v>
      </c>
      <c r="H814" t="n">
        <v>2.1</v>
      </c>
      <c r="I814" t="n">
        <v>9</v>
      </c>
      <c r="J814" t="n">
        <v>266.59</v>
      </c>
      <c r="K814" t="n">
        <v>56.13</v>
      </c>
      <c r="L814" t="n">
        <v>31.5</v>
      </c>
      <c r="M814" t="n">
        <v>7</v>
      </c>
      <c r="N814" t="n">
        <v>68.95999999999999</v>
      </c>
      <c r="O814" t="n">
        <v>33113.03</v>
      </c>
      <c r="P814" t="n">
        <v>316.79</v>
      </c>
      <c r="Q814" t="n">
        <v>608.8099999999999</v>
      </c>
      <c r="R814" t="n">
        <v>52.55</v>
      </c>
      <c r="S814" t="n">
        <v>46.36</v>
      </c>
      <c r="T814" t="n">
        <v>2775.93</v>
      </c>
      <c r="U814" t="n">
        <v>0.88</v>
      </c>
      <c r="V814" t="n">
        <v>0.91</v>
      </c>
      <c r="W814" t="n">
        <v>9.19</v>
      </c>
      <c r="X814" t="n">
        <v>0.17</v>
      </c>
      <c r="Y814" t="n">
        <v>1</v>
      </c>
      <c r="Z814" t="n">
        <v>10</v>
      </c>
    </row>
    <row r="815">
      <c r="A815" t="n">
        <v>123</v>
      </c>
      <c r="B815" t="n">
        <v>110</v>
      </c>
      <c r="C815" t="inlineStr">
        <is>
          <t xml:space="preserve">CONCLUIDO	</t>
        </is>
      </c>
      <c r="D815" t="n">
        <v>3.7695</v>
      </c>
      <c r="E815" t="n">
        <v>26.53</v>
      </c>
      <c r="F815" t="n">
        <v>23.54</v>
      </c>
      <c r="G815" t="n">
        <v>156.91</v>
      </c>
      <c r="H815" t="n">
        <v>2.12</v>
      </c>
      <c r="I815" t="n">
        <v>9</v>
      </c>
      <c r="J815" t="n">
        <v>267.06</v>
      </c>
      <c r="K815" t="n">
        <v>56.13</v>
      </c>
      <c r="L815" t="n">
        <v>31.75</v>
      </c>
      <c r="M815" t="n">
        <v>7</v>
      </c>
      <c r="N815" t="n">
        <v>69.18000000000001</v>
      </c>
      <c r="O815" t="n">
        <v>33171.26</v>
      </c>
      <c r="P815" t="n">
        <v>316.21</v>
      </c>
      <c r="Q815" t="n">
        <v>608.78</v>
      </c>
      <c r="R815" t="n">
        <v>52.65</v>
      </c>
      <c r="S815" t="n">
        <v>46.36</v>
      </c>
      <c r="T815" t="n">
        <v>2826.9</v>
      </c>
      <c r="U815" t="n">
        <v>0.88</v>
      </c>
      <c r="V815" t="n">
        <v>0.91</v>
      </c>
      <c r="W815" t="n">
        <v>9.19</v>
      </c>
      <c r="X815" t="n">
        <v>0.17</v>
      </c>
      <c r="Y815" t="n">
        <v>1</v>
      </c>
      <c r="Z815" t="n">
        <v>10</v>
      </c>
    </row>
    <row r="816">
      <c r="A816" t="n">
        <v>124</v>
      </c>
      <c r="B816" t="n">
        <v>110</v>
      </c>
      <c r="C816" t="inlineStr">
        <is>
          <t xml:space="preserve">CONCLUIDO	</t>
        </is>
      </c>
      <c r="D816" t="n">
        <v>3.7684</v>
      </c>
      <c r="E816" t="n">
        <v>26.54</v>
      </c>
      <c r="F816" t="n">
        <v>23.54</v>
      </c>
      <c r="G816" t="n">
        <v>156.96</v>
      </c>
      <c r="H816" t="n">
        <v>2.13</v>
      </c>
      <c r="I816" t="n">
        <v>9</v>
      </c>
      <c r="J816" t="n">
        <v>267.53</v>
      </c>
      <c r="K816" t="n">
        <v>56.13</v>
      </c>
      <c r="L816" t="n">
        <v>32</v>
      </c>
      <c r="M816" t="n">
        <v>7</v>
      </c>
      <c r="N816" t="n">
        <v>69.40000000000001</v>
      </c>
      <c r="O816" t="n">
        <v>33229.58</v>
      </c>
      <c r="P816" t="n">
        <v>315.23</v>
      </c>
      <c r="Q816" t="n">
        <v>608.79</v>
      </c>
      <c r="R816" t="n">
        <v>52.82</v>
      </c>
      <c r="S816" t="n">
        <v>46.36</v>
      </c>
      <c r="T816" t="n">
        <v>2913.1</v>
      </c>
      <c r="U816" t="n">
        <v>0.88</v>
      </c>
      <c r="V816" t="n">
        <v>0.91</v>
      </c>
      <c r="W816" t="n">
        <v>9.19</v>
      </c>
      <c r="X816" t="n">
        <v>0.17</v>
      </c>
      <c r="Y816" t="n">
        <v>1</v>
      </c>
      <c r="Z816" t="n">
        <v>10</v>
      </c>
    </row>
    <row r="817">
      <c r="A817" t="n">
        <v>125</v>
      </c>
      <c r="B817" t="n">
        <v>110</v>
      </c>
      <c r="C817" t="inlineStr">
        <is>
          <t xml:space="preserve">CONCLUIDO	</t>
        </is>
      </c>
      <c r="D817" t="n">
        <v>3.7792</v>
      </c>
      <c r="E817" t="n">
        <v>26.46</v>
      </c>
      <c r="F817" t="n">
        <v>23.51</v>
      </c>
      <c r="G817" t="n">
        <v>176.32</v>
      </c>
      <c r="H817" t="n">
        <v>2.14</v>
      </c>
      <c r="I817" t="n">
        <v>8</v>
      </c>
      <c r="J817" t="n">
        <v>268</v>
      </c>
      <c r="K817" t="n">
        <v>56.13</v>
      </c>
      <c r="L817" t="n">
        <v>32.25</v>
      </c>
      <c r="M817" t="n">
        <v>6</v>
      </c>
      <c r="N817" t="n">
        <v>69.63</v>
      </c>
      <c r="O817" t="n">
        <v>33287.98</v>
      </c>
      <c r="P817" t="n">
        <v>314.44</v>
      </c>
      <c r="Q817" t="n">
        <v>608.77</v>
      </c>
      <c r="R817" t="n">
        <v>51.73</v>
      </c>
      <c r="S817" t="n">
        <v>46.36</v>
      </c>
      <c r="T817" t="n">
        <v>2373.73</v>
      </c>
      <c r="U817" t="n">
        <v>0.9</v>
      </c>
      <c r="V817" t="n">
        <v>0.91</v>
      </c>
      <c r="W817" t="n">
        <v>9.19</v>
      </c>
      <c r="X817" t="n">
        <v>0.14</v>
      </c>
      <c r="Y817" t="n">
        <v>1</v>
      </c>
      <c r="Z817" t="n">
        <v>10</v>
      </c>
    </row>
    <row r="818">
      <c r="A818" t="n">
        <v>126</v>
      </c>
      <c r="B818" t="n">
        <v>110</v>
      </c>
      <c r="C818" t="inlineStr">
        <is>
          <t xml:space="preserve">CONCLUIDO	</t>
        </is>
      </c>
      <c r="D818" t="n">
        <v>3.7798</v>
      </c>
      <c r="E818" t="n">
        <v>26.46</v>
      </c>
      <c r="F818" t="n">
        <v>23.51</v>
      </c>
      <c r="G818" t="n">
        <v>176.29</v>
      </c>
      <c r="H818" t="n">
        <v>2.15</v>
      </c>
      <c r="I818" t="n">
        <v>8</v>
      </c>
      <c r="J818" t="n">
        <v>268.48</v>
      </c>
      <c r="K818" t="n">
        <v>56.13</v>
      </c>
      <c r="L818" t="n">
        <v>32.5</v>
      </c>
      <c r="M818" t="n">
        <v>6</v>
      </c>
      <c r="N818" t="n">
        <v>69.84999999999999</v>
      </c>
      <c r="O818" t="n">
        <v>33346.47</v>
      </c>
      <c r="P818" t="n">
        <v>314.86</v>
      </c>
      <c r="Q818" t="n">
        <v>608.75</v>
      </c>
      <c r="R818" t="n">
        <v>51.61</v>
      </c>
      <c r="S818" t="n">
        <v>46.36</v>
      </c>
      <c r="T818" t="n">
        <v>2314.96</v>
      </c>
      <c r="U818" t="n">
        <v>0.9</v>
      </c>
      <c r="V818" t="n">
        <v>0.91</v>
      </c>
      <c r="W818" t="n">
        <v>9.19</v>
      </c>
      <c r="X818" t="n">
        <v>0.14</v>
      </c>
      <c r="Y818" t="n">
        <v>1</v>
      </c>
      <c r="Z818" t="n">
        <v>10</v>
      </c>
    </row>
    <row r="819">
      <c r="A819" t="n">
        <v>127</v>
      </c>
      <c r="B819" t="n">
        <v>110</v>
      </c>
      <c r="C819" t="inlineStr">
        <is>
          <t xml:space="preserve">CONCLUIDO	</t>
        </is>
      </c>
      <c r="D819" t="n">
        <v>3.78</v>
      </c>
      <c r="E819" t="n">
        <v>26.46</v>
      </c>
      <c r="F819" t="n">
        <v>23.5</v>
      </c>
      <c r="G819" t="n">
        <v>176.29</v>
      </c>
      <c r="H819" t="n">
        <v>2.17</v>
      </c>
      <c r="I819" t="n">
        <v>8</v>
      </c>
      <c r="J819" t="n">
        <v>268.95</v>
      </c>
      <c r="K819" t="n">
        <v>56.13</v>
      </c>
      <c r="L819" t="n">
        <v>32.75</v>
      </c>
      <c r="M819" t="n">
        <v>6</v>
      </c>
      <c r="N819" t="n">
        <v>70.08</v>
      </c>
      <c r="O819" t="n">
        <v>33405.04</v>
      </c>
      <c r="P819" t="n">
        <v>315.34</v>
      </c>
      <c r="Q819" t="n">
        <v>608.77</v>
      </c>
      <c r="R819" t="n">
        <v>51.47</v>
      </c>
      <c r="S819" t="n">
        <v>46.36</v>
      </c>
      <c r="T819" t="n">
        <v>2241.16</v>
      </c>
      <c r="U819" t="n">
        <v>0.9</v>
      </c>
      <c r="V819" t="n">
        <v>0.91</v>
      </c>
      <c r="W819" t="n">
        <v>9.19</v>
      </c>
      <c r="X819" t="n">
        <v>0.13</v>
      </c>
      <c r="Y819" t="n">
        <v>1</v>
      </c>
      <c r="Z819" t="n">
        <v>10</v>
      </c>
    </row>
    <row r="820">
      <c r="A820" t="n">
        <v>128</v>
      </c>
      <c r="B820" t="n">
        <v>110</v>
      </c>
      <c r="C820" t="inlineStr">
        <is>
          <t xml:space="preserve">CONCLUIDO	</t>
        </is>
      </c>
      <c r="D820" t="n">
        <v>3.7797</v>
      </c>
      <c r="E820" t="n">
        <v>26.46</v>
      </c>
      <c r="F820" t="n">
        <v>23.51</v>
      </c>
      <c r="G820" t="n">
        <v>176.3</v>
      </c>
      <c r="H820" t="n">
        <v>2.18</v>
      </c>
      <c r="I820" t="n">
        <v>8</v>
      </c>
      <c r="J820" t="n">
        <v>269.43</v>
      </c>
      <c r="K820" t="n">
        <v>56.13</v>
      </c>
      <c r="L820" t="n">
        <v>33</v>
      </c>
      <c r="M820" t="n">
        <v>6</v>
      </c>
      <c r="N820" t="n">
        <v>70.3</v>
      </c>
      <c r="O820" t="n">
        <v>33463.7</v>
      </c>
      <c r="P820" t="n">
        <v>315.61</v>
      </c>
      <c r="Q820" t="n">
        <v>608.76</v>
      </c>
      <c r="R820" t="n">
        <v>51.6</v>
      </c>
      <c r="S820" t="n">
        <v>46.36</v>
      </c>
      <c r="T820" t="n">
        <v>2306.21</v>
      </c>
      <c r="U820" t="n">
        <v>0.9</v>
      </c>
      <c r="V820" t="n">
        <v>0.91</v>
      </c>
      <c r="W820" t="n">
        <v>9.19</v>
      </c>
      <c r="X820" t="n">
        <v>0.14</v>
      </c>
      <c r="Y820" t="n">
        <v>1</v>
      </c>
      <c r="Z820" t="n">
        <v>10</v>
      </c>
    </row>
    <row r="821">
      <c r="A821" t="n">
        <v>129</v>
      </c>
      <c r="B821" t="n">
        <v>110</v>
      </c>
      <c r="C821" t="inlineStr">
        <is>
          <t xml:space="preserve">CONCLUIDO	</t>
        </is>
      </c>
      <c r="D821" t="n">
        <v>3.7788</v>
      </c>
      <c r="E821" t="n">
        <v>26.46</v>
      </c>
      <c r="F821" t="n">
        <v>23.51</v>
      </c>
      <c r="G821" t="n">
        <v>176.35</v>
      </c>
      <c r="H821" t="n">
        <v>2.19</v>
      </c>
      <c r="I821" t="n">
        <v>8</v>
      </c>
      <c r="J821" t="n">
        <v>269.9</v>
      </c>
      <c r="K821" t="n">
        <v>56.13</v>
      </c>
      <c r="L821" t="n">
        <v>33.25</v>
      </c>
      <c r="M821" t="n">
        <v>6</v>
      </c>
      <c r="N821" t="n">
        <v>70.53</v>
      </c>
      <c r="O821" t="n">
        <v>33522.45</v>
      </c>
      <c r="P821" t="n">
        <v>315.58</v>
      </c>
      <c r="Q821" t="n">
        <v>608.75</v>
      </c>
      <c r="R821" t="n">
        <v>51.86</v>
      </c>
      <c r="S821" t="n">
        <v>46.36</v>
      </c>
      <c r="T821" t="n">
        <v>2439.84</v>
      </c>
      <c r="U821" t="n">
        <v>0.89</v>
      </c>
      <c r="V821" t="n">
        <v>0.91</v>
      </c>
      <c r="W821" t="n">
        <v>9.19</v>
      </c>
      <c r="X821" t="n">
        <v>0.14</v>
      </c>
      <c r="Y821" t="n">
        <v>1</v>
      </c>
      <c r="Z821" t="n">
        <v>10</v>
      </c>
    </row>
    <row r="822">
      <c r="A822" t="n">
        <v>130</v>
      </c>
      <c r="B822" t="n">
        <v>110</v>
      </c>
      <c r="C822" t="inlineStr">
        <is>
          <t xml:space="preserve">CONCLUIDO	</t>
        </is>
      </c>
      <c r="D822" t="n">
        <v>3.7781</v>
      </c>
      <c r="E822" t="n">
        <v>26.47</v>
      </c>
      <c r="F822" t="n">
        <v>23.52</v>
      </c>
      <c r="G822" t="n">
        <v>176.38</v>
      </c>
      <c r="H822" t="n">
        <v>2.21</v>
      </c>
      <c r="I822" t="n">
        <v>8</v>
      </c>
      <c r="J822" t="n">
        <v>270.38</v>
      </c>
      <c r="K822" t="n">
        <v>56.13</v>
      </c>
      <c r="L822" t="n">
        <v>33.5</v>
      </c>
      <c r="M822" t="n">
        <v>6</v>
      </c>
      <c r="N822" t="n">
        <v>70.76000000000001</v>
      </c>
      <c r="O822" t="n">
        <v>33581.28</v>
      </c>
      <c r="P822" t="n">
        <v>315.35</v>
      </c>
      <c r="Q822" t="n">
        <v>608.77</v>
      </c>
      <c r="R822" t="n">
        <v>51.94</v>
      </c>
      <c r="S822" t="n">
        <v>46.36</v>
      </c>
      <c r="T822" t="n">
        <v>2479.62</v>
      </c>
      <c r="U822" t="n">
        <v>0.89</v>
      </c>
      <c r="V822" t="n">
        <v>0.91</v>
      </c>
      <c r="W822" t="n">
        <v>9.19</v>
      </c>
      <c r="X822" t="n">
        <v>0.15</v>
      </c>
      <c r="Y822" t="n">
        <v>1</v>
      </c>
      <c r="Z822" t="n">
        <v>10</v>
      </c>
    </row>
    <row r="823">
      <c r="A823" t="n">
        <v>131</v>
      </c>
      <c r="B823" t="n">
        <v>110</v>
      </c>
      <c r="C823" t="inlineStr">
        <is>
          <t xml:space="preserve">CONCLUIDO	</t>
        </is>
      </c>
      <c r="D823" t="n">
        <v>3.7798</v>
      </c>
      <c r="E823" t="n">
        <v>26.46</v>
      </c>
      <c r="F823" t="n">
        <v>23.51</v>
      </c>
      <c r="G823" t="n">
        <v>176.29</v>
      </c>
      <c r="H823" t="n">
        <v>2.22</v>
      </c>
      <c r="I823" t="n">
        <v>8</v>
      </c>
      <c r="J823" t="n">
        <v>270.86</v>
      </c>
      <c r="K823" t="n">
        <v>56.13</v>
      </c>
      <c r="L823" t="n">
        <v>33.75</v>
      </c>
      <c r="M823" t="n">
        <v>6</v>
      </c>
      <c r="N823" t="n">
        <v>70.98</v>
      </c>
      <c r="O823" t="n">
        <v>33640.21</v>
      </c>
      <c r="P823" t="n">
        <v>314.99</v>
      </c>
      <c r="Q823" t="n">
        <v>608.79</v>
      </c>
      <c r="R823" t="n">
        <v>51.57</v>
      </c>
      <c r="S823" t="n">
        <v>46.36</v>
      </c>
      <c r="T823" t="n">
        <v>2293.9</v>
      </c>
      <c r="U823" t="n">
        <v>0.9</v>
      </c>
      <c r="V823" t="n">
        <v>0.91</v>
      </c>
      <c r="W823" t="n">
        <v>9.19</v>
      </c>
      <c r="X823" t="n">
        <v>0.13</v>
      </c>
      <c r="Y823" t="n">
        <v>1</v>
      </c>
      <c r="Z823" t="n">
        <v>10</v>
      </c>
    </row>
    <row r="824">
      <c r="A824" t="n">
        <v>132</v>
      </c>
      <c r="B824" t="n">
        <v>110</v>
      </c>
      <c r="C824" t="inlineStr">
        <is>
          <t xml:space="preserve">CONCLUIDO	</t>
        </is>
      </c>
      <c r="D824" t="n">
        <v>3.7792</v>
      </c>
      <c r="E824" t="n">
        <v>26.46</v>
      </c>
      <c r="F824" t="n">
        <v>23.51</v>
      </c>
      <c r="G824" t="n">
        <v>176.32</v>
      </c>
      <c r="H824" t="n">
        <v>2.23</v>
      </c>
      <c r="I824" t="n">
        <v>8</v>
      </c>
      <c r="J824" t="n">
        <v>271.34</v>
      </c>
      <c r="K824" t="n">
        <v>56.13</v>
      </c>
      <c r="L824" t="n">
        <v>34</v>
      </c>
      <c r="M824" t="n">
        <v>6</v>
      </c>
      <c r="N824" t="n">
        <v>71.20999999999999</v>
      </c>
      <c r="O824" t="n">
        <v>33699.21</v>
      </c>
      <c r="P824" t="n">
        <v>314.73</v>
      </c>
      <c r="Q824" t="n">
        <v>608.83</v>
      </c>
      <c r="R824" t="n">
        <v>51.59</v>
      </c>
      <c r="S824" t="n">
        <v>46.36</v>
      </c>
      <c r="T824" t="n">
        <v>2300.42</v>
      </c>
      <c r="U824" t="n">
        <v>0.9</v>
      </c>
      <c r="V824" t="n">
        <v>0.91</v>
      </c>
      <c r="W824" t="n">
        <v>9.19</v>
      </c>
      <c r="X824" t="n">
        <v>0.14</v>
      </c>
      <c r="Y824" t="n">
        <v>1</v>
      </c>
      <c r="Z824" t="n">
        <v>10</v>
      </c>
    </row>
    <row r="825">
      <c r="A825" t="n">
        <v>133</v>
      </c>
      <c r="B825" t="n">
        <v>110</v>
      </c>
      <c r="C825" t="inlineStr">
        <is>
          <t xml:space="preserve">CONCLUIDO	</t>
        </is>
      </c>
      <c r="D825" t="n">
        <v>3.7798</v>
      </c>
      <c r="E825" t="n">
        <v>26.46</v>
      </c>
      <c r="F825" t="n">
        <v>23.51</v>
      </c>
      <c r="G825" t="n">
        <v>176.3</v>
      </c>
      <c r="H825" t="n">
        <v>2.24</v>
      </c>
      <c r="I825" t="n">
        <v>8</v>
      </c>
      <c r="J825" t="n">
        <v>271.82</v>
      </c>
      <c r="K825" t="n">
        <v>56.13</v>
      </c>
      <c r="L825" t="n">
        <v>34.25</v>
      </c>
      <c r="M825" t="n">
        <v>6</v>
      </c>
      <c r="N825" t="n">
        <v>71.44</v>
      </c>
      <c r="O825" t="n">
        <v>33758.31</v>
      </c>
      <c r="P825" t="n">
        <v>314.33</v>
      </c>
      <c r="Q825" t="n">
        <v>608.75</v>
      </c>
      <c r="R825" t="n">
        <v>51.62</v>
      </c>
      <c r="S825" t="n">
        <v>46.36</v>
      </c>
      <c r="T825" t="n">
        <v>2317.8</v>
      </c>
      <c r="U825" t="n">
        <v>0.9</v>
      </c>
      <c r="V825" t="n">
        <v>0.91</v>
      </c>
      <c r="W825" t="n">
        <v>9.19</v>
      </c>
      <c r="X825" t="n">
        <v>0.14</v>
      </c>
      <c r="Y825" t="n">
        <v>1</v>
      </c>
      <c r="Z825" t="n">
        <v>10</v>
      </c>
    </row>
    <row r="826">
      <c r="A826" t="n">
        <v>134</v>
      </c>
      <c r="B826" t="n">
        <v>110</v>
      </c>
      <c r="C826" t="inlineStr">
        <is>
          <t xml:space="preserve">CONCLUIDO	</t>
        </is>
      </c>
      <c r="D826" t="n">
        <v>3.7794</v>
      </c>
      <c r="E826" t="n">
        <v>26.46</v>
      </c>
      <c r="F826" t="n">
        <v>23.51</v>
      </c>
      <c r="G826" t="n">
        <v>176.31</v>
      </c>
      <c r="H826" t="n">
        <v>2.26</v>
      </c>
      <c r="I826" t="n">
        <v>8</v>
      </c>
      <c r="J826" t="n">
        <v>272.3</v>
      </c>
      <c r="K826" t="n">
        <v>56.13</v>
      </c>
      <c r="L826" t="n">
        <v>34.5</v>
      </c>
      <c r="M826" t="n">
        <v>6</v>
      </c>
      <c r="N826" t="n">
        <v>71.67</v>
      </c>
      <c r="O826" t="n">
        <v>33817.62</v>
      </c>
      <c r="P826" t="n">
        <v>313.71</v>
      </c>
      <c r="Q826" t="n">
        <v>608.77</v>
      </c>
      <c r="R826" t="n">
        <v>51.59</v>
      </c>
      <c r="S826" t="n">
        <v>46.36</v>
      </c>
      <c r="T826" t="n">
        <v>2304.62</v>
      </c>
      <c r="U826" t="n">
        <v>0.9</v>
      </c>
      <c r="V826" t="n">
        <v>0.91</v>
      </c>
      <c r="W826" t="n">
        <v>9.19</v>
      </c>
      <c r="X826" t="n">
        <v>0.14</v>
      </c>
      <c r="Y826" t="n">
        <v>1</v>
      </c>
      <c r="Z826" t="n">
        <v>10</v>
      </c>
    </row>
    <row r="827">
      <c r="A827" t="n">
        <v>135</v>
      </c>
      <c r="B827" t="n">
        <v>110</v>
      </c>
      <c r="C827" t="inlineStr">
        <is>
          <t xml:space="preserve">CONCLUIDO	</t>
        </is>
      </c>
      <c r="D827" t="n">
        <v>3.7806</v>
      </c>
      <c r="E827" t="n">
        <v>26.45</v>
      </c>
      <c r="F827" t="n">
        <v>23.5</v>
      </c>
      <c r="G827" t="n">
        <v>176.25</v>
      </c>
      <c r="H827" t="n">
        <v>2.27</v>
      </c>
      <c r="I827" t="n">
        <v>8</v>
      </c>
      <c r="J827" t="n">
        <v>272.78</v>
      </c>
      <c r="K827" t="n">
        <v>56.13</v>
      </c>
      <c r="L827" t="n">
        <v>34.75</v>
      </c>
      <c r="M827" t="n">
        <v>6</v>
      </c>
      <c r="N827" t="n">
        <v>71.90000000000001</v>
      </c>
      <c r="O827" t="n">
        <v>33876.9</v>
      </c>
      <c r="P827" t="n">
        <v>313.42</v>
      </c>
      <c r="Q827" t="n">
        <v>608.77</v>
      </c>
      <c r="R827" t="n">
        <v>51.4</v>
      </c>
      <c r="S827" t="n">
        <v>46.36</v>
      </c>
      <c r="T827" t="n">
        <v>2208.46</v>
      </c>
      <c r="U827" t="n">
        <v>0.9</v>
      </c>
      <c r="V827" t="n">
        <v>0.91</v>
      </c>
      <c r="W827" t="n">
        <v>9.19</v>
      </c>
      <c r="X827" t="n">
        <v>0.13</v>
      </c>
      <c r="Y827" t="n">
        <v>1</v>
      </c>
      <c r="Z827" t="n">
        <v>10</v>
      </c>
    </row>
    <row r="828">
      <c r="A828" t="n">
        <v>136</v>
      </c>
      <c r="B828" t="n">
        <v>110</v>
      </c>
      <c r="C828" t="inlineStr">
        <is>
          <t xml:space="preserve">CONCLUIDO	</t>
        </is>
      </c>
      <c r="D828" t="n">
        <v>3.7807</v>
      </c>
      <c r="E828" t="n">
        <v>26.45</v>
      </c>
      <c r="F828" t="n">
        <v>23.5</v>
      </c>
      <c r="G828" t="n">
        <v>176.25</v>
      </c>
      <c r="H828" t="n">
        <v>2.28</v>
      </c>
      <c r="I828" t="n">
        <v>8</v>
      </c>
      <c r="J828" t="n">
        <v>273.26</v>
      </c>
      <c r="K828" t="n">
        <v>56.13</v>
      </c>
      <c r="L828" t="n">
        <v>35</v>
      </c>
      <c r="M828" t="n">
        <v>6</v>
      </c>
      <c r="N828" t="n">
        <v>72.13</v>
      </c>
      <c r="O828" t="n">
        <v>33936.26</v>
      </c>
      <c r="P828" t="n">
        <v>313.04</v>
      </c>
      <c r="Q828" t="n">
        <v>608.8</v>
      </c>
      <c r="R828" t="n">
        <v>51.31</v>
      </c>
      <c r="S828" t="n">
        <v>46.36</v>
      </c>
      <c r="T828" t="n">
        <v>2160.21</v>
      </c>
      <c r="U828" t="n">
        <v>0.9</v>
      </c>
      <c r="V828" t="n">
        <v>0.91</v>
      </c>
      <c r="W828" t="n">
        <v>9.19</v>
      </c>
      <c r="X828" t="n">
        <v>0.13</v>
      </c>
      <c r="Y828" t="n">
        <v>1</v>
      </c>
      <c r="Z828" t="n">
        <v>10</v>
      </c>
    </row>
    <row r="829">
      <c r="A829" t="n">
        <v>137</v>
      </c>
      <c r="B829" t="n">
        <v>110</v>
      </c>
      <c r="C829" t="inlineStr">
        <is>
          <t xml:space="preserve">CONCLUIDO	</t>
        </is>
      </c>
      <c r="D829" t="n">
        <v>3.7808</v>
      </c>
      <c r="E829" t="n">
        <v>26.45</v>
      </c>
      <c r="F829" t="n">
        <v>23.5</v>
      </c>
      <c r="G829" t="n">
        <v>176.24</v>
      </c>
      <c r="H829" t="n">
        <v>2.29</v>
      </c>
      <c r="I829" t="n">
        <v>8</v>
      </c>
      <c r="J829" t="n">
        <v>273.74</v>
      </c>
      <c r="K829" t="n">
        <v>56.13</v>
      </c>
      <c r="L829" t="n">
        <v>35.25</v>
      </c>
      <c r="M829" t="n">
        <v>6</v>
      </c>
      <c r="N829" t="n">
        <v>72.37</v>
      </c>
      <c r="O829" t="n">
        <v>33995.72</v>
      </c>
      <c r="P829" t="n">
        <v>312.13</v>
      </c>
      <c r="Q829" t="n">
        <v>608.77</v>
      </c>
      <c r="R829" t="n">
        <v>51.23</v>
      </c>
      <c r="S829" t="n">
        <v>46.36</v>
      </c>
      <c r="T829" t="n">
        <v>2123.06</v>
      </c>
      <c r="U829" t="n">
        <v>0.9</v>
      </c>
      <c r="V829" t="n">
        <v>0.91</v>
      </c>
      <c r="W829" t="n">
        <v>9.19</v>
      </c>
      <c r="X829" t="n">
        <v>0.13</v>
      </c>
      <c r="Y829" t="n">
        <v>1</v>
      </c>
      <c r="Z829" t="n">
        <v>10</v>
      </c>
    </row>
    <row r="830">
      <c r="A830" t="n">
        <v>138</v>
      </c>
      <c r="B830" t="n">
        <v>110</v>
      </c>
      <c r="C830" t="inlineStr">
        <is>
          <t xml:space="preserve">CONCLUIDO	</t>
        </is>
      </c>
      <c r="D830" t="n">
        <v>3.7808</v>
      </c>
      <c r="E830" t="n">
        <v>26.45</v>
      </c>
      <c r="F830" t="n">
        <v>23.5</v>
      </c>
      <c r="G830" t="n">
        <v>176.24</v>
      </c>
      <c r="H830" t="n">
        <v>2.3</v>
      </c>
      <c r="I830" t="n">
        <v>8</v>
      </c>
      <c r="J830" t="n">
        <v>274.22</v>
      </c>
      <c r="K830" t="n">
        <v>56.13</v>
      </c>
      <c r="L830" t="n">
        <v>35.5</v>
      </c>
      <c r="M830" t="n">
        <v>6</v>
      </c>
      <c r="N830" t="n">
        <v>72.59999999999999</v>
      </c>
      <c r="O830" t="n">
        <v>34055.27</v>
      </c>
      <c r="P830" t="n">
        <v>311.46</v>
      </c>
      <c r="Q830" t="n">
        <v>608.77</v>
      </c>
      <c r="R830" t="n">
        <v>51.41</v>
      </c>
      <c r="S830" t="n">
        <v>46.36</v>
      </c>
      <c r="T830" t="n">
        <v>2214.32</v>
      </c>
      <c r="U830" t="n">
        <v>0.9</v>
      </c>
      <c r="V830" t="n">
        <v>0.91</v>
      </c>
      <c r="W830" t="n">
        <v>9.19</v>
      </c>
      <c r="X830" t="n">
        <v>0.13</v>
      </c>
      <c r="Y830" t="n">
        <v>1</v>
      </c>
      <c r="Z830" t="n">
        <v>10</v>
      </c>
    </row>
    <row r="831">
      <c r="A831" t="n">
        <v>139</v>
      </c>
      <c r="B831" t="n">
        <v>110</v>
      </c>
      <c r="C831" t="inlineStr">
        <is>
          <t xml:space="preserve">CONCLUIDO	</t>
        </is>
      </c>
      <c r="D831" t="n">
        <v>3.78</v>
      </c>
      <c r="E831" t="n">
        <v>26.46</v>
      </c>
      <c r="F831" t="n">
        <v>23.5</v>
      </c>
      <c r="G831" t="n">
        <v>176.29</v>
      </c>
      <c r="H831" t="n">
        <v>2.32</v>
      </c>
      <c r="I831" t="n">
        <v>8</v>
      </c>
      <c r="J831" t="n">
        <v>274.71</v>
      </c>
      <c r="K831" t="n">
        <v>56.13</v>
      </c>
      <c r="L831" t="n">
        <v>35.75</v>
      </c>
      <c r="M831" t="n">
        <v>6</v>
      </c>
      <c r="N831" t="n">
        <v>72.83</v>
      </c>
      <c r="O831" t="n">
        <v>34114.91</v>
      </c>
      <c r="P831" t="n">
        <v>310.63</v>
      </c>
      <c r="Q831" t="n">
        <v>608.77</v>
      </c>
      <c r="R831" t="n">
        <v>51.5</v>
      </c>
      <c r="S831" t="n">
        <v>46.36</v>
      </c>
      <c r="T831" t="n">
        <v>2258.73</v>
      </c>
      <c r="U831" t="n">
        <v>0.9</v>
      </c>
      <c r="V831" t="n">
        <v>0.91</v>
      </c>
      <c r="W831" t="n">
        <v>9.19</v>
      </c>
      <c r="X831" t="n">
        <v>0.13</v>
      </c>
      <c r="Y831" t="n">
        <v>1</v>
      </c>
      <c r="Z831" t="n">
        <v>10</v>
      </c>
    </row>
    <row r="832">
      <c r="A832" t="n">
        <v>140</v>
      </c>
      <c r="B832" t="n">
        <v>110</v>
      </c>
      <c r="C832" t="inlineStr">
        <is>
          <t xml:space="preserve">CONCLUIDO	</t>
        </is>
      </c>
      <c r="D832" t="n">
        <v>3.7798</v>
      </c>
      <c r="E832" t="n">
        <v>26.46</v>
      </c>
      <c r="F832" t="n">
        <v>23.51</v>
      </c>
      <c r="G832" t="n">
        <v>176.29</v>
      </c>
      <c r="H832" t="n">
        <v>2.33</v>
      </c>
      <c r="I832" t="n">
        <v>8</v>
      </c>
      <c r="J832" t="n">
        <v>275.19</v>
      </c>
      <c r="K832" t="n">
        <v>56.13</v>
      </c>
      <c r="L832" t="n">
        <v>36</v>
      </c>
      <c r="M832" t="n">
        <v>6</v>
      </c>
      <c r="N832" t="n">
        <v>73.06999999999999</v>
      </c>
      <c r="O832" t="n">
        <v>34174.63</v>
      </c>
      <c r="P832" t="n">
        <v>309.95</v>
      </c>
      <c r="Q832" t="n">
        <v>608.75</v>
      </c>
      <c r="R832" t="n">
        <v>51.57</v>
      </c>
      <c r="S832" t="n">
        <v>46.36</v>
      </c>
      <c r="T832" t="n">
        <v>2290.94</v>
      </c>
      <c r="U832" t="n">
        <v>0.9</v>
      </c>
      <c r="V832" t="n">
        <v>0.91</v>
      </c>
      <c r="W832" t="n">
        <v>9.19</v>
      </c>
      <c r="X832" t="n">
        <v>0.14</v>
      </c>
      <c r="Y832" t="n">
        <v>1</v>
      </c>
      <c r="Z832" t="n">
        <v>10</v>
      </c>
    </row>
    <row r="833">
      <c r="A833" t="n">
        <v>141</v>
      </c>
      <c r="B833" t="n">
        <v>110</v>
      </c>
      <c r="C833" t="inlineStr">
        <is>
          <t xml:space="preserve">CONCLUIDO	</t>
        </is>
      </c>
      <c r="D833" t="n">
        <v>3.7784</v>
      </c>
      <c r="E833" t="n">
        <v>26.47</v>
      </c>
      <c r="F833" t="n">
        <v>23.52</v>
      </c>
      <c r="G833" t="n">
        <v>176.37</v>
      </c>
      <c r="H833" t="n">
        <v>2.34</v>
      </c>
      <c r="I833" t="n">
        <v>8</v>
      </c>
      <c r="J833" t="n">
        <v>275.68</v>
      </c>
      <c r="K833" t="n">
        <v>56.13</v>
      </c>
      <c r="L833" t="n">
        <v>36.25</v>
      </c>
      <c r="M833" t="n">
        <v>6</v>
      </c>
      <c r="N833" t="n">
        <v>73.3</v>
      </c>
      <c r="O833" t="n">
        <v>34234.45</v>
      </c>
      <c r="P833" t="n">
        <v>309.1</v>
      </c>
      <c r="Q833" t="n">
        <v>608.78</v>
      </c>
      <c r="R833" t="n">
        <v>51.84</v>
      </c>
      <c r="S833" t="n">
        <v>46.36</v>
      </c>
      <c r="T833" t="n">
        <v>2426.68</v>
      </c>
      <c r="U833" t="n">
        <v>0.89</v>
      </c>
      <c r="V833" t="n">
        <v>0.91</v>
      </c>
      <c r="W833" t="n">
        <v>9.19</v>
      </c>
      <c r="X833" t="n">
        <v>0.14</v>
      </c>
      <c r="Y833" t="n">
        <v>1</v>
      </c>
      <c r="Z833" t="n">
        <v>10</v>
      </c>
    </row>
    <row r="834">
      <c r="A834" t="n">
        <v>142</v>
      </c>
      <c r="B834" t="n">
        <v>110</v>
      </c>
      <c r="C834" t="inlineStr">
        <is>
          <t xml:space="preserve">CONCLUIDO	</t>
        </is>
      </c>
      <c r="D834" t="n">
        <v>3.7787</v>
      </c>
      <c r="E834" t="n">
        <v>26.46</v>
      </c>
      <c r="F834" t="n">
        <v>23.51</v>
      </c>
      <c r="G834" t="n">
        <v>176.35</v>
      </c>
      <c r="H834" t="n">
        <v>2.35</v>
      </c>
      <c r="I834" t="n">
        <v>8</v>
      </c>
      <c r="J834" t="n">
        <v>276.16</v>
      </c>
      <c r="K834" t="n">
        <v>56.13</v>
      </c>
      <c r="L834" t="n">
        <v>36.5</v>
      </c>
      <c r="M834" t="n">
        <v>6</v>
      </c>
      <c r="N834" t="n">
        <v>73.54000000000001</v>
      </c>
      <c r="O834" t="n">
        <v>34294.37</v>
      </c>
      <c r="P834" t="n">
        <v>308.19</v>
      </c>
      <c r="Q834" t="n">
        <v>608.76</v>
      </c>
      <c r="R834" t="n">
        <v>51.77</v>
      </c>
      <c r="S834" t="n">
        <v>46.36</v>
      </c>
      <c r="T834" t="n">
        <v>2393.12</v>
      </c>
      <c r="U834" t="n">
        <v>0.9</v>
      </c>
      <c r="V834" t="n">
        <v>0.91</v>
      </c>
      <c r="W834" t="n">
        <v>9.19</v>
      </c>
      <c r="X834" t="n">
        <v>0.14</v>
      </c>
      <c r="Y834" t="n">
        <v>1</v>
      </c>
      <c r="Z834" t="n">
        <v>10</v>
      </c>
    </row>
    <row r="835">
      <c r="A835" t="n">
        <v>143</v>
      </c>
      <c r="B835" t="n">
        <v>110</v>
      </c>
      <c r="C835" t="inlineStr">
        <is>
          <t xml:space="preserve">CONCLUIDO	</t>
        </is>
      </c>
      <c r="D835" t="n">
        <v>3.7886</v>
      </c>
      <c r="E835" t="n">
        <v>26.39</v>
      </c>
      <c r="F835" t="n">
        <v>23.49</v>
      </c>
      <c r="G835" t="n">
        <v>201.31</v>
      </c>
      <c r="H835" t="n">
        <v>2.36</v>
      </c>
      <c r="I835" t="n">
        <v>7</v>
      </c>
      <c r="J835" t="n">
        <v>276.65</v>
      </c>
      <c r="K835" t="n">
        <v>56.13</v>
      </c>
      <c r="L835" t="n">
        <v>36.75</v>
      </c>
      <c r="M835" t="n">
        <v>5</v>
      </c>
      <c r="N835" t="n">
        <v>73.77</v>
      </c>
      <c r="O835" t="n">
        <v>34354.37</v>
      </c>
      <c r="P835" t="n">
        <v>307.81</v>
      </c>
      <c r="Q835" t="n">
        <v>608.76</v>
      </c>
      <c r="R835" t="n">
        <v>50.93</v>
      </c>
      <c r="S835" t="n">
        <v>46.36</v>
      </c>
      <c r="T835" t="n">
        <v>1976.53</v>
      </c>
      <c r="U835" t="n">
        <v>0.91</v>
      </c>
      <c r="V835" t="n">
        <v>0.91</v>
      </c>
      <c r="W835" t="n">
        <v>9.19</v>
      </c>
      <c r="X835" t="n">
        <v>0.12</v>
      </c>
      <c r="Y835" t="n">
        <v>1</v>
      </c>
      <c r="Z835" t="n">
        <v>10</v>
      </c>
    </row>
    <row r="836">
      <c r="A836" t="n">
        <v>144</v>
      </c>
      <c r="B836" t="n">
        <v>110</v>
      </c>
      <c r="C836" t="inlineStr">
        <is>
          <t xml:space="preserve">CONCLUIDO	</t>
        </is>
      </c>
      <c r="D836" t="n">
        <v>3.7876</v>
      </c>
      <c r="E836" t="n">
        <v>26.4</v>
      </c>
      <c r="F836" t="n">
        <v>23.49</v>
      </c>
      <c r="G836" t="n">
        <v>201.37</v>
      </c>
      <c r="H836" t="n">
        <v>2.38</v>
      </c>
      <c r="I836" t="n">
        <v>7</v>
      </c>
      <c r="J836" t="n">
        <v>277.14</v>
      </c>
      <c r="K836" t="n">
        <v>56.13</v>
      </c>
      <c r="L836" t="n">
        <v>37</v>
      </c>
      <c r="M836" t="n">
        <v>5</v>
      </c>
      <c r="N836" t="n">
        <v>74.01000000000001</v>
      </c>
      <c r="O836" t="n">
        <v>34414.47</v>
      </c>
      <c r="P836" t="n">
        <v>308.48</v>
      </c>
      <c r="Q836" t="n">
        <v>608.79</v>
      </c>
      <c r="R836" t="n">
        <v>51.06</v>
      </c>
      <c r="S836" t="n">
        <v>46.36</v>
      </c>
      <c r="T836" t="n">
        <v>2044.79</v>
      </c>
      <c r="U836" t="n">
        <v>0.91</v>
      </c>
      <c r="V836" t="n">
        <v>0.91</v>
      </c>
      <c r="W836" t="n">
        <v>9.19</v>
      </c>
      <c r="X836" t="n">
        <v>0.12</v>
      </c>
      <c r="Y836" t="n">
        <v>1</v>
      </c>
      <c r="Z836" t="n">
        <v>10</v>
      </c>
    </row>
    <row r="837">
      <c r="A837" t="n">
        <v>145</v>
      </c>
      <c r="B837" t="n">
        <v>110</v>
      </c>
      <c r="C837" t="inlineStr">
        <is>
          <t xml:space="preserve">CONCLUIDO	</t>
        </is>
      </c>
      <c r="D837" t="n">
        <v>3.7889</v>
      </c>
      <c r="E837" t="n">
        <v>26.39</v>
      </c>
      <c r="F837" t="n">
        <v>23.48</v>
      </c>
      <c r="G837" t="n">
        <v>201.3</v>
      </c>
      <c r="H837" t="n">
        <v>2.39</v>
      </c>
      <c r="I837" t="n">
        <v>7</v>
      </c>
      <c r="J837" t="n">
        <v>277.63</v>
      </c>
      <c r="K837" t="n">
        <v>56.13</v>
      </c>
      <c r="L837" t="n">
        <v>37.25</v>
      </c>
      <c r="M837" t="n">
        <v>5</v>
      </c>
      <c r="N837" t="n">
        <v>74.25</v>
      </c>
      <c r="O837" t="n">
        <v>34474.66</v>
      </c>
      <c r="P837" t="n">
        <v>309.09</v>
      </c>
      <c r="Q837" t="n">
        <v>608.8200000000001</v>
      </c>
      <c r="R837" t="n">
        <v>50.85</v>
      </c>
      <c r="S837" t="n">
        <v>46.36</v>
      </c>
      <c r="T837" t="n">
        <v>1938.15</v>
      </c>
      <c r="U837" t="n">
        <v>0.91</v>
      </c>
      <c r="V837" t="n">
        <v>0.91</v>
      </c>
      <c r="W837" t="n">
        <v>9.19</v>
      </c>
      <c r="X837" t="n">
        <v>0.11</v>
      </c>
      <c r="Y837" t="n">
        <v>1</v>
      </c>
      <c r="Z837" t="n">
        <v>10</v>
      </c>
    </row>
    <row r="838">
      <c r="A838" t="n">
        <v>146</v>
      </c>
      <c r="B838" t="n">
        <v>110</v>
      </c>
      <c r="C838" t="inlineStr">
        <is>
          <t xml:space="preserve">CONCLUIDO	</t>
        </is>
      </c>
      <c r="D838" t="n">
        <v>3.7886</v>
      </c>
      <c r="E838" t="n">
        <v>26.4</v>
      </c>
      <c r="F838" t="n">
        <v>23.49</v>
      </c>
      <c r="G838" t="n">
        <v>201.31</v>
      </c>
      <c r="H838" t="n">
        <v>2.4</v>
      </c>
      <c r="I838" t="n">
        <v>7</v>
      </c>
      <c r="J838" t="n">
        <v>278.11</v>
      </c>
      <c r="K838" t="n">
        <v>56.13</v>
      </c>
      <c r="L838" t="n">
        <v>37.5</v>
      </c>
      <c r="M838" t="n">
        <v>5</v>
      </c>
      <c r="N838" t="n">
        <v>74.48999999999999</v>
      </c>
      <c r="O838" t="n">
        <v>34534.94</v>
      </c>
      <c r="P838" t="n">
        <v>309.64</v>
      </c>
      <c r="Q838" t="n">
        <v>608.77</v>
      </c>
      <c r="R838" t="n">
        <v>50.98</v>
      </c>
      <c r="S838" t="n">
        <v>46.36</v>
      </c>
      <c r="T838" t="n">
        <v>2000.43</v>
      </c>
      <c r="U838" t="n">
        <v>0.91</v>
      </c>
      <c r="V838" t="n">
        <v>0.91</v>
      </c>
      <c r="W838" t="n">
        <v>9.19</v>
      </c>
      <c r="X838" t="n">
        <v>0.12</v>
      </c>
      <c r="Y838" t="n">
        <v>1</v>
      </c>
      <c r="Z838" t="n">
        <v>10</v>
      </c>
    </row>
    <row r="839">
      <c r="A839" t="n">
        <v>147</v>
      </c>
      <c r="B839" t="n">
        <v>110</v>
      </c>
      <c r="C839" t="inlineStr">
        <is>
          <t xml:space="preserve">CONCLUIDO	</t>
        </is>
      </c>
      <c r="D839" t="n">
        <v>3.7875</v>
      </c>
      <c r="E839" t="n">
        <v>26.4</v>
      </c>
      <c r="F839" t="n">
        <v>23.49</v>
      </c>
      <c r="G839" t="n">
        <v>201.38</v>
      </c>
      <c r="H839" t="n">
        <v>2.41</v>
      </c>
      <c r="I839" t="n">
        <v>7</v>
      </c>
      <c r="J839" t="n">
        <v>278.6</v>
      </c>
      <c r="K839" t="n">
        <v>56.13</v>
      </c>
      <c r="L839" t="n">
        <v>37.75</v>
      </c>
      <c r="M839" t="n">
        <v>5</v>
      </c>
      <c r="N839" t="n">
        <v>74.73</v>
      </c>
      <c r="O839" t="n">
        <v>34595.32</v>
      </c>
      <c r="P839" t="n">
        <v>309.53</v>
      </c>
      <c r="Q839" t="n">
        <v>608.78</v>
      </c>
      <c r="R839" t="n">
        <v>51.16</v>
      </c>
      <c r="S839" t="n">
        <v>46.36</v>
      </c>
      <c r="T839" t="n">
        <v>2091.88</v>
      </c>
      <c r="U839" t="n">
        <v>0.91</v>
      </c>
      <c r="V839" t="n">
        <v>0.91</v>
      </c>
      <c r="W839" t="n">
        <v>9.19</v>
      </c>
      <c r="X839" t="n">
        <v>0.12</v>
      </c>
      <c r="Y839" t="n">
        <v>1</v>
      </c>
      <c r="Z839" t="n">
        <v>10</v>
      </c>
    </row>
    <row r="840">
      <c r="A840" t="n">
        <v>148</v>
      </c>
      <c r="B840" t="n">
        <v>110</v>
      </c>
      <c r="C840" t="inlineStr">
        <is>
          <t xml:space="preserve">CONCLUIDO	</t>
        </is>
      </c>
      <c r="D840" t="n">
        <v>3.7873</v>
      </c>
      <c r="E840" t="n">
        <v>26.4</v>
      </c>
      <c r="F840" t="n">
        <v>23.5</v>
      </c>
      <c r="G840" t="n">
        <v>201.39</v>
      </c>
      <c r="H840" t="n">
        <v>2.42</v>
      </c>
      <c r="I840" t="n">
        <v>7</v>
      </c>
      <c r="J840" t="n">
        <v>279.09</v>
      </c>
      <c r="K840" t="n">
        <v>56.13</v>
      </c>
      <c r="L840" t="n">
        <v>38</v>
      </c>
      <c r="M840" t="n">
        <v>5</v>
      </c>
      <c r="N840" t="n">
        <v>74.97</v>
      </c>
      <c r="O840" t="n">
        <v>34655.79</v>
      </c>
      <c r="P840" t="n">
        <v>309.68</v>
      </c>
      <c r="Q840" t="n">
        <v>608.75</v>
      </c>
      <c r="R840" t="n">
        <v>51.35</v>
      </c>
      <c r="S840" t="n">
        <v>46.36</v>
      </c>
      <c r="T840" t="n">
        <v>2189.78</v>
      </c>
      <c r="U840" t="n">
        <v>0.9</v>
      </c>
      <c r="V840" t="n">
        <v>0.91</v>
      </c>
      <c r="W840" t="n">
        <v>9.19</v>
      </c>
      <c r="X840" t="n">
        <v>0.12</v>
      </c>
      <c r="Y840" t="n">
        <v>1</v>
      </c>
      <c r="Z840" t="n">
        <v>10</v>
      </c>
    </row>
    <row r="841">
      <c r="A841" t="n">
        <v>149</v>
      </c>
      <c r="B841" t="n">
        <v>110</v>
      </c>
      <c r="C841" t="inlineStr">
        <is>
          <t xml:space="preserve">CONCLUIDO	</t>
        </is>
      </c>
      <c r="D841" t="n">
        <v>3.7884</v>
      </c>
      <c r="E841" t="n">
        <v>26.4</v>
      </c>
      <c r="F841" t="n">
        <v>23.49</v>
      </c>
      <c r="G841" t="n">
        <v>201.33</v>
      </c>
      <c r="H841" t="n">
        <v>2.44</v>
      </c>
      <c r="I841" t="n">
        <v>7</v>
      </c>
      <c r="J841" t="n">
        <v>279.58</v>
      </c>
      <c r="K841" t="n">
        <v>56.13</v>
      </c>
      <c r="L841" t="n">
        <v>38.25</v>
      </c>
      <c r="M841" t="n">
        <v>5</v>
      </c>
      <c r="N841" t="n">
        <v>75.20999999999999</v>
      </c>
      <c r="O841" t="n">
        <v>34716.36</v>
      </c>
      <c r="P841" t="n">
        <v>309.6</v>
      </c>
      <c r="Q841" t="n">
        <v>608.78</v>
      </c>
      <c r="R841" t="n">
        <v>50.97</v>
      </c>
      <c r="S841" t="n">
        <v>46.36</v>
      </c>
      <c r="T841" t="n">
        <v>1998.16</v>
      </c>
      <c r="U841" t="n">
        <v>0.91</v>
      </c>
      <c r="V841" t="n">
        <v>0.91</v>
      </c>
      <c r="W841" t="n">
        <v>9.19</v>
      </c>
      <c r="X841" t="n">
        <v>0.12</v>
      </c>
      <c r="Y841" t="n">
        <v>1</v>
      </c>
      <c r="Z841" t="n">
        <v>10</v>
      </c>
    </row>
    <row r="842">
      <c r="A842" t="n">
        <v>150</v>
      </c>
      <c r="B842" t="n">
        <v>110</v>
      </c>
      <c r="C842" t="inlineStr">
        <is>
          <t xml:space="preserve">CONCLUIDO	</t>
        </is>
      </c>
      <c r="D842" t="n">
        <v>3.7876</v>
      </c>
      <c r="E842" t="n">
        <v>26.4</v>
      </c>
      <c r="F842" t="n">
        <v>23.49</v>
      </c>
      <c r="G842" t="n">
        <v>201.37</v>
      </c>
      <c r="H842" t="n">
        <v>2.45</v>
      </c>
      <c r="I842" t="n">
        <v>7</v>
      </c>
      <c r="J842" t="n">
        <v>280.08</v>
      </c>
      <c r="K842" t="n">
        <v>56.13</v>
      </c>
      <c r="L842" t="n">
        <v>38.5</v>
      </c>
      <c r="M842" t="n">
        <v>3</v>
      </c>
      <c r="N842" t="n">
        <v>75.45</v>
      </c>
      <c r="O842" t="n">
        <v>34777.02</v>
      </c>
      <c r="P842" t="n">
        <v>309.85</v>
      </c>
      <c r="Q842" t="n">
        <v>608.75</v>
      </c>
      <c r="R842" t="n">
        <v>51.05</v>
      </c>
      <c r="S842" t="n">
        <v>46.36</v>
      </c>
      <c r="T842" t="n">
        <v>2035.28</v>
      </c>
      <c r="U842" t="n">
        <v>0.91</v>
      </c>
      <c r="V842" t="n">
        <v>0.91</v>
      </c>
      <c r="W842" t="n">
        <v>9.19</v>
      </c>
      <c r="X842" t="n">
        <v>0.12</v>
      </c>
      <c r="Y842" t="n">
        <v>1</v>
      </c>
      <c r="Z842" t="n">
        <v>10</v>
      </c>
    </row>
    <row r="843">
      <c r="A843" t="n">
        <v>151</v>
      </c>
      <c r="B843" t="n">
        <v>110</v>
      </c>
      <c r="C843" t="inlineStr">
        <is>
          <t xml:space="preserve">CONCLUIDO	</t>
        </is>
      </c>
      <c r="D843" t="n">
        <v>3.7879</v>
      </c>
      <c r="E843" t="n">
        <v>26.4</v>
      </c>
      <c r="F843" t="n">
        <v>23.49</v>
      </c>
      <c r="G843" t="n">
        <v>201.36</v>
      </c>
      <c r="H843" t="n">
        <v>2.46</v>
      </c>
      <c r="I843" t="n">
        <v>7</v>
      </c>
      <c r="J843" t="n">
        <v>280.57</v>
      </c>
      <c r="K843" t="n">
        <v>56.13</v>
      </c>
      <c r="L843" t="n">
        <v>38.75</v>
      </c>
      <c r="M843" t="n">
        <v>3</v>
      </c>
      <c r="N843" t="n">
        <v>75.69</v>
      </c>
      <c r="O843" t="n">
        <v>34837.77</v>
      </c>
      <c r="P843" t="n">
        <v>310.02</v>
      </c>
      <c r="Q843" t="n">
        <v>608.78</v>
      </c>
      <c r="R843" t="n">
        <v>51.07</v>
      </c>
      <c r="S843" t="n">
        <v>46.36</v>
      </c>
      <c r="T843" t="n">
        <v>2048.48</v>
      </c>
      <c r="U843" t="n">
        <v>0.91</v>
      </c>
      <c r="V843" t="n">
        <v>0.91</v>
      </c>
      <c r="W843" t="n">
        <v>9.19</v>
      </c>
      <c r="X843" t="n">
        <v>0.12</v>
      </c>
      <c r="Y843" t="n">
        <v>1</v>
      </c>
      <c r="Z843" t="n">
        <v>10</v>
      </c>
    </row>
    <row r="844">
      <c r="A844" t="n">
        <v>152</v>
      </c>
      <c r="B844" t="n">
        <v>110</v>
      </c>
      <c r="C844" t="inlineStr">
        <is>
          <t xml:space="preserve">CONCLUIDO	</t>
        </is>
      </c>
      <c r="D844" t="n">
        <v>3.788</v>
      </c>
      <c r="E844" t="n">
        <v>26.4</v>
      </c>
      <c r="F844" t="n">
        <v>23.49</v>
      </c>
      <c r="G844" t="n">
        <v>201.35</v>
      </c>
      <c r="H844" t="n">
        <v>2.47</v>
      </c>
      <c r="I844" t="n">
        <v>7</v>
      </c>
      <c r="J844" t="n">
        <v>281.06</v>
      </c>
      <c r="K844" t="n">
        <v>56.13</v>
      </c>
      <c r="L844" t="n">
        <v>39</v>
      </c>
      <c r="M844" t="n">
        <v>3</v>
      </c>
      <c r="N844" t="n">
        <v>75.94</v>
      </c>
      <c r="O844" t="n">
        <v>34898.63</v>
      </c>
      <c r="P844" t="n">
        <v>310.27</v>
      </c>
      <c r="Q844" t="n">
        <v>608.75</v>
      </c>
      <c r="R844" t="n">
        <v>51.12</v>
      </c>
      <c r="S844" t="n">
        <v>46.36</v>
      </c>
      <c r="T844" t="n">
        <v>2071.18</v>
      </c>
      <c r="U844" t="n">
        <v>0.91</v>
      </c>
      <c r="V844" t="n">
        <v>0.91</v>
      </c>
      <c r="W844" t="n">
        <v>9.19</v>
      </c>
      <c r="X844" t="n">
        <v>0.12</v>
      </c>
      <c r="Y844" t="n">
        <v>1</v>
      </c>
      <c r="Z844" t="n">
        <v>10</v>
      </c>
    </row>
    <row r="845">
      <c r="A845" t="n">
        <v>153</v>
      </c>
      <c r="B845" t="n">
        <v>110</v>
      </c>
      <c r="C845" t="inlineStr">
        <is>
          <t xml:space="preserve">CONCLUIDO	</t>
        </is>
      </c>
      <c r="D845" t="n">
        <v>3.7878</v>
      </c>
      <c r="E845" t="n">
        <v>26.4</v>
      </c>
      <c r="F845" t="n">
        <v>23.49</v>
      </c>
      <c r="G845" t="n">
        <v>201.36</v>
      </c>
      <c r="H845" t="n">
        <v>2.48</v>
      </c>
      <c r="I845" t="n">
        <v>7</v>
      </c>
      <c r="J845" t="n">
        <v>281.56</v>
      </c>
      <c r="K845" t="n">
        <v>56.13</v>
      </c>
      <c r="L845" t="n">
        <v>39.25</v>
      </c>
      <c r="M845" t="n">
        <v>2</v>
      </c>
      <c r="N845" t="n">
        <v>76.18000000000001</v>
      </c>
      <c r="O845" t="n">
        <v>34959.58</v>
      </c>
      <c r="P845" t="n">
        <v>310.54</v>
      </c>
      <c r="Q845" t="n">
        <v>608.75</v>
      </c>
      <c r="R845" t="n">
        <v>51.13</v>
      </c>
      <c r="S845" t="n">
        <v>46.36</v>
      </c>
      <c r="T845" t="n">
        <v>2078.93</v>
      </c>
      <c r="U845" t="n">
        <v>0.91</v>
      </c>
      <c r="V845" t="n">
        <v>0.91</v>
      </c>
      <c r="W845" t="n">
        <v>9.19</v>
      </c>
      <c r="X845" t="n">
        <v>0.12</v>
      </c>
      <c r="Y845" t="n">
        <v>1</v>
      </c>
      <c r="Z845" t="n">
        <v>10</v>
      </c>
    </row>
    <row r="846">
      <c r="A846" t="n">
        <v>154</v>
      </c>
      <c r="B846" t="n">
        <v>110</v>
      </c>
      <c r="C846" t="inlineStr">
        <is>
          <t xml:space="preserve">CONCLUIDO	</t>
        </is>
      </c>
      <c r="D846" t="n">
        <v>3.7873</v>
      </c>
      <c r="E846" t="n">
        <v>26.4</v>
      </c>
      <c r="F846" t="n">
        <v>23.5</v>
      </c>
      <c r="G846" t="n">
        <v>201.39</v>
      </c>
      <c r="H846" t="n">
        <v>2.49</v>
      </c>
      <c r="I846" t="n">
        <v>7</v>
      </c>
      <c r="J846" t="n">
        <v>282.05</v>
      </c>
      <c r="K846" t="n">
        <v>56.13</v>
      </c>
      <c r="L846" t="n">
        <v>39.5</v>
      </c>
      <c r="M846" t="n">
        <v>2</v>
      </c>
      <c r="N846" t="n">
        <v>76.43000000000001</v>
      </c>
      <c r="O846" t="n">
        <v>35020.63</v>
      </c>
      <c r="P846" t="n">
        <v>311</v>
      </c>
      <c r="Q846" t="n">
        <v>608.78</v>
      </c>
      <c r="R846" t="n">
        <v>51.16</v>
      </c>
      <c r="S846" t="n">
        <v>46.36</v>
      </c>
      <c r="T846" t="n">
        <v>2094.13</v>
      </c>
      <c r="U846" t="n">
        <v>0.91</v>
      </c>
      <c r="V846" t="n">
        <v>0.91</v>
      </c>
      <c r="W846" t="n">
        <v>9.19</v>
      </c>
      <c r="X846" t="n">
        <v>0.12</v>
      </c>
      <c r="Y846" t="n">
        <v>1</v>
      </c>
      <c r="Z846" t="n">
        <v>10</v>
      </c>
    </row>
    <row r="847">
      <c r="A847" t="n">
        <v>155</v>
      </c>
      <c r="B847" t="n">
        <v>110</v>
      </c>
      <c r="C847" t="inlineStr">
        <is>
          <t xml:space="preserve">CONCLUIDO	</t>
        </is>
      </c>
      <c r="D847" t="n">
        <v>3.7876</v>
      </c>
      <c r="E847" t="n">
        <v>26.4</v>
      </c>
      <c r="F847" t="n">
        <v>23.49</v>
      </c>
      <c r="G847" t="n">
        <v>201.37</v>
      </c>
      <c r="H847" t="n">
        <v>2.5</v>
      </c>
      <c r="I847" t="n">
        <v>7</v>
      </c>
      <c r="J847" t="n">
        <v>282.55</v>
      </c>
      <c r="K847" t="n">
        <v>56.13</v>
      </c>
      <c r="L847" t="n">
        <v>39.75</v>
      </c>
      <c r="M847" t="n">
        <v>2</v>
      </c>
      <c r="N847" t="n">
        <v>76.67</v>
      </c>
      <c r="O847" t="n">
        <v>35081.77</v>
      </c>
      <c r="P847" t="n">
        <v>311.38</v>
      </c>
      <c r="Q847" t="n">
        <v>608.78</v>
      </c>
      <c r="R847" t="n">
        <v>51.1</v>
      </c>
      <c r="S847" t="n">
        <v>46.36</v>
      </c>
      <c r="T847" t="n">
        <v>2061.33</v>
      </c>
      <c r="U847" t="n">
        <v>0.91</v>
      </c>
      <c r="V847" t="n">
        <v>0.91</v>
      </c>
      <c r="W847" t="n">
        <v>9.19</v>
      </c>
      <c r="X847" t="n">
        <v>0.12</v>
      </c>
      <c r="Y847" t="n">
        <v>1</v>
      </c>
      <c r="Z847" t="n">
        <v>10</v>
      </c>
    </row>
    <row r="848">
      <c r="A848" t="n">
        <v>156</v>
      </c>
      <c r="B848" t="n">
        <v>110</v>
      </c>
      <c r="C848" t="inlineStr">
        <is>
          <t xml:space="preserve">CONCLUIDO	</t>
        </is>
      </c>
      <c r="D848" t="n">
        <v>3.7872</v>
      </c>
      <c r="E848" t="n">
        <v>26.4</v>
      </c>
      <c r="F848" t="n">
        <v>23.5</v>
      </c>
      <c r="G848" t="n">
        <v>201.4</v>
      </c>
      <c r="H848" t="n">
        <v>2.52</v>
      </c>
      <c r="I848" t="n">
        <v>7</v>
      </c>
      <c r="J848" t="n">
        <v>283.04</v>
      </c>
      <c r="K848" t="n">
        <v>56.13</v>
      </c>
      <c r="L848" t="n">
        <v>40</v>
      </c>
      <c r="M848" t="n">
        <v>1</v>
      </c>
      <c r="N848" t="n">
        <v>76.92</v>
      </c>
      <c r="O848" t="n">
        <v>35143.02</v>
      </c>
      <c r="P848" t="n">
        <v>311.68</v>
      </c>
      <c r="Q848" t="n">
        <v>608.76</v>
      </c>
      <c r="R848" t="n">
        <v>51.12</v>
      </c>
      <c r="S848" t="n">
        <v>46.36</v>
      </c>
      <c r="T848" t="n">
        <v>2071.92</v>
      </c>
      <c r="U848" t="n">
        <v>0.91</v>
      </c>
      <c r="V848" t="n">
        <v>0.91</v>
      </c>
      <c r="W848" t="n">
        <v>9.199999999999999</v>
      </c>
      <c r="X848" t="n">
        <v>0.13</v>
      </c>
      <c r="Y848" t="n">
        <v>1</v>
      </c>
      <c r="Z848" t="n">
        <v>10</v>
      </c>
    </row>
    <row r="849">
      <c r="A849" t="n">
        <v>0</v>
      </c>
      <c r="B849" t="n">
        <v>150</v>
      </c>
      <c r="C849" t="inlineStr">
        <is>
          <t xml:space="preserve">CONCLUIDO	</t>
        </is>
      </c>
      <c r="D849" t="n">
        <v>1.7003</v>
      </c>
      <c r="E849" t="n">
        <v>58.81</v>
      </c>
      <c r="F849" t="n">
        <v>32.2</v>
      </c>
      <c r="G849" t="n">
        <v>4.55</v>
      </c>
      <c r="H849" t="n">
        <v>0.06</v>
      </c>
      <c r="I849" t="n">
        <v>425</v>
      </c>
      <c r="J849" t="n">
        <v>296.65</v>
      </c>
      <c r="K849" t="n">
        <v>61.82</v>
      </c>
      <c r="L849" t="n">
        <v>1</v>
      </c>
      <c r="M849" t="n">
        <v>423</v>
      </c>
      <c r="N849" t="n">
        <v>83.83</v>
      </c>
      <c r="O849" t="n">
        <v>36821.52</v>
      </c>
      <c r="P849" t="n">
        <v>592.55</v>
      </c>
      <c r="Q849" t="n">
        <v>610.17</v>
      </c>
      <c r="R849" t="n">
        <v>321.98</v>
      </c>
      <c r="S849" t="n">
        <v>46.36</v>
      </c>
      <c r="T849" t="n">
        <v>135411.79</v>
      </c>
      <c r="U849" t="n">
        <v>0.14</v>
      </c>
      <c r="V849" t="n">
        <v>0.66</v>
      </c>
      <c r="W849" t="n">
        <v>9.869999999999999</v>
      </c>
      <c r="X849" t="n">
        <v>8.789999999999999</v>
      </c>
      <c r="Y849" t="n">
        <v>1</v>
      </c>
      <c r="Z849" t="n">
        <v>10</v>
      </c>
    </row>
    <row r="850">
      <c r="A850" t="n">
        <v>1</v>
      </c>
      <c r="B850" t="n">
        <v>150</v>
      </c>
      <c r="C850" t="inlineStr">
        <is>
          <t xml:space="preserve">CONCLUIDO	</t>
        </is>
      </c>
      <c r="D850" t="n">
        <v>1.9826</v>
      </c>
      <c r="E850" t="n">
        <v>50.44</v>
      </c>
      <c r="F850" t="n">
        <v>29.89</v>
      </c>
      <c r="G850" t="n">
        <v>5.67</v>
      </c>
      <c r="H850" t="n">
        <v>0.07000000000000001</v>
      </c>
      <c r="I850" t="n">
        <v>316</v>
      </c>
      <c r="J850" t="n">
        <v>297.17</v>
      </c>
      <c r="K850" t="n">
        <v>61.82</v>
      </c>
      <c r="L850" t="n">
        <v>1.25</v>
      </c>
      <c r="M850" t="n">
        <v>314</v>
      </c>
      <c r="N850" t="n">
        <v>84.09999999999999</v>
      </c>
      <c r="O850" t="n">
        <v>36885.7</v>
      </c>
      <c r="P850" t="n">
        <v>550.15</v>
      </c>
      <c r="Q850" t="n">
        <v>610.3</v>
      </c>
      <c r="R850" t="n">
        <v>249.09</v>
      </c>
      <c r="S850" t="n">
        <v>46.36</v>
      </c>
      <c r="T850" t="n">
        <v>99510.28</v>
      </c>
      <c r="U850" t="n">
        <v>0.19</v>
      </c>
      <c r="V850" t="n">
        <v>0.71</v>
      </c>
      <c r="W850" t="n">
        <v>9.710000000000001</v>
      </c>
      <c r="X850" t="n">
        <v>6.48</v>
      </c>
      <c r="Y850" t="n">
        <v>1</v>
      </c>
      <c r="Z850" t="n">
        <v>10</v>
      </c>
    </row>
    <row r="851">
      <c r="A851" t="n">
        <v>2</v>
      </c>
      <c r="B851" t="n">
        <v>150</v>
      </c>
      <c r="C851" t="inlineStr">
        <is>
          <t xml:space="preserve">CONCLUIDO	</t>
        </is>
      </c>
      <c r="D851" t="n">
        <v>2.1969</v>
      </c>
      <c r="E851" t="n">
        <v>45.52</v>
      </c>
      <c r="F851" t="n">
        <v>28.52</v>
      </c>
      <c r="G851" t="n">
        <v>6.79</v>
      </c>
      <c r="H851" t="n">
        <v>0.09</v>
      </c>
      <c r="I851" t="n">
        <v>252</v>
      </c>
      <c r="J851" t="n">
        <v>297.7</v>
      </c>
      <c r="K851" t="n">
        <v>61.82</v>
      </c>
      <c r="L851" t="n">
        <v>1.5</v>
      </c>
      <c r="M851" t="n">
        <v>250</v>
      </c>
      <c r="N851" t="n">
        <v>84.37</v>
      </c>
      <c r="O851" t="n">
        <v>36949.99</v>
      </c>
      <c r="P851" t="n">
        <v>525.09</v>
      </c>
      <c r="Q851" t="n">
        <v>609.6799999999999</v>
      </c>
      <c r="R851" t="n">
        <v>207.46</v>
      </c>
      <c r="S851" t="n">
        <v>46.36</v>
      </c>
      <c r="T851" t="n">
        <v>79015.33</v>
      </c>
      <c r="U851" t="n">
        <v>0.22</v>
      </c>
      <c r="V851" t="n">
        <v>0.75</v>
      </c>
      <c r="W851" t="n">
        <v>9.58</v>
      </c>
      <c r="X851" t="n">
        <v>5.13</v>
      </c>
      <c r="Y851" t="n">
        <v>1</v>
      </c>
      <c r="Z851" t="n">
        <v>10</v>
      </c>
    </row>
    <row r="852">
      <c r="A852" t="n">
        <v>3</v>
      </c>
      <c r="B852" t="n">
        <v>150</v>
      </c>
      <c r="C852" t="inlineStr">
        <is>
          <t xml:space="preserve">CONCLUIDO	</t>
        </is>
      </c>
      <c r="D852" t="n">
        <v>2.3676</v>
      </c>
      <c r="E852" t="n">
        <v>42.24</v>
      </c>
      <c r="F852" t="n">
        <v>27.63</v>
      </c>
      <c r="G852" t="n">
        <v>7.93</v>
      </c>
      <c r="H852" t="n">
        <v>0.1</v>
      </c>
      <c r="I852" t="n">
        <v>209</v>
      </c>
      <c r="J852" t="n">
        <v>298.22</v>
      </c>
      <c r="K852" t="n">
        <v>61.82</v>
      </c>
      <c r="L852" t="n">
        <v>1.75</v>
      </c>
      <c r="M852" t="n">
        <v>207</v>
      </c>
      <c r="N852" t="n">
        <v>84.65000000000001</v>
      </c>
      <c r="O852" t="n">
        <v>37014.39</v>
      </c>
      <c r="P852" t="n">
        <v>508.71</v>
      </c>
      <c r="Q852" t="n">
        <v>609.61</v>
      </c>
      <c r="R852" t="n">
        <v>179.39</v>
      </c>
      <c r="S852" t="n">
        <v>46.36</v>
      </c>
      <c r="T852" t="n">
        <v>65199.63</v>
      </c>
      <c r="U852" t="n">
        <v>0.26</v>
      </c>
      <c r="V852" t="n">
        <v>0.77</v>
      </c>
      <c r="W852" t="n">
        <v>9.52</v>
      </c>
      <c r="X852" t="n">
        <v>4.24</v>
      </c>
      <c r="Y852" t="n">
        <v>1</v>
      </c>
      <c r="Z852" t="n">
        <v>10</v>
      </c>
    </row>
    <row r="853">
      <c r="A853" t="n">
        <v>4</v>
      </c>
      <c r="B853" t="n">
        <v>150</v>
      </c>
      <c r="C853" t="inlineStr">
        <is>
          <t xml:space="preserve">CONCLUIDO	</t>
        </is>
      </c>
      <c r="D853" t="n">
        <v>2.5027</v>
      </c>
      <c r="E853" t="n">
        <v>39.96</v>
      </c>
      <c r="F853" t="n">
        <v>27.01</v>
      </c>
      <c r="G853" t="n">
        <v>9.06</v>
      </c>
      <c r="H853" t="n">
        <v>0.12</v>
      </c>
      <c r="I853" t="n">
        <v>179</v>
      </c>
      <c r="J853" t="n">
        <v>298.74</v>
      </c>
      <c r="K853" t="n">
        <v>61.82</v>
      </c>
      <c r="L853" t="n">
        <v>2</v>
      </c>
      <c r="M853" t="n">
        <v>177</v>
      </c>
      <c r="N853" t="n">
        <v>84.92</v>
      </c>
      <c r="O853" t="n">
        <v>37078.91</v>
      </c>
      <c r="P853" t="n">
        <v>497.36</v>
      </c>
      <c r="Q853" t="n">
        <v>609.89</v>
      </c>
      <c r="R853" t="n">
        <v>160.57</v>
      </c>
      <c r="S853" t="n">
        <v>46.36</v>
      </c>
      <c r="T853" t="n">
        <v>55936.82</v>
      </c>
      <c r="U853" t="n">
        <v>0.29</v>
      </c>
      <c r="V853" t="n">
        <v>0.79</v>
      </c>
      <c r="W853" t="n">
        <v>9.460000000000001</v>
      </c>
      <c r="X853" t="n">
        <v>3.62</v>
      </c>
      <c r="Y853" t="n">
        <v>1</v>
      </c>
      <c r="Z853" t="n">
        <v>10</v>
      </c>
    </row>
    <row r="854">
      <c r="A854" t="n">
        <v>5</v>
      </c>
      <c r="B854" t="n">
        <v>150</v>
      </c>
      <c r="C854" t="inlineStr">
        <is>
          <t xml:space="preserve">CONCLUIDO	</t>
        </is>
      </c>
      <c r="D854" t="n">
        <v>2.6139</v>
      </c>
      <c r="E854" t="n">
        <v>38.26</v>
      </c>
      <c r="F854" t="n">
        <v>26.54</v>
      </c>
      <c r="G854" t="n">
        <v>10.14</v>
      </c>
      <c r="H854" t="n">
        <v>0.13</v>
      </c>
      <c r="I854" t="n">
        <v>157</v>
      </c>
      <c r="J854" t="n">
        <v>299.26</v>
      </c>
      <c r="K854" t="n">
        <v>61.82</v>
      </c>
      <c r="L854" t="n">
        <v>2.25</v>
      </c>
      <c r="M854" t="n">
        <v>155</v>
      </c>
      <c r="N854" t="n">
        <v>85.19</v>
      </c>
      <c r="O854" t="n">
        <v>37143.54</v>
      </c>
      <c r="P854" t="n">
        <v>488.6</v>
      </c>
      <c r="Q854" t="n">
        <v>609.46</v>
      </c>
      <c r="R854" t="n">
        <v>145.2</v>
      </c>
      <c r="S854" t="n">
        <v>46.36</v>
      </c>
      <c r="T854" t="n">
        <v>48361.69</v>
      </c>
      <c r="U854" t="n">
        <v>0.32</v>
      </c>
      <c r="V854" t="n">
        <v>0.8</v>
      </c>
      <c r="W854" t="n">
        <v>9.44</v>
      </c>
      <c r="X854" t="n">
        <v>3.15</v>
      </c>
      <c r="Y854" t="n">
        <v>1</v>
      </c>
      <c r="Z854" t="n">
        <v>10</v>
      </c>
    </row>
    <row r="855">
      <c r="A855" t="n">
        <v>6</v>
      </c>
      <c r="B855" t="n">
        <v>150</v>
      </c>
      <c r="C855" t="inlineStr">
        <is>
          <t xml:space="preserve">CONCLUIDO	</t>
        </is>
      </c>
      <c r="D855" t="n">
        <v>2.7117</v>
      </c>
      <c r="E855" t="n">
        <v>36.88</v>
      </c>
      <c r="F855" t="n">
        <v>26.16</v>
      </c>
      <c r="G855" t="n">
        <v>11.29</v>
      </c>
      <c r="H855" t="n">
        <v>0.15</v>
      </c>
      <c r="I855" t="n">
        <v>139</v>
      </c>
      <c r="J855" t="n">
        <v>299.79</v>
      </c>
      <c r="K855" t="n">
        <v>61.82</v>
      </c>
      <c r="L855" t="n">
        <v>2.5</v>
      </c>
      <c r="M855" t="n">
        <v>137</v>
      </c>
      <c r="N855" t="n">
        <v>85.47</v>
      </c>
      <c r="O855" t="n">
        <v>37208.42</v>
      </c>
      <c r="P855" t="n">
        <v>481.51</v>
      </c>
      <c r="Q855" t="n">
        <v>609.6799999999999</v>
      </c>
      <c r="R855" t="n">
        <v>133.76</v>
      </c>
      <c r="S855" t="n">
        <v>46.36</v>
      </c>
      <c r="T855" t="n">
        <v>42734.03</v>
      </c>
      <c r="U855" t="n">
        <v>0.35</v>
      </c>
      <c r="V855" t="n">
        <v>0.82</v>
      </c>
      <c r="W855" t="n">
        <v>9.390000000000001</v>
      </c>
      <c r="X855" t="n">
        <v>2.77</v>
      </c>
      <c r="Y855" t="n">
        <v>1</v>
      </c>
      <c r="Z855" t="n">
        <v>10</v>
      </c>
    </row>
    <row r="856">
      <c r="A856" t="n">
        <v>7</v>
      </c>
      <c r="B856" t="n">
        <v>150</v>
      </c>
      <c r="C856" t="inlineStr">
        <is>
          <t xml:space="preserve">CONCLUIDO	</t>
        </is>
      </c>
      <c r="D856" t="n">
        <v>2.7904</v>
      </c>
      <c r="E856" t="n">
        <v>35.84</v>
      </c>
      <c r="F856" t="n">
        <v>25.9</v>
      </c>
      <c r="G856" t="n">
        <v>12.43</v>
      </c>
      <c r="H856" t="n">
        <v>0.16</v>
      </c>
      <c r="I856" t="n">
        <v>125</v>
      </c>
      <c r="J856" t="n">
        <v>300.32</v>
      </c>
      <c r="K856" t="n">
        <v>61.82</v>
      </c>
      <c r="L856" t="n">
        <v>2.75</v>
      </c>
      <c r="M856" t="n">
        <v>123</v>
      </c>
      <c r="N856" t="n">
        <v>85.73999999999999</v>
      </c>
      <c r="O856" t="n">
        <v>37273.29</v>
      </c>
      <c r="P856" t="n">
        <v>476.66</v>
      </c>
      <c r="Q856" t="n">
        <v>609.26</v>
      </c>
      <c r="R856" t="n">
        <v>125.25</v>
      </c>
      <c r="S856" t="n">
        <v>46.36</v>
      </c>
      <c r="T856" t="n">
        <v>38548.33</v>
      </c>
      <c r="U856" t="n">
        <v>0.37</v>
      </c>
      <c r="V856" t="n">
        <v>0.82</v>
      </c>
      <c r="W856" t="n">
        <v>9.390000000000001</v>
      </c>
      <c r="X856" t="n">
        <v>2.51</v>
      </c>
      <c r="Y856" t="n">
        <v>1</v>
      </c>
      <c r="Z856" t="n">
        <v>10</v>
      </c>
    </row>
    <row r="857">
      <c r="A857" t="n">
        <v>8</v>
      </c>
      <c r="B857" t="n">
        <v>150</v>
      </c>
      <c r="C857" t="inlineStr">
        <is>
          <t xml:space="preserve">CONCLUIDO	</t>
        </is>
      </c>
      <c r="D857" t="n">
        <v>2.8576</v>
      </c>
      <c r="E857" t="n">
        <v>34.99</v>
      </c>
      <c r="F857" t="n">
        <v>25.66</v>
      </c>
      <c r="G857" t="n">
        <v>13.51</v>
      </c>
      <c r="H857" t="n">
        <v>0.18</v>
      </c>
      <c r="I857" t="n">
        <v>114</v>
      </c>
      <c r="J857" t="n">
        <v>300.84</v>
      </c>
      <c r="K857" t="n">
        <v>61.82</v>
      </c>
      <c r="L857" t="n">
        <v>3</v>
      </c>
      <c r="M857" t="n">
        <v>112</v>
      </c>
      <c r="N857" t="n">
        <v>86.02</v>
      </c>
      <c r="O857" t="n">
        <v>37338.27</v>
      </c>
      <c r="P857" t="n">
        <v>472.33</v>
      </c>
      <c r="Q857" t="n">
        <v>609.23</v>
      </c>
      <c r="R857" t="n">
        <v>118.44</v>
      </c>
      <c r="S857" t="n">
        <v>46.36</v>
      </c>
      <c r="T857" t="n">
        <v>35199.92</v>
      </c>
      <c r="U857" t="n">
        <v>0.39</v>
      </c>
      <c r="V857" t="n">
        <v>0.83</v>
      </c>
      <c r="W857" t="n">
        <v>9.369999999999999</v>
      </c>
      <c r="X857" t="n">
        <v>2.28</v>
      </c>
      <c r="Y857" t="n">
        <v>1</v>
      </c>
      <c r="Z857" t="n">
        <v>10</v>
      </c>
    </row>
    <row r="858">
      <c r="A858" t="n">
        <v>9</v>
      </c>
      <c r="B858" t="n">
        <v>150</v>
      </c>
      <c r="C858" t="inlineStr">
        <is>
          <t xml:space="preserve">CONCLUIDO	</t>
        </is>
      </c>
      <c r="D858" t="n">
        <v>2.9148</v>
      </c>
      <c r="E858" t="n">
        <v>34.31</v>
      </c>
      <c r="F858" t="n">
        <v>25.48</v>
      </c>
      <c r="G858" t="n">
        <v>14.56</v>
      </c>
      <c r="H858" t="n">
        <v>0.19</v>
      </c>
      <c r="I858" t="n">
        <v>105</v>
      </c>
      <c r="J858" t="n">
        <v>301.37</v>
      </c>
      <c r="K858" t="n">
        <v>61.82</v>
      </c>
      <c r="L858" t="n">
        <v>3.25</v>
      </c>
      <c r="M858" t="n">
        <v>103</v>
      </c>
      <c r="N858" t="n">
        <v>86.3</v>
      </c>
      <c r="O858" t="n">
        <v>37403.38</v>
      </c>
      <c r="P858" t="n">
        <v>468.77</v>
      </c>
      <c r="Q858" t="n">
        <v>609.21</v>
      </c>
      <c r="R858" t="n">
        <v>112.86</v>
      </c>
      <c r="S858" t="n">
        <v>46.36</v>
      </c>
      <c r="T858" t="n">
        <v>32450.52</v>
      </c>
      <c r="U858" t="n">
        <v>0.41</v>
      </c>
      <c r="V858" t="n">
        <v>0.84</v>
      </c>
      <c r="W858" t="n">
        <v>9.34</v>
      </c>
      <c r="X858" t="n">
        <v>2.1</v>
      </c>
      <c r="Y858" t="n">
        <v>1</v>
      </c>
      <c r="Z858" t="n">
        <v>10</v>
      </c>
    </row>
    <row r="859">
      <c r="A859" t="n">
        <v>10</v>
      </c>
      <c r="B859" t="n">
        <v>150</v>
      </c>
      <c r="C859" t="inlineStr">
        <is>
          <t xml:space="preserve">CONCLUIDO	</t>
        </is>
      </c>
      <c r="D859" t="n">
        <v>2.9672</v>
      </c>
      <c r="E859" t="n">
        <v>33.7</v>
      </c>
      <c r="F859" t="n">
        <v>25.32</v>
      </c>
      <c r="G859" t="n">
        <v>15.66</v>
      </c>
      <c r="H859" t="n">
        <v>0.21</v>
      </c>
      <c r="I859" t="n">
        <v>97</v>
      </c>
      <c r="J859" t="n">
        <v>301.9</v>
      </c>
      <c r="K859" t="n">
        <v>61.82</v>
      </c>
      <c r="L859" t="n">
        <v>3.5</v>
      </c>
      <c r="M859" t="n">
        <v>95</v>
      </c>
      <c r="N859" t="n">
        <v>86.58</v>
      </c>
      <c r="O859" t="n">
        <v>37468.6</v>
      </c>
      <c r="P859" t="n">
        <v>465.77</v>
      </c>
      <c r="Q859" t="n">
        <v>609.1900000000001</v>
      </c>
      <c r="R859" t="n">
        <v>107.46</v>
      </c>
      <c r="S859" t="n">
        <v>46.36</v>
      </c>
      <c r="T859" t="n">
        <v>29792.89</v>
      </c>
      <c r="U859" t="n">
        <v>0.43</v>
      </c>
      <c r="V859" t="n">
        <v>0.84</v>
      </c>
      <c r="W859" t="n">
        <v>9.34</v>
      </c>
      <c r="X859" t="n">
        <v>1.94</v>
      </c>
      <c r="Y859" t="n">
        <v>1</v>
      </c>
      <c r="Z859" t="n">
        <v>10</v>
      </c>
    </row>
    <row r="860">
      <c r="A860" t="n">
        <v>11</v>
      </c>
      <c r="B860" t="n">
        <v>150</v>
      </c>
      <c r="C860" t="inlineStr">
        <is>
          <t xml:space="preserve">CONCLUIDO	</t>
        </is>
      </c>
      <c r="D860" t="n">
        <v>3.0141</v>
      </c>
      <c r="E860" t="n">
        <v>33.18</v>
      </c>
      <c r="F860" t="n">
        <v>25.18</v>
      </c>
      <c r="G860" t="n">
        <v>16.79</v>
      </c>
      <c r="H860" t="n">
        <v>0.22</v>
      </c>
      <c r="I860" t="n">
        <v>90</v>
      </c>
      <c r="J860" t="n">
        <v>302.43</v>
      </c>
      <c r="K860" t="n">
        <v>61.82</v>
      </c>
      <c r="L860" t="n">
        <v>3.75</v>
      </c>
      <c r="M860" t="n">
        <v>88</v>
      </c>
      <c r="N860" t="n">
        <v>86.86</v>
      </c>
      <c r="O860" t="n">
        <v>37533.94</v>
      </c>
      <c r="P860" t="n">
        <v>463.16</v>
      </c>
      <c r="Q860" t="n">
        <v>609.09</v>
      </c>
      <c r="R860" t="n">
        <v>103.47</v>
      </c>
      <c r="S860" t="n">
        <v>46.36</v>
      </c>
      <c r="T860" t="n">
        <v>27834.64</v>
      </c>
      <c r="U860" t="n">
        <v>0.45</v>
      </c>
      <c r="V860" t="n">
        <v>0.85</v>
      </c>
      <c r="W860" t="n">
        <v>9.32</v>
      </c>
      <c r="X860" t="n">
        <v>1.8</v>
      </c>
      <c r="Y860" t="n">
        <v>1</v>
      </c>
      <c r="Z860" t="n">
        <v>10</v>
      </c>
    </row>
    <row r="861">
      <c r="A861" t="n">
        <v>12</v>
      </c>
      <c r="B861" t="n">
        <v>150</v>
      </c>
      <c r="C861" t="inlineStr">
        <is>
          <t xml:space="preserve">CONCLUIDO	</t>
        </is>
      </c>
      <c r="D861" t="n">
        <v>3.0566</v>
      </c>
      <c r="E861" t="n">
        <v>32.72</v>
      </c>
      <c r="F861" t="n">
        <v>25.05</v>
      </c>
      <c r="G861" t="n">
        <v>17.89</v>
      </c>
      <c r="H861" t="n">
        <v>0.24</v>
      </c>
      <c r="I861" t="n">
        <v>84</v>
      </c>
      <c r="J861" t="n">
        <v>302.96</v>
      </c>
      <c r="K861" t="n">
        <v>61.82</v>
      </c>
      <c r="L861" t="n">
        <v>4</v>
      </c>
      <c r="M861" t="n">
        <v>82</v>
      </c>
      <c r="N861" t="n">
        <v>87.14</v>
      </c>
      <c r="O861" t="n">
        <v>37599.4</v>
      </c>
      <c r="P861" t="n">
        <v>460.69</v>
      </c>
      <c r="Q861" t="n">
        <v>609.13</v>
      </c>
      <c r="R861" t="n">
        <v>99.03</v>
      </c>
      <c r="S861" t="n">
        <v>46.36</v>
      </c>
      <c r="T861" t="n">
        <v>25640.2</v>
      </c>
      <c r="U861" t="n">
        <v>0.47</v>
      </c>
      <c r="V861" t="n">
        <v>0.85</v>
      </c>
      <c r="W861" t="n">
        <v>9.33</v>
      </c>
      <c r="X861" t="n">
        <v>1.68</v>
      </c>
      <c r="Y861" t="n">
        <v>1</v>
      </c>
      <c r="Z861" t="n">
        <v>10</v>
      </c>
    </row>
    <row r="862">
      <c r="A862" t="n">
        <v>13</v>
      </c>
      <c r="B862" t="n">
        <v>150</v>
      </c>
      <c r="C862" t="inlineStr">
        <is>
          <t xml:space="preserve">CONCLUIDO	</t>
        </is>
      </c>
      <c r="D862" t="n">
        <v>3.0927</v>
      </c>
      <c r="E862" t="n">
        <v>32.33</v>
      </c>
      <c r="F862" t="n">
        <v>24.95</v>
      </c>
      <c r="G862" t="n">
        <v>18.95</v>
      </c>
      <c r="H862" t="n">
        <v>0.25</v>
      </c>
      <c r="I862" t="n">
        <v>79</v>
      </c>
      <c r="J862" t="n">
        <v>303.49</v>
      </c>
      <c r="K862" t="n">
        <v>61.82</v>
      </c>
      <c r="L862" t="n">
        <v>4.25</v>
      </c>
      <c r="M862" t="n">
        <v>77</v>
      </c>
      <c r="N862" t="n">
        <v>87.42</v>
      </c>
      <c r="O862" t="n">
        <v>37664.98</v>
      </c>
      <c r="P862" t="n">
        <v>458.76</v>
      </c>
      <c r="Q862" t="n">
        <v>609.04</v>
      </c>
      <c r="R862" t="n">
        <v>96.26000000000001</v>
      </c>
      <c r="S862" t="n">
        <v>46.36</v>
      </c>
      <c r="T862" t="n">
        <v>24280.65</v>
      </c>
      <c r="U862" t="n">
        <v>0.48</v>
      </c>
      <c r="V862" t="n">
        <v>0.85</v>
      </c>
      <c r="W862" t="n">
        <v>9.31</v>
      </c>
      <c r="X862" t="n">
        <v>1.57</v>
      </c>
      <c r="Y862" t="n">
        <v>1</v>
      </c>
      <c r="Z862" t="n">
        <v>10</v>
      </c>
    </row>
    <row r="863">
      <c r="A863" t="n">
        <v>14</v>
      </c>
      <c r="B863" t="n">
        <v>150</v>
      </c>
      <c r="C863" t="inlineStr">
        <is>
          <t xml:space="preserve">CONCLUIDO	</t>
        </is>
      </c>
      <c r="D863" t="n">
        <v>3.1302</v>
      </c>
      <c r="E863" t="n">
        <v>31.95</v>
      </c>
      <c r="F863" t="n">
        <v>24.84</v>
      </c>
      <c r="G863" t="n">
        <v>20.14</v>
      </c>
      <c r="H863" t="n">
        <v>0.26</v>
      </c>
      <c r="I863" t="n">
        <v>74</v>
      </c>
      <c r="J863" t="n">
        <v>304.03</v>
      </c>
      <c r="K863" t="n">
        <v>61.82</v>
      </c>
      <c r="L863" t="n">
        <v>4.5</v>
      </c>
      <c r="M863" t="n">
        <v>72</v>
      </c>
      <c r="N863" t="n">
        <v>87.7</v>
      </c>
      <c r="O863" t="n">
        <v>37730.68</v>
      </c>
      <c r="P863" t="n">
        <v>456.68</v>
      </c>
      <c r="Q863" t="n">
        <v>609.1799999999999</v>
      </c>
      <c r="R863" t="n">
        <v>93.05</v>
      </c>
      <c r="S863" t="n">
        <v>46.36</v>
      </c>
      <c r="T863" t="n">
        <v>22704.42</v>
      </c>
      <c r="U863" t="n">
        <v>0.5</v>
      </c>
      <c r="V863" t="n">
        <v>0.86</v>
      </c>
      <c r="W863" t="n">
        <v>9.289999999999999</v>
      </c>
      <c r="X863" t="n">
        <v>1.46</v>
      </c>
      <c r="Y863" t="n">
        <v>1</v>
      </c>
      <c r="Z863" t="n">
        <v>10</v>
      </c>
    </row>
    <row r="864">
      <c r="A864" t="n">
        <v>15</v>
      </c>
      <c r="B864" t="n">
        <v>150</v>
      </c>
      <c r="C864" t="inlineStr">
        <is>
          <t xml:space="preserve">CONCLUIDO	</t>
        </is>
      </c>
      <c r="D864" t="n">
        <v>3.1598</v>
      </c>
      <c r="E864" t="n">
        <v>31.65</v>
      </c>
      <c r="F864" t="n">
        <v>24.76</v>
      </c>
      <c r="G864" t="n">
        <v>21.22</v>
      </c>
      <c r="H864" t="n">
        <v>0.28</v>
      </c>
      <c r="I864" t="n">
        <v>70</v>
      </c>
      <c r="J864" t="n">
        <v>304.56</v>
      </c>
      <c r="K864" t="n">
        <v>61.82</v>
      </c>
      <c r="L864" t="n">
        <v>4.75</v>
      </c>
      <c r="M864" t="n">
        <v>68</v>
      </c>
      <c r="N864" t="n">
        <v>87.98999999999999</v>
      </c>
      <c r="O864" t="n">
        <v>37796.51</v>
      </c>
      <c r="P864" t="n">
        <v>455.22</v>
      </c>
      <c r="Q864" t="n">
        <v>608.97</v>
      </c>
      <c r="R864" t="n">
        <v>90.23999999999999</v>
      </c>
      <c r="S864" t="n">
        <v>46.36</v>
      </c>
      <c r="T864" t="n">
        <v>21316.26</v>
      </c>
      <c r="U864" t="n">
        <v>0.51</v>
      </c>
      <c r="V864" t="n">
        <v>0.86</v>
      </c>
      <c r="W864" t="n">
        <v>9.300000000000001</v>
      </c>
      <c r="X864" t="n">
        <v>1.38</v>
      </c>
      <c r="Y864" t="n">
        <v>1</v>
      </c>
      <c r="Z864" t="n">
        <v>10</v>
      </c>
    </row>
    <row r="865">
      <c r="A865" t="n">
        <v>16</v>
      </c>
      <c r="B865" t="n">
        <v>150</v>
      </c>
      <c r="C865" t="inlineStr">
        <is>
          <t xml:space="preserve">CONCLUIDO	</t>
        </is>
      </c>
      <c r="D865" t="n">
        <v>3.1919</v>
      </c>
      <c r="E865" t="n">
        <v>31.33</v>
      </c>
      <c r="F865" t="n">
        <v>24.67</v>
      </c>
      <c r="G865" t="n">
        <v>22.42</v>
      </c>
      <c r="H865" t="n">
        <v>0.29</v>
      </c>
      <c r="I865" t="n">
        <v>66</v>
      </c>
      <c r="J865" t="n">
        <v>305.09</v>
      </c>
      <c r="K865" t="n">
        <v>61.82</v>
      </c>
      <c r="L865" t="n">
        <v>5</v>
      </c>
      <c r="M865" t="n">
        <v>64</v>
      </c>
      <c r="N865" t="n">
        <v>88.27</v>
      </c>
      <c r="O865" t="n">
        <v>37862.45</v>
      </c>
      <c r="P865" t="n">
        <v>453.35</v>
      </c>
      <c r="Q865" t="n">
        <v>609.0700000000001</v>
      </c>
      <c r="R865" t="n">
        <v>87.81</v>
      </c>
      <c r="S865" t="n">
        <v>46.36</v>
      </c>
      <c r="T865" t="n">
        <v>20123.56</v>
      </c>
      <c r="U865" t="n">
        <v>0.53</v>
      </c>
      <c r="V865" t="n">
        <v>0.86</v>
      </c>
      <c r="W865" t="n">
        <v>9.27</v>
      </c>
      <c r="X865" t="n">
        <v>1.29</v>
      </c>
      <c r="Y865" t="n">
        <v>1</v>
      </c>
      <c r="Z865" t="n">
        <v>10</v>
      </c>
    </row>
    <row r="866">
      <c r="A866" t="n">
        <v>17</v>
      </c>
      <c r="B866" t="n">
        <v>150</v>
      </c>
      <c r="C866" t="inlineStr">
        <is>
          <t xml:space="preserve">CONCLUIDO	</t>
        </is>
      </c>
      <c r="D866" t="n">
        <v>3.2131</v>
      </c>
      <c r="E866" t="n">
        <v>31.12</v>
      </c>
      <c r="F866" t="n">
        <v>24.63</v>
      </c>
      <c r="G866" t="n">
        <v>23.45</v>
      </c>
      <c r="H866" t="n">
        <v>0.31</v>
      </c>
      <c r="I866" t="n">
        <v>63</v>
      </c>
      <c r="J866" t="n">
        <v>305.63</v>
      </c>
      <c r="K866" t="n">
        <v>61.82</v>
      </c>
      <c r="L866" t="n">
        <v>5.25</v>
      </c>
      <c r="M866" t="n">
        <v>61</v>
      </c>
      <c r="N866" t="n">
        <v>88.56</v>
      </c>
      <c r="O866" t="n">
        <v>37928.52</v>
      </c>
      <c r="P866" t="n">
        <v>452.44</v>
      </c>
      <c r="Q866" t="n">
        <v>608.98</v>
      </c>
      <c r="R866" t="n">
        <v>86.23999999999999</v>
      </c>
      <c r="S866" t="n">
        <v>46.36</v>
      </c>
      <c r="T866" t="n">
        <v>19351.04</v>
      </c>
      <c r="U866" t="n">
        <v>0.54</v>
      </c>
      <c r="V866" t="n">
        <v>0.87</v>
      </c>
      <c r="W866" t="n">
        <v>9.279999999999999</v>
      </c>
      <c r="X866" t="n">
        <v>1.25</v>
      </c>
      <c r="Y866" t="n">
        <v>1</v>
      </c>
      <c r="Z866" t="n">
        <v>10</v>
      </c>
    </row>
    <row r="867">
      <c r="A867" t="n">
        <v>18</v>
      </c>
      <c r="B867" t="n">
        <v>150</v>
      </c>
      <c r="C867" t="inlineStr">
        <is>
          <t xml:space="preserve">CONCLUIDO	</t>
        </is>
      </c>
      <c r="D867" t="n">
        <v>3.2388</v>
      </c>
      <c r="E867" t="n">
        <v>30.88</v>
      </c>
      <c r="F867" t="n">
        <v>24.55</v>
      </c>
      <c r="G867" t="n">
        <v>24.55</v>
      </c>
      <c r="H867" t="n">
        <v>0.32</v>
      </c>
      <c r="I867" t="n">
        <v>60</v>
      </c>
      <c r="J867" t="n">
        <v>306.17</v>
      </c>
      <c r="K867" t="n">
        <v>61.82</v>
      </c>
      <c r="L867" t="n">
        <v>5.5</v>
      </c>
      <c r="M867" t="n">
        <v>58</v>
      </c>
      <c r="N867" t="n">
        <v>88.84</v>
      </c>
      <c r="O867" t="n">
        <v>37994.72</v>
      </c>
      <c r="P867" t="n">
        <v>450.93</v>
      </c>
      <c r="Q867" t="n">
        <v>609.04</v>
      </c>
      <c r="R867" t="n">
        <v>83.81999999999999</v>
      </c>
      <c r="S867" t="n">
        <v>46.36</v>
      </c>
      <c r="T867" t="n">
        <v>18159.14</v>
      </c>
      <c r="U867" t="n">
        <v>0.55</v>
      </c>
      <c r="V867" t="n">
        <v>0.87</v>
      </c>
      <c r="W867" t="n">
        <v>9.27</v>
      </c>
      <c r="X867" t="n">
        <v>1.17</v>
      </c>
      <c r="Y867" t="n">
        <v>1</v>
      </c>
      <c r="Z867" t="n">
        <v>10</v>
      </c>
    </row>
    <row r="868">
      <c r="A868" t="n">
        <v>19</v>
      </c>
      <c r="B868" t="n">
        <v>150</v>
      </c>
      <c r="C868" t="inlineStr">
        <is>
          <t xml:space="preserve">CONCLUIDO	</t>
        </is>
      </c>
      <c r="D868" t="n">
        <v>3.2619</v>
      </c>
      <c r="E868" t="n">
        <v>30.66</v>
      </c>
      <c r="F868" t="n">
        <v>24.49</v>
      </c>
      <c r="G868" t="n">
        <v>25.78</v>
      </c>
      <c r="H868" t="n">
        <v>0.33</v>
      </c>
      <c r="I868" t="n">
        <v>57</v>
      </c>
      <c r="J868" t="n">
        <v>306.7</v>
      </c>
      <c r="K868" t="n">
        <v>61.82</v>
      </c>
      <c r="L868" t="n">
        <v>5.75</v>
      </c>
      <c r="M868" t="n">
        <v>55</v>
      </c>
      <c r="N868" t="n">
        <v>89.13</v>
      </c>
      <c r="O868" t="n">
        <v>38061.04</v>
      </c>
      <c r="P868" t="n">
        <v>449.88</v>
      </c>
      <c r="Q868" t="n">
        <v>609.0599999999999</v>
      </c>
      <c r="R868" t="n">
        <v>81.98999999999999</v>
      </c>
      <c r="S868" t="n">
        <v>46.36</v>
      </c>
      <c r="T868" t="n">
        <v>17257.51</v>
      </c>
      <c r="U868" t="n">
        <v>0.57</v>
      </c>
      <c r="V868" t="n">
        <v>0.87</v>
      </c>
      <c r="W868" t="n">
        <v>9.27</v>
      </c>
      <c r="X868" t="n">
        <v>1.12</v>
      </c>
      <c r="Y868" t="n">
        <v>1</v>
      </c>
      <c r="Z868" t="n">
        <v>10</v>
      </c>
    </row>
    <row r="869">
      <c r="A869" t="n">
        <v>20</v>
      </c>
      <c r="B869" t="n">
        <v>150</v>
      </c>
      <c r="C869" t="inlineStr">
        <is>
          <t xml:space="preserve">CONCLUIDO	</t>
        </is>
      </c>
      <c r="D869" t="n">
        <v>3.2777</v>
      </c>
      <c r="E869" t="n">
        <v>30.51</v>
      </c>
      <c r="F869" t="n">
        <v>24.46</v>
      </c>
      <c r="G869" t="n">
        <v>26.68</v>
      </c>
      <c r="H869" t="n">
        <v>0.35</v>
      </c>
      <c r="I869" t="n">
        <v>55</v>
      </c>
      <c r="J869" t="n">
        <v>307.24</v>
      </c>
      <c r="K869" t="n">
        <v>61.82</v>
      </c>
      <c r="L869" t="n">
        <v>6</v>
      </c>
      <c r="M869" t="n">
        <v>53</v>
      </c>
      <c r="N869" t="n">
        <v>89.42</v>
      </c>
      <c r="O869" t="n">
        <v>38127.48</v>
      </c>
      <c r="P869" t="n">
        <v>449.18</v>
      </c>
      <c r="Q869" t="n">
        <v>608.89</v>
      </c>
      <c r="R869" t="n">
        <v>81</v>
      </c>
      <c r="S869" t="n">
        <v>46.36</v>
      </c>
      <c r="T869" t="n">
        <v>16770.19</v>
      </c>
      <c r="U869" t="n">
        <v>0.57</v>
      </c>
      <c r="V869" t="n">
        <v>0.87</v>
      </c>
      <c r="W869" t="n">
        <v>9.27</v>
      </c>
      <c r="X869" t="n">
        <v>1.08</v>
      </c>
      <c r="Y869" t="n">
        <v>1</v>
      </c>
      <c r="Z869" t="n">
        <v>10</v>
      </c>
    </row>
    <row r="870">
      <c r="A870" t="n">
        <v>21</v>
      </c>
      <c r="B870" t="n">
        <v>150</v>
      </c>
      <c r="C870" t="inlineStr">
        <is>
          <t xml:space="preserve">CONCLUIDO	</t>
        </is>
      </c>
      <c r="D870" t="n">
        <v>3.2935</v>
      </c>
      <c r="E870" t="n">
        <v>30.36</v>
      </c>
      <c r="F870" t="n">
        <v>24.42</v>
      </c>
      <c r="G870" t="n">
        <v>27.65</v>
      </c>
      <c r="H870" t="n">
        <v>0.36</v>
      </c>
      <c r="I870" t="n">
        <v>53</v>
      </c>
      <c r="J870" t="n">
        <v>307.78</v>
      </c>
      <c r="K870" t="n">
        <v>61.82</v>
      </c>
      <c r="L870" t="n">
        <v>6.25</v>
      </c>
      <c r="M870" t="n">
        <v>51</v>
      </c>
      <c r="N870" t="n">
        <v>89.70999999999999</v>
      </c>
      <c r="O870" t="n">
        <v>38194.05</v>
      </c>
      <c r="P870" t="n">
        <v>448.41</v>
      </c>
      <c r="Q870" t="n">
        <v>608.9299999999999</v>
      </c>
      <c r="R870" t="n">
        <v>79.72</v>
      </c>
      <c r="S870" t="n">
        <v>46.36</v>
      </c>
      <c r="T870" t="n">
        <v>16142.08</v>
      </c>
      <c r="U870" t="n">
        <v>0.58</v>
      </c>
      <c r="V870" t="n">
        <v>0.87</v>
      </c>
      <c r="W870" t="n">
        <v>9.27</v>
      </c>
      <c r="X870" t="n">
        <v>1.04</v>
      </c>
      <c r="Y870" t="n">
        <v>1</v>
      </c>
      <c r="Z870" t="n">
        <v>10</v>
      </c>
    </row>
    <row r="871">
      <c r="A871" t="n">
        <v>22</v>
      </c>
      <c r="B871" t="n">
        <v>150</v>
      </c>
      <c r="C871" t="inlineStr">
        <is>
          <t xml:space="preserve">CONCLUIDO	</t>
        </is>
      </c>
      <c r="D871" t="n">
        <v>3.311</v>
      </c>
      <c r="E871" t="n">
        <v>30.2</v>
      </c>
      <c r="F871" t="n">
        <v>24.37</v>
      </c>
      <c r="G871" t="n">
        <v>28.67</v>
      </c>
      <c r="H871" t="n">
        <v>0.38</v>
      </c>
      <c r="I871" t="n">
        <v>51</v>
      </c>
      <c r="J871" t="n">
        <v>308.32</v>
      </c>
      <c r="K871" t="n">
        <v>61.82</v>
      </c>
      <c r="L871" t="n">
        <v>6.5</v>
      </c>
      <c r="M871" t="n">
        <v>49</v>
      </c>
      <c r="N871" t="n">
        <v>90</v>
      </c>
      <c r="O871" t="n">
        <v>38260.74</v>
      </c>
      <c r="P871" t="n">
        <v>447.43</v>
      </c>
      <c r="Q871" t="n">
        <v>608.95</v>
      </c>
      <c r="R871" t="n">
        <v>78.19</v>
      </c>
      <c r="S871" t="n">
        <v>46.36</v>
      </c>
      <c r="T871" t="n">
        <v>15388.73</v>
      </c>
      <c r="U871" t="n">
        <v>0.59</v>
      </c>
      <c r="V871" t="n">
        <v>0.87</v>
      </c>
      <c r="W871" t="n">
        <v>9.26</v>
      </c>
      <c r="X871" t="n">
        <v>1</v>
      </c>
      <c r="Y871" t="n">
        <v>1</v>
      </c>
      <c r="Z871" t="n">
        <v>10</v>
      </c>
    </row>
    <row r="872">
      <c r="A872" t="n">
        <v>23</v>
      </c>
      <c r="B872" t="n">
        <v>150</v>
      </c>
      <c r="C872" t="inlineStr">
        <is>
          <t xml:space="preserve">CONCLUIDO	</t>
        </is>
      </c>
      <c r="D872" t="n">
        <v>3.3273</v>
      </c>
      <c r="E872" t="n">
        <v>30.05</v>
      </c>
      <c r="F872" t="n">
        <v>24.33</v>
      </c>
      <c r="G872" t="n">
        <v>29.8</v>
      </c>
      <c r="H872" t="n">
        <v>0.39</v>
      </c>
      <c r="I872" t="n">
        <v>49</v>
      </c>
      <c r="J872" t="n">
        <v>308.86</v>
      </c>
      <c r="K872" t="n">
        <v>61.82</v>
      </c>
      <c r="L872" t="n">
        <v>6.75</v>
      </c>
      <c r="M872" t="n">
        <v>47</v>
      </c>
      <c r="N872" t="n">
        <v>90.29000000000001</v>
      </c>
      <c r="O872" t="n">
        <v>38327.57</v>
      </c>
      <c r="P872" t="n">
        <v>446.78</v>
      </c>
      <c r="Q872" t="n">
        <v>608.99</v>
      </c>
      <c r="R872" t="n">
        <v>77.3</v>
      </c>
      <c r="S872" t="n">
        <v>46.36</v>
      </c>
      <c r="T872" t="n">
        <v>14953.24</v>
      </c>
      <c r="U872" t="n">
        <v>0.6</v>
      </c>
      <c r="V872" t="n">
        <v>0.88</v>
      </c>
      <c r="W872" t="n">
        <v>9.25</v>
      </c>
      <c r="X872" t="n">
        <v>0.96</v>
      </c>
      <c r="Y872" t="n">
        <v>1</v>
      </c>
      <c r="Z872" t="n">
        <v>10</v>
      </c>
    </row>
    <row r="873">
      <c r="A873" t="n">
        <v>24</v>
      </c>
      <c r="B873" t="n">
        <v>150</v>
      </c>
      <c r="C873" t="inlineStr">
        <is>
          <t xml:space="preserve">CONCLUIDO	</t>
        </is>
      </c>
      <c r="D873" t="n">
        <v>3.3463</v>
      </c>
      <c r="E873" t="n">
        <v>29.88</v>
      </c>
      <c r="F873" t="n">
        <v>24.28</v>
      </c>
      <c r="G873" t="n">
        <v>30.99</v>
      </c>
      <c r="H873" t="n">
        <v>0.4</v>
      </c>
      <c r="I873" t="n">
        <v>47</v>
      </c>
      <c r="J873" t="n">
        <v>309.41</v>
      </c>
      <c r="K873" t="n">
        <v>61.82</v>
      </c>
      <c r="L873" t="n">
        <v>7</v>
      </c>
      <c r="M873" t="n">
        <v>45</v>
      </c>
      <c r="N873" t="n">
        <v>90.59</v>
      </c>
      <c r="O873" t="n">
        <v>38394.52</v>
      </c>
      <c r="P873" t="n">
        <v>445.63</v>
      </c>
      <c r="Q873" t="n">
        <v>608.9400000000001</v>
      </c>
      <c r="R873" t="n">
        <v>75.45999999999999</v>
      </c>
      <c r="S873" t="n">
        <v>46.36</v>
      </c>
      <c r="T873" t="n">
        <v>14044.79</v>
      </c>
      <c r="U873" t="n">
        <v>0.61</v>
      </c>
      <c r="V873" t="n">
        <v>0.88</v>
      </c>
      <c r="W873" t="n">
        <v>9.25</v>
      </c>
      <c r="X873" t="n">
        <v>0.9</v>
      </c>
      <c r="Y873" t="n">
        <v>1</v>
      </c>
      <c r="Z873" t="n">
        <v>10</v>
      </c>
    </row>
    <row r="874">
      <c r="A874" t="n">
        <v>25</v>
      </c>
      <c r="B874" t="n">
        <v>150</v>
      </c>
      <c r="C874" t="inlineStr">
        <is>
          <t xml:space="preserve">CONCLUIDO	</t>
        </is>
      </c>
      <c r="D874" t="n">
        <v>3.3583</v>
      </c>
      <c r="E874" t="n">
        <v>29.78</v>
      </c>
      <c r="F874" t="n">
        <v>24.28</v>
      </c>
      <c r="G874" t="n">
        <v>32.37</v>
      </c>
      <c r="H874" t="n">
        <v>0.42</v>
      </c>
      <c r="I874" t="n">
        <v>45</v>
      </c>
      <c r="J874" t="n">
        <v>309.95</v>
      </c>
      <c r="K874" t="n">
        <v>61.82</v>
      </c>
      <c r="L874" t="n">
        <v>7.25</v>
      </c>
      <c r="M874" t="n">
        <v>43</v>
      </c>
      <c r="N874" t="n">
        <v>90.88</v>
      </c>
      <c r="O874" t="n">
        <v>38461.6</v>
      </c>
      <c r="P874" t="n">
        <v>445.43</v>
      </c>
      <c r="Q874" t="n">
        <v>608.88</v>
      </c>
      <c r="R874" t="n">
        <v>75.16</v>
      </c>
      <c r="S874" t="n">
        <v>46.36</v>
      </c>
      <c r="T874" t="n">
        <v>13903.19</v>
      </c>
      <c r="U874" t="n">
        <v>0.62</v>
      </c>
      <c r="V874" t="n">
        <v>0.88</v>
      </c>
      <c r="W874" t="n">
        <v>9.26</v>
      </c>
      <c r="X874" t="n">
        <v>0.91</v>
      </c>
      <c r="Y874" t="n">
        <v>1</v>
      </c>
      <c r="Z874" t="n">
        <v>10</v>
      </c>
    </row>
    <row r="875">
      <c r="A875" t="n">
        <v>26</v>
      </c>
      <c r="B875" t="n">
        <v>150</v>
      </c>
      <c r="C875" t="inlineStr">
        <is>
          <t xml:space="preserve">CONCLUIDO	</t>
        </is>
      </c>
      <c r="D875" t="n">
        <v>3.3697</v>
      </c>
      <c r="E875" t="n">
        <v>29.68</v>
      </c>
      <c r="F875" t="n">
        <v>24.23</v>
      </c>
      <c r="G875" t="n">
        <v>33.05</v>
      </c>
      <c r="H875" t="n">
        <v>0.43</v>
      </c>
      <c r="I875" t="n">
        <v>44</v>
      </c>
      <c r="J875" t="n">
        <v>310.5</v>
      </c>
      <c r="K875" t="n">
        <v>61.82</v>
      </c>
      <c r="L875" t="n">
        <v>7.5</v>
      </c>
      <c r="M875" t="n">
        <v>42</v>
      </c>
      <c r="N875" t="n">
        <v>91.18000000000001</v>
      </c>
      <c r="O875" t="n">
        <v>38528.81</v>
      </c>
      <c r="P875" t="n">
        <v>444.71</v>
      </c>
      <c r="Q875" t="n">
        <v>608.99</v>
      </c>
      <c r="R875" t="n">
        <v>74.12</v>
      </c>
      <c r="S875" t="n">
        <v>46.36</v>
      </c>
      <c r="T875" t="n">
        <v>13386.7</v>
      </c>
      <c r="U875" t="n">
        <v>0.63</v>
      </c>
      <c r="V875" t="n">
        <v>0.88</v>
      </c>
      <c r="W875" t="n">
        <v>9.25</v>
      </c>
      <c r="X875" t="n">
        <v>0.86</v>
      </c>
      <c r="Y875" t="n">
        <v>1</v>
      </c>
      <c r="Z875" t="n">
        <v>10</v>
      </c>
    </row>
    <row r="876">
      <c r="A876" t="n">
        <v>27</v>
      </c>
      <c r="B876" t="n">
        <v>150</v>
      </c>
      <c r="C876" t="inlineStr">
        <is>
          <t xml:space="preserve">CONCLUIDO	</t>
        </is>
      </c>
      <c r="D876" t="n">
        <v>3.3875</v>
      </c>
      <c r="E876" t="n">
        <v>29.52</v>
      </c>
      <c r="F876" t="n">
        <v>24.19</v>
      </c>
      <c r="G876" t="n">
        <v>34.56</v>
      </c>
      <c r="H876" t="n">
        <v>0.44</v>
      </c>
      <c r="I876" t="n">
        <v>42</v>
      </c>
      <c r="J876" t="n">
        <v>311.04</v>
      </c>
      <c r="K876" t="n">
        <v>61.82</v>
      </c>
      <c r="L876" t="n">
        <v>7.75</v>
      </c>
      <c r="M876" t="n">
        <v>40</v>
      </c>
      <c r="N876" t="n">
        <v>91.47</v>
      </c>
      <c r="O876" t="n">
        <v>38596.15</v>
      </c>
      <c r="P876" t="n">
        <v>443.69</v>
      </c>
      <c r="Q876" t="n">
        <v>608.96</v>
      </c>
      <c r="R876" t="n">
        <v>72.91</v>
      </c>
      <c r="S876" t="n">
        <v>46.36</v>
      </c>
      <c r="T876" t="n">
        <v>12790.22</v>
      </c>
      <c r="U876" t="n">
        <v>0.64</v>
      </c>
      <c r="V876" t="n">
        <v>0.88</v>
      </c>
      <c r="W876" t="n">
        <v>9.24</v>
      </c>
      <c r="X876" t="n">
        <v>0.82</v>
      </c>
      <c r="Y876" t="n">
        <v>1</v>
      </c>
      <c r="Z876" t="n">
        <v>10</v>
      </c>
    </row>
    <row r="877">
      <c r="A877" t="n">
        <v>28</v>
      </c>
      <c r="B877" t="n">
        <v>150</v>
      </c>
      <c r="C877" t="inlineStr">
        <is>
          <t xml:space="preserve">CONCLUIDO	</t>
        </is>
      </c>
      <c r="D877" t="n">
        <v>3.3963</v>
      </c>
      <c r="E877" t="n">
        <v>29.44</v>
      </c>
      <c r="F877" t="n">
        <v>24.17</v>
      </c>
      <c r="G877" t="n">
        <v>35.37</v>
      </c>
      <c r="H877" t="n">
        <v>0.46</v>
      </c>
      <c r="I877" t="n">
        <v>41</v>
      </c>
      <c r="J877" t="n">
        <v>311.59</v>
      </c>
      <c r="K877" t="n">
        <v>61.82</v>
      </c>
      <c r="L877" t="n">
        <v>8</v>
      </c>
      <c r="M877" t="n">
        <v>39</v>
      </c>
      <c r="N877" t="n">
        <v>91.77</v>
      </c>
      <c r="O877" t="n">
        <v>38663.62</v>
      </c>
      <c r="P877" t="n">
        <v>443.3</v>
      </c>
      <c r="Q877" t="n">
        <v>609.15</v>
      </c>
      <c r="R877" t="n">
        <v>72.08</v>
      </c>
      <c r="S877" t="n">
        <v>46.36</v>
      </c>
      <c r="T877" t="n">
        <v>12383.31</v>
      </c>
      <c r="U877" t="n">
        <v>0.64</v>
      </c>
      <c r="V877" t="n">
        <v>0.88</v>
      </c>
      <c r="W877" t="n">
        <v>9.24</v>
      </c>
      <c r="X877" t="n">
        <v>0.79</v>
      </c>
      <c r="Y877" t="n">
        <v>1</v>
      </c>
      <c r="Z877" t="n">
        <v>10</v>
      </c>
    </row>
    <row r="878">
      <c r="A878" t="n">
        <v>29</v>
      </c>
      <c r="B878" t="n">
        <v>150</v>
      </c>
      <c r="C878" t="inlineStr">
        <is>
          <t xml:space="preserve">CONCLUIDO	</t>
        </is>
      </c>
      <c r="D878" t="n">
        <v>3.4048</v>
      </c>
      <c r="E878" t="n">
        <v>29.37</v>
      </c>
      <c r="F878" t="n">
        <v>24.15</v>
      </c>
      <c r="G878" t="n">
        <v>36.23</v>
      </c>
      <c r="H878" t="n">
        <v>0.47</v>
      </c>
      <c r="I878" t="n">
        <v>40</v>
      </c>
      <c r="J878" t="n">
        <v>312.14</v>
      </c>
      <c r="K878" t="n">
        <v>61.82</v>
      </c>
      <c r="L878" t="n">
        <v>8.25</v>
      </c>
      <c r="M878" t="n">
        <v>38</v>
      </c>
      <c r="N878" t="n">
        <v>92.06999999999999</v>
      </c>
      <c r="O878" t="n">
        <v>38731.35</v>
      </c>
      <c r="P878" t="n">
        <v>442.91</v>
      </c>
      <c r="Q878" t="n">
        <v>608.9400000000001</v>
      </c>
      <c r="R878" t="n">
        <v>71.56999999999999</v>
      </c>
      <c r="S878" t="n">
        <v>46.36</v>
      </c>
      <c r="T878" t="n">
        <v>12132.59</v>
      </c>
      <c r="U878" t="n">
        <v>0.65</v>
      </c>
      <c r="V878" t="n">
        <v>0.88</v>
      </c>
      <c r="W878" t="n">
        <v>9.24</v>
      </c>
      <c r="X878" t="n">
        <v>0.78</v>
      </c>
      <c r="Y878" t="n">
        <v>1</v>
      </c>
      <c r="Z878" t="n">
        <v>10</v>
      </c>
    </row>
    <row r="879">
      <c r="A879" t="n">
        <v>30</v>
      </c>
      <c r="B879" t="n">
        <v>150</v>
      </c>
      <c r="C879" t="inlineStr">
        <is>
          <t xml:space="preserve">CONCLUIDO	</t>
        </is>
      </c>
      <c r="D879" t="n">
        <v>3.4134</v>
      </c>
      <c r="E879" t="n">
        <v>29.3</v>
      </c>
      <c r="F879" t="n">
        <v>24.13</v>
      </c>
      <c r="G879" t="n">
        <v>37.13</v>
      </c>
      <c r="H879" t="n">
        <v>0.48</v>
      </c>
      <c r="I879" t="n">
        <v>39</v>
      </c>
      <c r="J879" t="n">
        <v>312.69</v>
      </c>
      <c r="K879" t="n">
        <v>61.82</v>
      </c>
      <c r="L879" t="n">
        <v>8.5</v>
      </c>
      <c r="M879" t="n">
        <v>37</v>
      </c>
      <c r="N879" t="n">
        <v>92.37</v>
      </c>
      <c r="O879" t="n">
        <v>38799.09</v>
      </c>
      <c r="P879" t="n">
        <v>442.47</v>
      </c>
      <c r="Q879" t="n">
        <v>608.91</v>
      </c>
      <c r="R879" t="n">
        <v>70.95</v>
      </c>
      <c r="S879" t="n">
        <v>46.36</v>
      </c>
      <c r="T879" t="n">
        <v>11828.2</v>
      </c>
      <c r="U879" t="n">
        <v>0.65</v>
      </c>
      <c r="V879" t="n">
        <v>0.88</v>
      </c>
      <c r="W879" t="n">
        <v>9.24</v>
      </c>
      <c r="X879" t="n">
        <v>0.76</v>
      </c>
      <c r="Y879" t="n">
        <v>1</v>
      </c>
      <c r="Z879" t="n">
        <v>10</v>
      </c>
    </row>
    <row r="880">
      <c r="A880" t="n">
        <v>31</v>
      </c>
      <c r="B880" t="n">
        <v>150</v>
      </c>
      <c r="C880" t="inlineStr">
        <is>
          <t xml:space="preserve">CONCLUIDO	</t>
        </is>
      </c>
      <c r="D880" t="n">
        <v>3.4211</v>
      </c>
      <c r="E880" t="n">
        <v>29.23</v>
      </c>
      <c r="F880" t="n">
        <v>24.12</v>
      </c>
      <c r="G880" t="n">
        <v>38.09</v>
      </c>
      <c r="H880" t="n">
        <v>0.5</v>
      </c>
      <c r="I880" t="n">
        <v>38</v>
      </c>
      <c r="J880" t="n">
        <v>313.24</v>
      </c>
      <c r="K880" t="n">
        <v>61.82</v>
      </c>
      <c r="L880" t="n">
        <v>8.75</v>
      </c>
      <c r="M880" t="n">
        <v>36</v>
      </c>
      <c r="N880" t="n">
        <v>92.67</v>
      </c>
      <c r="O880" t="n">
        <v>38866.96</v>
      </c>
      <c r="P880" t="n">
        <v>442.23</v>
      </c>
      <c r="Q880" t="n">
        <v>608.87</v>
      </c>
      <c r="R880" t="n">
        <v>70.62</v>
      </c>
      <c r="S880" t="n">
        <v>46.36</v>
      </c>
      <c r="T880" t="n">
        <v>11666.52</v>
      </c>
      <c r="U880" t="n">
        <v>0.66</v>
      </c>
      <c r="V880" t="n">
        <v>0.88</v>
      </c>
      <c r="W880" t="n">
        <v>9.24</v>
      </c>
      <c r="X880" t="n">
        <v>0.75</v>
      </c>
      <c r="Y880" t="n">
        <v>1</v>
      </c>
      <c r="Z880" t="n">
        <v>10</v>
      </c>
    </row>
    <row r="881">
      <c r="A881" t="n">
        <v>32</v>
      </c>
      <c r="B881" t="n">
        <v>150</v>
      </c>
      <c r="C881" t="inlineStr">
        <is>
          <t xml:space="preserve">CONCLUIDO	</t>
        </is>
      </c>
      <c r="D881" t="n">
        <v>3.4286</v>
      </c>
      <c r="E881" t="n">
        <v>29.17</v>
      </c>
      <c r="F881" t="n">
        <v>24.11</v>
      </c>
      <c r="G881" t="n">
        <v>39.1</v>
      </c>
      <c r="H881" t="n">
        <v>0.51</v>
      </c>
      <c r="I881" t="n">
        <v>37</v>
      </c>
      <c r="J881" t="n">
        <v>313.79</v>
      </c>
      <c r="K881" t="n">
        <v>61.82</v>
      </c>
      <c r="L881" t="n">
        <v>9</v>
      </c>
      <c r="M881" t="n">
        <v>35</v>
      </c>
      <c r="N881" t="n">
        <v>92.97</v>
      </c>
      <c r="O881" t="n">
        <v>38934.97</v>
      </c>
      <c r="P881" t="n">
        <v>441.95</v>
      </c>
      <c r="Q881" t="n">
        <v>608.9</v>
      </c>
      <c r="R881" t="n">
        <v>70.17</v>
      </c>
      <c r="S881" t="n">
        <v>46.36</v>
      </c>
      <c r="T881" t="n">
        <v>11446.07</v>
      </c>
      <c r="U881" t="n">
        <v>0.66</v>
      </c>
      <c r="V881" t="n">
        <v>0.88</v>
      </c>
      <c r="W881" t="n">
        <v>9.25</v>
      </c>
      <c r="X881" t="n">
        <v>0.74</v>
      </c>
      <c r="Y881" t="n">
        <v>1</v>
      </c>
      <c r="Z881" t="n">
        <v>10</v>
      </c>
    </row>
    <row r="882">
      <c r="A882" t="n">
        <v>33</v>
      </c>
      <c r="B882" t="n">
        <v>150</v>
      </c>
      <c r="C882" t="inlineStr">
        <is>
          <t xml:space="preserve">CONCLUIDO	</t>
        </is>
      </c>
      <c r="D882" t="n">
        <v>3.4392</v>
      </c>
      <c r="E882" t="n">
        <v>29.08</v>
      </c>
      <c r="F882" t="n">
        <v>24.08</v>
      </c>
      <c r="G882" t="n">
        <v>40.13</v>
      </c>
      <c r="H882" t="n">
        <v>0.52</v>
      </c>
      <c r="I882" t="n">
        <v>36</v>
      </c>
      <c r="J882" t="n">
        <v>314.34</v>
      </c>
      <c r="K882" t="n">
        <v>61.82</v>
      </c>
      <c r="L882" t="n">
        <v>9.25</v>
      </c>
      <c r="M882" t="n">
        <v>34</v>
      </c>
      <c r="N882" t="n">
        <v>93.27</v>
      </c>
      <c r="O882" t="n">
        <v>39003.11</v>
      </c>
      <c r="P882" t="n">
        <v>441.33</v>
      </c>
      <c r="Q882" t="n">
        <v>608.96</v>
      </c>
      <c r="R882" t="n">
        <v>69.27</v>
      </c>
      <c r="S882" t="n">
        <v>46.36</v>
      </c>
      <c r="T882" t="n">
        <v>11004.78</v>
      </c>
      <c r="U882" t="n">
        <v>0.67</v>
      </c>
      <c r="V882" t="n">
        <v>0.89</v>
      </c>
      <c r="W882" t="n">
        <v>9.24</v>
      </c>
      <c r="X882" t="n">
        <v>0.7</v>
      </c>
      <c r="Y882" t="n">
        <v>1</v>
      </c>
      <c r="Z882" t="n">
        <v>10</v>
      </c>
    </row>
    <row r="883">
      <c r="A883" t="n">
        <v>34</v>
      </c>
      <c r="B883" t="n">
        <v>150</v>
      </c>
      <c r="C883" t="inlineStr">
        <is>
          <t xml:space="preserve">CONCLUIDO	</t>
        </is>
      </c>
      <c r="D883" t="n">
        <v>3.45</v>
      </c>
      <c r="E883" t="n">
        <v>28.99</v>
      </c>
      <c r="F883" t="n">
        <v>24.04</v>
      </c>
      <c r="G883" t="n">
        <v>41.22</v>
      </c>
      <c r="H883" t="n">
        <v>0.54</v>
      </c>
      <c r="I883" t="n">
        <v>35</v>
      </c>
      <c r="J883" t="n">
        <v>314.9</v>
      </c>
      <c r="K883" t="n">
        <v>61.82</v>
      </c>
      <c r="L883" t="n">
        <v>9.5</v>
      </c>
      <c r="M883" t="n">
        <v>33</v>
      </c>
      <c r="N883" t="n">
        <v>93.56999999999999</v>
      </c>
      <c r="O883" t="n">
        <v>39071.38</v>
      </c>
      <c r="P883" t="n">
        <v>440.55</v>
      </c>
      <c r="Q883" t="n">
        <v>608.96</v>
      </c>
      <c r="R883" t="n">
        <v>68.06</v>
      </c>
      <c r="S883" t="n">
        <v>46.36</v>
      </c>
      <c r="T883" t="n">
        <v>10401.88</v>
      </c>
      <c r="U883" t="n">
        <v>0.68</v>
      </c>
      <c r="V883" t="n">
        <v>0.89</v>
      </c>
      <c r="W883" t="n">
        <v>9.24</v>
      </c>
      <c r="X883" t="n">
        <v>0.67</v>
      </c>
      <c r="Y883" t="n">
        <v>1</v>
      </c>
      <c r="Z883" t="n">
        <v>10</v>
      </c>
    </row>
    <row r="884">
      <c r="A884" t="n">
        <v>35</v>
      </c>
      <c r="B884" t="n">
        <v>150</v>
      </c>
      <c r="C884" t="inlineStr">
        <is>
          <t xml:space="preserve">CONCLUIDO	</t>
        </is>
      </c>
      <c r="D884" t="n">
        <v>3.4568</v>
      </c>
      <c r="E884" t="n">
        <v>28.93</v>
      </c>
      <c r="F884" t="n">
        <v>24.04</v>
      </c>
      <c r="G884" t="n">
        <v>42.43</v>
      </c>
      <c r="H884" t="n">
        <v>0.55</v>
      </c>
      <c r="I884" t="n">
        <v>34</v>
      </c>
      <c r="J884" t="n">
        <v>315.45</v>
      </c>
      <c r="K884" t="n">
        <v>61.82</v>
      </c>
      <c r="L884" t="n">
        <v>9.75</v>
      </c>
      <c r="M884" t="n">
        <v>32</v>
      </c>
      <c r="N884" t="n">
        <v>93.88</v>
      </c>
      <c r="O884" t="n">
        <v>39139.8</v>
      </c>
      <c r="P884" t="n">
        <v>440.41</v>
      </c>
      <c r="Q884" t="n">
        <v>608.9400000000001</v>
      </c>
      <c r="R884" t="n">
        <v>68.26000000000001</v>
      </c>
      <c r="S884" t="n">
        <v>46.36</v>
      </c>
      <c r="T884" t="n">
        <v>10507.06</v>
      </c>
      <c r="U884" t="n">
        <v>0.68</v>
      </c>
      <c r="V884" t="n">
        <v>0.89</v>
      </c>
      <c r="W884" t="n">
        <v>9.23</v>
      </c>
      <c r="X884" t="n">
        <v>0.67</v>
      </c>
      <c r="Y884" t="n">
        <v>1</v>
      </c>
      <c r="Z884" t="n">
        <v>10</v>
      </c>
    </row>
    <row r="885">
      <c r="A885" t="n">
        <v>36</v>
      </c>
      <c r="B885" t="n">
        <v>150</v>
      </c>
      <c r="C885" t="inlineStr">
        <is>
          <t xml:space="preserve">CONCLUIDO	</t>
        </is>
      </c>
      <c r="D885" t="n">
        <v>3.4673</v>
      </c>
      <c r="E885" t="n">
        <v>28.84</v>
      </c>
      <c r="F885" t="n">
        <v>24.01</v>
      </c>
      <c r="G885" t="n">
        <v>43.66</v>
      </c>
      <c r="H885" t="n">
        <v>0.5600000000000001</v>
      </c>
      <c r="I885" t="n">
        <v>33</v>
      </c>
      <c r="J885" t="n">
        <v>316.01</v>
      </c>
      <c r="K885" t="n">
        <v>61.82</v>
      </c>
      <c r="L885" t="n">
        <v>10</v>
      </c>
      <c r="M885" t="n">
        <v>31</v>
      </c>
      <c r="N885" t="n">
        <v>94.18000000000001</v>
      </c>
      <c r="O885" t="n">
        <v>39208.35</v>
      </c>
      <c r="P885" t="n">
        <v>439.89</v>
      </c>
      <c r="Q885" t="n">
        <v>608.8200000000001</v>
      </c>
      <c r="R885" t="n">
        <v>67.19</v>
      </c>
      <c r="S885" t="n">
        <v>46.36</v>
      </c>
      <c r="T885" t="n">
        <v>9979.58</v>
      </c>
      <c r="U885" t="n">
        <v>0.6899999999999999</v>
      </c>
      <c r="V885" t="n">
        <v>0.89</v>
      </c>
      <c r="W885" t="n">
        <v>9.23</v>
      </c>
      <c r="X885" t="n">
        <v>0.64</v>
      </c>
      <c r="Y885" t="n">
        <v>1</v>
      </c>
      <c r="Z885" t="n">
        <v>10</v>
      </c>
    </row>
    <row r="886">
      <c r="A886" t="n">
        <v>37</v>
      </c>
      <c r="B886" t="n">
        <v>150</v>
      </c>
      <c r="C886" t="inlineStr">
        <is>
          <t xml:space="preserve">CONCLUIDO	</t>
        </is>
      </c>
      <c r="D886" t="n">
        <v>3.4742</v>
      </c>
      <c r="E886" t="n">
        <v>28.78</v>
      </c>
      <c r="F886" t="n">
        <v>24.01</v>
      </c>
      <c r="G886" t="n">
        <v>45.02</v>
      </c>
      <c r="H886" t="n">
        <v>0.58</v>
      </c>
      <c r="I886" t="n">
        <v>32</v>
      </c>
      <c r="J886" t="n">
        <v>316.56</v>
      </c>
      <c r="K886" t="n">
        <v>61.82</v>
      </c>
      <c r="L886" t="n">
        <v>10.25</v>
      </c>
      <c r="M886" t="n">
        <v>30</v>
      </c>
      <c r="N886" t="n">
        <v>94.48999999999999</v>
      </c>
      <c r="O886" t="n">
        <v>39277.04</v>
      </c>
      <c r="P886" t="n">
        <v>439.73</v>
      </c>
      <c r="Q886" t="n">
        <v>608.86</v>
      </c>
      <c r="R886" t="n">
        <v>67.14</v>
      </c>
      <c r="S886" t="n">
        <v>46.36</v>
      </c>
      <c r="T886" t="n">
        <v>9955.99</v>
      </c>
      <c r="U886" t="n">
        <v>0.6899999999999999</v>
      </c>
      <c r="V886" t="n">
        <v>0.89</v>
      </c>
      <c r="W886" t="n">
        <v>9.23</v>
      </c>
      <c r="X886" t="n">
        <v>0.64</v>
      </c>
      <c r="Y886" t="n">
        <v>1</v>
      </c>
      <c r="Z886" t="n">
        <v>10</v>
      </c>
    </row>
    <row r="887">
      <c r="A887" t="n">
        <v>38</v>
      </c>
      <c r="B887" t="n">
        <v>150</v>
      </c>
      <c r="C887" t="inlineStr">
        <is>
          <t xml:space="preserve">CONCLUIDO	</t>
        </is>
      </c>
      <c r="D887" t="n">
        <v>3.4854</v>
      </c>
      <c r="E887" t="n">
        <v>28.69</v>
      </c>
      <c r="F887" t="n">
        <v>23.97</v>
      </c>
      <c r="G887" t="n">
        <v>46.4</v>
      </c>
      <c r="H887" t="n">
        <v>0.59</v>
      </c>
      <c r="I887" t="n">
        <v>31</v>
      </c>
      <c r="J887" t="n">
        <v>317.12</v>
      </c>
      <c r="K887" t="n">
        <v>61.82</v>
      </c>
      <c r="L887" t="n">
        <v>10.5</v>
      </c>
      <c r="M887" t="n">
        <v>29</v>
      </c>
      <c r="N887" t="n">
        <v>94.8</v>
      </c>
      <c r="O887" t="n">
        <v>39345.87</v>
      </c>
      <c r="P887" t="n">
        <v>438.9</v>
      </c>
      <c r="Q887" t="n">
        <v>608.83</v>
      </c>
      <c r="R887" t="n">
        <v>65.75</v>
      </c>
      <c r="S887" t="n">
        <v>46.36</v>
      </c>
      <c r="T887" t="n">
        <v>9265.219999999999</v>
      </c>
      <c r="U887" t="n">
        <v>0.71</v>
      </c>
      <c r="V887" t="n">
        <v>0.89</v>
      </c>
      <c r="W887" t="n">
        <v>9.23</v>
      </c>
      <c r="X887" t="n">
        <v>0.6</v>
      </c>
      <c r="Y887" t="n">
        <v>1</v>
      </c>
      <c r="Z887" t="n">
        <v>10</v>
      </c>
    </row>
    <row r="888">
      <c r="A888" t="n">
        <v>39</v>
      </c>
      <c r="B888" t="n">
        <v>150</v>
      </c>
      <c r="C888" t="inlineStr">
        <is>
          <t xml:space="preserve">CONCLUIDO	</t>
        </is>
      </c>
      <c r="D888" t="n">
        <v>3.4847</v>
      </c>
      <c r="E888" t="n">
        <v>28.7</v>
      </c>
      <c r="F888" t="n">
        <v>23.98</v>
      </c>
      <c r="G888" t="n">
        <v>46.41</v>
      </c>
      <c r="H888" t="n">
        <v>0.6</v>
      </c>
      <c r="I888" t="n">
        <v>31</v>
      </c>
      <c r="J888" t="n">
        <v>317.68</v>
      </c>
      <c r="K888" t="n">
        <v>61.82</v>
      </c>
      <c r="L888" t="n">
        <v>10.75</v>
      </c>
      <c r="M888" t="n">
        <v>29</v>
      </c>
      <c r="N888" t="n">
        <v>95.11</v>
      </c>
      <c r="O888" t="n">
        <v>39414.84</v>
      </c>
      <c r="P888" t="n">
        <v>439.15</v>
      </c>
      <c r="Q888" t="n">
        <v>608.84</v>
      </c>
      <c r="R888" t="n">
        <v>66.23</v>
      </c>
      <c r="S888" t="n">
        <v>46.36</v>
      </c>
      <c r="T888" t="n">
        <v>9509.76</v>
      </c>
      <c r="U888" t="n">
        <v>0.7</v>
      </c>
      <c r="V888" t="n">
        <v>0.89</v>
      </c>
      <c r="W888" t="n">
        <v>9.23</v>
      </c>
      <c r="X888" t="n">
        <v>0.6</v>
      </c>
      <c r="Y888" t="n">
        <v>1</v>
      </c>
      <c r="Z888" t="n">
        <v>10</v>
      </c>
    </row>
    <row r="889">
      <c r="A889" t="n">
        <v>40</v>
      </c>
      <c r="B889" t="n">
        <v>150</v>
      </c>
      <c r="C889" t="inlineStr">
        <is>
          <t xml:space="preserve">CONCLUIDO	</t>
        </is>
      </c>
      <c r="D889" t="n">
        <v>3.4936</v>
      </c>
      <c r="E889" t="n">
        <v>28.62</v>
      </c>
      <c r="F889" t="n">
        <v>23.96</v>
      </c>
      <c r="G889" t="n">
        <v>47.92</v>
      </c>
      <c r="H889" t="n">
        <v>0.62</v>
      </c>
      <c r="I889" t="n">
        <v>30</v>
      </c>
      <c r="J889" t="n">
        <v>318.24</v>
      </c>
      <c r="K889" t="n">
        <v>61.82</v>
      </c>
      <c r="L889" t="n">
        <v>11</v>
      </c>
      <c r="M889" t="n">
        <v>28</v>
      </c>
      <c r="N889" t="n">
        <v>95.42</v>
      </c>
      <c r="O889" t="n">
        <v>39483.95</v>
      </c>
      <c r="P889" t="n">
        <v>438.62</v>
      </c>
      <c r="Q889" t="n">
        <v>608.9</v>
      </c>
      <c r="R889" t="n">
        <v>65.59999999999999</v>
      </c>
      <c r="S889" t="n">
        <v>46.36</v>
      </c>
      <c r="T889" t="n">
        <v>9197.51</v>
      </c>
      <c r="U889" t="n">
        <v>0.71</v>
      </c>
      <c r="V889" t="n">
        <v>0.89</v>
      </c>
      <c r="W889" t="n">
        <v>9.23</v>
      </c>
      <c r="X889" t="n">
        <v>0.59</v>
      </c>
      <c r="Y889" t="n">
        <v>1</v>
      </c>
      <c r="Z889" t="n">
        <v>10</v>
      </c>
    </row>
    <row r="890">
      <c r="A890" t="n">
        <v>41</v>
      </c>
      <c r="B890" t="n">
        <v>150</v>
      </c>
      <c r="C890" t="inlineStr">
        <is>
          <t xml:space="preserve">CONCLUIDO	</t>
        </is>
      </c>
      <c r="D890" t="n">
        <v>3.5039</v>
      </c>
      <c r="E890" t="n">
        <v>28.54</v>
      </c>
      <c r="F890" t="n">
        <v>23.93</v>
      </c>
      <c r="G890" t="n">
        <v>49.51</v>
      </c>
      <c r="H890" t="n">
        <v>0.63</v>
      </c>
      <c r="I890" t="n">
        <v>29</v>
      </c>
      <c r="J890" t="n">
        <v>318.8</v>
      </c>
      <c r="K890" t="n">
        <v>61.82</v>
      </c>
      <c r="L890" t="n">
        <v>11.25</v>
      </c>
      <c r="M890" t="n">
        <v>27</v>
      </c>
      <c r="N890" t="n">
        <v>95.73</v>
      </c>
      <c r="O890" t="n">
        <v>39553.2</v>
      </c>
      <c r="P890" t="n">
        <v>438.26</v>
      </c>
      <c r="Q890" t="n">
        <v>608.84</v>
      </c>
      <c r="R890" t="n">
        <v>64.69</v>
      </c>
      <c r="S890" t="n">
        <v>46.36</v>
      </c>
      <c r="T890" t="n">
        <v>8748.950000000001</v>
      </c>
      <c r="U890" t="n">
        <v>0.72</v>
      </c>
      <c r="V890" t="n">
        <v>0.89</v>
      </c>
      <c r="W890" t="n">
        <v>9.23</v>
      </c>
      <c r="X890" t="n">
        <v>0.5600000000000001</v>
      </c>
      <c r="Y890" t="n">
        <v>1</v>
      </c>
      <c r="Z890" t="n">
        <v>10</v>
      </c>
    </row>
    <row r="891">
      <c r="A891" t="n">
        <v>42</v>
      </c>
      <c r="B891" t="n">
        <v>150</v>
      </c>
      <c r="C891" t="inlineStr">
        <is>
          <t xml:space="preserve">CONCLUIDO	</t>
        </is>
      </c>
      <c r="D891" t="n">
        <v>3.5063</v>
      </c>
      <c r="E891" t="n">
        <v>28.52</v>
      </c>
      <c r="F891" t="n">
        <v>23.91</v>
      </c>
      <c r="G891" t="n">
        <v>49.47</v>
      </c>
      <c r="H891" t="n">
        <v>0.64</v>
      </c>
      <c r="I891" t="n">
        <v>29</v>
      </c>
      <c r="J891" t="n">
        <v>319.36</v>
      </c>
      <c r="K891" t="n">
        <v>61.82</v>
      </c>
      <c r="L891" t="n">
        <v>11.5</v>
      </c>
      <c r="M891" t="n">
        <v>27</v>
      </c>
      <c r="N891" t="n">
        <v>96.04000000000001</v>
      </c>
      <c r="O891" t="n">
        <v>39622.59</v>
      </c>
      <c r="P891" t="n">
        <v>437.7</v>
      </c>
      <c r="Q891" t="n">
        <v>608.86</v>
      </c>
      <c r="R891" t="n">
        <v>64.18000000000001</v>
      </c>
      <c r="S891" t="n">
        <v>46.36</v>
      </c>
      <c r="T891" t="n">
        <v>8491.709999999999</v>
      </c>
      <c r="U891" t="n">
        <v>0.72</v>
      </c>
      <c r="V891" t="n">
        <v>0.89</v>
      </c>
      <c r="W891" t="n">
        <v>9.220000000000001</v>
      </c>
      <c r="X891" t="n">
        <v>0.54</v>
      </c>
      <c r="Y891" t="n">
        <v>1</v>
      </c>
      <c r="Z891" t="n">
        <v>10</v>
      </c>
    </row>
    <row r="892">
      <c r="A892" t="n">
        <v>43</v>
      </c>
      <c r="B892" t="n">
        <v>150</v>
      </c>
      <c r="C892" t="inlineStr">
        <is>
          <t xml:space="preserve">CONCLUIDO	</t>
        </is>
      </c>
      <c r="D892" t="n">
        <v>3.5115</v>
      </c>
      <c r="E892" t="n">
        <v>28.48</v>
      </c>
      <c r="F892" t="n">
        <v>23.93</v>
      </c>
      <c r="G892" t="n">
        <v>51.27</v>
      </c>
      <c r="H892" t="n">
        <v>0.65</v>
      </c>
      <c r="I892" t="n">
        <v>28</v>
      </c>
      <c r="J892" t="n">
        <v>319.93</v>
      </c>
      <c r="K892" t="n">
        <v>61.82</v>
      </c>
      <c r="L892" t="n">
        <v>11.75</v>
      </c>
      <c r="M892" t="n">
        <v>26</v>
      </c>
      <c r="N892" t="n">
        <v>96.36</v>
      </c>
      <c r="O892" t="n">
        <v>39692.13</v>
      </c>
      <c r="P892" t="n">
        <v>438</v>
      </c>
      <c r="Q892" t="n">
        <v>608.8200000000001</v>
      </c>
      <c r="R892" t="n">
        <v>64.63</v>
      </c>
      <c r="S892" t="n">
        <v>46.36</v>
      </c>
      <c r="T892" t="n">
        <v>8720.93</v>
      </c>
      <c r="U892" t="n">
        <v>0.72</v>
      </c>
      <c r="V892" t="n">
        <v>0.89</v>
      </c>
      <c r="W892" t="n">
        <v>9.220000000000001</v>
      </c>
      <c r="X892" t="n">
        <v>0.55</v>
      </c>
      <c r="Y892" t="n">
        <v>1</v>
      </c>
      <c r="Z892" t="n">
        <v>10</v>
      </c>
    </row>
    <row r="893">
      <c r="A893" t="n">
        <v>44</v>
      </c>
      <c r="B893" t="n">
        <v>150</v>
      </c>
      <c r="C893" t="inlineStr">
        <is>
          <t xml:space="preserve">CONCLUIDO	</t>
        </is>
      </c>
      <c r="D893" t="n">
        <v>3.5138</v>
      </c>
      <c r="E893" t="n">
        <v>28.46</v>
      </c>
      <c r="F893" t="n">
        <v>23.91</v>
      </c>
      <c r="G893" t="n">
        <v>51.23</v>
      </c>
      <c r="H893" t="n">
        <v>0.67</v>
      </c>
      <c r="I893" t="n">
        <v>28</v>
      </c>
      <c r="J893" t="n">
        <v>320.49</v>
      </c>
      <c r="K893" t="n">
        <v>61.82</v>
      </c>
      <c r="L893" t="n">
        <v>12</v>
      </c>
      <c r="M893" t="n">
        <v>26</v>
      </c>
      <c r="N893" t="n">
        <v>96.67</v>
      </c>
      <c r="O893" t="n">
        <v>39761.81</v>
      </c>
      <c r="P893" t="n">
        <v>437.34</v>
      </c>
      <c r="Q893" t="n">
        <v>608.84</v>
      </c>
      <c r="R893" t="n">
        <v>64.12</v>
      </c>
      <c r="S893" t="n">
        <v>46.36</v>
      </c>
      <c r="T893" t="n">
        <v>8468.43</v>
      </c>
      <c r="U893" t="n">
        <v>0.72</v>
      </c>
      <c r="V893" t="n">
        <v>0.89</v>
      </c>
      <c r="W893" t="n">
        <v>9.220000000000001</v>
      </c>
      <c r="X893" t="n">
        <v>0.53</v>
      </c>
      <c r="Y893" t="n">
        <v>1</v>
      </c>
      <c r="Z893" t="n">
        <v>10</v>
      </c>
    </row>
    <row r="894">
      <c r="A894" t="n">
        <v>45</v>
      </c>
      <c r="B894" t="n">
        <v>150</v>
      </c>
      <c r="C894" t="inlineStr">
        <is>
          <t xml:space="preserve">CONCLUIDO	</t>
        </is>
      </c>
      <c r="D894" t="n">
        <v>3.5236</v>
      </c>
      <c r="E894" t="n">
        <v>28.38</v>
      </c>
      <c r="F894" t="n">
        <v>23.88</v>
      </c>
      <c r="G894" t="n">
        <v>53.07</v>
      </c>
      <c r="H894" t="n">
        <v>0.68</v>
      </c>
      <c r="I894" t="n">
        <v>27</v>
      </c>
      <c r="J894" t="n">
        <v>321.06</v>
      </c>
      <c r="K894" t="n">
        <v>61.82</v>
      </c>
      <c r="L894" t="n">
        <v>12.25</v>
      </c>
      <c r="M894" t="n">
        <v>25</v>
      </c>
      <c r="N894" t="n">
        <v>96.98999999999999</v>
      </c>
      <c r="O894" t="n">
        <v>39831.64</v>
      </c>
      <c r="P894" t="n">
        <v>437.3</v>
      </c>
      <c r="Q894" t="n">
        <v>608.87</v>
      </c>
      <c r="R894" t="n">
        <v>63.26</v>
      </c>
      <c r="S894" t="n">
        <v>46.36</v>
      </c>
      <c r="T894" t="n">
        <v>8040.1</v>
      </c>
      <c r="U894" t="n">
        <v>0.73</v>
      </c>
      <c r="V894" t="n">
        <v>0.89</v>
      </c>
      <c r="W894" t="n">
        <v>9.220000000000001</v>
      </c>
      <c r="X894" t="n">
        <v>0.51</v>
      </c>
      <c r="Y894" t="n">
        <v>1</v>
      </c>
      <c r="Z894" t="n">
        <v>10</v>
      </c>
    </row>
    <row r="895">
      <c r="A895" t="n">
        <v>46</v>
      </c>
      <c r="B895" t="n">
        <v>150</v>
      </c>
      <c r="C895" t="inlineStr">
        <is>
          <t xml:space="preserve">CONCLUIDO	</t>
        </is>
      </c>
      <c r="D895" t="n">
        <v>3.5341</v>
      </c>
      <c r="E895" t="n">
        <v>28.3</v>
      </c>
      <c r="F895" t="n">
        <v>23.85</v>
      </c>
      <c r="G895" t="n">
        <v>55.05</v>
      </c>
      <c r="H895" t="n">
        <v>0.6899999999999999</v>
      </c>
      <c r="I895" t="n">
        <v>26</v>
      </c>
      <c r="J895" t="n">
        <v>321.63</v>
      </c>
      <c r="K895" t="n">
        <v>61.82</v>
      </c>
      <c r="L895" t="n">
        <v>12.5</v>
      </c>
      <c r="M895" t="n">
        <v>24</v>
      </c>
      <c r="N895" t="n">
        <v>97.31</v>
      </c>
      <c r="O895" t="n">
        <v>39901.61</v>
      </c>
      <c r="P895" t="n">
        <v>436.6</v>
      </c>
      <c r="Q895" t="n">
        <v>608.9</v>
      </c>
      <c r="R895" t="n">
        <v>62.13</v>
      </c>
      <c r="S895" t="n">
        <v>46.36</v>
      </c>
      <c r="T895" t="n">
        <v>7483.86</v>
      </c>
      <c r="U895" t="n">
        <v>0.75</v>
      </c>
      <c r="V895" t="n">
        <v>0.89</v>
      </c>
      <c r="W895" t="n">
        <v>9.220000000000001</v>
      </c>
      <c r="X895" t="n">
        <v>0.48</v>
      </c>
      <c r="Y895" t="n">
        <v>1</v>
      </c>
      <c r="Z895" t="n">
        <v>10</v>
      </c>
    </row>
    <row r="896">
      <c r="A896" t="n">
        <v>47</v>
      </c>
      <c r="B896" t="n">
        <v>150</v>
      </c>
      <c r="C896" t="inlineStr">
        <is>
          <t xml:space="preserve">CONCLUIDO	</t>
        </is>
      </c>
      <c r="D896" t="n">
        <v>3.5318</v>
      </c>
      <c r="E896" t="n">
        <v>28.31</v>
      </c>
      <c r="F896" t="n">
        <v>23.87</v>
      </c>
      <c r="G896" t="n">
        <v>55.09</v>
      </c>
      <c r="H896" t="n">
        <v>0.71</v>
      </c>
      <c r="I896" t="n">
        <v>26</v>
      </c>
      <c r="J896" t="n">
        <v>322.2</v>
      </c>
      <c r="K896" t="n">
        <v>61.82</v>
      </c>
      <c r="L896" t="n">
        <v>12.75</v>
      </c>
      <c r="M896" t="n">
        <v>24</v>
      </c>
      <c r="N896" t="n">
        <v>97.62</v>
      </c>
      <c r="O896" t="n">
        <v>39971.73</v>
      </c>
      <c r="P896" t="n">
        <v>436.63</v>
      </c>
      <c r="Q896" t="n">
        <v>608.85</v>
      </c>
      <c r="R896" t="n">
        <v>63.03</v>
      </c>
      <c r="S896" t="n">
        <v>46.36</v>
      </c>
      <c r="T896" t="n">
        <v>7935.04</v>
      </c>
      <c r="U896" t="n">
        <v>0.74</v>
      </c>
      <c r="V896" t="n">
        <v>0.89</v>
      </c>
      <c r="W896" t="n">
        <v>9.220000000000001</v>
      </c>
      <c r="X896" t="n">
        <v>0.5</v>
      </c>
      <c r="Y896" t="n">
        <v>1</v>
      </c>
      <c r="Z896" t="n">
        <v>10</v>
      </c>
    </row>
    <row r="897">
      <c r="A897" t="n">
        <v>48</v>
      </c>
      <c r="B897" t="n">
        <v>150</v>
      </c>
      <c r="C897" t="inlineStr">
        <is>
          <t xml:space="preserve">CONCLUIDO	</t>
        </is>
      </c>
      <c r="D897" t="n">
        <v>3.5417</v>
      </c>
      <c r="E897" t="n">
        <v>28.23</v>
      </c>
      <c r="F897" t="n">
        <v>23.85</v>
      </c>
      <c r="G897" t="n">
        <v>57.24</v>
      </c>
      <c r="H897" t="n">
        <v>0.72</v>
      </c>
      <c r="I897" t="n">
        <v>25</v>
      </c>
      <c r="J897" t="n">
        <v>322.77</v>
      </c>
      <c r="K897" t="n">
        <v>61.82</v>
      </c>
      <c r="L897" t="n">
        <v>13</v>
      </c>
      <c r="M897" t="n">
        <v>23</v>
      </c>
      <c r="N897" t="n">
        <v>97.94</v>
      </c>
      <c r="O897" t="n">
        <v>40042</v>
      </c>
      <c r="P897" t="n">
        <v>436.17</v>
      </c>
      <c r="Q897" t="n">
        <v>608.8099999999999</v>
      </c>
      <c r="R897" t="n">
        <v>62.37</v>
      </c>
      <c r="S897" t="n">
        <v>46.36</v>
      </c>
      <c r="T897" t="n">
        <v>7606.05</v>
      </c>
      <c r="U897" t="n">
        <v>0.74</v>
      </c>
      <c r="V897" t="n">
        <v>0.89</v>
      </c>
      <c r="W897" t="n">
        <v>9.210000000000001</v>
      </c>
      <c r="X897" t="n">
        <v>0.48</v>
      </c>
      <c r="Y897" t="n">
        <v>1</v>
      </c>
      <c r="Z897" t="n">
        <v>10</v>
      </c>
    </row>
    <row r="898">
      <c r="A898" t="n">
        <v>49</v>
      </c>
      <c r="B898" t="n">
        <v>150</v>
      </c>
      <c r="C898" t="inlineStr">
        <is>
          <t xml:space="preserve">CONCLUIDO	</t>
        </is>
      </c>
      <c r="D898" t="n">
        <v>3.5419</v>
      </c>
      <c r="E898" t="n">
        <v>28.23</v>
      </c>
      <c r="F898" t="n">
        <v>23.85</v>
      </c>
      <c r="G898" t="n">
        <v>57.23</v>
      </c>
      <c r="H898" t="n">
        <v>0.73</v>
      </c>
      <c r="I898" t="n">
        <v>25</v>
      </c>
      <c r="J898" t="n">
        <v>323.34</v>
      </c>
      <c r="K898" t="n">
        <v>61.82</v>
      </c>
      <c r="L898" t="n">
        <v>13.25</v>
      </c>
      <c r="M898" t="n">
        <v>23</v>
      </c>
      <c r="N898" t="n">
        <v>98.27</v>
      </c>
      <c r="O898" t="n">
        <v>40112.54</v>
      </c>
      <c r="P898" t="n">
        <v>436.54</v>
      </c>
      <c r="Q898" t="n">
        <v>608.89</v>
      </c>
      <c r="R898" t="n">
        <v>62.35</v>
      </c>
      <c r="S898" t="n">
        <v>46.36</v>
      </c>
      <c r="T898" t="n">
        <v>7595.51</v>
      </c>
      <c r="U898" t="n">
        <v>0.74</v>
      </c>
      <c r="V898" t="n">
        <v>0.89</v>
      </c>
      <c r="W898" t="n">
        <v>9.210000000000001</v>
      </c>
      <c r="X898" t="n">
        <v>0.47</v>
      </c>
      <c r="Y898" t="n">
        <v>1</v>
      </c>
      <c r="Z898" t="n">
        <v>10</v>
      </c>
    </row>
    <row r="899">
      <c r="A899" t="n">
        <v>50</v>
      </c>
      <c r="B899" t="n">
        <v>150</v>
      </c>
      <c r="C899" t="inlineStr">
        <is>
          <t xml:space="preserve">CONCLUIDO	</t>
        </is>
      </c>
      <c r="D899" t="n">
        <v>3.5404</v>
      </c>
      <c r="E899" t="n">
        <v>28.24</v>
      </c>
      <c r="F899" t="n">
        <v>23.86</v>
      </c>
      <c r="G899" t="n">
        <v>57.26</v>
      </c>
      <c r="H899" t="n">
        <v>0.74</v>
      </c>
      <c r="I899" t="n">
        <v>25</v>
      </c>
      <c r="J899" t="n">
        <v>323.91</v>
      </c>
      <c r="K899" t="n">
        <v>61.82</v>
      </c>
      <c r="L899" t="n">
        <v>13.5</v>
      </c>
      <c r="M899" t="n">
        <v>23</v>
      </c>
      <c r="N899" t="n">
        <v>98.59</v>
      </c>
      <c r="O899" t="n">
        <v>40183.11</v>
      </c>
      <c r="P899" t="n">
        <v>436.33</v>
      </c>
      <c r="Q899" t="n">
        <v>608.9</v>
      </c>
      <c r="R899" t="n">
        <v>62.45</v>
      </c>
      <c r="S899" t="n">
        <v>46.36</v>
      </c>
      <c r="T899" t="n">
        <v>7648.96</v>
      </c>
      <c r="U899" t="n">
        <v>0.74</v>
      </c>
      <c r="V899" t="n">
        <v>0.89</v>
      </c>
      <c r="W899" t="n">
        <v>9.220000000000001</v>
      </c>
      <c r="X899" t="n">
        <v>0.49</v>
      </c>
      <c r="Y899" t="n">
        <v>1</v>
      </c>
      <c r="Z899" t="n">
        <v>10</v>
      </c>
    </row>
    <row r="900">
      <c r="A900" t="n">
        <v>51</v>
      </c>
      <c r="B900" t="n">
        <v>150</v>
      </c>
      <c r="C900" t="inlineStr">
        <is>
          <t xml:space="preserve">CONCLUIDO	</t>
        </is>
      </c>
      <c r="D900" t="n">
        <v>3.5518</v>
      </c>
      <c r="E900" t="n">
        <v>28.16</v>
      </c>
      <c r="F900" t="n">
        <v>23.82</v>
      </c>
      <c r="G900" t="n">
        <v>59.56</v>
      </c>
      <c r="H900" t="n">
        <v>0.76</v>
      </c>
      <c r="I900" t="n">
        <v>24</v>
      </c>
      <c r="J900" t="n">
        <v>324.48</v>
      </c>
      <c r="K900" t="n">
        <v>61.82</v>
      </c>
      <c r="L900" t="n">
        <v>13.75</v>
      </c>
      <c r="M900" t="n">
        <v>22</v>
      </c>
      <c r="N900" t="n">
        <v>98.91</v>
      </c>
      <c r="O900" t="n">
        <v>40253.84</v>
      </c>
      <c r="P900" t="n">
        <v>435.81</v>
      </c>
      <c r="Q900" t="n">
        <v>608.8200000000001</v>
      </c>
      <c r="R900" t="n">
        <v>61.38</v>
      </c>
      <c r="S900" t="n">
        <v>46.36</v>
      </c>
      <c r="T900" t="n">
        <v>7118.98</v>
      </c>
      <c r="U900" t="n">
        <v>0.76</v>
      </c>
      <c r="V900" t="n">
        <v>0.89</v>
      </c>
      <c r="W900" t="n">
        <v>9.220000000000001</v>
      </c>
      <c r="X900" t="n">
        <v>0.45</v>
      </c>
      <c r="Y900" t="n">
        <v>1</v>
      </c>
      <c r="Z900" t="n">
        <v>10</v>
      </c>
    </row>
    <row r="901">
      <c r="A901" t="n">
        <v>52</v>
      </c>
      <c r="B901" t="n">
        <v>150</v>
      </c>
      <c r="C901" t="inlineStr">
        <is>
          <t xml:space="preserve">CONCLUIDO	</t>
        </is>
      </c>
      <c r="D901" t="n">
        <v>3.5494</v>
      </c>
      <c r="E901" t="n">
        <v>28.17</v>
      </c>
      <c r="F901" t="n">
        <v>23.84</v>
      </c>
      <c r="G901" t="n">
        <v>59.61</v>
      </c>
      <c r="H901" t="n">
        <v>0.77</v>
      </c>
      <c r="I901" t="n">
        <v>24</v>
      </c>
      <c r="J901" t="n">
        <v>325.06</v>
      </c>
      <c r="K901" t="n">
        <v>61.82</v>
      </c>
      <c r="L901" t="n">
        <v>14</v>
      </c>
      <c r="M901" t="n">
        <v>22</v>
      </c>
      <c r="N901" t="n">
        <v>99.23999999999999</v>
      </c>
      <c r="O901" t="n">
        <v>40324.71</v>
      </c>
      <c r="P901" t="n">
        <v>436.09</v>
      </c>
      <c r="Q901" t="n">
        <v>608.83</v>
      </c>
      <c r="R901" t="n">
        <v>61.94</v>
      </c>
      <c r="S901" t="n">
        <v>46.36</v>
      </c>
      <c r="T901" t="n">
        <v>7398.62</v>
      </c>
      <c r="U901" t="n">
        <v>0.75</v>
      </c>
      <c r="V901" t="n">
        <v>0.89</v>
      </c>
      <c r="W901" t="n">
        <v>9.220000000000001</v>
      </c>
      <c r="X901" t="n">
        <v>0.47</v>
      </c>
      <c r="Y901" t="n">
        <v>1</v>
      </c>
      <c r="Z901" t="n">
        <v>10</v>
      </c>
    </row>
    <row r="902">
      <c r="A902" t="n">
        <v>53</v>
      </c>
      <c r="B902" t="n">
        <v>150</v>
      </c>
      <c r="C902" t="inlineStr">
        <is>
          <t xml:space="preserve">CONCLUIDO	</t>
        </is>
      </c>
      <c r="D902" t="n">
        <v>3.5608</v>
      </c>
      <c r="E902" t="n">
        <v>28.08</v>
      </c>
      <c r="F902" t="n">
        <v>23.81</v>
      </c>
      <c r="G902" t="n">
        <v>62.11</v>
      </c>
      <c r="H902" t="n">
        <v>0.78</v>
      </c>
      <c r="I902" t="n">
        <v>23</v>
      </c>
      <c r="J902" t="n">
        <v>325.63</v>
      </c>
      <c r="K902" t="n">
        <v>61.82</v>
      </c>
      <c r="L902" t="n">
        <v>14.25</v>
      </c>
      <c r="M902" t="n">
        <v>21</v>
      </c>
      <c r="N902" t="n">
        <v>99.56</v>
      </c>
      <c r="O902" t="n">
        <v>40395.74</v>
      </c>
      <c r="P902" t="n">
        <v>435.18</v>
      </c>
      <c r="Q902" t="n">
        <v>608.86</v>
      </c>
      <c r="R902" t="n">
        <v>60.96</v>
      </c>
      <c r="S902" t="n">
        <v>46.36</v>
      </c>
      <c r="T902" t="n">
        <v>6910.86</v>
      </c>
      <c r="U902" t="n">
        <v>0.76</v>
      </c>
      <c r="V902" t="n">
        <v>0.9</v>
      </c>
      <c r="W902" t="n">
        <v>9.210000000000001</v>
      </c>
      <c r="X902" t="n">
        <v>0.44</v>
      </c>
      <c r="Y902" t="n">
        <v>1</v>
      </c>
      <c r="Z902" t="n">
        <v>10</v>
      </c>
    </row>
    <row r="903">
      <c r="A903" t="n">
        <v>54</v>
      </c>
      <c r="B903" t="n">
        <v>150</v>
      </c>
      <c r="C903" t="inlineStr">
        <is>
          <t xml:space="preserve">CONCLUIDO	</t>
        </is>
      </c>
      <c r="D903" t="n">
        <v>3.5594</v>
      </c>
      <c r="E903" t="n">
        <v>28.09</v>
      </c>
      <c r="F903" t="n">
        <v>23.82</v>
      </c>
      <c r="G903" t="n">
        <v>62.14</v>
      </c>
      <c r="H903" t="n">
        <v>0.79</v>
      </c>
      <c r="I903" t="n">
        <v>23</v>
      </c>
      <c r="J903" t="n">
        <v>326.21</v>
      </c>
      <c r="K903" t="n">
        <v>61.82</v>
      </c>
      <c r="L903" t="n">
        <v>14.5</v>
      </c>
      <c r="M903" t="n">
        <v>21</v>
      </c>
      <c r="N903" t="n">
        <v>99.89</v>
      </c>
      <c r="O903" t="n">
        <v>40466.92</v>
      </c>
      <c r="P903" t="n">
        <v>435.62</v>
      </c>
      <c r="Q903" t="n">
        <v>608.91</v>
      </c>
      <c r="R903" t="n">
        <v>61.36</v>
      </c>
      <c r="S903" t="n">
        <v>46.36</v>
      </c>
      <c r="T903" t="n">
        <v>7114.6</v>
      </c>
      <c r="U903" t="n">
        <v>0.76</v>
      </c>
      <c r="V903" t="n">
        <v>0.89</v>
      </c>
      <c r="W903" t="n">
        <v>9.210000000000001</v>
      </c>
      <c r="X903" t="n">
        <v>0.45</v>
      </c>
      <c r="Y903" t="n">
        <v>1</v>
      </c>
      <c r="Z903" t="n">
        <v>10</v>
      </c>
    </row>
    <row r="904">
      <c r="A904" t="n">
        <v>55</v>
      </c>
      <c r="B904" t="n">
        <v>150</v>
      </c>
      <c r="C904" t="inlineStr">
        <is>
          <t xml:space="preserve">CONCLUIDO	</t>
        </is>
      </c>
      <c r="D904" t="n">
        <v>3.5583</v>
      </c>
      <c r="E904" t="n">
        <v>28.1</v>
      </c>
      <c r="F904" t="n">
        <v>23.83</v>
      </c>
      <c r="G904" t="n">
        <v>62.16</v>
      </c>
      <c r="H904" t="n">
        <v>0.8</v>
      </c>
      <c r="I904" t="n">
        <v>23</v>
      </c>
      <c r="J904" t="n">
        <v>326.79</v>
      </c>
      <c r="K904" t="n">
        <v>61.82</v>
      </c>
      <c r="L904" t="n">
        <v>14.75</v>
      </c>
      <c r="M904" t="n">
        <v>21</v>
      </c>
      <c r="N904" t="n">
        <v>100.22</v>
      </c>
      <c r="O904" t="n">
        <v>40538.25</v>
      </c>
      <c r="P904" t="n">
        <v>435.52</v>
      </c>
      <c r="Q904" t="n">
        <v>608.79</v>
      </c>
      <c r="R904" t="n">
        <v>61.48</v>
      </c>
      <c r="S904" t="n">
        <v>46.36</v>
      </c>
      <c r="T904" t="n">
        <v>7173.66</v>
      </c>
      <c r="U904" t="n">
        <v>0.75</v>
      </c>
      <c r="V904" t="n">
        <v>0.89</v>
      </c>
      <c r="W904" t="n">
        <v>9.220000000000001</v>
      </c>
      <c r="X904" t="n">
        <v>0.46</v>
      </c>
      <c r="Y904" t="n">
        <v>1</v>
      </c>
      <c r="Z904" t="n">
        <v>10</v>
      </c>
    </row>
    <row r="905">
      <c r="A905" t="n">
        <v>56</v>
      </c>
      <c r="B905" t="n">
        <v>150</v>
      </c>
      <c r="C905" t="inlineStr">
        <is>
          <t xml:space="preserve">CONCLUIDO	</t>
        </is>
      </c>
      <c r="D905" t="n">
        <v>3.5684</v>
      </c>
      <c r="E905" t="n">
        <v>28.02</v>
      </c>
      <c r="F905" t="n">
        <v>23.8</v>
      </c>
      <c r="G905" t="n">
        <v>64.92</v>
      </c>
      <c r="H905" t="n">
        <v>0.82</v>
      </c>
      <c r="I905" t="n">
        <v>22</v>
      </c>
      <c r="J905" t="n">
        <v>327.37</v>
      </c>
      <c r="K905" t="n">
        <v>61.82</v>
      </c>
      <c r="L905" t="n">
        <v>15</v>
      </c>
      <c r="M905" t="n">
        <v>20</v>
      </c>
      <c r="N905" t="n">
        <v>100.55</v>
      </c>
      <c r="O905" t="n">
        <v>40609.74</v>
      </c>
      <c r="P905" t="n">
        <v>435.16</v>
      </c>
      <c r="Q905" t="n">
        <v>608.85</v>
      </c>
      <c r="R905" t="n">
        <v>60.78</v>
      </c>
      <c r="S905" t="n">
        <v>46.36</v>
      </c>
      <c r="T905" t="n">
        <v>6825.98</v>
      </c>
      <c r="U905" t="n">
        <v>0.76</v>
      </c>
      <c r="V905" t="n">
        <v>0.9</v>
      </c>
      <c r="W905" t="n">
        <v>9.220000000000001</v>
      </c>
      <c r="X905" t="n">
        <v>0.43</v>
      </c>
      <c r="Y905" t="n">
        <v>1</v>
      </c>
      <c r="Z905" t="n">
        <v>10</v>
      </c>
    </row>
    <row r="906">
      <c r="A906" t="n">
        <v>57</v>
      </c>
      <c r="B906" t="n">
        <v>150</v>
      </c>
      <c r="C906" t="inlineStr">
        <is>
          <t xml:space="preserve">CONCLUIDO	</t>
        </is>
      </c>
      <c r="D906" t="n">
        <v>3.5698</v>
      </c>
      <c r="E906" t="n">
        <v>28.01</v>
      </c>
      <c r="F906" t="n">
        <v>23.79</v>
      </c>
      <c r="G906" t="n">
        <v>64.89</v>
      </c>
      <c r="H906" t="n">
        <v>0.83</v>
      </c>
      <c r="I906" t="n">
        <v>22</v>
      </c>
      <c r="J906" t="n">
        <v>327.95</v>
      </c>
      <c r="K906" t="n">
        <v>61.82</v>
      </c>
      <c r="L906" t="n">
        <v>15.25</v>
      </c>
      <c r="M906" t="n">
        <v>20</v>
      </c>
      <c r="N906" t="n">
        <v>100.88</v>
      </c>
      <c r="O906" t="n">
        <v>40681.39</v>
      </c>
      <c r="P906" t="n">
        <v>434.99</v>
      </c>
      <c r="Q906" t="n">
        <v>608.8</v>
      </c>
      <c r="R906" t="n">
        <v>60.57</v>
      </c>
      <c r="S906" t="n">
        <v>46.36</v>
      </c>
      <c r="T906" t="n">
        <v>6722.36</v>
      </c>
      <c r="U906" t="n">
        <v>0.77</v>
      </c>
      <c r="V906" t="n">
        <v>0.9</v>
      </c>
      <c r="W906" t="n">
        <v>9.210000000000001</v>
      </c>
      <c r="X906" t="n">
        <v>0.42</v>
      </c>
      <c r="Y906" t="n">
        <v>1</v>
      </c>
      <c r="Z906" t="n">
        <v>10</v>
      </c>
    </row>
    <row r="907">
      <c r="A907" t="n">
        <v>58</v>
      </c>
      <c r="B907" t="n">
        <v>150</v>
      </c>
      <c r="C907" t="inlineStr">
        <is>
          <t xml:space="preserve">CONCLUIDO	</t>
        </is>
      </c>
      <c r="D907" t="n">
        <v>3.5675</v>
      </c>
      <c r="E907" t="n">
        <v>28.03</v>
      </c>
      <c r="F907" t="n">
        <v>23.81</v>
      </c>
      <c r="G907" t="n">
        <v>64.94</v>
      </c>
      <c r="H907" t="n">
        <v>0.84</v>
      </c>
      <c r="I907" t="n">
        <v>22</v>
      </c>
      <c r="J907" t="n">
        <v>328.53</v>
      </c>
      <c r="K907" t="n">
        <v>61.82</v>
      </c>
      <c r="L907" t="n">
        <v>15.5</v>
      </c>
      <c r="M907" t="n">
        <v>20</v>
      </c>
      <c r="N907" t="n">
        <v>101.21</v>
      </c>
      <c r="O907" t="n">
        <v>40753.2</v>
      </c>
      <c r="P907" t="n">
        <v>435.01</v>
      </c>
      <c r="Q907" t="n">
        <v>608.87</v>
      </c>
      <c r="R907" t="n">
        <v>60.72</v>
      </c>
      <c r="S907" t="n">
        <v>46.36</v>
      </c>
      <c r="T907" t="n">
        <v>6796.04</v>
      </c>
      <c r="U907" t="n">
        <v>0.76</v>
      </c>
      <c r="V907" t="n">
        <v>0.89</v>
      </c>
      <c r="W907" t="n">
        <v>9.220000000000001</v>
      </c>
      <c r="X907" t="n">
        <v>0.44</v>
      </c>
      <c r="Y907" t="n">
        <v>1</v>
      </c>
      <c r="Z907" t="n">
        <v>10</v>
      </c>
    </row>
    <row r="908">
      <c r="A908" t="n">
        <v>59</v>
      </c>
      <c r="B908" t="n">
        <v>150</v>
      </c>
      <c r="C908" t="inlineStr">
        <is>
          <t xml:space="preserve">CONCLUIDO	</t>
        </is>
      </c>
      <c r="D908" t="n">
        <v>3.578</v>
      </c>
      <c r="E908" t="n">
        <v>27.95</v>
      </c>
      <c r="F908" t="n">
        <v>23.79</v>
      </c>
      <c r="G908" t="n">
        <v>67.95999999999999</v>
      </c>
      <c r="H908" t="n">
        <v>0.85</v>
      </c>
      <c r="I908" t="n">
        <v>21</v>
      </c>
      <c r="J908" t="n">
        <v>329.12</v>
      </c>
      <c r="K908" t="n">
        <v>61.82</v>
      </c>
      <c r="L908" t="n">
        <v>15.75</v>
      </c>
      <c r="M908" t="n">
        <v>19</v>
      </c>
      <c r="N908" t="n">
        <v>101.54</v>
      </c>
      <c r="O908" t="n">
        <v>40825.16</v>
      </c>
      <c r="P908" t="n">
        <v>434.69</v>
      </c>
      <c r="Q908" t="n">
        <v>608.84</v>
      </c>
      <c r="R908" t="n">
        <v>60.13</v>
      </c>
      <c r="S908" t="n">
        <v>46.36</v>
      </c>
      <c r="T908" t="n">
        <v>6507.67</v>
      </c>
      <c r="U908" t="n">
        <v>0.77</v>
      </c>
      <c r="V908" t="n">
        <v>0.9</v>
      </c>
      <c r="W908" t="n">
        <v>9.210000000000001</v>
      </c>
      <c r="X908" t="n">
        <v>0.41</v>
      </c>
      <c r="Y908" t="n">
        <v>1</v>
      </c>
      <c r="Z908" t="n">
        <v>10</v>
      </c>
    </row>
    <row r="909">
      <c r="A909" t="n">
        <v>60</v>
      </c>
      <c r="B909" t="n">
        <v>150</v>
      </c>
      <c r="C909" t="inlineStr">
        <is>
          <t xml:space="preserve">CONCLUIDO	</t>
        </is>
      </c>
      <c r="D909" t="n">
        <v>3.5797</v>
      </c>
      <c r="E909" t="n">
        <v>27.94</v>
      </c>
      <c r="F909" t="n">
        <v>23.77</v>
      </c>
      <c r="G909" t="n">
        <v>67.92</v>
      </c>
      <c r="H909" t="n">
        <v>0.86</v>
      </c>
      <c r="I909" t="n">
        <v>21</v>
      </c>
      <c r="J909" t="n">
        <v>329.7</v>
      </c>
      <c r="K909" t="n">
        <v>61.82</v>
      </c>
      <c r="L909" t="n">
        <v>16</v>
      </c>
      <c r="M909" t="n">
        <v>19</v>
      </c>
      <c r="N909" t="n">
        <v>101.88</v>
      </c>
      <c r="O909" t="n">
        <v>40897.29</v>
      </c>
      <c r="P909" t="n">
        <v>434.64</v>
      </c>
      <c r="Q909" t="n">
        <v>608.89</v>
      </c>
      <c r="R909" t="n">
        <v>59.73</v>
      </c>
      <c r="S909" t="n">
        <v>46.36</v>
      </c>
      <c r="T909" t="n">
        <v>6308.13</v>
      </c>
      <c r="U909" t="n">
        <v>0.78</v>
      </c>
      <c r="V909" t="n">
        <v>0.9</v>
      </c>
      <c r="W909" t="n">
        <v>9.210000000000001</v>
      </c>
      <c r="X909" t="n">
        <v>0.4</v>
      </c>
      <c r="Y909" t="n">
        <v>1</v>
      </c>
      <c r="Z909" t="n">
        <v>10</v>
      </c>
    </row>
    <row r="910">
      <c r="A910" t="n">
        <v>61</v>
      </c>
      <c r="B910" t="n">
        <v>150</v>
      </c>
      <c r="C910" t="inlineStr">
        <is>
          <t xml:space="preserve">CONCLUIDO	</t>
        </is>
      </c>
      <c r="D910" t="n">
        <v>3.5805</v>
      </c>
      <c r="E910" t="n">
        <v>27.93</v>
      </c>
      <c r="F910" t="n">
        <v>23.77</v>
      </c>
      <c r="G910" t="n">
        <v>67.90000000000001</v>
      </c>
      <c r="H910" t="n">
        <v>0.88</v>
      </c>
      <c r="I910" t="n">
        <v>21</v>
      </c>
      <c r="J910" t="n">
        <v>330.29</v>
      </c>
      <c r="K910" t="n">
        <v>61.82</v>
      </c>
      <c r="L910" t="n">
        <v>16.25</v>
      </c>
      <c r="M910" t="n">
        <v>19</v>
      </c>
      <c r="N910" t="n">
        <v>102.21</v>
      </c>
      <c r="O910" t="n">
        <v>40969.57</v>
      </c>
      <c r="P910" t="n">
        <v>434.28</v>
      </c>
      <c r="Q910" t="n">
        <v>608.8</v>
      </c>
      <c r="R910" t="n">
        <v>59.45</v>
      </c>
      <c r="S910" t="n">
        <v>46.36</v>
      </c>
      <c r="T910" t="n">
        <v>6165.94</v>
      </c>
      <c r="U910" t="n">
        <v>0.78</v>
      </c>
      <c r="V910" t="n">
        <v>0.9</v>
      </c>
      <c r="W910" t="n">
        <v>9.220000000000001</v>
      </c>
      <c r="X910" t="n">
        <v>0.39</v>
      </c>
      <c r="Y910" t="n">
        <v>1</v>
      </c>
      <c r="Z910" t="n">
        <v>10</v>
      </c>
    </row>
    <row r="911">
      <c r="A911" t="n">
        <v>62</v>
      </c>
      <c r="B911" t="n">
        <v>150</v>
      </c>
      <c r="C911" t="inlineStr">
        <is>
          <t xml:space="preserve">CONCLUIDO	</t>
        </is>
      </c>
      <c r="D911" t="n">
        <v>3.5887</v>
      </c>
      <c r="E911" t="n">
        <v>27.87</v>
      </c>
      <c r="F911" t="n">
        <v>23.76</v>
      </c>
      <c r="G911" t="n">
        <v>71.27</v>
      </c>
      <c r="H911" t="n">
        <v>0.89</v>
      </c>
      <c r="I911" t="n">
        <v>20</v>
      </c>
      <c r="J911" t="n">
        <v>330.87</v>
      </c>
      <c r="K911" t="n">
        <v>61.82</v>
      </c>
      <c r="L911" t="n">
        <v>16.5</v>
      </c>
      <c r="M911" t="n">
        <v>18</v>
      </c>
      <c r="N911" t="n">
        <v>102.55</v>
      </c>
      <c r="O911" t="n">
        <v>41042.02</v>
      </c>
      <c r="P911" t="n">
        <v>434.11</v>
      </c>
      <c r="Q911" t="n">
        <v>608.9</v>
      </c>
      <c r="R911" t="n">
        <v>59.21</v>
      </c>
      <c r="S911" t="n">
        <v>46.36</v>
      </c>
      <c r="T911" t="n">
        <v>6051.64</v>
      </c>
      <c r="U911" t="n">
        <v>0.78</v>
      </c>
      <c r="V911" t="n">
        <v>0.9</v>
      </c>
      <c r="W911" t="n">
        <v>9.210000000000001</v>
      </c>
      <c r="X911" t="n">
        <v>0.38</v>
      </c>
      <c r="Y911" t="n">
        <v>1</v>
      </c>
      <c r="Z911" t="n">
        <v>10</v>
      </c>
    </row>
    <row r="912">
      <c r="A912" t="n">
        <v>63</v>
      </c>
      <c r="B912" t="n">
        <v>150</v>
      </c>
      <c r="C912" t="inlineStr">
        <is>
          <t xml:space="preserve">CONCLUIDO	</t>
        </is>
      </c>
      <c r="D912" t="n">
        <v>3.5906</v>
      </c>
      <c r="E912" t="n">
        <v>27.85</v>
      </c>
      <c r="F912" t="n">
        <v>23.74</v>
      </c>
      <c r="G912" t="n">
        <v>71.23</v>
      </c>
      <c r="H912" t="n">
        <v>0.9</v>
      </c>
      <c r="I912" t="n">
        <v>20</v>
      </c>
      <c r="J912" t="n">
        <v>331.46</v>
      </c>
      <c r="K912" t="n">
        <v>61.82</v>
      </c>
      <c r="L912" t="n">
        <v>16.75</v>
      </c>
      <c r="M912" t="n">
        <v>18</v>
      </c>
      <c r="N912" t="n">
        <v>102.89</v>
      </c>
      <c r="O912" t="n">
        <v>41114.63</v>
      </c>
      <c r="P912" t="n">
        <v>433.84</v>
      </c>
      <c r="Q912" t="n">
        <v>608.85</v>
      </c>
      <c r="R912" t="n">
        <v>59.14</v>
      </c>
      <c r="S912" t="n">
        <v>46.36</v>
      </c>
      <c r="T912" t="n">
        <v>6018.6</v>
      </c>
      <c r="U912" t="n">
        <v>0.78</v>
      </c>
      <c r="V912" t="n">
        <v>0.9</v>
      </c>
      <c r="W912" t="n">
        <v>9.199999999999999</v>
      </c>
      <c r="X912" t="n">
        <v>0.37</v>
      </c>
      <c r="Y912" t="n">
        <v>1</v>
      </c>
      <c r="Z912" t="n">
        <v>10</v>
      </c>
    </row>
    <row r="913">
      <c r="A913" t="n">
        <v>64</v>
      </c>
      <c r="B913" t="n">
        <v>150</v>
      </c>
      <c r="C913" t="inlineStr">
        <is>
          <t xml:space="preserve">CONCLUIDO	</t>
        </is>
      </c>
      <c r="D913" t="n">
        <v>3.5895</v>
      </c>
      <c r="E913" t="n">
        <v>27.86</v>
      </c>
      <c r="F913" t="n">
        <v>23.75</v>
      </c>
      <c r="G913" t="n">
        <v>71.25</v>
      </c>
      <c r="H913" t="n">
        <v>0.91</v>
      </c>
      <c r="I913" t="n">
        <v>20</v>
      </c>
      <c r="J913" t="n">
        <v>332.05</v>
      </c>
      <c r="K913" t="n">
        <v>61.82</v>
      </c>
      <c r="L913" t="n">
        <v>17</v>
      </c>
      <c r="M913" t="n">
        <v>18</v>
      </c>
      <c r="N913" t="n">
        <v>103.23</v>
      </c>
      <c r="O913" t="n">
        <v>41187.41</v>
      </c>
      <c r="P913" t="n">
        <v>433.97</v>
      </c>
      <c r="Q913" t="n">
        <v>608.77</v>
      </c>
      <c r="R913" t="n">
        <v>58.98</v>
      </c>
      <c r="S913" t="n">
        <v>46.36</v>
      </c>
      <c r="T913" t="n">
        <v>5936.7</v>
      </c>
      <c r="U913" t="n">
        <v>0.79</v>
      </c>
      <c r="V913" t="n">
        <v>0.9</v>
      </c>
      <c r="W913" t="n">
        <v>9.210000000000001</v>
      </c>
      <c r="X913" t="n">
        <v>0.38</v>
      </c>
      <c r="Y913" t="n">
        <v>1</v>
      </c>
      <c r="Z913" t="n">
        <v>10</v>
      </c>
    </row>
    <row r="914">
      <c r="A914" t="n">
        <v>65</v>
      </c>
      <c r="B914" t="n">
        <v>150</v>
      </c>
      <c r="C914" t="inlineStr">
        <is>
          <t xml:space="preserve">CONCLUIDO	</t>
        </is>
      </c>
      <c r="D914" t="n">
        <v>3.5992</v>
      </c>
      <c r="E914" t="n">
        <v>27.78</v>
      </c>
      <c r="F914" t="n">
        <v>23.73</v>
      </c>
      <c r="G914" t="n">
        <v>74.94</v>
      </c>
      <c r="H914" t="n">
        <v>0.92</v>
      </c>
      <c r="I914" t="n">
        <v>19</v>
      </c>
      <c r="J914" t="n">
        <v>332.64</v>
      </c>
      <c r="K914" t="n">
        <v>61.82</v>
      </c>
      <c r="L914" t="n">
        <v>17.25</v>
      </c>
      <c r="M914" t="n">
        <v>17</v>
      </c>
      <c r="N914" t="n">
        <v>103.57</v>
      </c>
      <c r="O914" t="n">
        <v>41260.35</v>
      </c>
      <c r="P914" t="n">
        <v>433.6</v>
      </c>
      <c r="Q914" t="n">
        <v>608.8</v>
      </c>
      <c r="R914" t="n">
        <v>58.44</v>
      </c>
      <c r="S914" t="n">
        <v>46.36</v>
      </c>
      <c r="T914" t="n">
        <v>5672.65</v>
      </c>
      <c r="U914" t="n">
        <v>0.79</v>
      </c>
      <c r="V914" t="n">
        <v>0.9</v>
      </c>
      <c r="W914" t="n">
        <v>9.210000000000001</v>
      </c>
      <c r="X914" t="n">
        <v>0.36</v>
      </c>
      <c r="Y914" t="n">
        <v>1</v>
      </c>
      <c r="Z914" t="n">
        <v>10</v>
      </c>
    </row>
    <row r="915">
      <c r="A915" t="n">
        <v>66</v>
      </c>
      <c r="B915" t="n">
        <v>150</v>
      </c>
      <c r="C915" t="inlineStr">
        <is>
          <t xml:space="preserve">CONCLUIDO	</t>
        </is>
      </c>
      <c r="D915" t="n">
        <v>3.5993</v>
      </c>
      <c r="E915" t="n">
        <v>27.78</v>
      </c>
      <c r="F915" t="n">
        <v>23.73</v>
      </c>
      <c r="G915" t="n">
        <v>74.94</v>
      </c>
      <c r="H915" t="n">
        <v>0.9399999999999999</v>
      </c>
      <c r="I915" t="n">
        <v>19</v>
      </c>
      <c r="J915" t="n">
        <v>333.24</v>
      </c>
      <c r="K915" t="n">
        <v>61.82</v>
      </c>
      <c r="L915" t="n">
        <v>17.5</v>
      </c>
      <c r="M915" t="n">
        <v>17</v>
      </c>
      <c r="N915" t="n">
        <v>103.92</v>
      </c>
      <c r="O915" t="n">
        <v>41333.46</v>
      </c>
      <c r="P915" t="n">
        <v>433.98</v>
      </c>
      <c r="Q915" t="n">
        <v>608.79</v>
      </c>
      <c r="R915" t="n">
        <v>58.46</v>
      </c>
      <c r="S915" t="n">
        <v>46.36</v>
      </c>
      <c r="T915" t="n">
        <v>5680.31</v>
      </c>
      <c r="U915" t="n">
        <v>0.79</v>
      </c>
      <c r="V915" t="n">
        <v>0.9</v>
      </c>
      <c r="W915" t="n">
        <v>9.210000000000001</v>
      </c>
      <c r="X915" t="n">
        <v>0.36</v>
      </c>
      <c r="Y915" t="n">
        <v>1</v>
      </c>
      <c r="Z915" t="n">
        <v>10</v>
      </c>
    </row>
    <row r="916">
      <c r="A916" t="n">
        <v>67</v>
      </c>
      <c r="B916" t="n">
        <v>150</v>
      </c>
      <c r="C916" t="inlineStr">
        <is>
          <t xml:space="preserve">CONCLUIDO	</t>
        </is>
      </c>
      <c r="D916" t="n">
        <v>3.5992</v>
      </c>
      <c r="E916" t="n">
        <v>27.78</v>
      </c>
      <c r="F916" t="n">
        <v>23.73</v>
      </c>
      <c r="G916" t="n">
        <v>74.94</v>
      </c>
      <c r="H916" t="n">
        <v>0.95</v>
      </c>
      <c r="I916" t="n">
        <v>19</v>
      </c>
      <c r="J916" t="n">
        <v>333.83</v>
      </c>
      <c r="K916" t="n">
        <v>61.82</v>
      </c>
      <c r="L916" t="n">
        <v>17.75</v>
      </c>
      <c r="M916" t="n">
        <v>17</v>
      </c>
      <c r="N916" t="n">
        <v>104.26</v>
      </c>
      <c r="O916" t="n">
        <v>41406.86</v>
      </c>
      <c r="P916" t="n">
        <v>433.87</v>
      </c>
      <c r="Q916" t="n">
        <v>608.78</v>
      </c>
      <c r="R916" t="n">
        <v>58.6</v>
      </c>
      <c r="S916" t="n">
        <v>46.36</v>
      </c>
      <c r="T916" t="n">
        <v>5750.28</v>
      </c>
      <c r="U916" t="n">
        <v>0.79</v>
      </c>
      <c r="V916" t="n">
        <v>0.9</v>
      </c>
      <c r="W916" t="n">
        <v>9.210000000000001</v>
      </c>
      <c r="X916" t="n">
        <v>0.36</v>
      </c>
      <c r="Y916" t="n">
        <v>1</v>
      </c>
      <c r="Z916" t="n">
        <v>10</v>
      </c>
    </row>
    <row r="917">
      <c r="A917" t="n">
        <v>68</v>
      </c>
      <c r="B917" t="n">
        <v>150</v>
      </c>
      <c r="C917" t="inlineStr">
        <is>
          <t xml:space="preserve">CONCLUIDO	</t>
        </is>
      </c>
      <c r="D917" t="n">
        <v>3.5995</v>
      </c>
      <c r="E917" t="n">
        <v>27.78</v>
      </c>
      <c r="F917" t="n">
        <v>23.73</v>
      </c>
      <c r="G917" t="n">
        <v>74.93000000000001</v>
      </c>
      <c r="H917" t="n">
        <v>0.96</v>
      </c>
      <c r="I917" t="n">
        <v>19</v>
      </c>
      <c r="J917" t="n">
        <v>334.43</v>
      </c>
      <c r="K917" t="n">
        <v>61.82</v>
      </c>
      <c r="L917" t="n">
        <v>18</v>
      </c>
      <c r="M917" t="n">
        <v>17</v>
      </c>
      <c r="N917" t="n">
        <v>104.61</v>
      </c>
      <c r="O917" t="n">
        <v>41480.31</v>
      </c>
      <c r="P917" t="n">
        <v>433.48</v>
      </c>
      <c r="Q917" t="n">
        <v>608.8099999999999</v>
      </c>
      <c r="R917" t="n">
        <v>58.37</v>
      </c>
      <c r="S917" t="n">
        <v>46.36</v>
      </c>
      <c r="T917" t="n">
        <v>5635.93</v>
      </c>
      <c r="U917" t="n">
        <v>0.79</v>
      </c>
      <c r="V917" t="n">
        <v>0.9</v>
      </c>
      <c r="W917" t="n">
        <v>9.210000000000001</v>
      </c>
      <c r="X917" t="n">
        <v>0.36</v>
      </c>
      <c r="Y917" t="n">
        <v>1</v>
      </c>
      <c r="Z917" t="n">
        <v>10</v>
      </c>
    </row>
    <row r="918">
      <c r="A918" t="n">
        <v>69</v>
      </c>
      <c r="B918" t="n">
        <v>150</v>
      </c>
      <c r="C918" t="inlineStr">
        <is>
          <t xml:space="preserve">CONCLUIDO	</t>
        </is>
      </c>
      <c r="D918" t="n">
        <v>3.6094</v>
      </c>
      <c r="E918" t="n">
        <v>27.71</v>
      </c>
      <c r="F918" t="n">
        <v>23.71</v>
      </c>
      <c r="G918" t="n">
        <v>79.03</v>
      </c>
      <c r="H918" t="n">
        <v>0.97</v>
      </c>
      <c r="I918" t="n">
        <v>18</v>
      </c>
      <c r="J918" t="n">
        <v>335.02</v>
      </c>
      <c r="K918" t="n">
        <v>61.82</v>
      </c>
      <c r="L918" t="n">
        <v>18.25</v>
      </c>
      <c r="M918" t="n">
        <v>16</v>
      </c>
      <c r="N918" t="n">
        <v>104.95</v>
      </c>
      <c r="O918" t="n">
        <v>41553.93</v>
      </c>
      <c r="P918" t="n">
        <v>432.77</v>
      </c>
      <c r="Q918" t="n">
        <v>608.8200000000001</v>
      </c>
      <c r="R918" t="n">
        <v>57.83</v>
      </c>
      <c r="S918" t="n">
        <v>46.36</v>
      </c>
      <c r="T918" t="n">
        <v>5373.03</v>
      </c>
      <c r="U918" t="n">
        <v>0.8</v>
      </c>
      <c r="V918" t="n">
        <v>0.9</v>
      </c>
      <c r="W918" t="n">
        <v>9.210000000000001</v>
      </c>
      <c r="X918" t="n">
        <v>0.34</v>
      </c>
      <c r="Y918" t="n">
        <v>1</v>
      </c>
      <c r="Z918" t="n">
        <v>10</v>
      </c>
    </row>
    <row r="919">
      <c r="A919" t="n">
        <v>70</v>
      </c>
      <c r="B919" t="n">
        <v>150</v>
      </c>
      <c r="C919" t="inlineStr">
        <is>
          <t xml:space="preserve">CONCLUIDO	</t>
        </is>
      </c>
      <c r="D919" t="n">
        <v>3.608</v>
      </c>
      <c r="E919" t="n">
        <v>27.72</v>
      </c>
      <c r="F919" t="n">
        <v>23.72</v>
      </c>
      <c r="G919" t="n">
        <v>79.06</v>
      </c>
      <c r="H919" t="n">
        <v>0.98</v>
      </c>
      <c r="I919" t="n">
        <v>18</v>
      </c>
      <c r="J919" t="n">
        <v>335.62</v>
      </c>
      <c r="K919" t="n">
        <v>61.82</v>
      </c>
      <c r="L919" t="n">
        <v>18.5</v>
      </c>
      <c r="M919" t="n">
        <v>16</v>
      </c>
      <c r="N919" t="n">
        <v>105.3</v>
      </c>
      <c r="O919" t="n">
        <v>41627.72</v>
      </c>
      <c r="P919" t="n">
        <v>433.58</v>
      </c>
      <c r="Q919" t="n">
        <v>608.85</v>
      </c>
      <c r="R919" t="n">
        <v>57.94</v>
      </c>
      <c r="S919" t="n">
        <v>46.36</v>
      </c>
      <c r="T919" t="n">
        <v>5427.5</v>
      </c>
      <c r="U919" t="n">
        <v>0.8</v>
      </c>
      <c r="V919" t="n">
        <v>0.9</v>
      </c>
      <c r="W919" t="n">
        <v>9.210000000000001</v>
      </c>
      <c r="X919" t="n">
        <v>0.35</v>
      </c>
      <c r="Y919" t="n">
        <v>1</v>
      </c>
      <c r="Z919" t="n">
        <v>10</v>
      </c>
    </row>
    <row r="920">
      <c r="A920" t="n">
        <v>71</v>
      </c>
      <c r="B920" t="n">
        <v>150</v>
      </c>
      <c r="C920" t="inlineStr">
        <is>
          <t xml:space="preserve">CONCLUIDO	</t>
        </is>
      </c>
      <c r="D920" t="n">
        <v>3.6107</v>
      </c>
      <c r="E920" t="n">
        <v>27.7</v>
      </c>
      <c r="F920" t="n">
        <v>23.7</v>
      </c>
      <c r="G920" t="n">
        <v>78.98999999999999</v>
      </c>
      <c r="H920" t="n">
        <v>0.99</v>
      </c>
      <c r="I920" t="n">
        <v>18</v>
      </c>
      <c r="J920" t="n">
        <v>336.22</v>
      </c>
      <c r="K920" t="n">
        <v>61.82</v>
      </c>
      <c r="L920" t="n">
        <v>18.75</v>
      </c>
      <c r="M920" t="n">
        <v>16</v>
      </c>
      <c r="N920" t="n">
        <v>105.65</v>
      </c>
      <c r="O920" t="n">
        <v>41701.68</v>
      </c>
      <c r="P920" t="n">
        <v>433.33</v>
      </c>
      <c r="Q920" t="n">
        <v>608.85</v>
      </c>
      <c r="R920" t="n">
        <v>57.33</v>
      </c>
      <c r="S920" t="n">
        <v>46.36</v>
      </c>
      <c r="T920" t="n">
        <v>5123.29</v>
      </c>
      <c r="U920" t="n">
        <v>0.8100000000000001</v>
      </c>
      <c r="V920" t="n">
        <v>0.9</v>
      </c>
      <c r="W920" t="n">
        <v>9.210000000000001</v>
      </c>
      <c r="X920" t="n">
        <v>0.33</v>
      </c>
      <c r="Y920" t="n">
        <v>1</v>
      </c>
      <c r="Z920" t="n">
        <v>10</v>
      </c>
    </row>
    <row r="921">
      <c r="A921" t="n">
        <v>72</v>
      </c>
      <c r="B921" t="n">
        <v>150</v>
      </c>
      <c r="C921" t="inlineStr">
        <is>
          <t xml:space="preserve">CONCLUIDO	</t>
        </is>
      </c>
      <c r="D921" t="n">
        <v>3.6105</v>
      </c>
      <c r="E921" t="n">
        <v>27.7</v>
      </c>
      <c r="F921" t="n">
        <v>23.7</v>
      </c>
      <c r="G921" t="n">
        <v>79</v>
      </c>
      <c r="H921" t="n">
        <v>1.01</v>
      </c>
      <c r="I921" t="n">
        <v>18</v>
      </c>
      <c r="J921" t="n">
        <v>336.82</v>
      </c>
      <c r="K921" t="n">
        <v>61.82</v>
      </c>
      <c r="L921" t="n">
        <v>19</v>
      </c>
      <c r="M921" t="n">
        <v>16</v>
      </c>
      <c r="N921" t="n">
        <v>106</v>
      </c>
      <c r="O921" t="n">
        <v>41775.82</v>
      </c>
      <c r="P921" t="n">
        <v>432.99</v>
      </c>
      <c r="Q921" t="n">
        <v>608.84</v>
      </c>
      <c r="R921" t="n">
        <v>57.41</v>
      </c>
      <c r="S921" t="n">
        <v>46.36</v>
      </c>
      <c r="T921" t="n">
        <v>5164.42</v>
      </c>
      <c r="U921" t="n">
        <v>0.8100000000000001</v>
      </c>
      <c r="V921" t="n">
        <v>0.9</v>
      </c>
      <c r="W921" t="n">
        <v>9.210000000000001</v>
      </c>
      <c r="X921" t="n">
        <v>0.33</v>
      </c>
      <c r="Y921" t="n">
        <v>1</v>
      </c>
      <c r="Z921" t="n">
        <v>10</v>
      </c>
    </row>
    <row r="922">
      <c r="A922" t="n">
        <v>73</v>
      </c>
      <c r="B922" t="n">
        <v>150</v>
      </c>
      <c r="C922" t="inlineStr">
        <is>
          <t xml:space="preserve">CONCLUIDO	</t>
        </is>
      </c>
      <c r="D922" t="n">
        <v>3.6089</v>
      </c>
      <c r="E922" t="n">
        <v>27.71</v>
      </c>
      <c r="F922" t="n">
        <v>23.71</v>
      </c>
      <c r="G922" t="n">
        <v>79.04000000000001</v>
      </c>
      <c r="H922" t="n">
        <v>1.02</v>
      </c>
      <c r="I922" t="n">
        <v>18</v>
      </c>
      <c r="J922" t="n">
        <v>337.43</v>
      </c>
      <c r="K922" t="n">
        <v>61.82</v>
      </c>
      <c r="L922" t="n">
        <v>19.25</v>
      </c>
      <c r="M922" t="n">
        <v>16</v>
      </c>
      <c r="N922" t="n">
        <v>106.35</v>
      </c>
      <c r="O922" t="n">
        <v>41850.13</v>
      </c>
      <c r="P922" t="n">
        <v>432.64</v>
      </c>
      <c r="Q922" t="n">
        <v>608.85</v>
      </c>
      <c r="R922" t="n">
        <v>57.95</v>
      </c>
      <c r="S922" t="n">
        <v>46.36</v>
      </c>
      <c r="T922" t="n">
        <v>5434.29</v>
      </c>
      <c r="U922" t="n">
        <v>0.8</v>
      </c>
      <c r="V922" t="n">
        <v>0.9</v>
      </c>
      <c r="W922" t="n">
        <v>9.210000000000001</v>
      </c>
      <c r="X922" t="n">
        <v>0.34</v>
      </c>
      <c r="Y922" t="n">
        <v>1</v>
      </c>
      <c r="Z922" t="n">
        <v>10</v>
      </c>
    </row>
    <row r="923">
      <c r="A923" t="n">
        <v>74</v>
      </c>
      <c r="B923" t="n">
        <v>150</v>
      </c>
      <c r="C923" t="inlineStr">
        <is>
          <t xml:space="preserve">CONCLUIDO	</t>
        </is>
      </c>
      <c r="D923" t="n">
        <v>3.6202</v>
      </c>
      <c r="E923" t="n">
        <v>27.62</v>
      </c>
      <c r="F923" t="n">
        <v>23.68</v>
      </c>
      <c r="G923" t="n">
        <v>83.58</v>
      </c>
      <c r="H923" t="n">
        <v>1.03</v>
      </c>
      <c r="I923" t="n">
        <v>17</v>
      </c>
      <c r="J923" t="n">
        <v>338.03</v>
      </c>
      <c r="K923" t="n">
        <v>61.82</v>
      </c>
      <c r="L923" t="n">
        <v>19.5</v>
      </c>
      <c r="M923" t="n">
        <v>15</v>
      </c>
      <c r="N923" t="n">
        <v>106.71</v>
      </c>
      <c r="O923" t="n">
        <v>41924.62</v>
      </c>
      <c r="P923" t="n">
        <v>432.2</v>
      </c>
      <c r="Q923" t="n">
        <v>608.85</v>
      </c>
      <c r="R923" t="n">
        <v>57.01</v>
      </c>
      <c r="S923" t="n">
        <v>46.36</v>
      </c>
      <c r="T923" t="n">
        <v>4969.73</v>
      </c>
      <c r="U923" t="n">
        <v>0.8100000000000001</v>
      </c>
      <c r="V923" t="n">
        <v>0.9</v>
      </c>
      <c r="W923" t="n">
        <v>9.199999999999999</v>
      </c>
      <c r="X923" t="n">
        <v>0.31</v>
      </c>
      <c r="Y923" t="n">
        <v>1</v>
      </c>
      <c r="Z923" t="n">
        <v>10</v>
      </c>
    </row>
    <row r="924">
      <c r="A924" t="n">
        <v>75</v>
      </c>
      <c r="B924" t="n">
        <v>150</v>
      </c>
      <c r="C924" t="inlineStr">
        <is>
          <t xml:space="preserve">CONCLUIDO	</t>
        </is>
      </c>
      <c r="D924" t="n">
        <v>3.6199</v>
      </c>
      <c r="E924" t="n">
        <v>27.62</v>
      </c>
      <c r="F924" t="n">
        <v>23.68</v>
      </c>
      <c r="G924" t="n">
        <v>83.59</v>
      </c>
      <c r="H924" t="n">
        <v>1.04</v>
      </c>
      <c r="I924" t="n">
        <v>17</v>
      </c>
      <c r="J924" t="n">
        <v>338.63</v>
      </c>
      <c r="K924" t="n">
        <v>61.82</v>
      </c>
      <c r="L924" t="n">
        <v>19.75</v>
      </c>
      <c r="M924" t="n">
        <v>15</v>
      </c>
      <c r="N924" t="n">
        <v>107.06</v>
      </c>
      <c r="O924" t="n">
        <v>41999.28</v>
      </c>
      <c r="P924" t="n">
        <v>432.68</v>
      </c>
      <c r="Q924" t="n">
        <v>608.83</v>
      </c>
      <c r="R924" t="n">
        <v>56.97</v>
      </c>
      <c r="S924" t="n">
        <v>46.36</v>
      </c>
      <c r="T924" t="n">
        <v>4945.18</v>
      </c>
      <c r="U924" t="n">
        <v>0.8100000000000001</v>
      </c>
      <c r="V924" t="n">
        <v>0.9</v>
      </c>
      <c r="W924" t="n">
        <v>9.210000000000001</v>
      </c>
      <c r="X924" t="n">
        <v>0.31</v>
      </c>
      <c r="Y924" t="n">
        <v>1</v>
      </c>
      <c r="Z924" t="n">
        <v>10</v>
      </c>
    </row>
    <row r="925">
      <c r="A925" t="n">
        <v>76</v>
      </c>
      <c r="B925" t="n">
        <v>150</v>
      </c>
      <c r="C925" t="inlineStr">
        <is>
          <t xml:space="preserve">CONCLUIDO	</t>
        </is>
      </c>
      <c r="D925" t="n">
        <v>3.6178</v>
      </c>
      <c r="E925" t="n">
        <v>27.64</v>
      </c>
      <c r="F925" t="n">
        <v>23.7</v>
      </c>
      <c r="G925" t="n">
        <v>83.65000000000001</v>
      </c>
      <c r="H925" t="n">
        <v>1.05</v>
      </c>
      <c r="I925" t="n">
        <v>17</v>
      </c>
      <c r="J925" t="n">
        <v>339.24</v>
      </c>
      <c r="K925" t="n">
        <v>61.82</v>
      </c>
      <c r="L925" t="n">
        <v>20</v>
      </c>
      <c r="M925" t="n">
        <v>15</v>
      </c>
      <c r="N925" t="n">
        <v>107.42</v>
      </c>
      <c r="O925" t="n">
        <v>42074.12</v>
      </c>
      <c r="P925" t="n">
        <v>433.19</v>
      </c>
      <c r="Q925" t="n">
        <v>608.8</v>
      </c>
      <c r="R925" t="n">
        <v>57.58</v>
      </c>
      <c r="S925" t="n">
        <v>46.36</v>
      </c>
      <c r="T925" t="n">
        <v>5250.92</v>
      </c>
      <c r="U925" t="n">
        <v>0.8100000000000001</v>
      </c>
      <c r="V925" t="n">
        <v>0.9</v>
      </c>
      <c r="W925" t="n">
        <v>9.210000000000001</v>
      </c>
      <c r="X925" t="n">
        <v>0.33</v>
      </c>
      <c r="Y925" t="n">
        <v>1</v>
      </c>
      <c r="Z925" t="n">
        <v>10</v>
      </c>
    </row>
    <row r="926">
      <c r="A926" t="n">
        <v>77</v>
      </c>
      <c r="B926" t="n">
        <v>150</v>
      </c>
      <c r="C926" t="inlineStr">
        <is>
          <t xml:space="preserve">CONCLUIDO	</t>
        </is>
      </c>
      <c r="D926" t="n">
        <v>3.6183</v>
      </c>
      <c r="E926" t="n">
        <v>27.64</v>
      </c>
      <c r="F926" t="n">
        <v>23.7</v>
      </c>
      <c r="G926" t="n">
        <v>83.63</v>
      </c>
      <c r="H926" t="n">
        <v>1.06</v>
      </c>
      <c r="I926" t="n">
        <v>17</v>
      </c>
      <c r="J926" t="n">
        <v>339.85</v>
      </c>
      <c r="K926" t="n">
        <v>61.82</v>
      </c>
      <c r="L926" t="n">
        <v>20.25</v>
      </c>
      <c r="M926" t="n">
        <v>15</v>
      </c>
      <c r="N926" t="n">
        <v>107.78</v>
      </c>
      <c r="O926" t="n">
        <v>42149.15</v>
      </c>
      <c r="P926" t="n">
        <v>433</v>
      </c>
      <c r="Q926" t="n">
        <v>608.77</v>
      </c>
      <c r="R926" t="n">
        <v>57.45</v>
      </c>
      <c r="S926" t="n">
        <v>46.36</v>
      </c>
      <c r="T926" t="n">
        <v>5186.97</v>
      </c>
      <c r="U926" t="n">
        <v>0.8100000000000001</v>
      </c>
      <c r="V926" t="n">
        <v>0.9</v>
      </c>
      <c r="W926" t="n">
        <v>9.210000000000001</v>
      </c>
      <c r="X926" t="n">
        <v>0.32</v>
      </c>
      <c r="Y926" t="n">
        <v>1</v>
      </c>
      <c r="Z926" t="n">
        <v>10</v>
      </c>
    </row>
    <row r="927">
      <c r="A927" t="n">
        <v>78</v>
      </c>
      <c r="B927" t="n">
        <v>150</v>
      </c>
      <c r="C927" t="inlineStr">
        <is>
          <t xml:space="preserve">CONCLUIDO	</t>
        </is>
      </c>
      <c r="D927" t="n">
        <v>3.6174</v>
      </c>
      <c r="E927" t="n">
        <v>27.64</v>
      </c>
      <c r="F927" t="n">
        <v>23.7</v>
      </c>
      <c r="G927" t="n">
        <v>83.66</v>
      </c>
      <c r="H927" t="n">
        <v>1.07</v>
      </c>
      <c r="I927" t="n">
        <v>17</v>
      </c>
      <c r="J927" t="n">
        <v>340.46</v>
      </c>
      <c r="K927" t="n">
        <v>61.82</v>
      </c>
      <c r="L927" t="n">
        <v>20.5</v>
      </c>
      <c r="M927" t="n">
        <v>15</v>
      </c>
      <c r="N927" t="n">
        <v>108.14</v>
      </c>
      <c r="O927" t="n">
        <v>42224.35</v>
      </c>
      <c r="P927" t="n">
        <v>432.83</v>
      </c>
      <c r="Q927" t="n">
        <v>608.84</v>
      </c>
      <c r="R927" t="n">
        <v>57.59</v>
      </c>
      <c r="S927" t="n">
        <v>46.36</v>
      </c>
      <c r="T927" t="n">
        <v>5255.92</v>
      </c>
      <c r="U927" t="n">
        <v>0.8</v>
      </c>
      <c r="V927" t="n">
        <v>0.9</v>
      </c>
      <c r="W927" t="n">
        <v>9.210000000000001</v>
      </c>
      <c r="X927" t="n">
        <v>0.33</v>
      </c>
      <c r="Y927" t="n">
        <v>1</v>
      </c>
      <c r="Z927" t="n">
        <v>10</v>
      </c>
    </row>
    <row r="928">
      <c r="A928" t="n">
        <v>79</v>
      </c>
      <c r="B928" t="n">
        <v>150</v>
      </c>
      <c r="C928" t="inlineStr">
        <is>
          <t xml:space="preserve">CONCLUIDO	</t>
        </is>
      </c>
      <c r="D928" t="n">
        <v>3.6295</v>
      </c>
      <c r="E928" t="n">
        <v>27.55</v>
      </c>
      <c r="F928" t="n">
        <v>23.67</v>
      </c>
      <c r="G928" t="n">
        <v>88.75</v>
      </c>
      <c r="H928" t="n">
        <v>1.08</v>
      </c>
      <c r="I928" t="n">
        <v>16</v>
      </c>
      <c r="J928" t="n">
        <v>341.07</v>
      </c>
      <c r="K928" t="n">
        <v>61.82</v>
      </c>
      <c r="L928" t="n">
        <v>20.75</v>
      </c>
      <c r="M928" t="n">
        <v>14</v>
      </c>
      <c r="N928" t="n">
        <v>108.5</v>
      </c>
      <c r="O928" t="n">
        <v>42299.74</v>
      </c>
      <c r="P928" t="n">
        <v>432.29</v>
      </c>
      <c r="Q928" t="n">
        <v>608.88</v>
      </c>
      <c r="R928" t="n">
        <v>56.4</v>
      </c>
      <c r="S928" t="n">
        <v>46.36</v>
      </c>
      <c r="T928" t="n">
        <v>4666.44</v>
      </c>
      <c r="U928" t="n">
        <v>0.82</v>
      </c>
      <c r="V928" t="n">
        <v>0.9</v>
      </c>
      <c r="W928" t="n">
        <v>9.210000000000001</v>
      </c>
      <c r="X928" t="n">
        <v>0.29</v>
      </c>
      <c r="Y928" t="n">
        <v>1</v>
      </c>
      <c r="Z928" t="n">
        <v>10</v>
      </c>
    </row>
    <row r="929">
      <c r="A929" t="n">
        <v>80</v>
      </c>
      <c r="B929" t="n">
        <v>150</v>
      </c>
      <c r="C929" t="inlineStr">
        <is>
          <t xml:space="preserve">CONCLUIDO	</t>
        </is>
      </c>
      <c r="D929" t="n">
        <v>3.6293</v>
      </c>
      <c r="E929" t="n">
        <v>27.55</v>
      </c>
      <c r="F929" t="n">
        <v>23.67</v>
      </c>
      <c r="G929" t="n">
        <v>88.75</v>
      </c>
      <c r="H929" t="n">
        <v>1.1</v>
      </c>
      <c r="I929" t="n">
        <v>16</v>
      </c>
      <c r="J929" t="n">
        <v>341.68</v>
      </c>
      <c r="K929" t="n">
        <v>61.82</v>
      </c>
      <c r="L929" t="n">
        <v>21</v>
      </c>
      <c r="M929" t="n">
        <v>14</v>
      </c>
      <c r="N929" t="n">
        <v>108.86</v>
      </c>
      <c r="O929" t="n">
        <v>42375.31</v>
      </c>
      <c r="P929" t="n">
        <v>432.73</v>
      </c>
      <c r="Q929" t="n">
        <v>608.8099999999999</v>
      </c>
      <c r="R929" t="n">
        <v>56.62</v>
      </c>
      <c r="S929" t="n">
        <v>46.36</v>
      </c>
      <c r="T929" t="n">
        <v>4778.44</v>
      </c>
      <c r="U929" t="n">
        <v>0.82</v>
      </c>
      <c r="V929" t="n">
        <v>0.9</v>
      </c>
      <c r="W929" t="n">
        <v>9.199999999999999</v>
      </c>
      <c r="X929" t="n">
        <v>0.3</v>
      </c>
      <c r="Y929" t="n">
        <v>1</v>
      </c>
      <c r="Z929" t="n">
        <v>10</v>
      </c>
    </row>
    <row r="930">
      <c r="A930" t="n">
        <v>81</v>
      </c>
      <c r="B930" t="n">
        <v>150</v>
      </c>
      <c r="C930" t="inlineStr">
        <is>
          <t xml:space="preserve">CONCLUIDO	</t>
        </is>
      </c>
      <c r="D930" t="n">
        <v>3.6278</v>
      </c>
      <c r="E930" t="n">
        <v>27.56</v>
      </c>
      <c r="F930" t="n">
        <v>23.68</v>
      </c>
      <c r="G930" t="n">
        <v>88.8</v>
      </c>
      <c r="H930" t="n">
        <v>1.11</v>
      </c>
      <c r="I930" t="n">
        <v>16</v>
      </c>
      <c r="J930" t="n">
        <v>342.3</v>
      </c>
      <c r="K930" t="n">
        <v>61.82</v>
      </c>
      <c r="L930" t="n">
        <v>21.25</v>
      </c>
      <c r="M930" t="n">
        <v>14</v>
      </c>
      <c r="N930" t="n">
        <v>109.23</v>
      </c>
      <c r="O930" t="n">
        <v>42451.07</v>
      </c>
      <c r="P930" t="n">
        <v>432.91</v>
      </c>
      <c r="Q930" t="n">
        <v>608.84</v>
      </c>
      <c r="R930" t="n">
        <v>57.01</v>
      </c>
      <c r="S930" t="n">
        <v>46.36</v>
      </c>
      <c r="T930" t="n">
        <v>4972.75</v>
      </c>
      <c r="U930" t="n">
        <v>0.8100000000000001</v>
      </c>
      <c r="V930" t="n">
        <v>0.9</v>
      </c>
      <c r="W930" t="n">
        <v>9.199999999999999</v>
      </c>
      <c r="X930" t="n">
        <v>0.31</v>
      </c>
      <c r="Y930" t="n">
        <v>1</v>
      </c>
      <c r="Z930" t="n">
        <v>10</v>
      </c>
    </row>
    <row r="931">
      <c r="A931" t="n">
        <v>82</v>
      </c>
      <c r="B931" t="n">
        <v>150</v>
      </c>
      <c r="C931" t="inlineStr">
        <is>
          <t xml:space="preserve">CONCLUIDO	</t>
        </is>
      </c>
      <c r="D931" t="n">
        <v>3.6263</v>
      </c>
      <c r="E931" t="n">
        <v>27.58</v>
      </c>
      <c r="F931" t="n">
        <v>23.69</v>
      </c>
      <c r="G931" t="n">
        <v>88.84</v>
      </c>
      <c r="H931" t="n">
        <v>1.12</v>
      </c>
      <c r="I931" t="n">
        <v>16</v>
      </c>
      <c r="J931" t="n">
        <v>342.91</v>
      </c>
      <c r="K931" t="n">
        <v>61.82</v>
      </c>
      <c r="L931" t="n">
        <v>21.5</v>
      </c>
      <c r="M931" t="n">
        <v>14</v>
      </c>
      <c r="N931" t="n">
        <v>109.59</v>
      </c>
      <c r="O931" t="n">
        <v>42527.02</v>
      </c>
      <c r="P931" t="n">
        <v>432.94</v>
      </c>
      <c r="Q931" t="n">
        <v>608.8200000000001</v>
      </c>
      <c r="R931" t="n">
        <v>57.28</v>
      </c>
      <c r="S931" t="n">
        <v>46.36</v>
      </c>
      <c r="T931" t="n">
        <v>5107.47</v>
      </c>
      <c r="U931" t="n">
        <v>0.8100000000000001</v>
      </c>
      <c r="V931" t="n">
        <v>0.9</v>
      </c>
      <c r="W931" t="n">
        <v>9.210000000000001</v>
      </c>
      <c r="X931" t="n">
        <v>0.32</v>
      </c>
      <c r="Y931" t="n">
        <v>1</v>
      </c>
      <c r="Z931" t="n">
        <v>10</v>
      </c>
    </row>
    <row r="932">
      <c r="A932" t="n">
        <v>83</v>
      </c>
      <c r="B932" t="n">
        <v>150</v>
      </c>
      <c r="C932" t="inlineStr">
        <is>
          <t xml:space="preserve">CONCLUIDO	</t>
        </is>
      </c>
      <c r="D932" t="n">
        <v>3.6263</v>
      </c>
      <c r="E932" t="n">
        <v>27.58</v>
      </c>
      <c r="F932" t="n">
        <v>23.69</v>
      </c>
      <c r="G932" t="n">
        <v>88.84</v>
      </c>
      <c r="H932" t="n">
        <v>1.13</v>
      </c>
      <c r="I932" t="n">
        <v>16</v>
      </c>
      <c r="J932" t="n">
        <v>343.53</v>
      </c>
      <c r="K932" t="n">
        <v>61.82</v>
      </c>
      <c r="L932" t="n">
        <v>21.75</v>
      </c>
      <c r="M932" t="n">
        <v>14</v>
      </c>
      <c r="N932" t="n">
        <v>109.96</v>
      </c>
      <c r="O932" t="n">
        <v>42603.15</v>
      </c>
      <c r="P932" t="n">
        <v>432.54</v>
      </c>
      <c r="Q932" t="n">
        <v>608.83</v>
      </c>
      <c r="R932" t="n">
        <v>57.42</v>
      </c>
      <c r="S932" t="n">
        <v>46.36</v>
      </c>
      <c r="T932" t="n">
        <v>5177.57</v>
      </c>
      <c r="U932" t="n">
        <v>0.8100000000000001</v>
      </c>
      <c r="V932" t="n">
        <v>0.9</v>
      </c>
      <c r="W932" t="n">
        <v>9.199999999999999</v>
      </c>
      <c r="X932" t="n">
        <v>0.32</v>
      </c>
      <c r="Y932" t="n">
        <v>1</v>
      </c>
      <c r="Z932" t="n">
        <v>10</v>
      </c>
    </row>
    <row r="933">
      <c r="A933" t="n">
        <v>84</v>
      </c>
      <c r="B933" t="n">
        <v>150</v>
      </c>
      <c r="C933" t="inlineStr">
        <is>
          <t xml:space="preserve">CONCLUIDO	</t>
        </is>
      </c>
      <c r="D933" t="n">
        <v>3.6265</v>
      </c>
      <c r="E933" t="n">
        <v>27.57</v>
      </c>
      <c r="F933" t="n">
        <v>23.69</v>
      </c>
      <c r="G933" t="n">
        <v>88.83</v>
      </c>
      <c r="H933" t="n">
        <v>1.14</v>
      </c>
      <c r="I933" t="n">
        <v>16</v>
      </c>
      <c r="J933" t="n">
        <v>344.15</v>
      </c>
      <c r="K933" t="n">
        <v>61.82</v>
      </c>
      <c r="L933" t="n">
        <v>22</v>
      </c>
      <c r="M933" t="n">
        <v>14</v>
      </c>
      <c r="N933" t="n">
        <v>110.33</v>
      </c>
      <c r="O933" t="n">
        <v>42679.6</v>
      </c>
      <c r="P933" t="n">
        <v>432.1</v>
      </c>
      <c r="Q933" t="n">
        <v>608.87</v>
      </c>
      <c r="R933" t="n">
        <v>57.53</v>
      </c>
      <c r="S933" t="n">
        <v>46.36</v>
      </c>
      <c r="T933" t="n">
        <v>5233.18</v>
      </c>
      <c r="U933" t="n">
        <v>0.8100000000000001</v>
      </c>
      <c r="V933" t="n">
        <v>0.9</v>
      </c>
      <c r="W933" t="n">
        <v>9.199999999999999</v>
      </c>
      <c r="X933" t="n">
        <v>0.32</v>
      </c>
      <c r="Y933" t="n">
        <v>1</v>
      </c>
      <c r="Z933" t="n">
        <v>10</v>
      </c>
    </row>
    <row r="934">
      <c r="A934" t="n">
        <v>85</v>
      </c>
      <c r="B934" t="n">
        <v>150</v>
      </c>
      <c r="C934" t="inlineStr">
        <is>
          <t xml:space="preserve">CONCLUIDO	</t>
        </is>
      </c>
      <c r="D934" t="n">
        <v>3.6383</v>
      </c>
      <c r="E934" t="n">
        <v>27.48</v>
      </c>
      <c r="F934" t="n">
        <v>23.65</v>
      </c>
      <c r="G934" t="n">
        <v>94.62</v>
      </c>
      <c r="H934" t="n">
        <v>1.15</v>
      </c>
      <c r="I934" t="n">
        <v>15</v>
      </c>
      <c r="J934" t="n">
        <v>344.77</v>
      </c>
      <c r="K934" t="n">
        <v>61.82</v>
      </c>
      <c r="L934" t="n">
        <v>22.25</v>
      </c>
      <c r="M934" t="n">
        <v>13</v>
      </c>
      <c r="N934" t="n">
        <v>110.7</v>
      </c>
      <c r="O934" t="n">
        <v>42756.12</v>
      </c>
      <c r="P934" t="n">
        <v>432.05</v>
      </c>
      <c r="Q934" t="n">
        <v>608.8200000000001</v>
      </c>
      <c r="R934" t="n">
        <v>56.26</v>
      </c>
      <c r="S934" t="n">
        <v>46.36</v>
      </c>
      <c r="T934" t="n">
        <v>4601.6</v>
      </c>
      <c r="U934" t="n">
        <v>0.82</v>
      </c>
      <c r="V934" t="n">
        <v>0.9</v>
      </c>
      <c r="W934" t="n">
        <v>9.199999999999999</v>
      </c>
      <c r="X934" t="n">
        <v>0.28</v>
      </c>
      <c r="Y934" t="n">
        <v>1</v>
      </c>
      <c r="Z934" t="n">
        <v>10</v>
      </c>
    </row>
    <row r="935">
      <c r="A935" t="n">
        <v>86</v>
      </c>
      <c r="B935" t="n">
        <v>150</v>
      </c>
      <c r="C935" t="inlineStr">
        <is>
          <t xml:space="preserve">CONCLUIDO	</t>
        </is>
      </c>
      <c r="D935" t="n">
        <v>3.6393</v>
      </c>
      <c r="E935" t="n">
        <v>27.48</v>
      </c>
      <c r="F935" t="n">
        <v>23.65</v>
      </c>
      <c r="G935" t="n">
        <v>94.59</v>
      </c>
      <c r="H935" t="n">
        <v>1.16</v>
      </c>
      <c r="I935" t="n">
        <v>15</v>
      </c>
      <c r="J935" t="n">
        <v>345.39</v>
      </c>
      <c r="K935" t="n">
        <v>61.82</v>
      </c>
      <c r="L935" t="n">
        <v>22.5</v>
      </c>
      <c r="M935" t="n">
        <v>13</v>
      </c>
      <c r="N935" t="n">
        <v>111.07</v>
      </c>
      <c r="O935" t="n">
        <v>42832.82</v>
      </c>
      <c r="P935" t="n">
        <v>432.27</v>
      </c>
      <c r="Q935" t="n">
        <v>608.8200000000001</v>
      </c>
      <c r="R935" t="n">
        <v>55.87</v>
      </c>
      <c r="S935" t="n">
        <v>46.36</v>
      </c>
      <c r="T935" t="n">
        <v>4408.06</v>
      </c>
      <c r="U935" t="n">
        <v>0.83</v>
      </c>
      <c r="V935" t="n">
        <v>0.9</v>
      </c>
      <c r="W935" t="n">
        <v>9.199999999999999</v>
      </c>
      <c r="X935" t="n">
        <v>0.28</v>
      </c>
      <c r="Y935" t="n">
        <v>1</v>
      </c>
      <c r="Z935" t="n">
        <v>10</v>
      </c>
    </row>
    <row r="936">
      <c r="A936" t="n">
        <v>87</v>
      </c>
      <c r="B936" t="n">
        <v>150</v>
      </c>
      <c r="C936" t="inlineStr">
        <is>
          <t xml:space="preserve">CONCLUIDO	</t>
        </is>
      </c>
      <c r="D936" t="n">
        <v>3.6405</v>
      </c>
      <c r="E936" t="n">
        <v>27.47</v>
      </c>
      <c r="F936" t="n">
        <v>23.64</v>
      </c>
      <c r="G936" t="n">
        <v>94.55</v>
      </c>
      <c r="H936" t="n">
        <v>1.17</v>
      </c>
      <c r="I936" t="n">
        <v>15</v>
      </c>
      <c r="J936" t="n">
        <v>346.02</v>
      </c>
      <c r="K936" t="n">
        <v>61.82</v>
      </c>
      <c r="L936" t="n">
        <v>22.75</v>
      </c>
      <c r="M936" t="n">
        <v>13</v>
      </c>
      <c r="N936" t="n">
        <v>111.45</v>
      </c>
      <c r="O936" t="n">
        <v>42909.73</v>
      </c>
      <c r="P936" t="n">
        <v>432.19</v>
      </c>
      <c r="Q936" t="n">
        <v>608.8</v>
      </c>
      <c r="R936" t="n">
        <v>55.74</v>
      </c>
      <c r="S936" t="n">
        <v>46.36</v>
      </c>
      <c r="T936" t="n">
        <v>4343.63</v>
      </c>
      <c r="U936" t="n">
        <v>0.83</v>
      </c>
      <c r="V936" t="n">
        <v>0.9</v>
      </c>
      <c r="W936" t="n">
        <v>9.199999999999999</v>
      </c>
      <c r="X936" t="n">
        <v>0.27</v>
      </c>
      <c r="Y936" t="n">
        <v>1</v>
      </c>
      <c r="Z936" t="n">
        <v>10</v>
      </c>
    </row>
    <row r="937">
      <c r="A937" t="n">
        <v>88</v>
      </c>
      <c r="B937" t="n">
        <v>150</v>
      </c>
      <c r="C937" t="inlineStr">
        <is>
          <t xml:space="preserve">CONCLUIDO	</t>
        </is>
      </c>
      <c r="D937" t="n">
        <v>3.6383</v>
      </c>
      <c r="E937" t="n">
        <v>27.49</v>
      </c>
      <c r="F937" t="n">
        <v>23.66</v>
      </c>
      <c r="G937" t="n">
        <v>94.62</v>
      </c>
      <c r="H937" t="n">
        <v>1.18</v>
      </c>
      <c r="I937" t="n">
        <v>15</v>
      </c>
      <c r="J937" t="n">
        <v>346.64</v>
      </c>
      <c r="K937" t="n">
        <v>61.82</v>
      </c>
      <c r="L937" t="n">
        <v>23</v>
      </c>
      <c r="M937" t="n">
        <v>13</v>
      </c>
      <c r="N937" t="n">
        <v>111.82</v>
      </c>
      <c r="O937" t="n">
        <v>42986.83</v>
      </c>
      <c r="P937" t="n">
        <v>432.78</v>
      </c>
      <c r="Q937" t="n">
        <v>608.8099999999999</v>
      </c>
      <c r="R937" t="n">
        <v>56.31</v>
      </c>
      <c r="S937" t="n">
        <v>46.36</v>
      </c>
      <c r="T937" t="n">
        <v>4625.48</v>
      </c>
      <c r="U937" t="n">
        <v>0.82</v>
      </c>
      <c r="V937" t="n">
        <v>0.9</v>
      </c>
      <c r="W937" t="n">
        <v>9.199999999999999</v>
      </c>
      <c r="X937" t="n">
        <v>0.28</v>
      </c>
      <c r="Y937" t="n">
        <v>1</v>
      </c>
      <c r="Z937" t="n">
        <v>10</v>
      </c>
    </row>
    <row r="938">
      <c r="A938" t="n">
        <v>89</v>
      </c>
      <c r="B938" t="n">
        <v>150</v>
      </c>
      <c r="C938" t="inlineStr">
        <is>
          <t xml:space="preserve">CONCLUIDO	</t>
        </is>
      </c>
      <c r="D938" t="n">
        <v>3.637</v>
      </c>
      <c r="E938" t="n">
        <v>27.5</v>
      </c>
      <c r="F938" t="n">
        <v>23.66</v>
      </c>
      <c r="G938" t="n">
        <v>94.66</v>
      </c>
      <c r="H938" t="n">
        <v>1.19</v>
      </c>
      <c r="I938" t="n">
        <v>15</v>
      </c>
      <c r="J938" t="n">
        <v>347.27</v>
      </c>
      <c r="K938" t="n">
        <v>61.82</v>
      </c>
      <c r="L938" t="n">
        <v>23.25</v>
      </c>
      <c r="M938" t="n">
        <v>13</v>
      </c>
      <c r="N938" t="n">
        <v>112.2</v>
      </c>
      <c r="O938" t="n">
        <v>43064.12</v>
      </c>
      <c r="P938" t="n">
        <v>432.56</v>
      </c>
      <c r="Q938" t="n">
        <v>608.8200000000001</v>
      </c>
      <c r="R938" t="n">
        <v>56.41</v>
      </c>
      <c r="S938" t="n">
        <v>46.36</v>
      </c>
      <c r="T938" t="n">
        <v>4676.05</v>
      </c>
      <c r="U938" t="n">
        <v>0.82</v>
      </c>
      <c r="V938" t="n">
        <v>0.9</v>
      </c>
      <c r="W938" t="n">
        <v>9.210000000000001</v>
      </c>
      <c r="X938" t="n">
        <v>0.29</v>
      </c>
      <c r="Y938" t="n">
        <v>1</v>
      </c>
      <c r="Z938" t="n">
        <v>10</v>
      </c>
    </row>
    <row r="939">
      <c r="A939" t="n">
        <v>90</v>
      </c>
      <c r="B939" t="n">
        <v>150</v>
      </c>
      <c r="C939" t="inlineStr">
        <is>
          <t xml:space="preserve">CONCLUIDO	</t>
        </is>
      </c>
      <c r="D939" t="n">
        <v>3.6382</v>
      </c>
      <c r="E939" t="n">
        <v>27.49</v>
      </c>
      <c r="F939" t="n">
        <v>23.66</v>
      </c>
      <c r="G939" t="n">
        <v>94.62</v>
      </c>
      <c r="H939" t="n">
        <v>1.2</v>
      </c>
      <c r="I939" t="n">
        <v>15</v>
      </c>
      <c r="J939" t="n">
        <v>347.9</v>
      </c>
      <c r="K939" t="n">
        <v>61.82</v>
      </c>
      <c r="L939" t="n">
        <v>23.5</v>
      </c>
      <c r="M939" t="n">
        <v>13</v>
      </c>
      <c r="N939" t="n">
        <v>112.58</v>
      </c>
      <c r="O939" t="n">
        <v>43141.62</v>
      </c>
      <c r="P939" t="n">
        <v>432.01</v>
      </c>
      <c r="Q939" t="n">
        <v>608.77</v>
      </c>
      <c r="R939" t="n">
        <v>56.05</v>
      </c>
      <c r="S939" t="n">
        <v>46.36</v>
      </c>
      <c r="T939" t="n">
        <v>4495.2</v>
      </c>
      <c r="U939" t="n">
        <v>0.83</v>
      </c>
      <c r="V939" t="n">
        <v>0.9</v>
      </c>
      <c r="W939" t="n">
        <v>9.210000000000001</v>
      </c>
      <c r="X939" t="n">
        <v>0.28</v>
      </c>
      <c r="Y939" t="n">
        <v>1</v>
      </c>
      <c r="Z939" t="n">
        <v>10</v>
      </c>
    </row>
    <row r="940">
      <c r="A940" t="n">
        <v>91</v>
      </c>
      <c r="B940" t="n">
        <v>150</v>
      </c>
      <c r="C940" t="inlineStr">
        <is>
          <t xml:space="preserve">CONCLUIDO	</t>
        </is>
      </c>
      <c r="D940" t="n">
        <v>3.649</v>
      </c>
      <c r="E940" t="n">
        <v>27.4</v>
      </c>
      <c r="F940" t="n">
        <v>23.63</v>
      </c>
      <c r="G940" t="n">
        <v>101.27</v>
      </c>
      <c r="H940" t="n">
        <v>1.21</v>
      </c>
      <c r="I940" t="n">
        <v>14</v>
      </c>
      <c r="J940" t="n">
        <v>348.53</v>
      </c>
      <c r="K940" t="n">
        <v>61.82</v>
      </c>
      <c r="L940" t="n">
        <v>23.75</v>
      </c>
      <c r="M940" t="n">
        <v>12</v>
      </c>
      <c r="N940" t="n">
        <v>112.96</v>
      </c>
      <c r="O940" t="n">
        <v>43219.31</v>
      </c>
      <c r="P940" t="n">
        <v>431.23</v>
      </c>
      <c r="Q940" t="n">
        <v>608.77</v>
      </c>
      <c r="R940" t="n">
        <v>55.38</v>
      </c>
      <c r="S940" t="n">
        <v>46.36</v>
      </c>
      <c r="T940" t="n">
        <v>4167.99</v>
      </c>
      <c r="U940" t="n">
        <v>0.84</v>
      </c>
      <c r="V940" t="n">
        <v>0.9</v>
      </c>
      <c r="W940" t="n">
        <v>9.199999999999999</v>
      </c>
      <c r="X940" t="n">
        <v>0.26</v>
      </c>
      <c r="Y940" t="n">
        <v>1</v>
      </c>
      <c r="Z940" t="n">
        <v>10</v>
      </c>
    </row>
    <row r="941">
      <c r="A941" t="n">
        <v>92</v>
      </c>
      <c r="B941" t="n">
        <v>150</v>
      </c>
      <c r="C941" t="inlineStr">
        <is>
          <t xml:space="preserve">CONCLUIDO	</t>
        </is>
      </c>
      <c r="D941" t="n">
        <v>3.6491</v>
      </c>
      <c r="E941" t="n">
        <v>27.4</v>
      </c>
      <c r="F941" t="n">
        <v>23.63</v>
      </c>
      <c r="G941" t="n">
        <v>101.27</v>
      </c>
      <c r="H941" t="n">
        <v>1.23</v>
      </c>
      <c r="I941" t="n">
        <v>14</v>
      </c>
      <c r="J941" t="n">
        <v>349.16</v>
      </c>
      <c r="K941" t="n">
        <v>61.82</v>
      </c>
      <c r="L941" t="n">
        <v>24</v>
      </c>
      <c r="M941" t="n">
        <v>12</v>
      </c>
      <c r="N941" t="n">
        <v>113.34</v>
      </c>
      <c r="O941" t="n">
        <v>43297.21</v>
      </c>
      <c r="P941" t="n">
        <v>431.67</v>
      </c>
      <c r="Q941" t="n">
        <v>608.77</v>
      </c>
      <c r="R941" t="n">
        <v>55.29</v>
      </c>
      <c r="S941" t="n">
        <v>46.36</v>
      </c>
      <c r="T941" t="n">
        <v>4123.56</v>
      </c>
      <c r="U941" t="n">
        <v>0.84</v>
      </c>
      <c r="V941" t="n">
        <v>0.9</v>
      </c>
      <c r="W941" t="n">
        <v>9.199999999999999</v>
      </c>
      <c r="X941" t="n">
        <v>0.26</v>
      </c>
      <c r="Y941" t="n">
        <v>1</v>
      </c>
      <c r="Z941" t="n">
        <v>10</v>
      </c>
    </row>
    <row r="942">
      <c r="A942" t="n">
        <v>93</v>
      </c>
      <c r="B942" t="n">
        <v>150</v>
      </c>
      <c r="C942" t="inlineStr">
        <is>
          <t xml:space="preserve">CONCLUIDO	</t>
        </is>
      </c>
      <c r="D942" t="n">
        <v>3.6494</v>
      </c>
      <c r="E942" t="n">
        <v>27.4</v>
      </c>
      <c r="F942" t="n">
        <v>23.63</v>
      </c>
      <c r="G942" t="n">
        <v>101.26</v>
      </c>
      <c r="H942" t="n">
        <v>1.24</v>
      </c>
      <c r="I942" t="n">
        <v>14</v>
      </c>
      <c r="J942" t="n">
        <v>349.79</v>
      </c>
      <c r="K942" t="n">
        <v>61.82</v>
      </c>
      <c r="L942" t="n">
        <v>24.25</v>
      </c>
      <c r="M942" t="n">
        <v>12</v>
      </c>
      <c r="N942" t="n">
        <v>113.72</v>
      </c>
      <c r="O942" t="n">
        <v>43375.3</v>
      </c>
      <c r="P942" t="n">
        <v>432.2</v>
      </c>
      <c r="Q942" t="n">
        <v>608.79</v>
      </c>
      <c r="R942" t="n">
        <v>55.21</v>
      </c>
      <c r="S942" t="n">
        <v>46.36</v>
      </c>
      <c r="T942" t="n">
        <v>4082.31</v>
      </c>
      <c r="U942" t="n">
        <v>0.84</v>
      </c>
      <c r="V942" t="n">
        <v>0.9</v>
      </c>
      <c r="W942" t="n">
        <v>9.199999999999999</v>
      </c>
      <c r="X942" t="n">
        <v>0.25</v>
      </c>
      <c r="Y942" t="n">
        <v>1</v>
      </c>
      <c r="Z942" t="n">
        <v>10</v>
      </c>
    </row>
    <row r="943">
      <c r="A943" t="n">
        <v>94</v>
      </c>
      <c r="B943" t="n">
        <v>150</v>
      </c>
      <c r="C943" t="inlineStr">
        <is>
          <t xml:space="preserve">CONCLUIDO	</t>
        </is>
      </c>
      <c r="D943" t="n">
        <v>3.6509</v>
      </c>
      <c r="E943" t="n">
        <v>27.39</v>
      </c>
      <c r="F943" t="n">
        <v>23.62</v>
      </c>
      <c r="G943" t="n">
        <v>101.21</v>
      </c>
      <c r="H943" t="n">
        <v>1.25</v>
      </c>
      <c r="I943" t="n">
        <v>14</v>
      </c>
      <c r="J943" t="n">
        <v>350.43</v>
      </c>
      <c r="K943" t="n">
        <v>61.82</v>
      </c>
      <c r="L943" t="n">
        <v>24.5</v>
      </c>
      <c r="M943" t="n">
        <v>12</v>
      </c>
      <c r="N943" t="n">
        <v>114.11</v>
      </c>
      <c r="O943" t="n">
        <v>43453.61</v>
      </c>
      <c r="P943" t="n">
        <v>431.98</v>
      </c>
      <c r="Q943" t="n">
        <v>608.76</v>
      </c>
      <c r="R943" t="n">
        <v>54.85</v>
      </c>
      <c r="S943" t="n">
        <v>46.36</v>
      </c>
      <c r="T943" t="n">
        <v>3903.81</v>
      </c>
      <c r="U943" t="n">
        <v>0.85</v>
      </c>
      <c r="V943" t="n">
        <v>0.9</v>
      </c>
      <c r="W943" t="n">
        <v>9.199999999999999</v>
      </c>
      <c r="X943" t="n">
        <v>0.24</v>
      </c>
      <c r="Y943" t="n">
        <v>1</v>
      </c>
      <c r="Z943" t="n">
        <v>10</v>
      </c>
    </row>
    <row r="944">
      <c r="A944" t="n">
        <v>95</v>
      </c>
      <c r="B944" t="n">
        <v>150</v>
      </c>
      <c r="C944" t="inlineStr">
        <is>
          <t xml:space="preserve">CONCLUIDO	</t>
        </is>
      </c>
      <c r="D944" t="n">
        <v>3.6505</v>
      </c>
      <c r="E944" t="n">
        <v>27.39</v>
      </c>
      <c r="F944" t="n">
        <v>23.62</v>
      </c>
      <c r="G944" t="n">
        <v>101.22</v>
      </c>
      <c r="H944" t="n">
        <v>1.26</v>
      </c>
      <c r="I944" t="n">
        <v>14</v>
      </c>
      <c r="J944" t="n">
        <v>351.06</v>
      </c>
      <c r="K944" t="n">
        <v>61.82</v>
      </c>
      <c r="L944" t="n">
        <v>24.75</v>
      </c>
      <c r="M944" t="n">
        <v>12</v>
      </c>
      <c r="N944" t="n">
        <v>114.49</v>
      </c>
      <c r="O944" t="n">
        <v>43532.12</v>
      </c>
      <c r="P944" t="n">
        <v>432.19</v>
      </c>
      <c r="Q944" t="n">
        <v>608.8099999999999</v>
      </c>
      <c r="R944" t="n">
        <v>54.91</v>
      </c>
      <c r="S944" t="n">
        <v>46.36</v>
      </c>
      <c r="T944" t="n">
        <v>3930.68</v>
      </c>
      <c r="U944" t="n">
        <v>0.84</v>
      </c>
      <c r="V944" t="n">
        <v>0.9</v>
      </c>
      <c r="W944" t="n">
        <v>9.199999999999999</v>
      </c>
      <c r="X944" t="n">
        <v>0.25</v>
      </c>
      <c r="Y944" t="n">
        <v>1</v>
      </c>
      <c r="Z944" t="n">
        <v>10</v>
      </c>
    </row>
    <row r="945">
      <c r="A945" t="n">
        <v>96</v>
      </c>
      <c r="B945" t="n">
        <v>150</v>
      </c>
      <c r="C945" t="inlineStr">
        <is>
          <t xml:space="preserve">CONCLUIDO	</t>
        </is>
      </c>
      <c r="D945" t="n">
        <v>3.6504</v>
      </c>
      <c r="E945" t="n">
        <v>27.39</v>
      </c>
      <c r="F945" t="n">
        <v>23.62</v>
      </c>
      <c r="G945" t="n">
        <v>101.22</v>
      </c>
      <c r="H945" t="n">
        <v>1.27</v>
      </c>
      <c r="I945" t="n">
        <v>14</v>
      </c>
      <c r="J945" t="n">
        <v>351.7</v>
      </c>
      <c r="K945" t="n">
        <v>61.82</v>
      </c>
      <c r="L945" t="n">
        <v>25</v>
      </c>
      <c r="M945" t="n">
        <v>12</v>
      </c>
      <c r="N945" t="n">
        <v>114.88</v>
      </c>
      <c r="O945" t="n">
        <v>43610.83</v>
      </c>
      <c r="P945" t="n">
        <v>431.99</v>
      </c>
      <c r="Q945" t="n">
        <v>608.75</v>
      </c>
      <c r="R945" t="n">
        <v>55.04</v>
      </c>
      <c r="S945" t="n">
        <v>46.36</v>
      </c>
      <c r="T945" t="n">
        <v>3998.35</v>
      </c>
      <c r="U945" t="n">
        <v>0.84</v>
      </c>
      <c r="V945" t="n">
        <v>0.9</v>
      </c>
      <c r="W945" t="n">
        <v>9.199999999999999</v>
      </c>
      <c r="X945" t="n">
        <v>0.25</v>
      </c>
      <c r="Y945" t="n">
        <v>1</v>
      </c>
      <c r="Z945" t="n">
        <v>10</v>
      </c>
    </row>
    <row r="946">
      <c r="A946" t="n">
        <v>97</v>
      </c>
      <c r="B946" t="n">
        <v>150</v>
      </c>
      <c r="C946" t="inlineStr">
        <is>
          <t xml:space="preserve">CONCLUIDO	</t>
        </is>
      </c>
      <c r="D946" t="n">
        <v>3.6489</v>
      </c>
      <c r="E946" t="n">
        <v>27.41</v>
      </c>
      <c r="F946" t="n">
        <v>23.63</v>
      </c>
      <c r="G946" t="n">
        <v>101.27</v>
      </c>
      <c r="H946" t="n">
        <v>1.28</v>
      </c>
      <c r="I946" t="n">
        <v>14</v>
      </c>
      <c r="J946" t="n">
        <v>352.34</v>
      </c>
      <c r="K946" t="n">
        <v>61.82</v>
      </c>
      <c r="L946" t="n">
        <v>25.25</v>
      </c>
      <c r="M946" t="n">
        <v>12</v>
      </c>
      <c r="N946" t="n">
        <v>115.27</v>
      </c>
      <c r="O946" t="n">
        <v>43689.76</v>
      </c>
      <c r="P946" t="n">
        <v>431.9</v>
      </c>
      <c r="Q946" t="n">
        <v>608.8</v>
      </c>
      <c r="R946" t="n">
        <v>55.49</v>
      </c>
      <c r="S946" t="n">
        <v>46.36</v>
      </c>
      <c r="T946" t="n">
        <v>4223.2</v>
      </c>
      <c r="U946" t="n">
        <v>0.84</v>
      </c>
      <c r="V946" t="n">
        <v>0.9</v>
      </c>
      <c r="W946" t="n">
        <v>9.199999999999999</v>
      </c>
      <c r="X946" t="n">
        <v>0.26</v>
      </c>
      <c r="Y946" t="n">
        <v>1</v>
      </c>
      <c r="Z946" t="n">
        <v>10</v>
      </c>
    </row>
    <row r="947">
      <c r="A947" t="n">
        <v>98</v>
      </c>
      <c r="B947" t="n">
        <v>150</v>
      </c>
      <c r="C947" t="inlineStr">
        <is>
          <t xml:space="preserve">CONCLUIDO	</t>
        </is>
      </c>
      <c r="D947" t="n">
        <v>3.6492</v>
      </c>
      <c r="E947" t="n">
        <v>27.4</v>
      </c>
      <c r="F947" t="n">
        <v>23.63</v>
      </c>
      <c r="G947" t="n">
        <v>101.26</v>
      </c>
      <c r="H947" t="n">
        <v>1.29</v>
      </c>
      <c r="I947" t="n">
        <v>14</v>
      </c>
      <c r="J947" t="n">
        <v>352.98</v>
      </c>
      <c r="K947" t="n">
        <v>61.82</v>
      </c>
      <c r="L947" t="n">
        <v>25.5</v>
      </c>
      <c r="M947" t="n">
        <v>12</v>
      </c>
      <c r="N947" t="n">
        <v>115.66</v>
      </c>
      <c r="O947" t="n">
        <v>43769.02</v>
      </c>
      <c r="P947" t="n">
        <v>431.64</v>
      </c>
      <c r="Q947" t="n">
        <v>608.8</v>
      </c>
      <c r="R947" t="n">
        <v>55.52</v>
      </c>
      <c r="S947" t="n">
        <v>46.36</v>
      </c>
      <c r="T947" t="n">
        <v>4236.51</v>
      </c>
      <c r="U947" t="n">
        <v>0.83</v>
      </c>
      <c r="V947" t="n">
        <v>0.9</v>
      </c>
      <c r="W947" t="n">
        <v>9.199999999999999</v>
      </c>
      <c r="X947" t="n">
        <v>0.26</v>
      </c>
      <c r="Y947" t="n">
        <v>1</v>
      </c>
      <c r="Z947" t="n">
        <v>10</v>
      </c>
    </row>
    <row r="948">
      <c r="A948" t="n">
        <v>99</v>
      </c>
      <c r="B948" t="n">
        <v>150</v>
      </c>
      <c r="C948" t="inlineStr">
        <is>
          <t xml:space="preserve">CONCLUIDO	</t>
        </is>
      </c>
      <c r="D948" t="n">
        <v>3.6599</v>
      </c>
      <c r="E948" t="n">
        <v>27.32</v>
      </c>
      <c r="F948" t="n">
        <v>23.6</v>
      </c>
      <c r="G948" t="n">
        <v>108.94</v>
      </c>
      <c r="H948" t="n">
        <v>1.3</v>
      </c>
      <c r="I948" t="n">
        <v>13</v>
      </c>
      <c r="J948" t="n">
        <v>353.63</v>
      </c>
      <c r="K948" t="n">
        <v>61.82</v>
      </c>
      <c r="L948" t="n">
        <v>25.75</v>
      </c>
      <c r="M948" t="n">
        <v>11</v>
      </c>
      <c r="N948" t="n">
        <v>116.06</v>
      </c>
      <c r="O948" t="n">
        <v>43848.38</v>
      </c>
      <c r="P948" t="n">
        <v>431.14</v>
      </c>
      <c r="Q948" t="n">
        <v>608.8</v>
      </c>
      <c r="R948" t="n">
        <v>54.71</v>
      </c>
      <c r="S948" t="n">
        <v>46.36</v>
      </c>
      <c r="T948" t="n">
        <v>3836.26</v>
      </c>
      <c r="U948" t="n">
        <v>0.85</v>
      </c>
      <c r="V948" t="n">
        <v>0.9</v>
      </c>
      <c r="W948" t="n">
        <v>9.199999999999999</v>
      </c>
      <c r="X948" t="n">
        <v>0.23</v>
      </c>
      <c r="Y948" t="n">
        <v>1</v>
      </c>
      <c r="Z948" t="n">
        <v>10</v>
      </c>
    </row>
    <row r="949">
      <c r="A949" t="n">
        <v>100</v>
      </c>
      <c r="B949" t="n">
        <v>150</v>
      </c>
      <c r="C949" t="inlineStr">
        <is>
          <t xml:space="preserve">CONCLUIDO	</t>
        </is>
      </c>
      <c r="D949" t="n">
        <v>3.6586</v>
      </c>
      <c r="E949" t="n">
        <v>27.33</v>
      </c>
      <c r="F949" t="n">
        <v>23.61</v>
      </c>
      <c r="G949" t="n">
        <v>108.98</v>
      </c>
      <c r="H949" t="n">
        <v>1.31</v>
      </c>
      <c r="I949" t="n">
        <v>13</v>
      </c>
      <c r="J949" t="n">
        <v>354.27</v>
      </c>
      <c r="K949" t="n">
        <v>61.82</v>
      </c>
      <c r="L949" t="n">
        <v>26</v>
      </c>
      <c r="M949" t="n">
        <v>11</v>
      </c>
      <c r="N949" t="n">
        <v>116.45</v>
      </c>
      <c r="O949" t="n">
        <v>43927.95</v>
      </c>
      <c r="P949" t="n">
        <v>431.82</v>
      </c>
      <c r="Q949" t="n">
        <v>608.8099999999999</v>
      </c>
      <c r="R949" t="n">
        <v>54.87</v>
      </c>
      <c r="S949" t="n">
        <v>46.36</v>
      </c>
      <c r="T949" t="n">
        <v>3916.41</v>
      </c>
      <c r="U949" t="n">
        <v>0.84</v>
      </c>
      <c r="V949" t="n">
        <v>0.9</v>
      </c>
      <c r="W949" t="n">
        <v>9.199999999999999</v>
      </c>
      <c r="X949" t="n">
        <v>0.24</v>
      </c>
      <c r="Y949" t="n">
        <v>1</v>
      </c>
      <c r="Z949" t="n">
        <v>10</v>
      </c>
    </row>
    <row r="950">
      <c r="A950" t="n">
        <v>101</v>
      </c>
      <c r="B950" t="n">
        <v>150</v>
      </c>
      <c r="C950" t="inlineStr">
        <is>
          <t xml:space="preserve">CONCLUIDO	</t>
        </is>
      </c>
      <c r="D950" t="n">
        <v>3.6587</v>
      </c>
      <c r="E950" t="n">
        <v>27.33</v>
      </c>
      <c r="F950" t="n">
        <v>23.61</v>
      </c>
      <c r="G950" t="n">
        <v>108.98</v>
      </c>
      <c r="H950" t="n">
        <v>1.32</v>
      </c>
      <c r="I950" t="n">
        <v>13</v>
      </c>
      <c r="J950" t="n">
        <v>354.92</v>
      </c>
      <c r="K950" t="n">
        <v>61.82</v>
      </c>
      <c r="L950" t="n">
        <v>26.25</v>
      </c>
      <c r="M950" t="n">
        <v>11</v>
      </c>
      <c r="N950" t="n">
        <v>116.85</v>
      </c>
      <c r="O950" t="n">
        <v>44007.74</v>
      </c>
      <c r="P950" t="n">
        <v>432.28</v>
      </c>
      <c r="Q950" t="n">
        <v>608.76</v>
      </c>
      <c r="R950" t="n">
        <v>54.91</v>
      </c>
      <c r="S950" t="n">
        <v>46.36</v>
      </c>
      <c r="T950" t="n">
        <v>3936.08</v>
      </c>
      <c r="U950" t="n">
        <v>0.84</v>
      </c>
      <c r="V950" t="n">
        <v>0.9</v>
      </c>
      <c r="W950" t="n">
        <v>9.199999999999999</v>
      </c>
      <c r="X950" t="n">
        <v>0.24</v>
      </c>
      <c r="Y950" t="n">
        <v>1</v>
      </c>
      <c r="Z950" t="n">
        <v>10</v>
      </c>
    </row>
    <row r="951">
      <c r="A951" t="n">
        <v>102</v>
      </c>
      <c r="B951" t="n">
        <v>150</v>
      </c>
      <c r="C951" t="inlineStr">
        <is>
          <t xml:space="preserve">CONCLUIDO	</t>
        </is>
      </c>
      <c r="D951" t="n">
        <v>3.6589</v>
      </c>
      <c r="E951" t="n">
        <v>27.33</v>
      </c>
      <c r="F951" t="n">
        <v>23.61</v>
      </c>
      <c r="G951" t="n">
        <v>108.98</v>
      </c>
      <c r="H951" t="n">
        <v>1.33</v>
      </c>
      <c r="I951" t="n">
        <v>13</v>
      </c>
      <c r="J951" t="n">
        <v>355.57</v>
      </c>
      <c r="K951" t="n">
        <v>61.82</v>
      </c>
      <c r="L951" t="n">
        <v>26.5</v>
      </c>
      <c r="M951" t="n">
        <v>11</v>
      </c>
      <c r="N951" t="n">
        <v>117.25</v>
      </c>
      <c r="O951" t="n">
        <v>44087.74</v>
      </c>
      <c r="P951" t="n">
        <v>432.19</v>
      </c>
      <c r="Q951" t="n">
        <v>608.8</v>
      </c>
      <c r="R951" t="n">
        <v>54.84</v>
      </c>
      <c r="S951" t="n">
        <v>46.36</v>
      </c>
      <c r="T951" t="n">
        <v>3904.19</v>
      </c>
      <c r="U951" t="n">
        <v>0.85</v>
      </c>
      <c r="V951" t="n">
        <v>0.9</v>
      </c>
      <c r="W951" t="n">
        <v>9.199999999999999</v>
      </c>
      <c r="X951" t="n">
        <v>0.24</v>
      </c>
      <c r="Y951" t="n">
        <v>1</v>
      </c>
      <c r="Z951" t="n">
        <v>10</v>
      </c>
    </row>
    <row r="952">
      <c r="A952" t="n">
        <v>103</v>
      </c>
      <c r="B952" t="n">
        <v>150</v>
      </c>
      <c r="C952" t="inlineStr">
        <is>
          <t xml:space="preserve">CONCLUIDO	</t>
        </is>
      </c>
      <c r="D952" t="n">
        <v>3.6579</v>
      </c>
      <c r="E952" t="n">
        <v>27.34</v>
      </c>
      <c r="F952" t="n">
        <v>23.62</v>
      </c>
      <c r="G952" t="n">
        <v>109.01</v>
      </c>
      <c r="H952" t="n">
        <v>1.34</v>
      </c>
      <c r="I952" t="n">
        <v>13</v>
      </c>
      <c r="J952" t="n">
        <v>356.22</v>
      </c>
      <c r="K952" t="n">
        <v>61.82</v>
      </c>
      <c r="L952" t="n">
        <v>26.75</v>
      </c>
      <c r="M952" t="n">
        <v>11</v>
      </c>
      <c r="N952" t="n">
        <v>117.65</v>
      </c>
      <c r="O952" t="n">
        <v>44167.96</v>
      </c>
      <c r="P952" t="n">
        <v>432.5</v>
      </c>
      <c r="Q952" t="n">
        <v>608.79</v>
      </c>
      <c r="R952" t="n">
        <v>55.08</v>
      </c>
      <c r="S952" t="n">
        <v>46.36</v>
      </c>
      <c r="T952" t="n">
        <v>4021.28</v>
      </c>
      <c r="U952" t="n">
        <v>0.84</v>
      </c>
      <c r="V952" t="n">
        <v>0.9</v>
      </c>
      <c r="W952" t="n">
        <v>9.199999999999999</v>
      </c>
      <c r="X952" t="n">
        <v>0.25</v>
      </c>
      <c r="Y952" t="n">
        <v>1</v>
      </c>
      <c r="Z952" t="n">
        <v>10</v>
      </c>
    </row>
    <row r="953">
      <c r="A953" t="n">
        <v>104</v>
      </c>
      <c r="B953" t="n">
        <v>150</v>
      </c>
      <c r="C953" t="inlineStr">
        <is>
          <t xml:space="preserve">CONCLUIDO	</t>
        </is>
      </c>
      <c r="D953" t="n">
        <v>3.6595</v>
      </c>
      <c r="E953" t="n">
        <v>27.33</v>
      </c>
      <c r="F953" t="n">
        <v>23.61</v>
      </c>
      <c r="G953" t="n">
        <v>108.95</v>
      </c>
      <c r="H953" t="n">
        <v>1.35</v>
      </c>
      <c r="I953" t="n">
        <v>13</v>
      </c>
      <c r="J953" t="n">
        <v>356.87</v>
      </c>
      <c r="K953" t="n">
        <v>61.82</v>
      </c>
      <c r="L953" t="n">
        <v>27</v>
      </c>
      <c r="M953" t="n">
        <v>11</v>
      </c>
      <c r="N953" t="n">
        <v>118.05</v>
      </c>
      <c r="O953" t="n">
        <v>44248.41</v>
      </c>
      <c r="P953" t="n">
        <v>432.24</v>
      </c>
      <c r="Q953" t="n">
        <v>608.79</v>
      </c>
      <c r="R953" t="n">
        <v>54.65</v>
      </c>
      <c r="S953" t="n">
        <v>46.36</v>
      </c>
      <c r="T953" t="n">
        <v>3807.75</v>
      </c>
      <c r="U953" t="n">
        <v>0.85</v>
      </c>
      <c r="V953" t="n">
        <v>0.9</v>
      </c>
      <c r="W953" t="n">
        <v>9.199999999999999</v>
      </c>
      <c r="X953" t="n">
        <v>0.23</v>
      </c>
      <c r="Y953" t="n">
        <v>1</v>
      </c>
      <c r="Z953" t="n">
        <v>10</v>
      </c>
    </row>
    <row r="954">
      <c r="A954" t="n">
        <v>105</v>
      </c>
      <c r="B954" t="n">
        <v>150</v>
      </c>
      <c r="C954" t="inlineStr">
        <is>
          <t xml:space="preserve">CONCLUIDO	</t>
        </is>
      </c>
      <c r="D954" t="n">
        <v>3.6597</v>
      </c>
      <c r="E954" t="n">
        <v>27.32</v>
      </c>
      <c r="F954" t="n">
        <v>23.61</v>
      </c>
      <c r="G954" t="n">
        <v>108.95</v>
      </c>
      <c r="H954" t="n">
        <v>1.36</v>
      </c>
      <c r="I954" t="n">
        <v>13</v>
      </c>
      <c r="J954" t="n">
        <v>357.52</v>
      </c>
      <c r="K954" t="n">
        <v>61.82</v>
      </c>
      <c r="L954" t="n">
        <v>27.25</v>
      </c>
      <c r="M954" t="n">
        <v>11</v>
      </c>
      <c r="N954" t="n">
        <v>118.45</v>
      </c>
      <c r="O954" t="n">
        <v>44329.08</v>
      </c>
      <c r="P954" t="n">
        <v>432.16</v>
      </c>
      <c r="Q954" t="n">
        <v>608.8099999999999</v>
      </c>
      <c r="R954" t="n">
        <v>54.79</v>
      </c>
      <c r="S954" t="n">
        <v>46.36</v>
      </c>
      <c r="T954" t="n">
        <v>3877.86</v>
      </c>
      <c r="U954" t="n">
        <v>0.85</v>
      </c>
      <c r="V954" t="n">
        <v>0.9</v>
      </c>
      <c r="W954" t="n">
        <v>9.199999999999999</v>
      </c>
      <c r="X954" t="n">
        <v>0.23</v>
      </c>
      <c r="Y954" t="n">
        <v>1</v>
      </c>
      <c r="Z954" t="n">
        <v>10</v>
      </c>
    </row>
    <row r="955">
      <c r="A955" t="n">
        <v>106</v>
      </c>
      <c r="B955" t="n">
        <v>150</v>
      </c>
      <c r="C955" t="inlineStr">
        <is>
          <t xml:space="preserve">CONCLUIDO	</t>
        </is>
      </c>
      <c r="D955" t="n">
        <v>3.6581</v>
      </c>
      <c r="E955" t="n">
        <v>27.34</v>
      </c>
      <c r="F955" t="n">
        <v>23.62</v>
      </c>
      <c r="G955" t="n">
        <v>109</v>
      </c>
      <c r="H955" t="n">
        <v>1.37</v>
      </c>
      <c r="I955" t="n">
        <v>13</v>
      </c>
      <c r="J955" t="n">
        <v>358.18</v>
      </c>
      <c r="K955" t="n">
        <v>61.82</v>
      </c>
      <c r="L955" t="n">
        <v>27.5</v>
      </c>
      <c r="M955" t="n">
        <v>11</v>
      </c>
      <c r="N955" t="n">
        <v>118.86</v>
      </c>
      <c r="O955" t="n">
        <v>44409.98</v>
      </c>
      <c r="P955" t="n">
        <v>432.11</v>
      </c>
      <c r="Q955" t="n">
        <v>608.8099999999999</v>
      </c>
      <c r="R955" t="n">
        <v>55.03</v>
      </c>
      <c r="S955" t="n">
        <v>46.36</v>
      </c>
      <c r="T955" t="n">
        <v>3996.13</v>
      </c>
      <c r="U955" t="n">
        <v>0.84</v>
      </c>
      <c r="V955" t="n">
        <v>0.9</v>
      </c>
      <c r="W955" t="n">
        <v>9.199999999999999</v>
      </c>
      <c r="X955" t="n">
        <v>0.25</v>
      </c>
      <c r="Y955" t="n">
        <v>1</v>
      </c>
      <c r="Z955" t="n">
        <v>10</v>
      </c>
    </row>
    <row r="956">
      <c r="A956" t="n">
        <v>107</v>
      </c>
      <c r="B956" t="n">
        <v>150</v>
      </c>
      <c r="C956" t="inlineStr">
        <is>
          <t xml:space="preserve">CONCLUIDO	</t>
        </is>
      </c>
      <c r="D956" t="n">
        <v>3.6584</v>
      </c>
      <c r="E956" t="n">
        <v>27.33</v>
      </c>
      <c r="F956" t="n">
        <v>23.61</v>
      </c>
      <c r="G956" t="n">
        <v>108.99</v>
      </c>
      <c r="H956" t="n">
        <v>1.38</v>
      </c>
      <c r="I956" t="n">
        <v>13</v>
      </c>
      <c r="J956" t="n">
        <v>358.84</v>
      </c>
      <c r="K956" t="n">
        <v>61.82</v>
      </c>
      <c r="L956" t="n">
        <v>27.75</v>
      </c>
      <c r="M956" t="n">
        <v>11</v>
      </c>
      <c r="N956" t="n">
        <v>119.27</v>
      </c>
      <c r="O956" t="n">
        <v>44491.1</v>
      </c>
      <c r="P956" t="n">
        <v>431.79</v>
      </c>
      <c r="Q956" t="n">
        <v>608.78</v>
      </c>
      <c r="R956" t="n">
        <v>54.91</v>
      </c>
      <c r="S956" t="n">
        <v>46.36</v>
      </c>
      <c r="T956" t="n">
        <v>3936.42</v>
      </c>
      <c r="U956" t="n">
        <v>0.84</v>
      </c>
      <c r="V956" t="n">
        <v>0.9</v>
      </c>
      <c r="W956" t="n">
        <v>9.199999999999999</v>
      </c>
      <c r="X956" t="n">
        <v>0.24</v>
      </c>
      <c r="Y956" t="n">
        <v>1</v>
      </c>
      <c r="Z956" t="n">
        <v>10</v>
      </c>
    </row>
    <row r="957">
      <c r="A957" t="n">
        <v>108</v>
      </c>
      <c r="B957" t="n">
        <v>150</v>
      </c>
      <c r="C957" t="inlineStr">
        <is>
          <t xml:space="preserve">CONCLUIDO	</t>
        </is>
      </c>
      <c r="D957" t="n">
        <v>3.6701</v>
      </c>
      <c r="E957" t="n">
        <v>27.25</v>
      </c>
      <c r="F957" t="n">
        <v>23.58</v>
      </c>
      <c r="G957" t="n">
        <v>117.92</v>
      </c>
      <c r="H957" t="n">
        <v>1.39</v>
      </c>
      <c r="I957" t="n">
        <v>12</v>
      </c>
      <c r="J957" t="n">
        <v>359.5</v>
      </c>
      <c r="K957" t="n">
        <v>61.82</v>
      </c>
      <c r="L957" t="n">
        <v>28</v>
      </c>
      <c r="M957" t="n">
        <v>10</v>
      </c>
      <c r="N957" t="n">
        <v>119.68</v>
      </c>
      <c r="O957" t="n">
        <v>44572.45</v>
      </c>
      <c r="P957" t="n">
        <v>430.76</v>
      </c>
      <c r="Q957" t="n">
        <v>608.8200000000001</v>
      </c>
      <c r="R957" t="n">
        <v>53.84</v>
      </c>
      <c r="S957" t="n">
        <v>46.36</v>
      </c>
      <c r="T957" t="n">
        <v>3408.12</v>
      </c>
      <c r="U957" t="n">
        <v>0.86</v>
      </c>
      <c r="V957" t="n">
        <v>0.9</v>
      </c>
      <c r="W957" t="n">
        <v>9.199999999999999</v>
      </c>
      <c r="X957" t="n">
        <v>0.21</v>
      </c>
      <c r="Y957" t="n">
        <v>1</v>
      </c>
      <c r="Z957" t="n">
        <v>10</v>
      </c>
    </row>
    <row r="958">
      <c r="A958" t="n">
        <v>109</v>
      </c>
      <c r="B958" t="n">
        <v>150</v>
      </c>
      <c r="C958" t="inlineStr">
        <is>
          <t xml:space="preserve">CONCLUIDO	</t>
        </is>
      </c>
      <c r="D958" t="n">
        <v>3.6708</v>
      </c>
      <c r="E958" t="n">
        <v>27.24</v>
      </c>
      <c r="F958" t="n">
        <v>23.58</v>
      </c>
      <c r="G958" t="n">
        <v>117.89</v>
      </c>
      <c r="H958" t="n">
        <v>1.4</v>
      </c>
      <c r="I958" t="n">
        <v>12</v>
      </c>
      <c r="J958" t="n">
        <v>360.16</v>
      </c>
      <c r="K958" t="n">
        <v>61.82</v>
      </c>
      <c r="L958" t="n">
        <v>28.25</v>
      </c>
      <c r="M958" t="n">
        <v>10</v>
      </c>
      <c r="N958" t="n">
        <v>120.09</v>
      </c>
      <c r="O958" t="n">
        <v>44654.04</v>
      </c>
      <c r="P958" t="n">
        <v>431.06</v>
      </c>
      <c r="Q958" t="n">
        <v>608.79</v>
      </c>
      <c r="R958" t="n">
        <v>53.84</v>
      </c>
      <c r="S958" t="n">
        <v>46.36</v>
      </c>
      <c r="T958" t="n">
        <v>3407.84</v>
      </c>
      <c r="U958" t="n">
        <v>0.86</v>
      </c>
      <c r="V958" t="n">
        <v>0.9</v>
      </c>
      <c r="W958" t="n">
        <v>9.19</v>
      </c>
      <c r="X958" t="n">
        <v>0.21</v>
      </c>
      <c r="Y958" t="n">
        <v>1</v>
      </c>
      <c r="Z958" t="n">
        <v>10</v>
      </c>
    </row>
    <row r="959">
      <c r="A959" t="n">
        <v>110</v>
      </c>
      <c r="B959" t="n">
        <v>150</v>
      </c>
      <c r="C959" t="inlineStr">
        <is>
          <t xml:space="preserve">CONCLUIDO	</t>
        </is>
      </c>
      <c r="D959" t="n">
        <v>3.6697</v>
      </c>
      <c r="E959" t="n">
        <v>27.25</v>
      </c>
      <c r="F959" t="n">
        <v>23.59</v>
      </c>
      <c r="G959" t="n">
        <v>117.93</v>
      </c>
      <c r="H959" t="n">
        <v>1.41</v>
      </c>
      <c r="I959" t="n">
        <v>12</v>
      </c>
      <c r="J959" t="n">
        <v>360.82</v>
      </c>
      <c r="K959" t="n">
        <v>61.82</v>
      </c>
      <c r="L959" t="n">
        <v>28.5</v>
      </c>
      <c r="M959" t="n">
        <v>10</v>
      </c>
      <c r="N959" t="n">
        <v>120.5</v>
      </c>
      <c r="O959" t="n">
        <v>44735.86</v>
      </c>
      <c r="P959" t="n">
        <v>431.69</v>
      </c>
      <c r="Q959" t="n">
        <v>608.79</v>
      </c>
      <c r="R959" t="n">
        <v>54.04</v>
      </c>
      <c r="S959" t="n">
        <v>46.36</v>
      </c>
      <c r="T959" t="n">
        <v>3505.61</v>
      </c>
      <c r="U959" t="n">
        <v>0.86</v>
      </c>
      <c r="V959" t="n">
        <v>0.9</v>
      </c>
      <c r="W959" t="n">
        <v>9.199999999999999</v>
      </c>
      <c r="X959" t="n">
        <v>0.22</v>
      </c>
      <c r="Y959" t="n">
        <v>1</v>
      </c>
      <c r="Z959" t="n">
        <v>10</v>
      </c>
    </row>
    <row r="960">
      <c r="A960" t="n">
        <v>111</v>
      </c>
      <c r="B960" t="n">
        <v>150</v>
      </c>
      <c r="C960" t="inlineStr">
        <is>
          <t xml:space="preserve">CONCLUIDO	</t>
        </is>
      </c>
      <c r="D960" t="n">
        <v>3.6679</v>
      </c>
      <c r="E960" t="n">
        <v>27.26</v>
      </c>
      <c r="F960" t="n">
        <v>23.6</v>
      </c>
      <c r="G960" t="n">
        <v>118</v>
      </c>
      <c r="H960" t="n">
        <v>1.42</v>
      </c>
      <c r="I960" t="n">
        <v>12</v>
      </c>
      <c r="J960" t="n">
        <v>361.49</v>
      </c>
      <c r="K960" t="n">
        <v>61.82</v>
      </c>
      <c r="L960" t="n">
        <v>28.75</v>
      </c>
      <c r="M960" t="n">
        <v>10</v>
      </c>
      <c r="N960" t="n">
        <v>120.92</v>
      </c>
      <c r="O960" t="n">
        <v>44817.91</v>
      </c>
      <c r="P960" t="n">
        <v>432.21</v>
      </c>
      <c r="Q960" t="n">
        <v>608.78</v>
      </c>
      <c r="R960" t="n">
        <v>54.42</v>
      </c>
      <c r="S960" t="n">
        <v>46.36</v>
      </c>
      <c r="T960" t="n">
        <v>3695.39</v>
      </c>
      <c r="U960" t="n">
        <v>0.85</v>
      </c>
      <c r="V960" t="n">
        <v>0.9</v>
      </c>
      <c r="W960" t="n">
        <v>9.199999999999999</v>
      </c>
      <c r="X960" t="n">
        <v>0.23</v>
      </c>
      <c r="Y960" t="n">
        <v>1</v>
      </c>
      <c r="Z960" t="n">
        <v>10</v>
      </c>
    </row>
    <row r="961">
      <c r="A961" t="n">
        <v>112</v>
      </c>
      <c r="B961" t="n">
        <v>150</v>
      </c>
      <c r="C961" t="inlineStr">
        <is>
          <t xml:space="preserve">CONCLUIDO	</t>
        </is>
      </c>
      <c r="D961" t="n">
        <v>3.6687</v>
      </c>
      <c r="E961" t="n">
        <v>27.26</v>
      </c>
      <c r="F961" t="n">
        <v>23.59</v>
      </c>
      <c r="G961" t="n">
        <v>117.97</v>
      </c>
      <c r="H961" t="n">
        <v>1.43</v>
      </c>
      <c r="I961" t="n">
        <v>12</v>
      </c>
      <c r="J961" t="n">
        <v>362.16</v>
      </c>
      <c r="K961" t="n">
        <v>61.82</v>
      </c>
      <c r="L961" t="n">
        <v>29</v>
      </c>
      <c r="M961" t="n">
        <v>10</v>
      </c>
      <c r="N961" t="n">
        <v>121.34</v>
      </c>
      <c r="O961" t="n">
        <v>44900.33</v>
      </c>
      <c r="P961" t="n">
        <v>432.35</v>
      </c>
      <c r="Q961" t="n">
        <v>608.75</v>
      </c>
      <c r="R961" t="n">
        <v>54.25</v>
      </c>
      <c r="S961" t="n">
        <v>46.36</v>
      </c>
      <c r="T961" t="n">
        <v>3611.52</v>
      </c>
      <c r="U961" t="n">
        <v>0.85</v>
      </c>
      <c r="V961" t="n">
        <v>0.9</v>
      </c>
      <c r="W961" t="n">
        <v>9.199999999999999</v>
      </c>
      <c r="X961" t="n">
        <v>0.22</v>
      </c>
      <c r="Y961" t="n">
        <v>1</v>
      </c>
      <c r="Z961" t="n">
        <v>10</v>
      </c>
    </row>
    <row r="962">
      <c r="A962" t="n">
        <v>113</v>
      </c>
      <c r="B962" t="n">
        <v>150</v>
      </c>
      <c r="C962" t="inlineStr">
        <is>
          <t xml:space="preserve">CONCLUIDO	</t>
        </is>
      </c>
      <c r="D962" t="n">
        <v>3.6697</v>
      </c>
      <c r="E962" t="n">
        <v>27.25</v>
      </c>
      <c r="F962" t="n">
        <v>23.59</v>
      </c>
      <c r="G962" t="n">
        <v>117.93</v>
      </c>
      <c r="H962" t="n">
        <v>1.44</v>
      </c>
      <c r="I962" t="n">
        <v>12</v>
      </c>
      <c r="J962" t="n">
        <v>362.83</v>
      </c>
      <c r="K962" t="n">
        <v>61.82</v>
      </c>
      <c r="L962" t="n">
        <v>29.25</v>
      </c>
      <c r="M962" t="n">
        <v>10</v>
      </c>
      <c r="N962" t="n">
        <v>121.75</v>
      </c>
      <c r="O962" t="n">
        <v>44982.86</v>
      </c>
      <c r="P962" t="n">
        <v>432.31</v>
      </c>
      <c r="Q962" t="n">
        <v>608.79</v>
      </c>
      <c r="R962" t="n">
        <v>54.23</v>
      </c>
      <c r="S962" t="n">
        <v>46.36</v>
      </c>
      <c r="T962" t="n">
        <v>3601.72</v>
      </c>
      <c r="U962" t="n">
        <v>0.85</v>
      </c>
      <c r="V962" t="n">
        <v>0.9</v>
      </c>
      <c r="W962" t="n">
        <v>9.19</v>
      </c>
      <c r="X962" t="n">
        <v>0.21</v>
      </c>
      <c r="Y962" t="n">
        <v>1</v>
      </c>
      <c r="Z962" t="n">
        <v>10</v>
      </c>
    </row>
    <row r="963">
      <c r="A963" t="n">
        <v>114</v>
      </c>
      <c r="B963" t="n">
        <v>150</v>
      </c>
      <c r="C963" t="inlineStr">
        <is>
          <t xml:space="preserve">CONCLUIDO	</t>
        </is>
      </c>
      <c r="D963" t="n">
        <v>3.6691</v>
      </c>
      <c r="E963" t="n">
        <v>27.25</v>
      </c>
      <c r="F963" t="n">
        <v>23.59</v>
      </c>
      <c r="G963" t="n">
        <v>117.95</v>
      </c>
      <c r="H963" t="n">
        <v>1.45</v>
      </c>
      <c r="I963" t="n">
        <v>12</v>
      </c>
      <c r="J963" t="n">
        <v>363.5</v>
      </c>
      <c r="K963" t="n">
        <v>61.82</v>
      </c>
      <c r="L963" t="n">
        <v>29.5</v>
      </c>
      <c r="M963" t="n">
        <v>10</v>
      </c>
      <c r="N963" t="n">
        <v>122.18</v>
      </c>
      <c r="O963" t="n">
        <v>45065.64</v>
      </c>
      <c r="P963" t="n">
        <v>432.58</v>
      </c>
      <c r="Q963" t="n">
        <v>608.8099999999999</v>
      </c>
      <c r="R963" t="n">
        <v>54.25</v>
      </c>
      <c r="S963" t="n">
        <v>46.36</v>
      </c>
      <c r="T963" t="n">
        <v>3613.13</v>
      </c>
      <c r="U963" t="n">
        <v>0.85</v>
      </c>
      <c r="V963" t="n">
        <v>0.9</v>
      </c>
      <c r="W963" t="n">
        <v>9.199999999999999</v>
      </c>
      <c r="X963" t="n">
        <v>0.22</v>
      </c>
      <c r="Y963" t="n">
        <v>1</v>
      </c>
      <c r="Z963" t="n">
        <v>10</v>
      </c>
    </row>
    <row r="964">
      <c r="A964" t="n">
        <v>115</v>
      </c>
      <c r="B964" t="n">
        <v>150</v>
      </c>
      <c r="C964" t="inlineStr">
        <is>
          <t xml:space="preserve">CONCLUIDO	</t>
        </is>
      </c>
      <c r="D964" t="n">
        <v>3.6684</v>
      </c>
      <c r="E964" t="n">
        <v>27.26</v>
      </c>
      <c r="F964" t="n">
        <v>23.6</v>
      </c>
      <c r="G964" t="n">
        <v>117.98</v>
      </c>
      <c r="H964" t="n">
        <v>1.46</v>
      </c>
      <c r="I964" t="n">
        <v>12</v>
      </c>
      <c r="J964" t="n">
        <v>364.17</v>
      </c>
      <c r="K964" t="n">
        <v>61.82</v>
      </c>
      <c r="L964" t="n">
        <v>29.75</v>
      </c>
      <c r="M964" t="n">
        <v>10</v>
      </c>
      <c r="N964" t="n">
        <v>122.6</v>
      </c>
      <c r="O964" t="n">
        <v>45148.66</v>
      </c>
      <c r="P964" t="n">
        <v>432.89</v>
      </c>
      <c r="Q964" t="n">
        <v>608.77</v>
      </c>
      <c r="R964" t="n">
        <v>54.53</v>
      </c>
      <c r="S964" t="n">
        <v>46.36</v>
      </c>
      <c r="T964" t="n">
        <v>3753.98</v>
      </c>
      <c r="U964" t="n">
        <v>0.85</v>
      </c>
      <c r="V964" t="n">
        <v>0.9</v>
      </c>
      <c r="W964" t="n">
        <v>9.19</v>
      </c>
      <c r="X964" t="n">
        <v>0.23</v>
      </c>
      <c r="Y964" t="n">
        <v>1</v>
      </c>
      <c r="Z964" t="n">
        <v>10</v>
      </c>
    </row>
    <row r="965">
      <c r="A965" t="n">
        <v>116</v>
      </c>
      <c r="B965" t="n">
        <v>150</v>
      </c>
      <c r="C965" t="inlineStr">
        <is>
          <t xml:space="preserve">CONCLUIDO	</t>
        </is>
      </c>
      <c r="D965" t="n">
        <v>3.6682</v>
      </c>
      <c r="E965" t="n">
        <v>27.26</v>
      </c>
      <c r="F965" t="n">
        <v>23.6</v>
      </c>
      <c r="G965" t="n">
        <v>117.99</v>
      </c>
      <c r="H965" t="n">
        <v>1.47</v>
      </c>
      <c r="I965" t="n">
        <v>12</v>
      </c>
      <c r="J965" t="n">
        <v>364.85</v>
      </c>
      <c r="K965" t="n">
        <v>61.82</v>
      </c>
      <c r="L965" t="n">
        <v>30</v>
      </c>
      <c r="M965" t="n">
        <v>10</v>
      </c>
      <c r="N965" t="n">
        <v>123.02</v>
      </c>
      <c r="O965" t="n">
        <v>45231.92</v>
      </c>
      <c r="P965" t="n">
        <v>432.74</v>
      </c>
      <c r="Q965" t="n">
        <v>608.75</v>
      </c>
      <c r="R965" t="n">
        <v>54.44</v>
      </c>
      <c r="S965" t="n">
        <v>46.36</v>
      </c>
      <c r="T965" t="n">
        <v>3709.7</v>
      </c>
      <c r="U965" t="n">
        <v>0.85</v>
      </c>
      <c r="V965" t="n">
        <v>0.9</v>
      </c>
      <c r="W965" t="n">
        <v>9.199999999999999</v>
      </c>
      <c r="X965" t="n">
        <v>0.23</v>
      </c>
      <c r="Y965" t="n">
        <v>1</v>
      </c>
      <c r="Z965" t="n">
        <v>10</v>
      </c>
    </row>
    <row r="966">
      <c r="A966" t="n">
        <v>117</v>
      </c>
      <c r="B966" t="n">
        <v>150</v>
      </c>
      <c r="C966" t="inlineStr">
        <is>
          <t xml:space="preserve">CONCLUIDO	</t>
        </is>
      </c>
      <c r="D966" t="n">
        <v>3.668</v>
      </c>
      <c r="E966" t="n">
        <v>27.26</v>
      </c>
      <c r="F966" t="n">
        <v>23.6</v>
      </c>
      <c r="G966" t="n">
        <v>118</v>
      </c>
      <c r="H966" t="n">
        <v>1.48</v>
      </c>
      <c r="I966" t="n">
        <v>12</v>
      </c>
      <c r="J966" t="n">
        <v>365.52</v>
      </c>
      <c r="K966" t="n">
        <v>61.82</v>
      </c>
      <c r="L966" t="n">
        <v>30.25</v>
      </c>
      <c r="M966" t="n">
        <v>10</v>
      </c>
      <c r="N966" t="n">
        <v>123.45</v>
      </c>
      <c r="O966" t="n">
        <v>45315.43</v>
      </c>
      <c r="P966" t="n">
        <v>432.61</v>
      </c>
      <c r="Q966" t="n">
        <v>608.76</v>
      </c>
      <c r="R966" t="n">
        <v>54.57</v>
      </c>
      <c r="S966" t="n">
        <v>46.36</v>
      </c>
      <c r="T966" t="n">
        <v>3772.16</v>
      </c>
      <c r="U966" t="n">
        <v>0.85</v>
      </c>
      <c r="V966" t="n">
        <v>0.9</v>
      </c>
      <c r="W966" t="n">
        <v>9.199999999999999</v>
      </c>
      <c r="X966" t="n">
        <v>0.23</v>
      </c>
      <c r="Y966" t="n">
        <v>1</v>
      </c>
      <c r="Z966" t="n">
        <v>10</v>
      </c>
    </row>
    <row r="967">
      <c r="A967" t="n">
        <v>118</v>
      </c>
      <c r="B967" t="n">
        <v>150</v>
      </c>
      <c r="C967" t="inlineStr">
        <is>
          <t xml:space="preserve">CONCLUIDO	</t>
        </is>
      </c>
      <c r="D967" t="n">
        <v>3.6676</v>
      </c>
      <c r="E967" t="n">
        <v>27.27</v>
      </c>
      <c r="F967" t="n">
        <v>23.6</v>
      </c>
      <c r="G967" t="n">
        <v>118.01</v>
      </c>
      <c r="H967" t="n">
        <v>1.49</v>
      </c>
      <c r="I967" t="n">
        <v>12</v>
      </c>
      <c r="J967" t="n">
        <v>366.2</v>
      </c>
      <c r="K967" t="n">
        <v>61.82</v>
      </c>
      <c r="L967" t="n">
        <v>30.5</v>
      </c>
      <c r="M967" t="n">
        <v>10</v>
      </c>
      <c r="N967" t="n">
        <v>123.88</v>
      </c>
      <c r="O967" t="n">
        <v>45399.2</v>
      </c>
      <c r="P967" t="n">
        <v>432.59</v>
      </c>
      <c r="Q967" t="n">
        <v>608.78</v>
      </c>
      <c r="R967" t="n">
        <v>54.64</v>
      </c>
      <c r="S967" t="n">
        <v>46.36</v>
      </c>
      <c r="T967" t="n">
        <v>3808.82</v>
      </c>
      <c r="U967" t="n">
        <v>0.85</v>
      </c>
      <c r="V967" t="n">
        <v>0.9</v>
      </c>
      <c r="W967" t="n">
        <v>9.199999999999999</v>
      </c>
      <c r="X967" t="n">
        <v>0.23</v>
      </c>
      <c r="Y967" t="n">
        <v>1</v>
      </c>
      <c r="Z967" t="n">
        <v>10</v>
      </c>
    </row>
    <row r="968">
      <c r="A968" t="n">
        <v>119</v>
      </c>
      <c r="B968" t="n">
        <v>150</v>
      </c>
      <c r="C968" t="inlineStr">
        <is>
          <t xml:space="preserve">CONCLUIDO	</t>
        </is>
      </c>
      <c r="D968" t="n">
        <v>3.6675</v>
      </c>
      <c r="E968" t="n">
        <v>27.27</v>
      </c>
      <c r="F968" t="n">
        <v>23.6</v>
      </c>
      <c r="G968" t="n">
        <v>118.01</v>
      </c>
      <c r="H968" t="n">
        <v>1.49</v>
      </c>
      <c r="I968" t="n">
        <v>12</v>
      </c>
      <c r="J968" t="n">
        <v>366.88</v>
      </c>
      <c r="K968" t="n">
        <v>61.82</v>
      </c>
      <c r="L968" t="n">
        <v>30.75</v>
      </c>
      <c r="M968" t="n">
        <v>10</v>
      </c>
      <c r="N968" t="n">
        <v>124.31</v>
      </c>
      <c r="O968" t="n">
        <v>45483.22</v>
      </c>
      <c r="P968" t="n">
        <v>432.17</v>
      </c>
      <c r="Q968" t="n">
        <v>608.79</v>
      </c>
      <c r="R968" t="n">
        <v>54.51</v>
      </c>
      <c r="S968" t="n">
        <v>46.36</v>
      </c>
      <c r="T968" t="n">
        <v>3740.49</v>
      </c>
      <c r="U968" t="n">
        <v>0.85</v>
      </c>
      <c r="V968" t="n">
        <v>0.9</v>
      </c>
      <c r="W968" t="n">
        <v>9.199999999999999</v>
      </c>
      <c r="X968" t="n">
        <v>0.23</v>
      </c>
      <c r="Y968" t="n">
        <v>1</v>
      </c>
      <c r="Z968" t="n">
        <v>10</v>
      </c>
    </row>
    <row r="969">
      <c r="A969" t="n">
        <v>120</v>
      </c>
      <c r="B969" t="n">
        <v>150</v>
      </c>
      <c r="C969" t="inlineStr">
        <is>
          <t xml:space="preserve">CONCLUIDO	</t>
        </is>
      </c>
      <c r="D969" t="n">
        <v>3.6786</v>
      </c>
      <c r="E969" t="n">
        <v>27.18</v>
      </c>
      <c r="F969" t="n">
        <v>23.58</v>
      </c>
      <c r="G969" t="n">
        <v>128.6</v>
      </c>
      <c r="H969" t="n">
        <v>1.5</v>
      </c>
      <c r="I969" t="n">
        <v>11</v>
      </c>
      <c r="J969" t="n">
        <v>367.57</v>
      </c>
      <c r="K969" t="n">
        <v>61.82</v>
      </c>
      <c r="L969" t="n">
        <v>31</v>
      </c>
      <c r="M969" t="n">
        <v>9</v>
      </c>
      <c r="N969" t="n">
        <v>124.74</v>
      </c>
      <c r="O969" t="n">
        <v>45567.49</v>
      </c>
      <c r="P969" t="n">
        <v>431.8</v>
      </c>
      <c r="Q969" t="n">
        <v>608.8099999999999</v>
      </c>
      <c r="R969" t="n">
        <v>53.73</v>
      </c>
      <c r="S969" t="n">
        <v>46.36</v>
      </c>
      <c r="T969" t="n">
        <v>3355.48</v>
      </c>
      <c r="U969" t="n">
        <v>0.86</v>
      </c>
      <c r="V969" t="n">
        <v>0.9</v>
      </c>
      <c r="W969" t="n">
        <v>9.199999999999999</v>
      </c>
      <c r="X969" t="n">
        <v>0.2</v>
      </c>
      <c r="Y969" t="n">
        <v>1</v>
      </c>
      <c r="Z969" t="n">
        <v>10</v>
      </c>
    </row>
    <row r="970">
      <c r="A970" t="n">
        <v>121</v>
      </c>
      <c r="B970" t="n">
        <v>150</v>
      </c>
      <c r="C970" t="inlineStr">
        <is>
          <t xml:space="preserve">CONCLUIDO	</t>
        </is>
      </c>
      <c r="D970" t="n">
        <v>3.6799</v>
      </c>
      <c r="E970" t="n">
        <v>27.17</v>
      </c>
      <c r="F970" t="n">
        <v>23.57</v>
      </c>
      <c r="G970" t="n">
        <v>128.54</v>
      </c>
      <c r="H970" t="n">
        <v>1.51</v>
      </c>
      <c r="I970" t="n">
        <v>11</v>
      </c>
      <c r="J970" t="n">
        <v>368.25</v>
      </c>
      <c r="K970" t="n">
        <v>61.82</v>
      </c>
      <c r="L970" t="n">
        <v>31.25</v>
      </c>
      <c r="M970" t="n">
        <v>9</v>
      </c>
      <c r="N970" t="n">
        <v>125.18</v>
      </c>
      <c r="O970" t="n">
        <v>45652.02</v>
      </c>
      <c r="P970" t="n">
        <v>432.1</v>
      </c>
      <c r="Q970" t="n">
        <v>608.8099999999999</v>
      </c>
      <c r="R970" t="n">
        <v>53.4</v>
      </c>
      <c r="S970" t="n">
        <v>46.36</v>
      </c>
      <c r="T970" t="n">
        <v>3190.15</v>
      </c>
      <c r="U970" t="n">
        <v>0.87</v>
      </c>
      <c r="V970" t="n">
        <v>0.9</v>
      </c>
      <c r="W970" t="n">
        <v>9.199999999999999</v>
      </c>
      <c r="X970" t="n">
        <v>0.19</v>
      </c>
      <c r="Y970" t="n">
        <v>1</v>
      </c>
      <c r="Z970" t="n">
        <v>10</v>
      </c>
    </row>
    <row r="971">
      <c r="A971" t="n">
        <v>122</v>
      </c>
      <c r="B971" t="n">
        <v>150</v>
      </c>
      <c r="C971" t="inlineStr">
        <is>
          <t xml:space="preserve">CONCLUIDO	</t>
        </is>
      </c>
      <c r="D971" t="n">
        <v>3.6792</v>
      </c>
      <c r="E971" t="n">
        <v>27.18</v>
      </c>
      <c r="F971" t="n">
        <v>23.57</v>
      </c>
      <c r="G971" t="n">
        <v>128.57</v>
      </c>
      <c r="H971" t="n">
        <v>1.52</v>
      </c>
      <c r="I971" t="n">
        <v>11</v>
      </c>
      <c r="J971" t="n">
        <v>368.94</v>
      </c>
      <c r="K971" t="n">
        <v>61.82</v>
      </c>
      <c r="L971" t="n">
        <v>31.5</v>
      </c>
      <c r="M971" t="n">
        <v>9</v>
      </c>
      <c r="N971" t="n">
        <v>125.62</v>
      </c>
      <c r="O971" t="n">
        <v>45736.8</v>
      </c>
      <c r="P971" t="n">
        <v>432.6</v>
      </c>
      <c r="Q971" t="n">
        <v>608.76</v>
      </c>
      <c r="R971" t="n">
        <v>53.56</v>
      </c>
      <c r="S971" t="n">
        <v>46.36</v>
      </c>
      <c r="T971" t="n">
        <v>3272.33</v>
      </c>
      <c r="U971" t="n">
        <v>0.87</v>
      </c>
      <c r="V971" t="n">
        <v>0.9</v>
      </c>
      <c r="W971" t="n">
        <v>9.199999999999999</v>
      </c>
      <c r="X971" t="n">
        <v>0.2</v>
      </c>
      <c r="Y971" t="n">
        <v>1</v>
      </c>
      <c r="Z971" t="n">
        <v>10</v>
      </c>
    </row>
    <row r="972">
      <c r="A972" t="n">
        <v>123</v>
      </c>
      <c r="B972" t="n">
        <v>150</v>
      </c>
      <c r="C972" t="inlineStr">
        <is>
          <t xml:space="preserve">CONCLUIDO	</t>
        </is>
      </c>
      <c r="D972" t="n">
        <v>3.6794</v>
      </c>
      <c r="E972" t="n">
        <v>27.18</v>
      </c>
      <c r="F972" t="n">
        <v>23.57</v>
      </c>
      <c r="G972" t="n">
        <v>128.57</v>
      </c>
      <c r="H972" t="n">
        <v>1.53</v>
      </c>
      <c r="I972" t="n">
        <v>11</v>
      </c>
      <c r="J972" t="n">
        <v>369.63</v>
      </c>
      <c r="K972" t="n">
        <v>61.82</v>
      </c>
      <c r="L972" t="n">
        <v>31.75</v>
      </c>
      <c r="M972" t="n">
        <v>9</v>
      </c>
      <c r="N972" t="n">
        <v>126.06</v>
      </c>
      <c r="O972" t="n">
        <v>45821.85</v>
      </c>
      <c r="P972" t="n">
        <v>432.92</v>
      </c>
      <c r="Q972" t="n">
        <v>608.75</v>
      </c>
      <c r="R972" t="n">
        <v>53.66</v>
      </c>
      <c r="S972" t="n">
        <v>46.36</v>
      </c>
      <c r="T972" t="n">
        <v>3322.74</v>
      </c>
      <c r="U972" t="n">
        <v>0.86</v>
      </c>
      <c r="V972" t="n">
        <v>0.9</v>
      </c>
      <c r="W972" t="n">
        <v>9.19</v>
      </c>
      <c r="X972" t="n">
        <v>0.2</v>
      </c>
      <c r="Y972" t="n">
        <v>1</v>
      </c>
      <c r="Z972" t="n">
        <v>10</v>
      </c>
    </row>
    <row r="973">
      <c r="A973" t="n">
        <v>124</v>
      </c>
      <c r="B973" t="n">
        <v>150</v>
      </c>
      <c r="C973" t="inlineStr">
        <is>
          <t xml:space="preserve">CONCLUIDO	</t>
        </is>
      </c>
      <c r="D973" t="n">
        <v>3.6788</v>
      </c>
      <c r="E973" t="n">
        <v>27.18</v>
      </c>
      <c r="F973" t="n">
        <v>23.57</v>
      </c>
      <c r="G973" t="n">
        <v>128.59</v>
      </c>
      <c r="H973" t="n">
        <v>1.54</v>
      </c>
      <c r="I973" t="n">
        <v>11</v>
      </c>
      <c r="J973" t="n">
        <v>370.32</v>
      </c>
      <c r="K973" t="n">
        <v>61.82</v>
      </c>
      <c r="L973" t="n">
        <v>32</v>
      </c>
      <c r="M973" t="n">
        <v>9</v>
      </c>
      <c r="N973" t="n">
        <v>126.5</v>
      </c>
      <c r="O973" t="n">
        <v>45907.3</v>
      </c>
      <c r="P973" t="n">
        <v>433.32</v>
      </c>
      <c r="Q973" t="n">
        <v>608.8200000000001</v>
      </c>
      <c r="R973" t="n">
        <v>53.69</v>
      </c>
      <c r="S973" t="n">
        <v>46.36</v>
      </c>
      <c r="T973" t="n">
        <v>3335.55</v>
      </c>
      <c r="U973" t="n">
        <v>0.86</v>
      </c>
      <c r="V973" t="n">
        <v>0.9</v>
      </c>
      <c r="W973" t="n">
        <v>9.199999999999999</v>
      </c>
      <c r="X973" t="n">
        <v>0.2</v>
      </c>
      <c r="Y973" t="n">
        <v>1</v>
      </c>
      <c r="Z973" t="n">
        <v>10</v>
      </c>
    </row>
    <row r="974">
      <c r="A974" t="n">
        <v>125</v>
      </c>
      <c r="B974" t="n">
        <v>150</v>
      </c>
      <c r="C974" t="inlineStr">
        <is>
          <t xml:space="preserve">CONCLUIDO	</t>
        </is>
      </c>
      <c r="D974" t="n">
        <v>3.6797</v>
      </c>
      <c r="E974" t="n">
        <v>27.18</v>
      </c>
      <c r="F974" t="n">
        <v>23.57</v>
      </c>
      <c r="G974" t="n">
        <v>128.55</v>
      </c>
      <c r="H974" t="n">
        <v>1.55</v>
      </c>
      <c r="I974" t="n">
        <v>11</v>
      </c>
      <c r="J974" t="n">
        <v>371.02</v>
      </c>
      <c r="K974" t="n">
        <v>61.82</v>
      </c>
      <c r="L974" t="n">
        <v>32.25</v>
      </c>
      <c r="M974" t="n">
        <v>9</v>
      </c>
      <c r="N974" t="n">
        <v>126.94</v>
      </c>
      <c r="O974" t="n">
        <v>45992.88</v>
      </c>
      <c r="P974" t="n">
        <v>433.36</v>
      </c>
      <c r="Q974" t="n">
        <v>608.8</v>
      </c>
      <c r="R974" t="n">
        <v>53.39</v>
      </c>
      <c r="S974" t="n">
        <v>46.36</v>
      </c>
      <c r="T974" t="n">
        <v>3186.39</v>
      </c>
      <c r="U974" t="n">
        <v>0.87</v>
      </c>
      <c r="V974" t="n">
        <v>0.9</v>
      </c>
      <c r="W974" t="n">
        <v>9.199999999999999</v>
      </c>
      <c r="X974" t="n">
        <v>0.2</v>
      </c>
      <c r="Y974" t="n">
        <v>1</v>
      </c>
      <c r="Z974" t="n">
        <v>10</v>
      </c>
    </row>
    <row r="975">
      <c r="A975" t="n">
        <v>126</v>
      </c>
      <c r="B975" t="n">
        <v>150</v>
      </c>
      <c r="C975" t="inlineStr">
        <is>
          <t xml:space="preserve">CONCLUIDO	</t>
        </is>
      </c>
      <c r="D975" t="n">
        <v>3.679</v>
      </c>
      <c r="E975" t="n">
        <v>27.18</v>
      </c>
      <c r="F975" t="n">
        <v>23.57</v>
      </c>
      <c r="G975" t="n">
        <v>128.58</v>
      </c>
      <c r="H975" t="n">
        <v>1.56</v>
      </c>
      <c r="I975" t="n">
        <v>11</v>
      </c>
      <c r="J975" t="n">
        <v>371.71</v>
      </c>
      <c r="K975" t="n">
        <v>61.82</v>
      </c>
      <c r="L975" t="n">
        <v>32.5</v>
      </c>
      <c r="M975" t="n">
        <v>9</v>
      </c>
      <c r="N975" t="n">
        <v>127.39</v>
      </c>
      <c r="O975" t="n">
        <v>46078.74</v>
      </c>
      <c r="P975" t="n">
        <v>433.59</v>
      </c>
      <c r="Q975" t="n">
        <v>608.75</v>
      </c>
      <c r="R975" t="n">
        <v>53.59</v>
      </c>
      <c r="S975" t="n">
        <v>46.36</v>
      </c>
      <c r="T975" t="n">
        <v>3289.33</v>
      </c>
      <c r="U975" t="n">
        <v>0.86</v>
      </c>
      <c r="V975" t="n">
        <v>0.9</v>
      </c>
      <c r="W975" t="n">
        <v>9.199999999999999</v>
      </c>
      <c r="X975" t="n">
        <v>0.2</v>
      </c>
      <c r="Y975" t="n">
        <v>1</v>
      </c>
      <c r="Z975" t="n">
        <v>10</v>
      </c>
    </row>
    <row r="976">
      <c r="A976" t="n">
        <v>127</v>
      </c>
      <c r="B976" t="n">
        <v>150</v>
      </c>
      <c r="C976" t="inlineStr">
        <is>
          <t xml:space="preserve">CONCLUIDO	</t>
        </is>
      </c>
      <c r="D976" t="n">
        <v>3.6802</v>
      </c>
      <c r="E976" t="n">
        <v>27.17</v>
      </c>
      <c r="F976" t="n">
        <v>23.56</v>
      </c>
      <c r="G976" t="n">
        <v>128.53</v>
      </c>
      <c r="H976" t="n">
        <v>1.57</v>
      </c>
      <c r="I976" t="n">
        <v>11</v>
      </c>
      <c r="J976" t="n">
        <v>372.41</v>
      </c>
      <c r="K976" t="n">
        <v>61.82</v>
      </c>
      <c r="L976" t="n">
        <v>32.75</v>
      </c>
      <c r="M976" t="n">
        <v>9</v>
      </c>
      <c r="N976" t="n">
        <v>127.84</v>
      </c>
      <c r="O976" t="n">
        <v>46164.87</v>
      </c>
      <c r="P976" t="n">
        <v>433.34</v>
      </c>
      <c r="Q976" t="n">
        <v>608.78</v>
      </c>
      <c r="R976" t="n">
        <v>53.45</v>
      </c>
      <c r="S976" t="n">
        <v>46.36</v>
      </c>
      <c r="T976" t="n">
        <v>3219.1</v>
      </c>
      <c r="U976" t="n">
        <v>0.87</v>
      </c>
      <c r="V976" t="n">
        <v>0.9</v>
      </c>
      <c r="W976" t="n">
        <v>9.19</v>
      </c>
      <c r="X976" t="n">
        <v>0.19</v>
      </c>
      <c r="Y976" t="n">
        <v>1</v>
      </c>
      <c r="Z976" t="n">
        <v>10</v>
      </c>
    </row>
    <row r="977">
      <c r="A977" t="n">
        <v>128</v>
      </c>
      <c r="B977" t="n">
        <v>150</v>
      </c>
      <c r="C977" t="inlineStr">
        <is>
          <t xml:space="preserve">CONCLUIDO	</t>
        </is>
      </c>
      <c r="D977" t="n">
        <v>3.68</v>
      </c>
      <c r="E977" t="n">
        <v>27.17</v>
      </c>
      <c r="F977" t="n">
        <v>23.57</v>
      </c>
      <c r="G977" t="n">
        <v>128.54</v>
      </c>
      <c r="H977" t="n">
        <v>1.58</v>
      </c>
      <c r="I977" t="n">
        <v>11</v>
      </c>
      <c r="J977" t="n">
        <v>373.11</v>
      </c>
      <c r="K977" t="n">
        <v>61.82</v>
      </c>
      <c r="L977" t="n">
        <v>33</v>
      </c>
      <c r="M977" t="n">
        <v>9</v>
      </c>
      <c r="N977" t="n">
        <v>128.29</v>
      </c>
      <c r="O977" t="n">
        <v>46251.27</v>
      </c>
      <c r="P977" t="n">
        <v>433.26</v>
      </c>
      <c r="Q977" t="n">
        <v>608.78</v>
      </c>
      <c r="R977" t="n">
        <v>53.48</v>
      </c>
      <c r="S977" t="n">
        <v>46.36</v>
      </c>
      <c r="T977" t="n">
        <v>3233.99</v>
      </c>
      <c r="U977" t="n">
        <v>0.87</v>
      </c>
      <c r="V977" t="n">
        <v>0.9</v>
      </c>
      <c r="W977" t="n">
        <v>9.19</v>
      </c>
      <c r="X977" t="n">
        <v>0.19</v>
      </c>
      <c r="Y977" t="n">
        <v>1</v>
      </c>
      <c r="Z977" t="n">
        <v>10</v>
      </c>
    </row>
    <row r="978">
      <c r="A978" t="n">
        <v>129</v>
      </c>
      <c r="B978" t="n">
        <v>150</v>
      </c>
      <c r="C978" t="inlineStr">
        <is>
          <t xml:space="preserve">CONCLUIDO	</t>
        </is>
      </c>
      <c r="D978" t="n">
        <v>3.68</v>
      </c>
      <c r="E978" t="n">
        <v>27.17</v>
      </c>
      <c r="F978" t="n">
        <v>23.57</v>
      </c>
      <c r="G978" t="n">
        <v>128.54</v>
      </c>
      <c r="H978" t="n">
        <v>1.59</v>
      </c>
      <c r="I978" t="n">
        <v>11</v>
      </c>
      <c r="J978" t="n">
        <v>373.81</v>
      </c>
      <c r="K978" t="n">
        <v>61.82</v>
      </c>
      <c r="L978" t="n">
        <v>33.25</v>
      </c>
      <c r="M978" t="n">
        <v>9</v>
      </c>
      <c r="N978" t="n">
        <v>128.74</v>
      </c>
      <c r="O978" t="n">
        <v>46337.95</v>
      </c>
      <c r="P978" t="n">
        <v>433.16</v>
      </c>
      <c r="Q978" t="n">
        <v>608.8</v>
      </c>
      <c r="R978" t="n">
        <v>53.51</v>
      </c>
      <c r="S978" t="n">
        <v>46.36</v>
      </c>
      <c r="T978" t="n">
        <v>3249.78</v>
      </c>
      <c r="U978" t="n">
        <v>0.87</v>
      </c>
      <c r="V978" t="n">
        <v>0.9</v>
      </c>
      <c r="W978" t="n">
        <v>9.19</v>
      </c>
      <c r="X978" t="n">
        <v>0.19</v>
      </c>
      <c r="Y978" t="n">
        <v>1</v>
      </c>
      <c r="Z978" t="n">
        <v>10</v>
      </c>
    </row>
    <row r="979">
      <c r="A979" t="n">
        <v>130</v>
      </c>
      <c r="B979" t="n">
        <v>150</v>
      </c>
      <c r="C979" t="inlineStr">
        <is>
          <t xml:space="preserve">CONCLUIDO	</t>
        </is>
      </c>
      <c r="D979" t="n">
        <v>3.6799</v>
      </c>
      <c r="E979" t="n">
        <v>27.17</v>
      </c>
      <c r="F979" t="n">
        <v>23.57</v>
      </c>
      <c r="G979" t="n">
        <v>128.54</v>
      </c>
      <c r="H979" t="n">
        <v>1.6</v>
      </c>
      <c r="I979" t="n">
        <v>11</v>
      </c>
      <c r="J979" t="n">
        <v>374.52</v>
      </c>
      <c r="K979" t="n">
        <v>61.82</v>
      </c>
      <c r="L979" t="n">
        <v>33.5</v>
      </c>
      <c r="M979" t="n">
        <v>9</v>
      </c>
      <c r="N979" t="n">
        <v>129.2</v>
      </c>
      <c r="O979" t="n">
        <v>46424.91</v>
      </c>
      <c r="P979" t="n">
        <v>433</v>
      </c>
      <c r="Q979" t="n">
        <v>608.78</v>
      </c>
      <c r="R979" t="n">
        <v>53.49</v>
      </c>
      <c r="S979" t="n">
        <v>46.36</v>
      </c>
      <c r="T979" t="n">
        <v>3235.68</v>
      </c>
      <c r="U979" t="n">
        <v>0.87</v>
      </c>
      <c r="V979" t="n">
        <v>0.9</v>
      </c>
      <c r="W979" t="n">
        <v>9.19</v>
      </c>
      <c r="X979" t="n">
        <v>0.2</v>
      </c>
      <c r="Y979" t="n">
        <v>1</v>
      </c>
      <c r="Z979" t="n">
        <v>10</v>
      </c>
    </row>
    <row r="980">
      <c r="A980" t="n">
        <v>131</v>
      </c>
      <c r="B980" t="n">
        <v>150</v>
      </c>
      <c r="C980" t="inlineStr">
        <is>
          <t xml:space="preserve">CONCLUIDO	</t>
        </is>
      </c>
      <c r="D980" t="n">
        <v>3.6806</v>
      </c>
      <c r="E980" t="n">
        <v>27.17</v>
      </c>
      <c r="F980" t="n">
        <v>23.56</v>
      </c>
      <c r="G980" t="n">
        <v>128.51</v>
      </c>
      <c r="H980" t="n">
        <v>1.6</v>
      </c>
      <c r="I980" t="n">
        <v>11</v>
      </c>
      <c r="J980" t="n">
        <v>375.23</v>
      </c>
      <c r="K980" t="n">
        <v>61.82</v>
      </c>
      <c r="L980" t="n">
        <v>33.75</v>
      </c>
      <c r="M980" t="n">
        <v>9</v>
      </c>
      <c r="N980" t="n">
        <v>129.65</v>
      </c>
      <c r="O980" t="n">
        <v>46512.15</v>
      </c>
      <c r="P980" t="n">
        <v>432.67</v>
      </c>
      <c r="Q980" t="n">
        <v>608.79</v>
      </c>
      <c r="R980" t="n">
        <v>53.24</v>
      </c>
      <c r="S980" t="n">
        <v>46.36</v>
      </c>
      <c r="T980" t="n">
        <v>3111.75</v>
      </c>
      <c r="U980" t="n">
        <v>0.87</v>
      </c>
      <c r="V980" t="n">
        <v>0.9</v>
      </c>
      <c r="W980" t="n">
        <v>9.199999999999999</v>
      </c>
      <c r="X980" t="n">
        <v>0.19</v>
      </c>
      <c r="Y980" t="n">
        <v>1</v>
      </c>
      <c r="Z980" t="n">
        <v>10</v>
      </c>
    </row>
    <row r="981">
      <c r="A981" t="n">
        <v>132</v>
      </c>
      <c r="B981" t="n">
        <v>150</v>
      </c>
      <c r="C981" t="inlineStr">
        <is>
          <t xml:space="preserve">CONCLUIDO	</t>
        </is>
      </c>
      <c r="D981" t="n">
        <v>3.6803</v>
      </c>
      <c r="E981" t="n">
        <v>27.17</v>
      </c>
      <c r="F981" t="n">
        <v>23.56</v>
      </c>
      <c r="G981" t="n">
        <v>128.53</v>
      </c>
      <c r="H981" t="n">
        <v>1.61</v>
      </c>
      <c r="I981" t="n">
        <v>11</v>
      </c>
      <c r="J981" t="n">
        <v>375.93</v>
      </c>
      <c r="K981" t="n">
        <v>61.82</v>
      </c>
      <c r="L981" t="n">
        <v>34</v>
      </c>
      <c r="M981" t="n">
        <v>9</v>
      </c>
      <c r="N981" t="n">
        <v>130.11</v>
      </c>
      <c r="O981" t="n">
        <v>46599.68</v>
      </c>
      <c r="P981" t="n">
        <v>432.64</v>
      </c>
      <c r="Q981" t="n">
        <v>608.8</v>
      </c>
      <c r="R981" t="n">
        <v>53.33</v>
      </c>
      <c r="S981" t="n">
        <v>46.36</v>
      </c>
      <c r="T981" t="n">
        <v>3155.56</v>
      </c>
      <c r="U981" t="n">
        <v>0.87</v>
      </c>
      <c r="V981" t="n">
        <v>0.9</v>
      </c>
      <c r="W981" t="n">
        <v>9.199999999999999</v>
      </c>
      <c r="X981" t="n">
        <v>0.19</v>
      </c>
      <c r="Y981" t="n">
        <v>1</v>
      </c>
      <c r="Z981" t="n">
        <v>10</v>
      </c>
    </row>
    <row r="982">
      <c r="A982" t="n">
        <v>133</v>
      </c>
      <c r="B982" t="n">
        <v>150</v>
      </c>
      <c r="C982" t="inlineStr">
        <is>
          <t xml:space="preserve">CONCLUIDO	</t>
        </is>
      </c>
      <c r="D982" t="n">
        <v>3.6791</v>
      </c>
      <c r="E982" t="n">
        <v>27.18</v>
      </c>
      <c r="F982" t="n">
        <v>23.57</v>
      </c>
      <c r="G982" t="n">
        <v>128.58</v>
      </c>
      <c r="H982" t="n">
        <v>1.62</v>
      </c>
      <c r="I982" t="n">
        <v>11</v>
      </c>
      <c r="J982" t="n">
        <v>376.65</v>
      </c>
      <c r="K982" t="n">
        <v>61.82</v>
      </c>
      <c r="L982" t="n">
        <v>34.25</v>
      </c>
      <c r="M982" t="n">
        <v>9</v>
      </c>
      <c r="N982" t="n">
        <v>130.58</v>
      </c>
      <c r="O982" t="n">
        <v>46687.5</v>
      </c>
      <c r="P982" t="n">
        <v>432.6</v>
      </c>
      <c r="Q982" t="n">
        <v>608.84</v>
      </c>
      <c r="R982" t="n">
        <v>53.6</v>
      </c>
      <c r="S982" t="n">
        <v>46.36</v>
      </c>
      <c r="T982" t="n">
        <v>3290.2</v>
      </c>
      <c r="U982" t="n">
        <v>0.86</v>
      </c>
      <c r="V982" t="n">
        <v>0.9</v>
      </c>
      <c r="W982" t="n">
        <v>9.199999999999999</v>
      </c>
      <c r="X982" t="n">
        <v>0.2</v>
      </c>
      <c r="Y982" t="n">
        <v>1</v>
      </c>
      <c r="Z982" t="n">
        <v>10</v>
      </c>
    </row>
    <row r="983">
      <c r="A983" t="n">
        <v>134</v>
      </c>
      <c r="B983" t="n">
        <v>150</v>
      </c>
      <c r="C983" t="inlineStr">
        <is>
          <t xml:space="preserve">CONCLUIDO	</t>
        </is>
      </c>
      <c r="D983" t="n">
        <v>3.6892</v>
      </c>
      <c r="E983" t="n">
        <v>27.11</v>
      </c>
      <c r="F983" t="n">
        <v>23.55</v>
      </c>
      <c r="G983" t="n">
        <v>141.32</v>
      </c>
      <c r="H983" t="n">
        <v>1.63</v>
      </c>
      <c r="I983" t="n">
        <v>10</v>
      </c>
      <c r="J983" t="n">
        <v>377.36</v>
      </c>
      <c r="K983" t="n">
        <v>61.82</v>
      </c>
      <c r="L983" t="n">
        <v>34.5</v>
      </c>
      <c r="M983" t="n">
        <v>8</v>
      </c>
      <c r="N983" t="n">
        <v>131.04</v>
      </c>
      <c r="O983" t="n">
        <v>46775.73</v>
      </c>
      <c r="P983" t="n">
        <v>432.63</v>
      </c>
      <c r="Q983" t="n">
        <v>608.8</v>
      </c>
      <c r="R983" t="n">
        <v>52.92</v>
      </c>
      <c r="S983" t="n">
        <v>46.36</v>
      </c>
      <c r="T983" t="n">
        <v>2959.26</v>
      </c>
      <c r="U983" t="n">
        <v>0.88</v>
      </c>
      <c r="V983" t="n">
        <v>0.9</v>
      </c>
      <c r="W983" t="n">
        <v>9.199999999999999</v>
      </c>
      <c r="X983" t="n">
        <v>0.18</v>
      </c>
      <c r="Y983" t="n">
        <v>1</v>
      </c>
      <c r="Z983" t="n">
        <v>10</v>
      </c>
    </row>
    <row r="984">
      <c r="A984" t="n">
        <v>135</v>
      </c>
      <c r="B984" t="n">
        <v>150</v>
      </c>
      <c r="C984" t="inlineStr">
        <is>
          <t xml:space="preserve">CONCLUIDO	</t>
        </is>
      </c>
      <c r="D984" t="n">
        <v>3.6895</v>
      </c>
      <c r="E984" t="n">
        <v>27.1</v>
      </c>
      <c r="F984" t="n">
        <v>23.55</v>
      </c>
      <c r="G984" t="n">
        <v>141.31</v>
      </c>
      <c r="H984" t="n">
        <v>1.64</v>
      </c>
      <c r="I984" t="n">
        <v>10</v>
      </c>
      <c r="J984" t="n">
        <v>378.08</v>
      </c>
      <c r="K984" t="n">
        <v>61.82</v>
      </c>
      <c r="L984" t="n">
        <v>34.75</v>
      </c>
      <c r="M984" t="n">
        <v>8</v>
      </c>
      <c r="N984" t="n">
        <v>131.51</v>
      </c>
      <c r="O984" t="n">
        <v>46864.14</v>
      </c>
      <c r="P984" t="n">
        <v>433.25</v>
      </c>
      <c r="Q984" t="n">
        <v>608.77</v>
      </c>
      <c r="R984" t="n">
        <v>52.95</v>
      </c>
      <c r="S984" t="n">
        <v>46.36</v>
      </c>
      <c r="T984" t="n">
        <v>2974.4</v>
      </c>
      <c r="U984" t="n">
        <v>0.88</v>
      </c>
      <c r="V984" t="n">
        <v>0.9</v>
      </c>
      <c r="W984" t="n">
        <v>9.199999999999999</v>
      </c>
      <c r="X984" t="n">
        <v>0.18</v>
      </c>
      <c r="Y984" t="n">
        <v>1</v>
      </c>
      <c r="Z984" t="n">
        <v>10</v>
      </c>
    </row>
    <row r="985">
      <c r="A985" t="n">
        <v>136</v>
      </c>
      <c r="B985" t="n">
        <v>150</v>
      </c>
      <c r="C985" t="inlineStr">
        <is>
          <t xml:space="preserve">CONCLUIDO	</t>
        </is>
      </c>
      <c r="D985" t="n">
        <v>3.6898</v>
      </c>
      <c r="E985" t="n">
        <v>27.1</v>
      </c>
      <c r="F985" t="n">
        <v>23.55</v>
      </c>
      <c r="G985" t="n">
        <v>141.3</v>
      </c>
      <c r="H985" t="n">
        <v>1.65</v>
      </c>
      <c r="I985" t="n">
        <v>10</v>
      </c>
      <c r="J985" t="n">
        <v>378.8</v>
      </c>
      <c r="K985" t="n">
        <v>61.82</v>
      </c>
      <c r="L985" t="n">
        <v>35</v>
      </c>
      <c r="M985" t="n">
        <v>8</v>
      </c>
      <c r="N985" t="n">
        <v>131.98</v>
      </c>
      <c r="O985" t="n">
        <v>46952.84</v>
      </c>
      <c r="P985" t="n">
        <v>433.87</v>
      </c>
      <c r="Q985" t="n">
        <v>608.75</v>
      </c>
      <c r="R985" t="n">
        <v>52.88</v>
      </c>
      <c r="S985" t="n">
        <v>46.36</v>
      </c>
      <c r="T985" t="n">
        <v>2937.24</v>
      </c>
      <c r="U985" t="n">
        <v>0.88</v>
      </c>
      <c r="V985" t="n">
        <v>0.9</v>
      </c>
      <c r="W985" t="n">
        <v>9.199999999999999</v>
      </c>
      <c r="X985" t="n">
        <v>0.18</v>
      </c>
      <c r="Y985" t="n">
        <v>1</v>
      </c>
      <c r="Z985" t="n">
        <v>10</v>
      </c>
    </row>
    <row r="986">
      <c r="A986" t="n">
        <v>137</v>
      </c>
      <c r="B986" t="n">
        <v>150</v>
      </c>
      <c r="C986" t="inlineStr">
        <is>
          <t xml:space="preserve">CONCLUIDO	</t>
        </is>
      </c>
      <c r="D986" t="n">
        <v>3.6898</v>
      </c>
      <c r="E986" t="n">
        <v>27.1</v>
      </c>
      <c r="F986" t="n">
        <v>23.55</v>
      </c>
      <c r="G986" t="n">
        <v>141.29</v>
      </c>
      <c r="H986" t="n">
        <v>1.66</v>
      </c>
      <c r="I986" t="n">
        <v>10</v>
      </c>
      <c r="J986" t="n">
        <v>379.52</v>
      </c>
      <c r="K986" t="n">
        <v>61.82</v>
      </c>
      <c r="L986" t="n">
        <v>35.25</v>
      </c>
      <c r="M986" t="n">
        <v>8</v>
      </c>
      <c r="N986" t="n">
        <v>132.45</v>
      </c>
      <c r="O986" t="n">
        <v>47041.84</v>
      </c>
      <c r="P986" t="n">
        <v>434.06</v>
      </c>
      <c r="Q986" t="n">
        <v>608.76</v>
      </c>
      <c r="R986" t="n">
        <v>52.87</v>
      </c>
      <c r="S986" t="n">
        <v>46.36</v>
      </c>
      <c r="T986" t="n">
        <v>2931.32</v>
      </c>
      <c r="U986" t="n">
        <v>0.88</v>
      </c>
      <c r="V986" t="n">
        <v>0.9</v>
      </c>
      <c r="W986" t="n">
        <v>9.199999999999999</v>
      </c>
      <c r="X986" t="n">
        <v>0.18</v>
      </c>
      <c r="Y986" t="n">
        <v>1</v>
      </c>
      <c r="Z986" t="n">
        <v>10</v>
      </c>
    </row>
    <row r="987">
      <c r="A987" t="n">
        <v>138</v>
      </c>
      <c r="B987" t="n">
        <v>150</v>
      </c>
      <c r="C987" t="inlineStr">
        <is>
          <t xml:space="preserve">CONCLUIDO	</t>
        </is>
      </c>
      <c r="D987" t="n">
        <v>3.69</v>
      </c>
      <c r="E987" t="n">
        <v>27.1</v>
      </c>
      <c r="F987" t="n">
        <v>23.55</v>
      </c>
      <c r="G987" t="n">
        <v>141.29</v>
      </c>
      <c r="H987" t="n">
        <v>1.67</v>
      </c>
      <c r="I987" t="n">
        <v>10</v>
      </c>
      <c r="J987" t="n">
        <v>380.24</v>
      </c>
      <c r="K987" t="n">
        <v>61.82</v>
      </c>
      <c r="L987" t="n">
        <v>35.5</v>
      </c>
      <c r="M987" t="n">
        <v>8</v>
      </c>
      <c r="N987" t="n">
        <v>132.92</v>
      </c>
      <c r="O987" t="n">
        <v>47131.15</v>
      </c>
      <c r="P987" t="n">
        <v>434.32</v>
      </c>
      <c r="Q987" t="n">
        <v>608.76</v>
      </c>
      <c r="R987" t="n">
        <v>52.84</v>
      </c>
      <c r="S987" t="n">
        <v>46.36</v>
      </c>
      <c r="T987" t="n">
        <v>2915.71</v>
      </c>
      <c r="U987" t="n">
        <v>0.88</v>
      </c>
      <c r="V987" t="n">
        <v>0.9</v>
      </c>
      <c r="W987" t="n">
        <v>9.199999999999999</v>
      </c>
      <c r="X987" t="n">
        <v>0.18</v>
      </c>
      <c r="Y987" t="n">
        <v>1</v>
      </c>
      <c r="Z987" t="n">
        <v>10</v>
      </c>
    </row>
    <row r="988">
      <c r="A988" t="n">
        <v>139</v>
      </c>
      <c r="B988" t="n">
        <v>150</v>
      </c>
      <c r="C988" t="inlineStr">
        <is>
          <t xml:space="preserve">CONCLUIDO	</t>
        </is>
      </c>
      <c r="D988" t="n">
        <v>3.6895</v>
      </c>
      <c r="E988" t="n">
        <v>27.1</v>
      </c>
      <c r="F988" t="n">
        <v>23.55</v>
      </c>
      <c r="G988" t="n">
        <v>141.31</v>
      </c>
      <c r="H988" t="n">
        <v>1.67</v>
      </c>
      <c r="I988" t="n">
        <v>10</v>
      </c>
      <c r="J988" t="n">
        <v>380.97</v>
      </c>
      <c r="K988" t="n">
        <v>61.82</v>
      </c>
      <c r="L988" t="n">
        <v>35.75</v>
      </c>
      <c r="M988" t="n">
        <v>8</v>
      </c>
      <c r="N988" t="n">
        <v>133.4</v>
      </c>
      <c r="O988" t="n">
        <v>47220.77</v>
      </c>
      <c r="P988" t="n">
        <v>434.8</v>
      </c>
      <c r="Q988" t="n">
        <v>608.8</v>
      </c>
      <c r="R988" t="n">
        <v>52.92</v>
      </c>
      <c r="S988" t="n">
        <v>46.36</v>
      </c>
      <c r="T988" t="n">
        <v>2955.12</v>
      </c>
      <c r="U988" t="n">
        <v>0.88</v>
      </c>
      <c r="V988" t="n">
        <v>0.9</v>
      </c>
      <c r="W988" t="n">
        <v>9.199999999999999</v>
      </c>
      <c r="X988" t="n">
        <v>0.18</v>
      </c>
      <c r="Y988" t="n">
        <v>1</v>
      </c>
      <c r="Z988" t="n">
        <v>10</v>
      </c>
    </row>
    <row r="989">
      <c r="A989" t="n">
        <v>140</v>
      </c>
      <c r="B989" t="n">
        <v>150</v>
      </c>
      <c r="C989" t="inlineStr">
        <is>
          <t xml:space="preserve">CONCLUIDO	</t>
        </is>
      </c>
      <c r="D989" t="n">
        <v>3.6897</v>
      </c>
      <c r="E989" t="n">
        <v>27.1</v>
      </c>
      <c r="F989" t="n">
        <v>23.55</v>
      </c>
      <c r="G989" t="n">
        <v>141.3</v>
      </c>
      <c r="H989" t="n">
        <v>1.68</v>
      </c>
      <c r="I989" t="n">
        <v>10</v>
      </c>
      <c r="J989" t="n">
        <v>381.7</v>
      </c>
      <c r="K989" t="n">
        <v>61.82</v>
      </c>
      <c r="L989" t="n">
        <v>36</v>
      </c>
      <c r="M989" t="n">
        <v>8</v>
      </c>
      <c r="N989" t="n">
        <v>133.88</v>
      </c>
      <c r="O989" t="n">
        <v>47310.69</v>
      </c>
      <c r="P989" t="n">
        <v>435.15</v>
      </c>
      <c r="Q989" t="n">
        <v>608.79</v>
      </c>
      <c r="R989" t="n">
        <v>52.87</v>
      </c>
      <c r="S989" t="n">
        <v>46.36</v>
      </c>
      <c r="T989" t="n">
        <v>2932.52</v>
      </c>
      <c r="U989" t="n">
        <v>0.88</v>
      </c>
      <c r="V989" t="n">
        <v>0.9</v>
      </c>
      <c r="W989" t="n">
        <v>9.199999999999999</v>
      </c>
      <c r="X989" t="n">
        <v>0.18</v>
      </c>
      <c r="Y989" t="n">
        <v>1</v>
      </c>
      <c r="Z989" t="n">
        <v>10</v>
      </c>
    </row>
    <row r="990">
      <c r="A990" t="n">
        <v>141</v>
      </c>
      <c r="B990" t="n">
        <v>150</v>
      </c>
      <c r="C990" t="inlineStr">
        <is>
          <t xml:space="preserve">CONCLUIDO	</t>
        </is>
      </c>
      <c r="D990" t="n">
        <v>3.6903</v>
      </c>
      <c r="E990" t="n">
        <v>27.1</v>
      </c>
      <c r="F990" t="n">
        <v>23.55</v>
      </c>
      <c r="G990" t="n">
        <v>141.27</v>
      </c>
      <c r="H990" t="n">
        <v>1.69</v>
      </c>
      <c r="I990" t="n">
        <v>10</v>
      </c>
      <c r="J990" t="n">
        <v>382.43</v>
      </c>
      <c r="K990" t="n">
        <v>61.82</v>
      </c>
      <c r="L990" t="n">
        <v>36.25</v>
      </c>
      <c r="M990" t="n">
        <v>8</v>
      </c>
      <c r="N990" t="n">
        <v>134.36</v>
      </c>
      <c r="O990" t="n">
        <v>47400.92</v>
      </c>
      <c r="P990" t="n">
        <v>435.53</v>
      </c>
      <c r="Q990" t="n">
        <v>608.8</v>
      </c>
      <c r="R990" t="n">
        <v>52.76</v>
      </c>
      <c r="S990" t="n">
        <v>46.36</v>
      </c>
      <c r="T990" t="n">
        <v>2877.17</v>
      </c>
      <c r="U990" t="n">
        <v>0.88</v>
      </c>
      <c r="V990" t="n">
        <v>0.9</v>
      </c>
      <c r="W990" t="n">
        <v>9.19</v>
      </c>
      <c r="X990" t="n">
        <v>0.17</v>
      </c>
      <c r="Y990" t="n">
        <v>1</v>
      </c>
      <c r="Z990" t="n">
        <v>10</v>
      </c>
    </row>
    <row r="991">
      <c r="A991" t="n">
        <v>142</v>
      </c>
      <c r="B991" t="n">
        <v>150</v>
      </c>
      <c r="C991" t="inlineStr">
        <is>
          <t xml:space="preserve">CONCLUIDO	</t>
        </is>
      </c>
      <c r="D991" t="n">
        <v>3.6904</v>
      </c>
      <c r="E991" t="n">
        <v>27.1</v>
      </c>
      <c r="F991" t="n">
        <v>23.54</v>
      </c>
      <c r="G991" t="n">
        <v>141.27</v>
      </c>
      <c r="H991" t="n">
        <v>1.7</v>
      </c>
      <c r="I991" t="n">
        <v>10</v>
      </c>
      <c r="J991" t="n">
        <v>383.17</v>
      </c>
      <c r="K991" t="n">
        <v>61.82</v>
      </c>
      <c r="L991" t="n">
        <v>36.5</v>
      </c>
      <c r="M991" t="n">
        <v>8</v>
      </c>
      <c r="N991" t="n">
        <v>134.84</v>
      </c>
      <c r="O991" t="n">
        <v>47491.48</v>
      </c>
      <c r="P991" t="n">
        <v>435.8</v>
      </c>
      <c r="Q991" t="n">
        <v>608.83</v>
      </c>
      <c r="R991" t="n">
        <v>52.74</v>
      </c>
      <c r="S991" t="n">
        <v>46.36</v>
      </c>
      <c r="T991" t="n">
        <v>2865.41</v>
      </c>
      <c r="U991" t="n">
        <v>0.88</v>
      </c>
      <c r="V991" t="n">
        <v>0.91</v>
      </c>
      <c r="W991" t="n">
        <v>9.19</v>
      </c>
      <c r="X991" t="n">
        <v>0.17</v>
      </c>
      <c r="Y991" t="n">
        <v>1</v>
      </c>
      <c r="Z991" t="n">
        <v>10</v>
      </c>
    </row>
    <row r="992">
      <c r="A992" t="n">
        <v>143</v>
      </c>
      <c r="B992" t="n">
        <v>150</v>
      </c>
      <c r="C992" t="inlineStr">
        <is>
          <t xml:space="preserve">CONCLUIDO	</t>
        </is>
      </c>
      <c r="D992" t="n">
        <v>3.6905</v>
      </c>
      <c r="E992" t="n">
        <v>27.1</v>
      </c>
      <c r="F992" t="n">
        <v>23.54</v>
      </c>
      <c r="G992" t="n">
        <v>141.26</v>
      </c>
      <c r="H992" t="n">
        <v>1.71</v>
      </c>
      <c r="I992" t="n">
        <v>10</v>
      </c>
      <c r="J992" t="n">
        <v>383.9</v>
      </c>
      <c r="K992" t="n">
        <v>61.82</v>
      </c>
      <c r="L992" t="n">
        <v>36.75</v>
      </c>
      <c r="M992" t="n">
        <v>8</v>
      </c>
      <c r="N992" t="n">
        <v>135.33</v>
      </c>
      <c r="O992" t="n">
        <v>47582.35</v>
      </c>
      <c r="P992" t="n">
        <v>436.17</v>
      </c>
      <c r="Q992" t="n">
        <v>608.84</v>
      </c>
      <c r="R992" t="n">
        <v>52.73</v>
      </c>
      <c r="S992" t="n">
        <v>46.36</v>
      </c>
      <c r="T992" t="n">
        <v>2861.33</v>
      </c>
      <c r="U992" t="n">
        <v>0.88</v>
      </c>
      <c r="V992" t="n">
        <v>0.91</v>
      </c>
      <c r="W992" t="n">
        <v>9.19</v>
      </c>
      <c r="X992" t="n">
        <v>0.17</v>
      </c>
      <c r="Y992" t="n">
        <v>1</v>
      </c>
      <c r="Z992" t="n">
        <v>10</v>
      </c>
    </row>
    <row r="993">
      <c r="A993" t="n">
        <v>144</v>
      </c>
      <c r="B993" t="n">
        <v>150</v>
      </c>
      <c r="C993" t="inlineStr">
        <is>
          <t xml:space="preserve">CONCLUIDO	</t>
        </is>
      </c>
      <c r="D993" t="n">
        <v>3.69</v>
      </c>
      <c r="E993" t="n">
        <v>27.1</v>
      </c>
      <c r="F993" t="n">
        <v>23.55</v>
      </c>
      <c r="G993" t="n">
        <v>141.28</v>
      </c>
      <c r="H993" t="n">
        <v>1.72</v>
      </c>
      <c r="I993" t="n">
        <v>10</v>
      </c>
      <c r="J993" t="n">
        <v>384.64</v>
      </c>
      <c r="K993" t="n">
        <v>61.82</v>
      </c>
      <c r="L993" t="n">
        <v>37</v>
      </c>
      <c r="M993" t="n">
        <v>8</v>
      </c>
      <c r="N993" t="n">
        <v>135.82</v>
      </c>
      <c r="O993" t="n">
        <v>47673.67</v>
      </c>
      <c r="P993" t="n">
        <v>436.59</v>
      </c>
      <c r="Q993" t="n">
        <v>608.8</v>
      </c>
      <c r="R993" t="n">
        <v>52.75</v>
      </c>
      <c r="S993" t="n">
        <v>46.36</v>
      </c>
      <c r="T993" t="n">
        <v>2871.96</v>
      </c>
      <c r="U993" t="n">
        <v>0.88</v>
      </c>
      <c r="V993" t="n">
        <v>0.9</v>
      </c>
      <c r="W993" t="n">
        <v>9.199999999999999</v>
      </c>
      <c r="X993" t="n">
        <v>0.18</v>
      </c>
      <c r="Y993" t="n">
        <v>1</v>
      </c>
      <c r="Z993" t="n">
        <v>10</v>
      </c>
    </row>
    <row r="994">
      <c r="A994" t="n">
        <v>145</v>
      </c>
      <c r="B994" t="n">
        <v>150</v>
      </c>
      <c r="C994" t="inlineStr">
        <is>
          <t xml:space="preserve">CONCLUIDO	</t>
        </is>
      </c>
      <c r="D994" t="n">
        <v>3.6903</v>
      </c>
      <c r="E994" t="n">
        <v>27.1</v>
      </c>
      <c r="F994" t="n">
        <v>23.55</v>
      </c>
      <c r="G994" t="n">
        <v>141.27</v>
      </c>
      <c r="H994" t="n">
        <v>1.72</v>
      </c>
      <c r="I994" t="n">
        <v>10</v>
      </c>
      <c r="J994" t="n">
        <v>385.38</v>
      </c>
      <c r="K994" t="n">
        <v>61.82</v>
      </c>
      <c r="L994" t="n">
        <v>37.25</v>
      </c>
      <c r="M994" t="n">
        <v>8</v>
      </c>
      <c r="N994" t="n">
        <v>136.31</v>
      </c>
      <c r="O994" t="n">
        <v>47765.19</v>
      </c>
      <c r="P994" t="n">
        <v>436.55</v>
      </c>
      <c r="Q994" t="n">
        <v>608.78</v>
      </c>
      <c r="R994" t="n">
        <v>52.67</v>
      </c>
      <c r="S994" t="n">
        <v>46.36</v>
      </c>
      <c r="T994" t="n">
        <v>2833.74</v>
      </c>
      <c r="U994" t="n">
        <v>0.88</v>
      </c>
      <c r="V994" t="n">
        <v>0.9</v>
      </c>
      <c r="W994" t="n">
        <v>9.199999999999999</v>
      </c>
      <c r="X994" t="n">
        <v>0.17</v>
      </c>
      <c r="Y994" t="n">
        <v>1</v>
      </c>
      <c r="Z994" t="n">
        <v>10</v>
      </c>
    </row>
    <row r="995">
      <c r="A995" t="n">
        <v>146</v>
      </c>
      <c r="B995" t="n">
        <v>150</v>
      </c>
      <c r="C995" t="inlineStr">
        <is>
          <t xml:space="preserve">CONCLUIDO	</t>
        </is>
      </c>
      <c r="D995" t="n">
        <v>3.6904</v>
      </c>
      <c r="E995" t="n">
        <v>27.1</v>
      </c>
      <c r="F995" t="n">
        <v>23.54</v>
      </c>
      <c r="G995" t="n">
        <v>141.27</v>
      </c>
      <c r="H995" t="n">
        <v>1.73</v>
      </c>
      <c r="I995" t="n">
        <v>10</v>
      </c>
      <c r="J995" t="n">
        <v>386.13</v>
      </c>
      <c r="K995" t="n">
        <v>61.82</v>
      </c>
      <c r="L995" t="n">
        <v>37.5</v>
      </c>
      <c r="M995" t="n">
        <v>8</v>
      </c>
      <c r="N995" t="n">
        <v>136.81</v>
      </c>
      <c r="O995" t="n">
        <v>47857.05</v>
      </c>
      <c r="P995" t="n">
        <v>436.46</v>
      </c>
      <c r="Q995" t="n">
        <v>608.8099999999999</v>
      </c>
      <c r="R995" t="n">
        <v>52.67</v>
      </c>
      <c r="S995" t="n">
        <v>46.36</v>
      </c>
      <c r="T995" t="n">
        <v>2833.2</v>
      </c>
      <c r="U995" t="n">
        <v>0.88</v>
      </c>
      <c r="V995" t="n">
        <v>0.91</v>
      </c>
      <c r="W995" t="n">
        <v>9.199999999999999</v>
      </c>
      <c r="X995" t="n">
        <v>0.17</v>
      </c>
      <c r="Y995" t="n">
        <v>1</v>
      </c>
      <c r="Z995" t="n">
        <v>10</v>
      </c>
    </row>
    <row r="996">
      <c r="A996" t="n">
        <v>147</v>
      </c>
      <c r="B996" t="n">
        <v>150</v>
      </c>
      <c r="C996" t="inlineStr">
        <is>
          <t xml:space="preserve">CONCLUIDO	</t>
        </is>
      </c>
      <c r="D996" t="n">
        <v>3.6906</v>
      </c>
      <c r="E996" t="n">
        <v>27.1</v>
      </c>
      <c r="F996" t="n">
        <v>23.54</v>
      </c>
      <c r="G996" t="n">
        <v>141.26</v>
      </c>
      <c r="H996" t="n">
        <v>1.74</v>
      </c>
      <c r="I996" t="n">
        <v>10</v>
      </c>
      <c r="J996" t="n">
        <v>386.88</v>
      </c>
      <c r="K996" t="n">
        <v>61.82</v>
      </c>
      <c r="L996" t="n">
        <v>37.75</v>
      </c>
      <c r="M996" t="n">
        <v>8</v>
      </c>
      <c r="N996" t="n">
        <v>137.31</v>
      </c>
      <c r="O996" t="n">
        <v>47949.23</v>
      </c>
      <c r="P996" t="n">
        <v>436.32</v>
      </c>
      <c r="Q996" t="n">
        <v>608.77</v>
      </c>
      <c r="R996" t="n">
        <v>52.74</v>
      </c>
      <c r="S996" t="n">
        <v>46.36</v>
      </c>
      <c r="T996" t="n">
        <v>2870</v>
      </c>
      <c r="U996" t="n">
        <v>0.88</v>
      </c>
      <c r="V996" t="n">
        <v>0.91</v>
      </c>
      <c r="W996" t="n">
        <v>9.19</v>
      </c>
      <c r="X996" t="n">
        <v>0.17</v>
      </c>
      <c r="Y996" t="n">
        <v>1</v>
      </c>
      <c r="Z996" t="n">
        <v>10</v>
      </c>
    </row>
    <row r="997">
      <c r="A997" t="n">
        <v>148</v>
      </c>
      <c r="B997" t="n">
        <v>150</v>
      </c>
      <c r="C997" t="inlineStr">
        <is>
          <t xml:space="preserve">CONCLUIDO	</t>
        </is>
      </c>
      <c r="D997" t="n">
        <v>3.691</v>
      </c>
      <c r="E997" t="n">
        <v>27.09</v>
      </c>
      <c r="F997" t="n">
        <v>23.54</v>
      </c>
      <c r="G997" t="n">
        <v>141.24</v>
      </c>
      <c r="H997" t="n">
        <v>1.75</v>
      </c>
      <c r="I997" t="n">
        <v>10</v>
      </c>
      <c r="J997" t="n">
        <v>387.63</v>
      </c>
      <c r="K997" t="n">
        <v>61.82</v>
      </c>
      <c r="L997" t="n">
        <v>38</v>
      </c>
      <c r="M997" t="n">
        <v>8</v>
      </c>
      <c r="N997" t="n">
        <v>137.81</v>
      </c>
      <c r="O997" t="n">
        <v>48041.76</v>
      </c>
      <c r="P997" t="n">
        <v>435.67</v>
      </c>
      <c r="Q997" t="n">
        <v>608.78</v>
      </c>
      <c r="R997" t="n">
        <v>52.73</v>
      </c>
      <c r="S997" t="n">
        <v>46.36</v>
      </c>
      <c r="T997" t="n">
        <v>2862.78</v>
      </c>
      <c r="U997" t="n">
        <v>0.88</v>
      </c>
      <c r="V997" t="n">
        <v>0.91</v>
      </c>
      <c r="W997" t="n">
        <v>9.19</v>
      </c>
      <c r="X997" t="n">
        <v>0.17</v>
      </c>
      <c r="Y997" t="n">
        <v>1</v>
      </c>
      <c r="Z997" t="n">
        <v>10</v>
      </c>
    </row>
    <row r="998">
      <c r="A998" t="n">
        <v>149</v>
      </c>
      <c r="B998" t="n">
        <v>150</v>
      </c>
      <c r="C998" t="inlineStr">
        <is>
          <t xml:space="preserve">CONCLUIDO	</t>
        </is>
      </c>
      <c r="D998" t="n">
        <v>3.6895</v>
      </c>
      <c r="E998" t="n">
        <v>27.1</v>
      </c>
      <c r="F998" t="n">
        <v>23.55</v>
      </c>
      <c r="G998" t="n">
        <v>141.31</v>
      </c>
      <c r="H998" t="n">
        <v>1.76</v>
      </c>
      <c r="I998" t="n">
        <v>10</v>
      </c>
      <c r="J998" t="n">
        <v>388.38</v>
      </c>
      <c r="K998" t="n">
        <v>61.82</v>
      </c>
      <c r="L998" t="n">
        <v>38.25</v>
      </c>
      <c r="M998" t="n">
        <v>8</v>
      </c>
      <c r="N998" t="n">
        <v>138.31</v>
      </c>
      <c r="O998" t="n">
        <v>48134.63</v>
      </c>
      <c r="P998" t="n">
        <v>435.74</v>
      </c>
      <c r="Q998" t="n">
        <v>608.76</v>
      </c>
      <c r="R998" t="n">
        <v>52.91</v>
      </c>
      <c r="S998" t="n">
        <v>46.36</v>
      </c>
      <c r="T998" t="n">
        <v>2954.46</v>
      </c>
      <c r="U998" t="n">
        <v>0.88</v>
      </c>
      <c r="V998" t="n">
        <v>0.9</v>
      </c>
      <c r="W998" t="n">
        <v>9.199999999999999</v>
      </c>
      <c r="X998" t="n">
        <v>0.18</v>
      </c>
      <c r="Y998" t="n">
        <v>1</v>
      </c>
      <c r="Z998" t="n">
        <v>10</v>
      </c>
    </row>
    <row r="999">
      <c r="A999" t="n">
        <v>150</v>
      </c>
      <c r="B999" t="n">
        <v>150</v>
      </c>
      <c r="C999" t="inlineStr">
        <is>
          <t xml:space="preserve">CONCLUIDO	</t>
        </is>
      </c>
      <c r="D999" t="n">
        <v>3.6892</v>
      </c>
      <c r="E999" t="n">
        <v>27.11</v>
      </c>
      <c r="F999" t="n">
        <v>23.55</v>
      </c>
      <c r="G999" t="n">
        <v>141.32</v>
      </c>
      <c r="H999" t="n">
        <v>1.76</v>
      </c>
      <c r="I999" t="n">
        <v>10</v>
      </c>
      <c r="J999" t="n">
        <v>389.14</v>
      </c>
      <c r="K999" t="n">
        <v>61.82</v>
      </c>
      <c r="L999" t="n">
        <v>38.5</v>
      </c>
      <c r="M999" t="n">
        <v>8</v>
      </c>
      <c r="N999" t="n">
        <v>138.81</v>
      </c>
      <c r="O999" t="n">
        <v>48227.84</v>
      </c>
      <c r="P999" t="n">
        <v>435.31</v>
      </c>
      <c r="Q999" t="n">
        <v>608.77</v>
      </c>
      <c r="R999" t="n">
        <v>53.01</v>
      </c>
      <c r="S999" t="n">
        <v>46.36</v>
      </c>
      <c r="T999" t="n">
        <v>3000.42</v>
      </c>
      <c r="U999" t="n">
        <v>0.87</v>
      </c>
      <c r="V999" t="n">
        <v>0.9</v>
      </c>
      <c r="W999" t="n">
        <v>9.19</v>
      </c>
      <c r="X999" t="n">
        <v>0.18</v>
      </c>
      <c r="Y999" t="n">
        <v>1</v>
      </c>
      <c r="Z999" t="n">
        <v>10</v>
      </c>
    </row>
    <row r="1000">
      <c r="A1000" t="n">
        <v>151</v>
      </c>
      <c r="B1000" t="n">
        <v>150</v>
      </c>
      <c r="C1000" t="inlineStr">
        <is>
          <t xml:space="preserve">CONCLUIDO	</t>
        </is>
      </c>
      <c r="D1000" t="n">
        <v>3.6892</v>
      </c>
      <c r="E1000" t="n">
        <v>27.11</v>
      </c>
      <c r="F1000" t="n">
        <v>23.55</v>
      </c>
      <c r="G1000" t="n">
        <v>141.32</v>
      </c>
      <c r="H1000" t="n">
        <v>1.77</v>
      </c>
      <c r="I1000" t="n">
        <v>10</v>
      </c>
      <c r="J1000" t="n">
        <v>389.89</v>
      </c>
      <c r="K1000" t="n">
        <v>61.82</v>
      </c>
      <c r="L1000" t="n">
        <v>38.75</v>
      </c>
      <c r="M1000" t="n">
        <v>8</v>
      </c>
      <c r="N1000" t="n">
        <v>139.32</v>
      </c>
      <c r="O1000" t="n">
        <v>48321.4</v>
      </c>
      <c r="P1000" t="n">
        <v>434.61</v>
      </c>
      <c r="Q1000" t="n">
        <v>608.78</v>
      </c>
      <c r="R1000" t="n">
        <v>53.06</v>
      </c>
      <c r="S1000" t="n">
        <v>46.36</v>
      </c>
      <c r="T1000" t="n">
        <v>3025.24</v>
      </c>
      <c r="U1000" t="n">
        <v>0.87</v>
      </c>
      <c r="V1000" t="n">
        <v>0.9</v>
      </c>
      <c r="W1000" t="n">
        <v>9.19</v>
      </c>
      <c r="X1000" t="n">
        <v>0.18</v>
      </c>
      <c r="Y1000" t="n">
        <v>1</v>
      </c>
      <c r="Z1000" t="n">
        <v>10</v>
      </c>
    </row>
    <row r="1001">
      <c r="A1001" t="n">
        <v>152</v>
      </c>
      <c r="B1001" t="n">
        <v>150</v>
      </c>
      <c r="C1001" t="inlineStr">
        <is>
          <t xml:space="preserve">CONCLUIDO	</t>
        </is>
      </c>
      <c r="D1001" t="n">
        <v>3.6995</v>
      </c>
      <c r="E1001" t="n">
        <v>27.03</v>
      </c>
      <c r="F1001" t="n">
        <v>23.53</v>
      </c>
      <c r="G1001" t="n">
        <v>156.89</v>
      </c>
      <c r="H1001" t="n">
        <v>1.78</v>
      </c>
      <c r="I1001" t="n">
        <v>9</v>
      </c>
      <c r="J1001" t="n">
        <v>390.66</v>
      </c>
      <c r="K1001" t="n">
        <v>61.82</v>
      </c>
      <c r="L1001" t="n">
        <v>39</v>
      </c>
      <c r="M1001" t="n">
        <v>7</v>
      </c>
      <c r="N1001" t="n">
        <v>139.83</v>
      </c>
      <c r="O1001" t="n">
        <v>48415.31</v>
      </c>
      <c r="P1001" t="n">
        <v>434.5</v>
      </c>
      <c r="Q1001" t="n">
        <v>608.77</v>
      </c>
      <c r="R1001" t="n">
        <v>52.4</v>
      </c>
      <c r="S1001" t="n">
        <v>46.36</v>
      </c>
      <c r="T1001" t="n">
        <v>2703.12</v>
      </c>
      <c r="U1001" t="n">
        <v>0.88</v>
      </c>
      <c r="V1001" t="n">
        <v>0.91</v>
      </c>
      <c r="W1001" t="n">
        <v>9.19</v>
      </c>
      <c r="X1001" t="n">
        <v>0.16</v>
      </c>
      <c r="Y1001" t="n">
        <v>1</v>
      </c>
      <c r="Z1001" t="n">
        <v>10</v>
      </c>
    </row>
    <row r="1002">
      <c r="A1002" t="n">
        <v>153</v>
      </c>
      <c r="B1002" t="n">
        <v>150</v>
      </c>
      <c r="C1002" t="inlineStr">
        <is>
          <t xml:space="preserve">CONCLUIDO	</t>
        </is>
      </c>
      <c r="D1002" t="n">
        <v>3.6995</v>
      </c>
      <c r="E1002" t="n">
        <v>27.03</v>
      </c>
      <c r="F1002" t="n">
        <v>23.53</v>
      </c>
      <c r="G1002" t="n">
        <v>156.89</v>
      </c>
      <c r="H1002" t="n">
        <v>1.79</v>
      </c>
      <c r="I1002" t="n">
        <v>9</v>
      </c>
      <c r="J1002" t="n">
        <v>391.42</v>
      </c>
      <c r="K1002" t="n">
        <v>61.82</v>
      </c>
      <c r="L1002" t="n">
        <v>39.25</v>
      </c>
      <c r="M1002" t="n">
        <v>7</v>
      </c>
      <c r="N1002" t="n">
        <v>140.35</v>
      </c>
      <c r="O1002" t="n">
        <v>48509.7</v>
      </c>
      <c r="P1002" t="n">
        <v>435.14</v>
      </c>
      <c r="Q1002" t="n">
        <v>608.79</v>
      </c>
      <c r="R1002" t="n">
        <v>52.41</v>
      </c>
      <c r="S1002" t="n">
        <v>46.36</v>
      </c>
      <c r="T1002" t="n">
        <v>2707.22</v>
      </c>
      <c r="U1002" t="n">
        <v>0.88</v>
      </c>
      <c r="V1002" t="n">
        <v>0.91</v>
      </c>
      <c r="W1002" t="n">
        <v>9.19</v>
      </c>
      <c r="X1002" t="n">
        <v>0.16</v>
      </c>
      <c r="Y1002" t="n">
        <v>1</v>
      </c>
      <c r="Z1002" t="n">
        <v>10</v>
      </c>
    </row>
    <row r="1003">
      <c r="A1003" t="n">
        <v>154</v>
      </c>
      <c r="B1003" t="n">
        <v>150</v>
      </c>
      <c r="C1003" t="inlineStr">
        <is>
          <t xml:space="preserve">CONCLUIDO	</t>
        </is>
      </c>
      <c r="D1003" t="n">
        <v>3.7</v>
      </c>
      <c r="E1003" t="n">
        <v>27.03</v>
      </c>
      <c r="F1003" t="n">
        <v>23.53</v>
      </c>
      <c r="G1003" t="n">
        <v>156.86</v>
      </c>
      <c r="H1003" t="n">
        <v>1.8</v>
      </c>
      <c r="I1003" t="n">
        <v>9</v>
      </c>
      <c r="J1003" t="n">
        <v>392.19</v>
      </c>
      <c r="K1003" t="n">
        <v>61.82</v>
      </c>
      <c r="L1003" t="n">
        <v>39.5</v>
      </c>
      <c r="M1003" t="n">
        <v>7</v>
      </c>
      <c r="N1003" t="n">
        <v>140.87</v>
      </c>
      <c r="O1003" t="n">
        <v>48604.33</v>
      </c>
      <c r="P1003" t="n">
        <v>435.65</v>
      </c>
      <c r="Q1003" t="n">
        <v>608.77</v>
      </c>
      <c r="R1003" t="n">
        <v>52.27</v>
      </c>
      <c r="S1003" t="n">
        <v>46.36</v>
      </c>
      <c r="T1003" t="n">
        <v>2635.63</v>
      </c>
      <c r="U1003" t="n">
        <v>0.89</v>
      </c>
      <c r="V1003" t="n">
        <v>0.91</v>
      </c>
      <c r="W1003" t="n">
        <v>9.19</v>
      </c>
      <c r="X1003" t="n">
        <v>0.16</v>
      </c>
      <c r="Y1003" t="n">
        <v>1</v>
      </c>
      <c r="Z1003" t="n">
        <v>10</v>
      </c>
    </row>
    <row r="1004">
      <c r="A1004" t="n">
        <v>155</v>
      </c>
      <c r="B1004" t="n">
        <v>150</v>
      </c>
      <c r="C1004" t="inlineStr">
        <is>
          <t xml:space="preserve">CONCLUIDO	</t>
        </is>
      </c>
      <c r="D1004" t="n">
        <v>3.7</v>
      </c>
      <c r="E1004" t="n">
        <v>27.03</v>
      </c>
      <c r="F1004" t="n">
        <v>23.53</v>
      </c>
      <c r="G1004" t="n">
        <v>156.86</v>
      </c>
      <c r="H1004" t="n">
        <v>1.8</v>
      </c>
      <c r="I1004" t="n">
        <v>9</v>
      </c>
      <c r="J1004" t="n">
        <v>392.96</v>
      </c>
      <c r="K1004" t="n">
        <v>61.82</v>
      </c>
      <c r="L1004" t="n">
        <v>39.75</v>
      </c>
      <c r="M1004" t="n">
        <v>7</v>
      </c>
      <c r="N1004" t="n">
        <v>141.39</v>
      </c>
      <c r="O1004" t="n">
        <v>48699.33</v>
      </c>
      <c r="P1004" t="n">
        <v>436.19</v>
      </c>
      <c r="Q1004" t="n">
        <v>608.78</v>
      </c>
      <c r="R1004" t="n">
        <v>52.29</v>
      </c>
      <c r="S1004" t="n">
        <v>46.36</v>
      </c>
      <c r="T1004" t="n">
        <v>2646.17</v>
      </c>
      <c r="U1004" t="n">
        <v>0.89</v>
      </c>
      <c r="V1004" t="n">
        <v>0.91</v>
      </c>
      <c r="W1004" t="n">
        <v>9.19</v>
      </c>
      <c r="X1004" t="n">
        <v>0.16</v>
      </c>
      <c r="Y1004" t="n">
        <v>1</v>
      </c>
      <c r="Z1004" t="n">
        <v>10</v>
      </c>
    </row>
    <row r="1005">
      <c r="A1005" t="n">
        <v>156</v>
      </c>
      <c r="B1005" t="n">
        <v>150</v>
      </c>
      <c r="C1005" t="inlineStr">
        <is>
          <t xml:space="preserve">CONCLUIDO	</t>
        </is>
      </c>
      <c r="D1005" t="n">
        <v>3.6991</v>
      </c>
      <c r="E1005" t="n">
        <v>27.03</v>
      </c>
      <c r="F1005" t="n">
        <v>23.54</v>
      </c>
      <c r="G1005" t="n">
        <v>156.91</v>
      </c>
      <c r="H1005" t="n">
        <v>1.81</v>
      </c>
      <c r="I1005" t="n">
        <v>9</v>
      </c>
      <c r="J1005" t="n">
        <v>393.73</v>
      </c>
      <c r="K1005" t="n">
        <v>61.82</v>
      </c>
      <c r="L1005" t="n">
        <v>40</v>
      </c>
      <c r="M1005" t="n">
        <v>7</v>
      </c>
      <c r="N1005" t="n">
        <v>141.91</v>
      </c>
      <c r="O1005" t="n">
        <v>48794.7</v>
      </c>
      <c r="P1005" t="n">
        <v>436.64</v>
      </c>
      <c r="Q1005" t="n">
        <v>608.75</v>
      </c>
      <c r="R1005" t="n">
        <v>52.52</v>
      </c>
      <c r="S1005" t="n">
        <v>46.36</v>
      </c>
      <c r="T1005" t="n">
        <v>2764.75</v>
      </c>
      <c r="U1005" t="n">
        <v>0.88</v>
      </c>
      <c r="V1005" t="n">
        <v>0.91</v>
      </c>
      <c r="W1005" t="n">
        <v>9.19</v>
      </c>
      <c r="X1005" t="n">
        <v>0.17</v>
      </c>
      <c r="Y1005" t="n">
        <v>1</v>
      </c>
      <c r="Z1005" t="n">
        <v>10</v>
      </c>
    </row>
    <row r="1006">
      <c r="A1006" t="n">
        <v>0</v>
      </c>
      <c r="B1006" t="n">
        <v>10</v>
      </c>
      <c r="C1006" t="inlineStr">
        <is>
          <t xml:space="preserve">CONCLUIDO	</t>
        </is>
      </c>
      <c r="D1006" t="n">
        <v>3.7028</v>
      </c>
      <c r="E1006" t="n">
        <v>27.01</v>
      </c>
      <c r="F1006" t="n">
        <v>24.67</v>
      </c>
      <c r="G1006" t="n">
        <v>23.88</v>
      </c>
      <c r="H1006" t="n">
        <v>0.64</v>
      </c>
      <c r="I1006" t="n">
        <v>62</v>
      </c>
      <c r="J1006" t="n">
        <v>26.11</v>
      </c>
      <c r="K1006" t="n">
        <v>12.1</v>
      </c>
      <c r="L1006" t="n">
        <v>1</v>
      </c>
      <c r="M1006" t="n">
        <v>0</v>
      </c>
      <c r="N1006" t="n">
        <v>3.01</v>
      </c>
      <c r="O1006" t="n">
        <v>3454.41</v>
      </c>
      <c r="P1006" t="n">
        <v>71.70999999999999</v>
      </c>
      <c r="Q1006" t="n">
        <v>609.25</v>
      </c>
      <c r="R1006" t="n">
        <v>84.84</v>
      </c>
      <c r="S1006" t="n">
        <v>46.36</v>
      </c>
      <c r="T1006" t="n">
        <v>18659.24</v>
      </c>
      <c r="U1006" t="n">
        <v>0.55</v>
      </c>
      <c r="V1006" t="n">
        <v>0.86</v>
      </c>
      <c r="W1006" t="n">
        <v>9.359999999999999</v>
      </c>
      <c r="X1006" t="n">
        <v>1.29</v>
      </c>
      <c r="Y1006" t="n">
        <v>1</v>
      </c>
      <c r="Z1006" t="n">
        <v>10</v>
      </c>
    </row>
    <row r="1007">
      <c r="A1007" t="n">
        <v>0</v>
      </c>
      <c r="B1007" t="n">
        <v>45</v>
      </c>
      <c r="C1007" t="inlineStr">
        <is>
          <t xml:space="preserve">CONCLUIDO	</t>
        </is>
      </c>
      <c r="D1007" t="n">
        <v>3.0739</v>
      </c>
      <c r="E1007" t="n">
        <v>32.53</v>
      </c>
      <c r="F1007" t="n">
        <v>26.93</v>
      </c>
      <c r="G1007" t="n">
        <v>9.18</v>
      </c>
      <c r="H1007" t="n">
        <v>0.18</v>
      </c>
      <c r="I1007" t="n">
        <v>176</v>
      </c>
      <c r="J1007" t="n">
        <v>98.70999999999999</v>
      </c>
      <c r="K1007" t="n">
        <v>39.72</v>
      </c>
      <c r="L1007" t="n">
        <v>1</v>
      </c>
      <c r="M1007" t="n">
        <v>174</v>
      </c>
      <c r="N1007" t="n">
        <v>12.99</v>
      </c>
      <c r="O1007" t="n">
        <v>12407.75</v>
      </c>
      <c r="P1007" t="n">
        <v>243.56</v>
      </c>
      <c r="Q1007" t="n">
        <v>609.38</v>
      </c>
      <c r="R1007" t="n">
        <v>157.68</v>
      </c>
      <c r="S1007" t="n">
        <v>46.36</v>
      </c>
      <c r="T1007" t="n">
        <v>54508.74</v>
      </c>
      <c r="U1007" t="n">
        <v>0.29</v>
      </c>
      <c r="V1007" t="n">
        <v>0.79</v>
      </c>
      <c r="W1007" t="n">
        <v>9.460000000000001</v>
      </c>
      <c r="X1007" t="n">
        <v>3.54</v>
      </c>
      <c r="Y1007" t="n">
        <v>1</v>
      </c>
      <c r="Z1007" t="n">
        <v>10</v>
      </c>
    </row>
    <row r="1008">
      <c r="A1008" t="n">
        <v>1</v>
      </c>
      <c r="B1008" t="n">
        <v>45</v>
      </c>
      <c r="C1008" t="inlineStr">
        <is>
          <t xml:space="preserve">CONCLUIDO	</t>
        </is>
      </c>
      <c r="D1008" t="n">
        <v>3.2386</v>
      </c>
      <c r="E1008" t="n">
        <v>30.88</v>
      </c>
      <c r="F1008" t="n">
        <v>26.09</v>
      </c>
      <c r="G1008" t="n">
        <v>11.51</v>
      </c>
      <c r="H1008" t="n">
        <v>0.22</v>
      </c>
      <c r="I1008" t="n">
        <v>136</v>
      </c>
      <c r="J1008" t="n">
        <v>99.02</v>
      </c>
      <c r="K1008" t="n">
        <v>39.72</v>
      </c>
      <c r="L1008" t="n">
        <v>1.25</v>
      </c>
      <c r="M1008" t="n">
        <v>134</v>
      </c>
      <c r="N1008" t="n">
        <v>13.05</v>
      </c>
      <c r="O1008" t="n">
        <v>12446.14</v>
      </c>
      <c r="P1008" t="n">
        <v>235.07</v>
      </c>
      <c r="Q1008" t="n">
        <v>609.2</v>
      </c>
      <c r="R1008" t="n">
        <v>132.05</v>
      </c>
      <c r="S1008" t="n">
        <v>46.36</v>
      </c>
      <c r="T1008" t="n">
        <v>41890.61</v>
      </c>
      <c r="U1008" t="n">
        <v>0.35</v>
      </c>
      <c r="V1008" t="n">
        <v>0.82</v>
      </c>
      <c r="W1008" t="n">
        <v>9.390000000000001</v>
      </c>
      <c r="X1008" t="n">
        <v>2.71</v>
      </c>
      <c r="Y1008" t="n">
        <v>1</v>
      </c>
      <c r="Z1008" t="n">
        <v>10</v>
      </c>
    </row>
    <row r="1009">
      <c r="A1009" t="n">
        <v>2</v>
      </c>
      <c r="B1009" t="n">
        <v>45</v>
      </c>
      <c r="C1009" t="inlineStr">
        <is>
          <t xml:space="preserve">CONCLUIDO	</t>
        </is>
      </c>
      <c r="D1009" t="n">
        <v>3.3479</v>
      </c>
      <c r="E1009" t="n">
        <v>29.87</v>
      </c>
      <c r="F1009" t="n">
        <v>25.6</v>
      </c>
      <c r="G1009" t="n">
        <v>13.84</v>
      </c>
      <c r="H1009" t="n">
        <v>0.27</v>
      </c>
      <c r="I1009" t="n">
        <v>111</v>
      </c>
      <c r="J1009" t="n">
        <v>99.33</v>
      </c>
      <c r="K1009" t="n">
        <v>39.72</v>
      </c>
      <c r="L1009" t="n">
        <v>1.5</v>
      </c>
      <c r="M1009" t="n">
        <v>109</v>
      </c>
      <c r="N1009" t="n">
        <v>13.11</v>
      </c>
      <c r="O1009" t="n">
        <v>12484.55</v>
      </c>
      <c r="P1009" t="n">
        <v>229.73</v>
      </c>
      <c r="Q1009" t="n">
        <v>609.21</v>
      </c>
      <c r="R1009" t="n">
        <v>116.36</v>
      </c>
      <c r="S1009" t="n">
        <v>46.36</v>
      </c>
      <c r="T1009" t="n">
        <v>34174.99</v>
      </c>
      <c r="U1009" t="n">
        <v>0.4</v>
      </c>
      <c r="V1009" t="n">
        <v>0.83</v>
      </c>
      <c r="W1009" t="n">
        <v>9.359999999999999</v>
      </c>
      <c r="X1009" t="n">
        <v>2.22</v>
      </c>
      <c r="Y1009" t="n">
        <v>1</v>
      </c>
      <c r="Z1009" t="n">
        <v>10</v>
      </c>
    </row>
    <row r="1010">
      <c r="A1010" t="n">
        <v>3</v>
      </c>
      <c r="B1010" t="n">
        <v>45</v>
      </c>
      <c r="C1010" t="inlineStr">
        <is>
          <t xml:space="preserve">CONCLUIDO	</t>
        </is>
      </c>
      <c r="D1010" t="n">
        <v>3.4271</v>
      </c>
      <c r="E1010" t="n">
        <v>29.18</v>
      </c>
      <c r="F1010" t="n">
        <v>25.26</v>
      </c>
      <c r="G1010" t="n">
        <v>16.12</v>
      </c>
      <c r="H1010" t="n">
        <v>0.31</v>
      </c>
      <c r="I1010" t="n">
        <v>94</v>
      </c>
      <c r="J1010" t="n">
        <v>99.64</v>
      </c>
      <c r="K1010" t="n">
        <v>39.72</v>
      </c>
      <c r="L1010" t="n">
        <v>1.75</v>
      </c>
      <c r="M1010" t="n">
        <v>92</v>
      </c>
      <c r="N1010" t="n">
        <v>13.18</v>
      </c>
      <c r="O1010" t="n">
        <v>12522.99</v>
      </c>
      <c r="P1010" t="n">
        <v>225.63</v>
      </c>
      <c r="Q1010" t="n">
        <v>609.09</v>
      </c>
      <c r="R1010" t="n">
        <v>105.36</v>
      </c>
      <c r="S1010" t="n">
        <v>46.36</v>
      </c>
      <c r="T1010" t="n">
        <v>28755.98</v>
      </c>
      <c r="U1010" t="n">
        <v>0.44</v>
      </c>
      <c r="V1010" t="n">
        <v>0.84</v>
      </c>
      <c r="W1010" t="n">
        <v>9.35</v>
      </c>
      <c r="X1010" t="n">
        <v>1.88</v>
      </c>
      <c r="Y1010" t="n">
        <v>1</v>
      </c>
      <c r="Z1010" t="n">
        <v>10</v>
      </c>
    </row>
    <row r="1011">
      <c r="A1011" t="n">
        <v>4</v>
      </c>
      <c r="B1011" t="n">
        <v>45</v>
      </c>
      <c r="C1011" t="inlineStr">
        <is>
          <t xml:space="preserve">CONCLUIDO	</t>
        </is>
      </c>
      <c r="D1011" t="n">
        <v>3.491</v>
      </c>
      <c r="E1011" t="n">
        <v>28.64</v>
      </c>
      <c r="F1011" t="n">
        <v>24.99</v>
      </c>
      <c r="G1011" t="n">
        <v>18.51</v>
      </c>
      <c r="H1011" t="n">
        <v>0.35</v>
      </c>
      <c r="I1011" t="n">
        <v>81</v>
      </c>
      <c r="J1011" t="n">
        <v>99.95</v>
      </c>
      <c r="K1011" t="n">
        <v>39.72</v>
      </c>
      <c r="L1011" t="n">
        <v>2</v>
      </c>
      <c r="M1011" t="n">
        <v>79</v>
      </c>
      <c r="N1011" t="n">
        <v>13.24</v>
      </c>
      <c r="O1011" t="n">
        <v>12561.45</v>
      </c>
      <c r="P1011" t="n">
        <v>222.18</v>
      </c>
      <c r="Q1011" t="n">
        <v>609.0599999999999</v>
      </c>
      <c r="R1011" t="n">
        <v>97.16</v>
      </c>
      <c r="S1011" t="n">
        <v>46.36</v>
      </c>
      <c r="T1011" t="n">
        <v>24722.86</v>
      </c>
      <c r="U1011" t="n">
        <v>0.48</v>
      </c>
      <c r="V1011" t="n">
        <v>0.85</v>
      </c>
      <c r="W1011" t="n">
        <v>9.32</v>
      </c>
      <c r="X1011" t="n">
        <v>1.62</v>
      </c>
      <c r="Y1011" t="n">
        <v>1</v>
      </c>
      <c r="Z1011" t="n">
        <v>10</v>
      </c>
    </row>
    <row r="1012">
      <c r="A1012" t="n">
        <v>5</v>
      </c>
      <c r="B1012" t="n">
        <v>45</v>
      </c>
      <c r="C1012" t="inlineStr">
        <is>
          <t xml:space="preserve">CONCLUIDO	</t>
        </is>
      </c>
      <c r="D1012" t="n">
        <v>3.5435</v>
      </c>
      <c r="E1012" t="n">
        <v>28.22</v>
      </c>
      <c r="F1012" t="n">
        <v>24.77</v>
      </c>
      <c r="G1012" t="n">
        <v>20.93</v>
      </c>
      <c r="H1012" t="n">
        <v>0.39</v>
      </c>
      <c r="I1012" t="n">
        <v>71</v>
      </c>
      <c r="J1012" t="n">
        <v>100.27</v>
      </c>
      <c r="K1012" t="n">
        <v>39.72</v>
      </c>
      <c r="L1012" t="n">
        <v>2.25</v>
      </c>
      <c r="M1012" t="n">
        <v>69</v>
      </c>
      <c r="N1012" t="n">
        <v>13.3</v>
      </c>
      <c r="O1012" t="n">
        <v>12599.94</v>
      </c>
      <c r="P1012" t="n">
        <v>219.2</v>
      </c>
      <c r="Q1012" t="n">
        <v>609.04</v>
      </c>
      <c r="R1012" t="n">
        <v>90.87</v>
      </c>
      <c r="S1012" t="n">
        <v>46.36</v>
      </c>
      <c r="T1012" t="n">
        <v>21627.17</v>
      </c>
      <c r="U1012" t="n">
        <v>0.51</v>
      </c>
      <c r="V1012" t="n">
        <v>0.86</v>
      </c>
      <c r="W1012" t="n">
        <v>9.289999999999999</v>
      </c>
      <c r="X1012" t="n">
        <v>1.39</v>
      </c>
      <c r="Y1012" t="n">
        <v>1</v>
      </c>
      <c r="Z1012" t="n">
        <v>10</v>
      </c>
    </row>
    <row r="1013">
      <c r="A1013" t="n">
        <v>6</v>
      </c>
      <c r="B1013" t="n">
        <v>45</v>
      </c>
      <c r="C1013" t="inlineStr">
        <is>
          <t xml:space="preserve">CONCLUIDO	</t>
        </is>
      </c>
      <c r="D1013" t="n">
        <v>3.5856</v>
      </c>
      <c r="E1013" t="n">
        <v>27.89</v>
      </c>
      <c r="F1013" t="n">
        <v>24.61</v>
      </c>
      <c r="G1013" t="n">
        <v>23.43</v>
      </c>
      <c r="H1013" t="n">
        <v>0.44</v>
      </c>
      <c r="I1013" t="n">
        <v>63</v>
      </c>
      <c r="J1013" t="n">
        <v>100.58</v>
      </c>
      <c r="K1013" t="n">
        <v>39.72</v>
      </c>
      <c r="L1013" t="n">
        <v>2.5</v>
      </c>
      <c r="M1013" t="n">
        <v>61</v>
      </c>
      <c r="N1013" t="n">
        <v>13.36</v>
      </c>
      <c r="O1013" t="n">
        <v>12638.45</v>
      </c>
      <c r="P1013" t="n">
        <v>216.73</v>
      </c>
      <c r="Q1013" t="n">
        <v>609.04</v>
      </c>
      <c r="R1013" t="n">
        <v>85.65000000000001</v>
      </c>
      <c r="S1013" t="n">
        <v>46.36</v>
      </c>
      <c r="T1013" t="n">
        <v>19059.69</v>
      </c>
      <c r="U1013" t="n">
        <v>0.54</v>
      </c>
      <c r="V1013" t="n">
        <v>0.87</v>
      </c>
      <c r="W1013" t="n">
        <v>9.279999999999999</v>
      </c>
      <c r="X1013" t="n">
        <v>1.23</v>
      </c>
      <c r="Y1013" t="n">
        <v>1</v>
      </c>
      <c r="Z1013" t="n">
        <v>10</v>
      </c>
    </row>
    <row r="1014">
      <c r="A1014" t="n">
        <v>7</v>
      </c>
      <c r="B1014" t="n">
        <v>45</v>
      </c>
      <c r="C1014" t="inlineStr">
        <is>
          <t xml:space="preserve">CONCLUIDO	</t>
        </is>
      </c>
      <c r="D1014" t="n">
        <v>3.6155</v>
      </c>
      <c r="E1014" t="n">
        <v>27.66</v>
      </c>
      <c r="F1014" t="n">
        <v>24.5</v>
      </c>
      <c r="G1014" t="n">
        <v>25.79</v>
      </c>
      <c r="H1014" t="n">
        <v>0.48</v>
      </c>
      <c r="I1014" t="n">
        <v>57</v>
      </c>
      <c r="J1014" t="n">
        <v>100.89</v>
      </c>
      <c r="K1014" t="n">
        <v>39.72</v>
      </c>
      <c r="L1014" t="n">
        <v>2.75</v>
      </c>
      <c r="M1014" t="n">
        <v>55</v>
      </c>
      <c r="N1014" t="n">
        <v>13.42</v>
      </c>
      <c r="O1014" t="n">
        <v>12676.98</v>
      </c>
      <c r="P1014" t="n">
        <v>214.75</v>
      </c>
      <c r="Q1014" t="n">
        <v>609.1</v>
      </c>
      <c r="R1014" t="n">
        <v>82.11</v>
      </c>
      <c r="S1014" t="n">
        <v>46.36</v>
      </c>
      <c r="T1014" t="n">
        <v>17317.57</v>
      </c>
      <c r="U1014" t="n">
        <v>0.5600000000000001</v>
      </c>
      <c r="V1014" t="n">
        <v>0.87</v>
      </c>
      <c r="W1014" t="n">
        <v>9.27</v>
      </c>
      <c r="X1014" t="n">
        <v>1.12</v>
      </c>
      <c r="Y1014" t="n">
        <v>1</v>
      </c>
      <c r="Z1014" t="n">
        <v>10</v>
      </c>
    </row>
    <row r="1015">
      <c r="A1015" t="n">
        <v>8</v>
      </c>
      <c r="B1015" t="n">
        <v>45</v>
      </c>
      <c r="C1015" t="inlineStr">
        <is>
          <t xml:space="preserve">CONCLUIDO	</t>
        </is>
      </c>
      <c r="D1015" t="n">
        <v>3.6417</v>
      </c>
      <c r="E1015" t="n">
        <v>27.46</v>
      </c>
      <c r="F1015" t="n">
        <v>24.4</v>
      </c>
      <c r="G1015" t="n">
        <v>28.16</v>
      </c>
      <c r="H1015" t="n">
        <v>0.52</v>
      </c>
      <c r="I1015" t="n">
        <v>52</v>
      </c>
      <c r="J1015" t="n">
        <v>101.2</v>
      </c>
      <c r="K1015" t="n">
        <v>39.72</v>
      </c>
      <c r="L1015" t="n">
        <v>3</v>
      </c>
      <c r="M1015" t="n">
        <v>50</v>
      </c>
      <c r="N1015" t="n">
        <v>13.49</v>
      </c>
      <c r="O1015" t="n">
        <v>12715.54</v>
      </c>
      <c r="P1015" t="n">
        <v>212.87</v>
      </c>
      <c r="Q1015" t="n">
        <v>608.95</v>
      </c>
      <c r="R1015" t="n">
        <v>79.34999999999999</v>
      </c>
      <c r="S1015" t="n">
        <v>46.36</v>
      </c>
      <c r="T1015" t="n">
        <v>15962.58</v>
      </c>
      <c r="U1015" t="n">
        <v>0.58</v>
      </c>
      <c r="V1015" t="n">
        <v>0.87</v>
      </c>
      <c r="W1015" t="n">
        <v>9.26</v>
      </c>
      <c r="X1015" t="n">
        <v>1.03</v>
      </c>
      <c r="Y1015" t="n">
        <v>1</v>
      </c>
      <c r="Z1015" t="n">
        <v>10</v>
      </c>
    </row>
    <row r="1016">
      <c r="A1016" t="n">
        <v>9</v>
      </c>
      <c r="B1016" t="n">
        <v>45</v>
      </c>
      <c r="C1016" t="inlineStr">
        <is>
          <t xml:space="preserve">CONCLUIDO	</t>
        </is>
      </c>
      <c r="D1016" t="n">
        <v>3.6635</v>
      </c>
      <c r="E1016" t="n">
        <v>27.3</v>
      </c>
      <c r="F1016" t="n">
        <v>24.32</v>
      </c>
      <c r="G1016" t="n">
        <v>30.4</v>
      </c>
      <c r="H1016" t="n">
        <v>0.5600000000000001</v>
      </c>
      <c r="I1016" t="n">
        <v>48</v>
      </c>
      <c r="J1016" t="n">
        <v>101.52</v>
      </c>
      <c r="K1016" t="n">
        <v>39.72</v>
      </c>
      <c r="L1016" t="n">
        <v>3.25</v>
      </c>
      <c r="M1016" t="n">
        <v>46</v>
      </c>
      <c r="N1016" t="n">
        <v>13.55</v>
      </c>
      <c r="O1016" t="n">
        <v>12754.13</v>
      </c>
      <c r="P1016" t="n">
        <v>211.18</v>
      </c>
      <c r="Q1016" t="n">
        <v>609.04</v>
      </c>
      <c r="R1016" t="n">
        <v>76.64</v>
      </c>
      <c r="S1016" t="n">
        <v>46.36</v>
      </c>
      <c r="T1016" t="n">
        <v>14625.48</v>
      </c>
      <c r="U1016" t="n">
        <v>0.6</v>
      </c>
      <c r="V1016" t="n">
        <v>0.88</v>
      </c>
      <c r="W1016" t="n">
        <v>9.26</v>
      </c>
      <c r="X1016" t="n">
        <v>0.95</v>
      </c>
      <c r="Y1016" t="n">
        <v>1</v>
      </c>
      <c r="Z1016" t="n">
        <v>10</v>
      </c>
    </row>
    <row r="1017">
      <c r="A1017" t="n">
        <v>10</v>
      </c>
      <c r="B1017" t="n">
        <v>45</v>
      </c>
      <c r="C1017" t="inlineStr">
        <is>
          <t xml:space="preserve">CONCLUIDO	</t>
        </is>
      </c>
      <c r="D1017" t="n">
        <v>3.6856</v>
      </c>
      <c r="E1017" t="n">
        <v>27.13</v>
      </c>
      <c r="F1017" t="n">
        <v>24.24</v>
      </c>
      <c r="G1017" t="n">
        <v>33.05</v>
      </c>
      <c r="H1017" t="n">
        <v>0.6</v>
      </c>
      <c r="I1017" t="n">
        <v>44</v>
      </c>
      <c r="J1017" t="n">
        <v>101.83</v>
      </c>
      <c r="K1017" t="n">
        <v>39.72</v>
      </c>
      <c r="L1017" t="n">
        <v>3.5</v>
      </c>
      <c r="M1017" t="n">
        <v>42</v>
      </c>
      <c r="N1017" t="n">
        <v>13.61</v>
      </c>
      <c r="O1017" t="n">
        <v>12792.74</v>
      </c>
      <c r="P1017" t="n">
        <v>209.36</v>
      </c>
      <c r="Q1017" t="n">
        <v>609.02</v>
      </c>
      <c r="R1017" t="n">
        <v>74.08</v>
      </c>
      <c r="S1017" t="n">
        <v>46.36</v>
      </c>
      <c r="T1017" t="n">
        <v>13368.23</v>
      </c>
      <c r="U1017" t="n">
        <v>0.63</v>
      </c>
      <c r="V1017" t="n">
        <v>0.88</v>
      </c>
      <c r="W1017" t="n">
        <v>9.25</v>
      </c>
      <c r="X1017" t="n">
        <v>0.86</v>
      </c>
      <c r="Y1017" t="n">
        <v>1</v>
      </c>
      <c r="Z1017" t="n">
        <v>10</v>
      </c>
    </row>
    <row r="1018">
      <c r="A1018" t="n">
        <v>11</v>
      </c>
      <c r="B1018" t="n">
        <v>45</v>
      </c>
      <c r="C1018" t="inlineStr">
        <is>
          <t xml:space="preserve">CONCLUIDO	</t>
        </is>
      </c>
      <c r="D1018" t="n">
        <v>3.7032</v>
      </c>
      <c r="E1018" t="n">
        <v>27</v>
      </c>
      <c r="F1018" t="n">
        <v>24.17</v>
      </c>
      <c r="G1018" t="n">
        <v>35.38</v>
      </c>
      <c r="H1018" t="n">
        <v>0.65</v>
      </c>
      <c r="I1018" t="n">
        <v>41</v>
      </c>
      <c r="J1018" t="n">
        <v>102.14</v>
      </c>
      <c r="K1018" t="n">
        <v>39.72</v>
      </c>
      <c r="L1018" t="n">
        <v>3.75</v>
      </c>
      <c r="M1018" t="n">
        <v>39</v>
      </c>
      <c r="N1018" t="n">
        <v>13.68</v>
      </c>
      <c r="O1018" t="n">
        <v>12831.37</v>
      </c>
      <c r="P1018" t="n">
        <v>207.66</v>
      </c>
      <c r="Q1018" t="n">
        <v>608.9</v>
      </c>
      <c r="R1018" t="n">
        <v>72.22</v>
      </c>
      <c r="S1018" t="n">
        <v>46.36</v>
      </c>
      <c r="T1018" t="n">
        <v>12453.8</v>
      </c>
      <c r="U1018" t="n">
        <v>0.64</v>
      </c>
      <c r="V1018" t="n">
        <v>0.88</v>
      </c>
      <c r="W1018" t="n">
        <v>9.24</v>
      </c>
      <c r="X1018" t="n">
        <v>0.8</v>
      </c>
      <c r="Y1018" t="n">
        <v>1</v>
      </c>
      <c r="Z1018" t="n">
        <v>10</v>
      </c>
    </row>
    <row r="1019">
      <c r="A1019" t="n">
        <v>12</v>
      </c>
      <c r="B1019" t="n">
        <v>45</v>
      </c>
      <c r="C1019" t="inlineStr">
        <is>
          <t xml:space="preserve">CONCLUIDO	</t>
        </is>
      </c>
      <c r="D1019" t="n">
        <v>3.7203</v>
      </c>
      <c r="E1019" t="n">
        <v>26.88</v>
      </c>
      <c r="F1019" t="n">
        <v>24.11</v>
      </c>
      <c r="G1019" t="n">
        <v>38.07</v>
      </c>
      <c r="H1019" t="n">
        <v>0.6899999999999999</v>
      </c>
      <c r="I1019" t="n">
        <v>38</v>
      </c>
      <c r="J1019" t="n">
        <v>102.45</v>
      </c>
      <c r="K1019" t="n">
        <v>39.72</v>
      </c>
      <c r="L1019" t="n">
        <v>4</v>
      </c>
      <c r="M1019" t="n">
        <v>36</v>
      </c>
      <c r="N1019" t="n">
        <v>13.74</v>
      </c>
      <c r="O1019" t="n">
        <v>12870.03</v>
      </c>
      <c r="P1019" t="n">
        <v>205.99</v>
      </c>
      <c r="Q1019" t="n">
        <v>608.91</v>
      </c>
      <c r="R1019" t="n">
        <v>70.06</v>
      </c>
      <c r="S1019" t="n">
        <v>46.36</v>
      </c>
      <c r="T1019" t="n">
        <v>11389.89</v>
      </c>
      <c r="U1019" t="n">
        <v>0.66</v>
      </c>
      <c r="V1019" t="n">
        <v>0.88</v>
      </c>
      <c r="W1019" t="n">
        <v>9.24</v>
      </c>
      <c r="X1019" t="n">
        <v>0.74</v>
      </c>
      <c r="Y1019" t="n">
        <v>1</v>
      </c>
      <c r="Z1019" t="n">
        <v>10</v>
      </c>
    </row>
    <row r="1020">
      <c r="A1020" t="n">
        <v>13</v>
      </c>
      <c r="B1020" t="n">
        <v>45</v>
      </c>
      <c r="C1020" t="inlineStr">
        <is>
          <t xml:space="preserve">CONCLUIDO	</t>
        </is>
      </c>
      <c r="D1020" t="n">
        <v>3.7317</v>
      </c>
      <c r="E1020" t="n">
        <v>26.8</v>
      </c>
      <c r="F1020" t="n">
        <v>24.07</v>
      </c>
      <c r="G1020" t="n">
        <v>40.12</v>
      </c>
      <c r="H1020" t="n">
        <v>0.73</v>
      </c>
      <c r="I1020" t="n">
        <v>36</v>
      </c>
      <c r="J1020" t="n">
        <v>102.77</v>
      </c>
      <c r="K1020" t="n">
        <v>39.72</v>
      </c>
      <c r="L1020" t="n">
        <v>4.25</v>
      </c>
      <c r="M1020" t="n">
        <v>34</v>
      </c>
      <c r="N1020" t="n">
        <v>13.8</v>
      </c>
      <c r="O1020" t="n">
        <v>12908.71</v>
      </c>
      <c r="P1020" t="n">
        <v>204.62</v>
      </c>
      <c r="Q1020" t="n">
        <v>608.9</v>
      </c>
      <c r="R1020" t="n">
        <v>68.95999999999999</v>
      </c>
      <c r="S1020" t="n">
        <v>46.36</v>
      </c>
      <c r="T1020" t="n">
        <v>10847.24</v>
      </c>
      <c r="U1020" t="n">
        <v>0.67</v>
      </c>
      <c r="V1020" t="n">
        <v>0.89</v>
      </c>
      <c r="W1020" t="n">
        <v>9.24</v>
      </c>
      <c r="X1020" t="n">
        <v>0.7</v>
      </c>
      <c r="Y1020" t="n">
        <v>1</v>
      </c>
      <c r="Z1020" t="n">
        <v>10</v>
      </c>
    </row>
    <row r="1021">
      <c r="A1021" t="n">
        <v>14</v>
      </c>
      <c r="B1021" t="n">
        <v>45</v>
      </c>
      <c r="C1021" t="inlineStr">
        <is>
          <t xml:space="preserve">CONCLUIDO	</t>
        </is>
      </c>
      <c r="D1021" t="n">
        <v>3.7411</v>
      </c>
      <c r="E1021" t="n">
        <v>26.73</v>
      </c>
      <c r="F1021" t="n">
        <v>24.04</v>
      </c>
      <c r="G1021" t="n">
        <v>42.43</v>
      </c>
      <c r="H1021" t="n">
        <v>0.77</v>
      </c>
      <c r="I1021" t="n">
        <v>34</v>
      </c>
      <c r="J1021" t="n">
        <v>103.08</v>
      </c>
      <c r="K1021" t="n">
        <v>39.72</v>
      </c>
      <c r="L1021" t="n">
        <v>4.5</v>
      </c>
      <c r="M1021" t="n">
        <v>32</v>
      </c>
      <c r="N1021" t="n">
        <v>13.87</v>
      </c>
      <c r="O1021" t="n">
        <v>12947.42</v>
      </c>
      <c r="P1021" t="n">
        <v>202.93</v>
      </c>
      <c r="Q1021" t="n">
        <v>608.88</v>
      </c>
      <c r="R1021" t="n">
        <v>68.39</v>
      </c>
      <c r="S1021" t="n">
        <v>46.36</v>
      </c>
      <c r="T1021" t="n">
        <v>10573.9</v>
      </c>
      <c r="U1021" t="n">
        <v>0.68</v>
      </c>
      <c r="V1021" t="n">
        <v>0.89</v>
      </c>
      <c r="W1021" t="n">
        <v>9.23</v>
      </c>
      <c r="X1021" t="n">
        <v>0.67</v>
      </c>
      <c r="Y1021" t="n">
        <v>1</v>
      </c>
      <c r="Z1021" t="n">
        <v>10</v>
      </c>
    </row>
    <row r="1022">
      <c r="A1022" t="n">
        <v>15</v>
      </c>
      <c r="B1022" t="n">
        <v>45</v>
      </c>
      <c r="C1022" t="inlineStr">
        <is>
          <t xml:space="preserve">CONCLUIDO	</t>
        </is>
      </c>
      <c r="D1022" t="n">
        <v>3.7525</v>
      </c>
      <c r="E1022" t="n">
        <v>26.65</v>
      </c>
      <c r="F1022" t="n">
        <v>24</v>
      </c>
      <c r="G1022" t="n">
        <v>45.01</v>
      </c>
      <c r="H1022" t="n">
        <v>0.8100000000000001</v>
      </c>
      <c r="I1022" t="n">
        <v>32</v>
      </c>
      <c r="J1022" t="n">
        <v>103.4</v>
      </c>
      <c r="K1022" t="n">
        <v>39.72</v>
      </c>
      <c r="L1022" t="n">
        <v>4.75</v>
      </c>
      <c r="M1022" t="n">
        <v>30</v>
      </c>
      <c r="N1022" t="n">
        <v>13.93</v>
      </c>
      <c r="O1022" t="n">
        <v>12986.15</v>
      </c>
      <c r="P1022" t="n">
        <v>201.89</v>
      </c>
      <c r="Q1022" t="n">
        <v>608.86</v>
      </c>
      <c r="R1022" t="n">
        <v>66.83</v>
      </c>
      <c r="S1022" t="n">
        <v>46.36</v>
      </c>
      <c r="T1022" t="n">
        <v>9800.530000000001</v>
      </c>
      <c r="U1022" t="n">
        <v>0.6899999999999999</v>
      </c>
      <c r="V1022" t="n">
        <v>0.89</v>
      </c>
      <c r="W1022" t="n">
        <v>9.23</v>
      </c>
      <c r="X1022" t="n">
        <v>0.63</v>
      </c>
      <c r="Y1022" t="n">
        <v>1</v>
      </c>
      <c r="Z1022" t="n">
        <v>10</v>
      </c>
    </row>
    <row r="1023">
      <c r="A1023" t="n">
        <v>16</v>
      </c>
      <c r="B1023" t="n">
        <v>45</v>
      </c>
      <c r="C1023" t="inlineStr">
        <is>
          <t xml:space="preserve">CONCLUIDO	</t>
        </is>
      </c>
      <c r="D1023" t="n">
        <v>3.7626</v>
      </c>
      <c r="E1023" t="n">
        <v>26.58</v>
      </c>
      <c r="F1023" t="n">
        <v>23.97</v>
      </c>
      <c r="G1023" t="n">
        <v>47.95</v>
      </c>
      <c r="H1023" t="n">
        <v>0.85</v>
      </c>
      <c r="I1023" t="n">
        <v>30</v>
      </c>
      <c r="J1023" t="n">
        <v>103.71</v>
      </c>
      <c r="K1023" t="n">
        <v>39.72</v>
      </c>
      <c r="L1023" t="n">
        <v>5</v>
      </c>
      <c r="M1023" t="n">
        <v>28</v>
      </c>
      <c r="N1023" t="n">
        <v>14</v>
      </c>
      <c r="O1023" t="n">
        <v>13024.91</v>
      </c>
      <c r="P1023" t="n">
        <v>200.28</v>
      </c>
      <c r="Q1023" t="n">
        <v>608.97</v>
      </c>
      <c r="R1023" t="n">
        <v>65.75</v>
      </c>
      <c r="S1023" t="n">
        <v>46.36</v>
      </c>
      <c r="T1023" t="n">
        <v>9273.41</v>
      </c>
      <c r="U1023" t="n">
        <v>0.71</v>
      </c>
      <c r="V1023" t="n">
        <v>0.89</v>
      </c>
      <c r="W1023" t="n">
        <v>9.24</v>
      </c>
      <c r="X1023" t="n">
        <v>0.6</v>
      </c>
      <c r="Y1023" t="n">
        <v>1</v>
      </c>
      <c r="Z1023" t="n">
        <v>10</v>
      </c>
    </row>
    <row r="1024">
      <c r="A1024" t="n">
        <v>17</v>
      </c>
      <c r="B1024" t="n">
        <v>45</v>
      </c>
      <c r="C1024" t="inlineStr">
        <is>
          <t xml:space="preserve">CONCLUIDO	</t>
        </is>
      </c>
      <c r="D1024" t="n">
        <v>3.772</v>
      </c>
      <c r="E1024" t="n">
        <v>26.51</v>
      </c>
      <c r="F1024" t="n">
        <v>23.93</v>
      </c>
      <c r="G1024" t="n">
        <v>49.5</v>
      </c>
      <c r="H1024" t="n">
        <v>0.89</v>
      </c>
      <c r="I1024" t="n">
        <v>29</v>
      </c>
      <c r="J1024" t="n">
        <v>104.03</v>
      </c>
      <c r="K1024" t="n">
        <v>39.72</v>
      </c>
      <c r="L1024" t="n">
        <v>5.25</v>
      </c>
      <c r="M1024" t="n">
        <v>27</v>
      </c>
      <c r="N1024" t="n">
        <v>14.06</v>
      </c>
      <c r="O1024" t="n">
        <v>13063.69</v>
      </c>
      <c r="P1024" t="n">
        <v>199.13</v>
      </c>
      <c r="Q1024" t="n">
        <v>608.9</v>
      </c>
      <c r="R1024" t="n">
        <v>64.59</v>
      </c>
      <c r="S1024" t="n">
        <v>46.36</v>
      </c>
      <c r="T1024" t="n">
        <v>8696.73</v>
      </c>
      <c r="U1024" t="n">
        <v>0.72</v>
      </c>
      <c r="V1024" t="n">
        <v>0.89</v>
      </c>
      <c r="W1024" t="n">
        <v>9.23</v>
      </c>
      <c r="X1024" t="n">
        <v>0.55</v>
      </c>
      <c r="Y1024" t="n">
        <v>1</v>
      </c>
      <c r="Z1024" t="n">
        <v>10</v>
      </c>
    </row>
    <row r="1025">
      <c r="A1025" t="n">
        <v>18</v>
      </c>
      <c r="B1025" t="n">
        <v>45</v>
      </c>
      <c r="C1025" t="inlineStr">
        <is>
          <t xml:space="preserve">CONCLUIDO	</t>
        </is>
      </c>
      <c r="D1025" t="n">
        <v>3.7835</v>
      </c>
      <c r="E1025" t="n">
        <v>26.43</v>
      </c>
      <c r="F1025" t="n">
        <v>23.89</v>
      </c>
      <c r="G1025" t="n">
        <v>53.08</v>
      </c>
      <c r="H1025" t="n">
        <v>0.93</v>
      </c>
      <c r="I1025" t="n">
        <v>27</v>
      </c>
      <c r="J1025" t="n">
        <v>104.34</v>
      </c>
      <c r="K1025" t="n">
        <v>39.72</v>
      </c>
      <c r="L1025" t="n">
        <v>5.5</v>
      </c>
      <c r="M1025" t="n">
        <v>25</v>
      </c>
      <c r="N1025" t="n">
        <v>14.12</v>
      </c>
      <c r="O1025" t="n">
        <v>13102.5</v>
      </c>
      <c r="P1025" t="n">
        <v>197.75</v>
      </c>
      <c r="Q1025" t="n">
        <v>608.85</v>
      </c>
      <c r="R1025" t="n">
        <v>63.18</v>
      </c>
      <c r="S1025" t="n">
        <v>46.36</v>
      </c>
      <c r="T1025" t="n">
        <v>8003.4</v>
      </c>
      <c r="U1025" t="n">
        <v>0.73</v>
      </c>
      <c r="V1025" t="n">
        <v>0.89</v>
      </c>
      <c r="W1025" t="n">
        <v>9.220000000000001</v>
      </c>
      <c r="X1025" t="n">
        <v>0.51</v>
      </c>
      <c r="Y1025" t="n">
        <v>1</v>
      </c>
      <c r="Z1025" t="n">
        <v>10</v>
      </c>
    </row>
    <row r="1026">
      <c r="A1026" t="n">
        <v>19</v>
      </c>
      <c r="B1026" t="n">
        <v>45</v>
      </c>
      <c r="C1026" t="inlineStr">
        <is>
          <t xml:space="preserve">CONCLUIDO	</t>
        </is>
      </c>
      <c r="D1026" t="n">
        <v>3.7874</v>
      </c>
      <c r="E1026" t="n">
        <v>26.4</v>
      </c>
      <c r="F1026" t="n">
        <v>23.88</v>
      </c>
      <c r="G1026" t="n">
        <v>55.11</v>
      </c>
      <c r="H1026" t="n">
        <v>0.97</v>
      </c>
      <c r="I1026" t="n">
        <v>26</v>
      </c>
      <c r="J1026" t="n">
        <v>104.65</v>
      </c>
      <c r="K1026" t="n">
        <v>39.72</v>
      </c>
      <c r="L1026" t="n">
        <v>5.75</v>
      </c>
      <c r="M1026" t="n">
        <v>24</v>
      </c>
      <c r="N1026" t="n">
        <v>14.19</v>
      </c>
      <c r="O1026" t="n">
        <v>13141.33</v>
      </c>
      <c r="P1026" t="n">
        <v>196.16</v>
      </c>
      <c r="Q1026" t="n">
        <v>608.91</v>
      </c>
      <c r="R1026" t="n">
        <v>63.2</v>
      </c>
      <c r="S1026" t="n">
        <v>46.36</v>
      </c>
      <c r="T1026" t="n">
        <v>8017.4</v>
      </c>
      <c r="U1026" t="n">
        <v>0.73</v>
      </c>
      <c r="V1026" t="n">
        <v>0.89</v>
      </c>
      <c r="W1026" t="n">
        <v>9.220000000000001</v>
      </c>
      <c r="X1026" t="n">
        <v>0.51</v>
      </c>
      <c r="Y1026" t="n">
        <v>1</v>
      </c>
      <c r="Z1026" t="n">
        <v>10</v>
      </c>
    </row>
    <row r="1027">
      <c r="A1027" t="n">
        <v>20</v>
      </c>
      <c r="B1027" t="n">
        <v>45</v>
      </c>
      <c r="C1027" t="inlineStr">
        <is>
          <t xml:space="preserve">CONCLUIDO	</t>
        </is>
      </c>
      <c r="D1027" t="n">
        <v>3.7931</v>
      </c>
      <c r="E1027" t="n">
        <v>26.36</v>
      </c>
      <c r="F1027" t="n">
        <v>23.86</v>
      </c>
      <c r="G1027" t="n">
        <v>57.27</v>
      </c>
      <c r="H1027" t="n">
        <v>1.01</v>
      </c>
      <c r="I1027" t="n">
        <v>25</v>
      </c>
      <c r="J1027" t="n">
        <v>104.97</v>
      </c>
      <c r="K1027" t="n">
        <v>39.72</v>
      </c>
      <c r="L1027" t="n">
        <v>6</v>
      </c>
      <c r="M1027" t="n">
        <v>23</v>
      </c>
      <c r="N1027" t="n">
        <v>14.25</v>
      </c>
      <c r="O1027" t="n">
        <v>13180.19</v>
      </c>
      <c r="P1027" t="n">
        <v>195.11</v>
      </c>
      <c r="Q1027" t="n">
        <v>608.87</v>
      </c>
      <c r="R1027" t="n">
        <v>62.43</v>
      </c>
      <c r="S1027" t="n">
        <v>46.36</v>
      </c>
      <c r="T1027" t="n">
        <v>7636.24</v>
      </c>
      <c r="U1027" t="n">
        <v>0.74</v>
      </c>
      <c r="V1027" t="n">
        <v>0.89</v>
      </c>
      <c r="W1027" t="n">
        <v>9.220000000000001</v>
      </c>
      <c r="X1027" t="n">
        <v>0.49</v>
      </c>
      <c r="Y1027" t="n">
        <v>1</v>
      </c>
      <c r="Z1027" t="n">
        <v>10</v>
      </c>
    </row>
    <row r="1028">
      <c r="A1028" t="n">
        <v>21</v>
      </c>
      <c r="B1028" t="n">
        <v>45</v>
      </c>
      <c r="C1028" t="inlineStr">
        <is>
          <t xml:space="preserve">CONCLUIDO	</t>
        </is>
      </c>
      <c r="D1028" t="n">
        <v>3.7993</v>
      </c>
      <c r="E1028" t="n">
        <v>26.32</v>
      </c>
      <c r="F1028" t="n">
        <v>23.84</v>
      </c>
      <c r="G1028" t="n">
        <v>59.6</v>
      </c>
      <c r="H1028" t="n">
        <v>1.05</v>
      </c>
      <c r="I1028" t="n">
        <v>24</v>
      </c>
      <c r="J1028" t="n">
        <v>105.28</v>
      </c>
      <c r="K1028" t="n">
        <v>39.72</v>
      </c>
      <c r="L1028" t="n">
        <v>6.25</v>
      </c>
      <c r="M1028" t="n">
        <v>22</v>
      </c>
      <c r="N1028" t="n">
        <v>14.32</v>
      </c>
      <c r="O1028" t="n">
        <v>13219.07</v>
      </c>
      <c r="P1028" t="n">
        <v>193.65</v>
      </c>
      <c r="Q1028" t="n">
        <v>608.8200000000001</v>
      </c>
      <c r="R1028" t="n">
        <v>61.96</v>
      </c>
      <c r="S1028" t="n">
        <v>46.36</v>
      </c>
      <c r="T1028" t="n">
        <v>7405.55</v>
      </c>
      <c r="U1028" t="n">
        <v>0.75</v>
      </c>
      <c r="V1028" t="n">
        <v>0.89</v>
      </c>
      <c r="W1028" t="n">
        <v>9.220000000000001</v>
      </c>
      <c r="X1028" t="n">
        <v>0.47</v>
      </c>
      <c r="Y1028" t="n">
        <v>1</v>
      </c>
      <c r="Z1028" t="n">
        <v>10</v>
      </c>
    </row>
    <row r="1029">
      <c r="A1029" t="n">
        <v>22</v>
      </c>
      <c r="B1029" t="n">
        <v>45</v>
      </c>
      <c r="C1029" t="inlineStr">
        <is>
          <t xml:space="preserve">CONCLUIDO	</t>
        </is>
      </c>
      <c r="D1029" t="n">
        <v>3.8057</v>
      </c>
      <c r="E1029" t="n">
        <v>26.28</v>
      </c>
      <c r="F1029" t="n">
        <v>23.82</v>
      </c>
      <c r="G1029" t="n">
        <v>62.13</v>
      </c>
      <c r="H1029" t="n">
        <v>1.08</v>
      </c>
      <c r="I1029" t="n">
        <v>23</v>
      </c>
      <c r="J1029" t="n">
        <v>105.6</v>
      </c>
      <c r="K1029" t="n">
        <v>39.72</v>
      </c>
      <c r="L1029" t="n">
        <v>6.5</v>
      </c>
      <c r="M1029" t="n">
        <v>21</v>
      </c>
      <c r="N1029" t="n">
        <v>14.39</v>
      </c>
      <c r="O1029" t="n">
        <v>13257.98</v>
      </c>
      <c r="P1029" t="n">
        <v>192.1</v>
      </c>
      <c r="Q1029" t="n">
        <v>608.8099999999999</v>
      </c>
      <c r="R1029" t="n">
        <v>61.38</v>
      </c>
      <c r="S1029" t="n">
        <v>46.36</v>
      </c>
      <c r="T1029" t="n">
        <v>7124.09</v>
      </c>
      <c r="U1029" t="n">
        <v>0.76</v>
      </c>
      <c r="V1029" t="n">
        <v>0.89</v>
      </c>
      <c r="W1029" t="n">
        <v>9.210000000000001</v>
      </c>
      <c r="X1029" t="n">
        <v>0.44</v>
      </c>
      <c r="Y1029" t="n">
        <v>1</v>
      </c>
      <c r="Z1029" t="n">
        <v>10</v>
      </c>
    </row>
    <row r="1030">
      <c r="A1030" t="n">
        <v>23</v>
      </c>
      <c r="B1030" t="n">
        <v>45</v>
      </c>
      <c r="C1030" t="inlineStr">
        <is>
          <t xml:space="preserve">CONCLUIDO	</t>
        </is>
      </c>
      <c r="D1030" t="n">
        <v>3.8103</v>
      </c>
      <c r="E1030" t="n">
        <v>26.24</v>
      </c>
      <c r="F1030" t="n">
        <v>23.8</v>
      </c>
      <c r="G1030" t="n">
        <v>64.92</v>
      </c>
      <c r="H1030" t="n">
        <v>1.12</v>
      </c>
      <c r="I1030" t="n">
        <v>22</v>
      </c>
      <c r="J1030" t="n">
        <v>105.92</v>
      </c>
      <c r="K1030" t="n">
        <v>39.72</v>
      </c>
      <c r="L1030" t="n">
        <v>6.75</v>
      </c>
      <c r="M1030" t="n">
        <v>20</v>
      </c>
      <c r="N1030" t="n">
        <v>14.45</v>
      </c>
      <c r="O1030" t="n">
        <v>13296.91</v>
      </c>
      <c r="P1030" t="n">
        <v>190.84</v>
      </c>
      <c r="Q1030" t="n">
        <v>608.91</v>
      </c>
      <c r="R1030" t="n">
        <v>60.79</v>
      </c>
      <c r="S1030" t="n">
        <v>46.36</v>
      </c>
      <c r="T1030" t="n">
        <v>6834.34</v>
      </c>
      <c r="U1030" t="n">
        <v>0.76</v>
      </c>
      <c r="V1030" t="n">
        <v>0.9</v>
      </c>
      <c r="W1030" t="n">
        <v>9.220000000000001</v>
      </c>
      <c r="X1030" t="n">
        <v>0.43</v>
      </c>
      <c r="Y1030" t="n">
        <v>1</v>
      </c>
      <c r="Z1030" t="n">
        <v>10</v>
      </c>
    </row>
    <row r="1031">
      <c r="A1031" t="n">
        <v>24</v>
      </c>
      <c r="B1031" t="n">
        <v>45</v>
      </c>
      <c r="C1031" t="inlineStr">
        <is>
          <t xml:space="preserve">CONCLUIDO	</t>
        </is>
      </c>
      <c r="D1031" t="n">
        <v>3.8187</v>
      </c>
      <c r="E1031" t="n">
        <v>26.19</v>
      </c>
      <c r="F1031" t="n">
        <v>23.77</v>
      </c>
      <c r="G1031" t="n">
        <v>67.91</v>
      </c>
      <c r="H1031" t="n">
        <v>1.16</v>
      </c>
      <c r="I1031" t="n">
        <v>21</v>
      </c>
      <c r="J1031" t="n">
        <v>106.23</v>
      </c>
      <c r="K1031" t="n">
        <v>39.72</v>
      </c>
      <c r="L1031" t="n">
        <v>7</v>
      </c>
      <c r="M1031" t="n">
        <v>19</v>
      </c>
      <c r="N1031" t="n">
        <v>14.52</v>
      </c>
      <c r="O1031" t="n">
        <v>13335.87</v>
      </c>
      <c r="P1031" t="n">
        <v>189.47</v>
      </c>
      <c r="Q1031" t="n">
        <v>608.83</v>
      </c>
      <c r="R1031" t="n">
        <v>59.81</v>
      </c>
      <c r="S1031" t="n">
        <v>46.36</v>
      </c>
      <c r="T1031" t="n">
        <v>6347.21</v>
      </c>
      <c r="U1031" t="n">
        <v>0.78</v>
      </c>
      <c r="V1031" t="n">
        <v>0.9</v>
      </c>
      <c r="W1031" t="n">
        <v>9.210000000000001</v>
      </c>
      <c r="X1031" t="n">
        <v>0.4</v>
      </c>
      <c r="Y1031" t="n">
        <v>1</v>
      </c>
      <c r="Z1031" t="n">
        <v>10</v>
      </c>
    </row>
    <row r="1032">
      <c r="A1032" t="n">
        <v>25</v>
      </c>
      <c r="B1032" t="n">
        <v>45</v>
      </c>
      <c r="C1032" t="inlineStr">
        <is>
          <t xml:space="preserve">CONCLUIDO	</t>
        </is>
      </c>
      <c r="D1032" t="n">
        <v>3.8242</v>
      </c>
      <c r="E1032" t="n">
        <v>26.15</v>
      </c>
      <c r="F1032" t="n">
        <v>23.75</v>
      </c>
      <c r="G1032" t="n">
        <v>71.25</v>
      </c>
      <c r="H1032" t="n">
        <v>1.2</v>
      </c>
      <c r="I1032" t="n">
        <v>20</v>
      </c>
      <c r="J1032" t="n">
        <v>106.55</v>
      </c>
      <c r="K1032" t="n">
        <v>39.72</v>
      </c>
      <c r="L1032" t="n">
        <v>7.25</v>
      </c>
      <c r="M1032" t="n">
        <v>18</v>
      </c>
      <c r="N1032" t="n">
        <v>14.58</v>
      </c>
      <c r="O1032" t="n">
        <v>13374.86</v>
      </c>
      <c r="P1032" t="n">
        <v>188.19</v>
      </c>
      <c r="Q1032" t="n">
        <v>608.85</v>
      </c>
      <c r="R1032" t="n">
        <v>59.1</v>
      </c>
      <c r="S1032" t="n">
        <v>46.36</v>
      </c>
      <c r="T1032" t="n">
        <v>5996.82</v>
      </c>
      <c r="U1032" t="n">
        <v>0.78</v>
      </c>
      <c r="V1032" t="n">
        <v>0.9</v>
      </c>
      <c r="W1032" t="n">
        <v>9.210000000000001</v>
      </c>
      <c r="X1032" t="n">
        <v>0.38</v>
      </c>
      <c r="Y1032" t="n">
        <v>1</v>
      </c>
      <c r="Z1032" t="n">
        <v>10</v>
      </c>
    </row>
    <row r="1033">
      <c r="A1033" t="n">
        <v>26</v>
      </c>
      <c r="B1033" t="n">
        <v>45</v>
      </c>
      <c r="C1033" t="inlineStr">
        <is>
          <t xml:space="preserve">CONCLUIDO	</t>
        </is>
      </c>
      <c r="D1033" t="n">
        <v>3.8304</v>
      </c>
      <c r="E1033" t="n">
        <v>26.11</v>
      </c>
      <c r="F1033" t="n">
        <v>23.73</v>
      </c>
      <c r="G1033" t="n">
        <v>74.93000000000001</v>
      </c>
      <c r="H1033" t="n">
        <v>1.24</v>
      </c>
      <c r="I1033" t="n">
        <v>19</v>
      </c>
      <c r="J1033" t="n">
        <v>106.86</v>
      </c>
      <c r="K1033" t="n">
        <v>39.72</v>
      </c>
      <c r="L1033" t="n">
        <v>7.5</v>
      </c>
      <c r="M1033" t="n">
        <v>17</v>
      </c>
      <c r="N1033" t="n">
        <v>14.65</v>
      </c>
      <c r="O1033" t="n">
        <v>13413.87</v>
      </c>
      <c r="P1033" t="n">
        <v>187.18</v>
      </c>
      <c r="Q1033" t="n">
        <v>608.8099999999999</v>
      </c>
      <c r="R1033" t="n">
        <v>58.32</v>
      </c>
      <c r="S1033" t="n">
        <v>46.36</v>
      </c>
      <c r="T1033" t="n">
        <v>5614.84</v>
      </c>
      <c r="U1033" t="n">
        <v>0.79</v>
      </c>
      <c r="V1033" t="n">
        <v>0.9</v>
      </c>
      <c r="W1033" t="n">
        <v>9.210000000000001</v>
      </c>
      <c r="X1033" t="n">
        <v>0.36</v>
      </c>
      <c r="Y1033" t="n">
        <v>1</v>
      </c>
      <c r="Z1033" t="n">
        <v>10</v>
      </c>
    </row>
    <row r="1034">
      <c r="A1034" t="n">
        <v>27</v>
      </c>
      <c r="B1034" t="n">
        <v>45</v>
      </c>
      <c r="C1034" t="inlineStr">
        <is>
          <t xml:space="preserve">CONCLUIDO	</t>
        </is>
      </c>
      <c r="D1034" t="n">
        <v>3.8308</v>
      </c>
      <c r="E1034" t="n">
        <v>26.1</v>
      </c>
      <c r="F1034" t="n">
        <v>23.73</v>
      </c>
      <c r="G1034" t="n">
        <v>74.92</v>
      </c>
      <c r="H1034" t="n">
        <v>1.27</v>
      </c>
      <c r="I1034" t="n">
        <v>19</v>
      </c>
      <c r="J1034" t="n">
        <v>107.18</v>
      </c>
      <c r="K1034" t="n">
        <v>39.72</v>
      </c>
      <c r="L1034" t="n">
        <v>7.75</v>
      </c>
      <c r="M1034" t="n">
        <v>17</v>
      </c>
      <c r="N1034" t="n">
        <v>14.72</v>
      </c>
      <c r="O1034" t="n">
        <v>13452.9</v>
      </c>
      <c r="P1034" t="n">
        <v>184.99</v>
      </c>
      <c r="Q1034" t="n">
        <v>608.84</v>
      </c>
      <c r="R1034" t="n">
        <v>58.38</v>
      </c>
      <c r="S1034" t="n">
        <v>46.36</v>
      </c>
      <c r="T1034" t="n">
        <v>5641.92</v>
      </c>
      <c r="U1034" t="n">
        <v>0.79</v>
      </c>
      <c r="V1034" t="n">
        <v>0.9</v>
      </c>
      <c r="W1034" t="n">
        <v>9.210000000000001</v>
      </c>
      <c r="X1034" t="n">
        <v>0.35</v>
      </c>
      <c r="Y1034" t="n">
        <v>1</v>
      </c>
      <c r="Z1034" t="n">
        <v>10</v>
      </c>
    </row>
    <row r="1035">
      <c r="A1035" t="n">
        <v>28</v>
      </c>
      <c r="B1035" t="n">
        <v>45</v>
      </c>
      <c r="C1035" t="inlineStr">
        <is>
          <t xml:space="preserve">CONCLUIDO	</t>
        </is>
      </c>
      <c r="D1035" t="n">
        <v>3.8386</v>
      </c>
      <c r="E1035" t="n">
        <v>26.05</v>
      </c>
      <c r="F1035" t="n">
        <v>23.69</v>
      </c>
      <c r="G1035" t="n">
        <v>78.98</v>
      </c>
      <c r="H1035" t="n">
        <v>1.31</v>
      </c>
      <c r="I1035" t="n">
        <v>18</v>
      </c>
      <c r="J1035" t="n">
        <v>107.5</v>
      </c>
      <c r="K1035" t="n">
        <v>39.72</v>
      </c>
      <c r="L1035" t="n">
        <v>8</v>
      </c>
      <c r="M1035" t="n">
        <v>16</v>
      </c>
      <c r="N1035" t="n">
        <v>14.78</v>
      </c>
      <c r="O1035" t="n">
        <v>13491.96</v>
      </c>
      <c r="P1035" t="n">
        <v>184.06</v>
      </c>
      <c r="Q1035" t="n">
        <v>608.86</v>
      </c>
      <c r="R1035" t="n">
        <v>57.45</v>
      </c>
      <c r="S1035" t="n">
        <v>46.36</v>
      </c>
      <c r="T1035" t="n">
        <v>5181.03</v>
      </c>
      <c r="U1035" t="n">
        <v>0.8100000000000001</v>
      </c>
      <c r="V1035" t="n">
        <v>0.9</v>
      </c>
      <c r="W1035" t="n">
        <v>9.199999999999999</v>
      </c>
      <c r="X1035" t="n">
        <v>0.32</v>
      </c>
      <c r="Y1035" t="n">
        <v>1</v>
      </c>
      <c r="Z1035" t="n">
        <v>10</v>
      </c>
    </row>
    <row r="1036">
      <c r="A1036" t="n">
        <v>29</v>
      </c>
      <c r="B1036" t="n">
        <v>45</v>
      </c>
      <c r="C1036" t="inlineStr">
        <is>
          <t xml:space="preserve">CONCLUIDO	</t>
        </is>
      </c>
      <c r="D1036" t="n">
        <v>3.8425</v>
      </c>
      <c r="E1036" t="n">
        <v>26.02</v>
      </c>
      <c r="F1036" t="n">
        <v>23.69</v>
      </c>
      <c r="G1036" t="n">
        <v>83.59999999999999</v>
      </c>
      <c r="H1036" t="n">
        <v>1.35</v>
      </c>
      <c r="I1036" t="n">
        <v>17</v>
      </c>
      <c r="J1036" t="n">
        <v>107.81</v>
      </c>
      <c r="K1036" t="n">
        <v>39.72</v>
      </c>
      <c r="L1036" t="n">
        <v>8.25</v>
      </c>
      <c r="M1036" t="n">
        <v>15</v>
      </c>
      <c r="N1036" t="n">
        <v>14.85</v>
      </c>
      <c r="O1036" t="n">
        <v>13531.05</v>
      </c>
      <c r="P1036" t="n">
        <v>182.35</v>
      </c>
      <c r="Q1036" t="n">
        <v>608.79</v>
      </c>
      <c r="R1036" t="n">
        <v>57.15</v>
      </c>
      <c r="S1036" t="n">
        <v>46.36</v>
      </c>
      <c r="T1036" t="n">
        <v>5039.63</v>
      </c>
      <c r="U1036" t="n">
        <v>0.8100000000000001</v>
      </c>
      <c r="V1036" t="n">
        <v>0.9</v>
      </c>
      <c r="W1036" t="n">
        <v>9.210000000000001</v>
      </c>
      <c r="X1036" t="n">
        <v>0.32</v>
      </c>
      <c r="Y1036" t="n">
        <v>1</v>
      </c>
      <c r="Z1036" t="n">
        <v>10</v>
      </c>
    </row>
    <row r="1037">
      <c r="A1037" t="n">
        <v>30</v>
      </c>
      <c r="B1037" t="n">
        <v>45</v>
      </c>
      <c r="C1037" t="inlineStr">
        <is>
          <t xml:space="preserve">CONCLUIDO	</t>
        </is>
      </c>
      <c r="D1037" t="n">
        <v>3.8417</v>
      </c>
      <c r="E1037" t="n">
        <v>26.03</v>
      </c>
      <c r="F1037" t="n">
        <v>23.69</v>
      </c>
      <c r="G1037" t="n">
        <v>83.62</v>
      </c>
      <c r="H1037" t="n">
        <v>1.38</v>
      </c>
      <c r="I1037" t="n">
        <v>17</v>
      </c>
      <c r="J1037" t="n">
        <v>108.13</v>
      </c>
      <c r="K1037" t="n">
        <v>39.72</v>
      </c>
      <c r="L1037" t="n">
        <v>8.5</v>
      </c>
      <c r="M1037" t="n">
        <v>14</v>
      </c>
      <c r="N1037" t="n">
        <v>14.92</v>
      </c>
      <c r="O1037" t="n">
        <v>13570.16</v>
      </c>
      <c r="P1037" t="n">
        <v>181.52</v>
      </c>
      <c r="Q1037" t="n">
        <v>608.75</v>
      </c>
      <c r="R1037" t="n">
        <v>57.44</v>
      </c>
      <c r="S1037" t="n">
        <v>46.36</v>
      </c>
      <c r="T1037" t="n">
        <v>5184.8</v>
      </c>
      <c r="U1037" t="n">
        <v>0.8100000000000001</v>
      </c>
      <c r="V1037" t="n">
        <v>0.9</v>
      </c>
      <c r="W1037" t="n">
        <v>9.199999999999999</v>
      </c>
      <c r="X1037" t="n">
        <v>0.32</v>
      </c>
      <c r="Y1037" t="n">
        <v>1</v>
      </c>
      <c r="Z1037" t="n">
        <v>10</v>
      </c>
    </row>
    <row r="1038">
      <c r="A1038" t="n">
        <v>31</v>
      </c>
      <c r="B1038" t="n">
        <v>45</v>
      </c>
      <c r="C1038" t="inlineStr">
        <is>
          <t xml:space="preserve">CONCLUIDO	</t>
        </is>
      </c>
      <c r="D1038" t="n">
        <v>3.8473</v>
      </c>
      <c r="E1038" t="n">
        <v>25.99</v>
      </c>
      <c r="F1038" t="n">
        <v>23.68</v>
      </c>
      <c r="G1038" t="n">
        <v>88.78</v>
      </c>
      <c r="H1038" t="n">
        <v>1.42</v>
      </c>
      <c r="I1038" t="n">
        <v>16</v>
      </c>
      <c r="J1038" t="n">
        <v>108.45</v>
      </c>
      <c r="K1038" t="n">
        <v>39.72</v>
      </c>
      <c r="L1038" t="n">
        <v>8.75</v>
      </c>
      <c r="M1038" t="n">
        <v>14</v>
      </c>
      <c r="N1038" t="n">
        <v>14.98</v>
      </c>
      <c r="O1038" t="n">
        <v>13609.42</v>
      </c>
      <c r="P1038" t="n">
        <v>180.39</v>
      </c>
      <c r="Q1038" t="n">
        <v>608.83</v>
      </c>
      <c r="R1038" t="n">
        <v>56.8</v>
      </c>
      <c r="S1038" t="n">
        <v>46.36</v>
      </c>
      <c r="T1038" t="n">
        <v>4866.37</v>
      </c>
      <c r="U1038" t="n">
        <v>0.82</v>
      </c>
      <c r="V1038" t="n">
        <v>0.9</v>
      </c>
      <c r="W1038" t="n">
        <v>9.199999999999999</v>
      </c>
      <c r="X1038" t="n">
        <v>0.3</v>
      </c>
      <c r="Y1038" t="n">
        <v>1</v>
      </c>
      <c r="Z1038" t="n">
        <v>10</v>
      </c>
    </row>
    <row r="1039">
      <c r="A1039" t="n">
        <v>32</v>
      </c>
      <c r="B1039" t="n">
        <v>45</v>
      </c>
      <c r="C1039" t="inlineStr">
        <is>
          <t xml:space="preserve">CONCLUIDO	</t>
        </is>
      </c>
      <c r="D1039" t="n">
        <v>3.8453</v>
      </c>
      <c r="E1039" t="n">
        <v>26.01</v>
      </c>
      <c r="F1039" t="n">
        <v>23.69</v>
      </c>
      <c r="G1039" t="n">
        <v>88.83</v>
      </c>
      <c r="H1039" t="n">
        <v>1.46</v>
      </c>
      <c r="I1039" t="n">
        <v>16</v>
      </c>
      <c r="J1039" t="n">
        <v>108.77</v>
      </c>
      <c r="K1039" t="n">
        <v>39.72</v>
      </c>
      <c r="L1039" t="n">
        <v>9</v>
      </c>
      <c r="M1039" t="n">
        <v>12</v>
      </c>
      <c r="N1039" t="n">
        <v>15.05</v>
      </c>
      <c r="O1039" t="n">
        <v>13648.58</v>
      </c>
      <c r="P1039" t="n">
        <v>178.34</v>
      </c>
      <c r="Q1039" t="n">
        <v>608.79</v>
      </c>
      <c r="R1039" t="n">
        <v>57.3</v>
      </c>
      <c r="S1039" t="n">
        <v>46.36</v>
      </c>
      <c r="T1039" t="n">
        <v>5115.32</v>
      </c>
      <c r="U1039" t="n">
        <v>0.8100000000000001</v>
      </c>
      <c r="V1039" t="n">
        <v>0.9</v>
      </c>
      <c r="W1039" t="n">
        <v>9.199999999999999</v>
      </c>
      <c r="X1039" t="n">
        <v>0.32</v>
      </c>
      <c r="Y1039" t="n">
        <v>1</v>
      </c>
      <c r="Z1039" t="n">
        <v>10</v>
      </c>
    </row>
    <row r="1040">
      <c r="A1040" t="n">
        <v>33</v>
      </c>
      <c r="B1040" t="n">
        <v>45</v>
      </c>
      <c r="C1040" t="inlineStr">
        <is>
          <t xml:space="preserve">CONCLUIDO	</t>
        </is>
      </c>
      <c r="D1040" t="n">
        <v>3.8516</v>
      </c>
      <c r="E1040" t="n">
        <v>25.96</v>
      </c>
      <c r="F1040" t="n">
        <v>23.67</v>
      </c>
      <c r="G1040" t="n">
        <v>94.67</v>
      </c>
      <c r="H1040" t="n">
        <v>1.49</v>
      </c>
      <c r="I1040" t="n">
        <v>15</v>
      </c>
      <c r="J1040" t="n">
        <v>109.09</v>
      </c>
      <c r="K1040" t="n">
        <v>39.72</v>
      </c>
      <c r="L1040" t="n">
        <v>9.25</v>
      </c>
      <c r="M1040" t="n">
        <v>7</v>
      </c>
      <c r="N1040" t="n">
        <v>15.12</v>
      </c>
      <c r="O1040" t="n">
        <v>13687.77</v>
      </c>
      <c r="P1040" t="n">
        <v>177.92</v>
      </c>
      <c r="Q1040" t="n">
        <v>608.85</v>
      </c>
      <c r="R1040" t="n">
        <v>56.45</v>
      </c>
      <c r="S1040" t="n">
        <v>46.36</v>
      </c>
      <c r="T1040" t="n">
        <v>4698.52</v>
      </c>
      <c r="U1040" t="n">
        <v>0.82</v>
      </c>
      <c r="V1040" t="n">
        <v>0.9</v>
      </c>
      <c r="W1040" t="n">
        <v>9.210000000000001</v>
      </c>
      <c r="X1040" t="n">
        <v>0.29</v>
      </c>
      <c r="Y1040" t="n">
        <v>1</v>
      </c>
      <c r="Z1040" t="n">
        <v>10</v>
      </c>
    </row>
    <row r="1041">
      <c r="A1041" t="n">
        <v>34</v>
      </c>
      <c r="B1041" t="n">
        <v>45</v>
      </c>
      <c r="C1041" t="inlineStr">
        <is>
          <t xml:space="preserve">CONCLUIDO	</t>
        </is>
      </c>
      <c r="D1041" t="n">
        <v>3.8527</v>
      </c>
      <c r="E1041" t="n">
        <v>25.96</v>
      </c>
      <c r="F1041" t="n">
        <v>23.66</v>
      </c>
      <c r="G1041" t="n">
        <v>94.64</v>
      </c>
      <c r="H1041" t="n">
        <v>1.53</v>
      </c>
      <c r="I1041" t="n">
        <v>15</v>
      </c>
      <c r="J1041" t="n">
        <v>109.4</v>
      </c>
      <c r="K1041" t="n">
        <v>39.72</v>
      </c>
      <c r="L1041" t="n">
        <v>9.5</v>
      </c>
      <c r="M1041" t="n">
        <v>5</v>
      </c>
      <c r="N1041" t="n">
        <v>15.19</v>
      </c>
      <c r="O1041" t="n">
        <v>13726.99</v>
      </c>
      <c r="P1041" t="n">
        <v>178.02</v>
      </c>
      <c r="Q1041" t="n">
        <v>608.8200000000001</v>
      </c>
      <c r="R1041" t="n">
        <v>55.94</v>
      </c>
      <c r="S1041" t="n">
        <v>46.36</v>
      </c>
      <c r="T1041" t="n">
        <v>4443.62</v>
      </c>
      <c r="U1041" t="n">
        <v>0.83</v>
      </c>
      <c r="V1041" t="n">
        <v>0.9</v>
      </c>
      <c r="W1041" t="n">
        <v>9.210000000000001</v>
      </c>
      <c r="X1041" t="n">
        <v>0.29</v>
      </c>
      <c r="Y1041" t="n">
        <v>1</v>
      </c>
      <c r="Z1041" t="n">
        <v>10</v>
      </c>
    </row>
    <row r="1042">
      <c r="A1042" t="n">
        <v>35</v>
      </c>
      <c r="B1042" t="n">
        <v>45</v>
      </c>
      <c r="C1042" t="inlineStr">
        <is>
          <t xml:space="preserve">CONCLUIDO	</t>
        </is>
      </c>
      <c r="D1042" t="n">
        <v>3.8516</v>
      </c>
      <c r="E1042" t="n">
        <v>25.96</v>
      </c>
      <c r="F1042" t="n">
        <v>23.67</v>
      </c>
      <c r="G1042" t="n">
        <v>94.67</v>
      </c>
      <c r="H1042" t="n">
        <v>1.57</v>
      </c>
      <c r="I1042" t="n">
        <v>15</v>
      </c>
      <c r="J1042" t="n">
        <v>109.72</v>
      </c>
      <c r="K1042" t="n">
        <v>39.72</v>
      </c>
      <c r="L1042" t="n">
        <v>9.75</v>
      </c>
      <c r="M1042" t="n">
        <v>1</v>
      </c>
      <c r="N1042" t="n">
        <v>15.26</v>
      </c>
      <c r="O1042" t="n">
        <v>13766.23</v>
      </c>
      <c r="P1042" t="n">
        <v>178.48</v>
      </c>
      <c r="Q1042" t="n">
        <v>608.83</v>
      </c>
      <c r="R1042" t="n">
        <v>55.95</v>
      </c>
      <c r="S1042" t="n">
        <v>46.36</v>
      </c>
      <c r="T1042" t="n">
        <v>4448.08</v>
      </c>
      <c r="U1042" t="n">
        <v>0.83</v>
      </c>
      <c r="V1042" t="n">
        <v>0.9</v>
      </c>
      <c r="W1042" t="n">
        <v>9.220000000000001</v>
      </c>
      <c r="X1042" t="n">
        <v>0.29</v>
      </c>
      <c r="Y1042" t="n">
        <v>1</v>
      </c>
      <c r="Z1042" t="n">
        <v>10</v>
      </c>
    </row>
    <row r="1043">
      <c r="A1043" t="n">
        <v>36</v>
      </c>
      <c r="B1043" t="n">
        <v>45</v>
      </c>
      <c r="C1043" t="inlineStr">
        <is>
          <t xml:space="preserve">CONCLUIDO	</t>
        </is>
      </c>
      <c r="D1043" t="n">
        <v>3.8523</v>
      </c>
      <c r="E1043" t="n">
        <v>25.96</v>
      </c>
      <c r="F1043" t="n">
        <v>23.66</v>
      </c>
      <c r="G1043" t="n">
        <v>94.65000000000001</v>
      </c>
      <c r="H1043" t="n">
        <v>1.6</v>
      </c>
      <c r="I1043" t="n">
        <v>15</v>
      </c>
      <c r="J1043" t="n">
        <v>110.04</v>
      </c>
      <c r="K1043" t="n">
        <v>39.72</v>
      </c>
      <c r="L1043" t="n">
        <v>10</v>
      </c>
      <c r="M1043" t="n">
        <v>0</v>
      </c>
      <c r="N1043" t="n">
        <v>15.32</v>
      </c>
      <c r="O1043" t="n">
        <v>13805.5</v>
      </c>
      <c r="P1043" t="n">
        <v>178.93</v>
      </c>
      <c r="Q1043" t="n">
        <v>608.79</v>
      </c>
      <c r="R1043" t="n">
        <v>55.81</v>
      </c>
      <c r="S1043" t="n">
        <v>46.36</v>
      </c>
      <c r="T1043" t="n">
        <v>4376.18</v>
      </c>
      <c r="U1043" t="n">
        <v>0.83</v>
      </c>
      <c r="V1043" t="n">
        <v>0.9</v>
      </c>
      <c r="W1043" t="n">
        <v>9.220000000000001</v>
      </c>
      <c r="X1043" t="n">
        <v>0.29</v>
      </c>
      <c r="Y1043" t="n">
        <v>1</v>
      </c>
      <c r="Z1043" t="n">
        <v>10</v>
      </c>
    </row>
    <row r="1044">
      <c r="A1044" t="n">
        <v>0</v>
      </c>
      <c r="B1044" t="n">
        <v>105</v>
      </c>
      <c r="C1044" t="inlineStr">
        <is>
          <t xml:space="preserve">CONCLUIDO	</t>
        </is>
      </c>
      <c r="D1044" t="n">
        <v>2.223</v>
      </c>
      <c r="E1044" t="n">
        <v>44.98</v>
      </c>
      <c r="F1044" t="n">
        <v>29.77</v>
      </c>
      <c r="G1044" t="n">
        <v>5.72</v>
      </c>
      <c r="H1044" t="n">
        <v>0.09</v>
      </c>
      <c r="I1044" t="n">
        <v>312</v>
      </c>
      <c r="J1044" t="n">
        <v>204</v>
      </c>
      <c r="K1044" t="n">
        <v>55.27</v>
      </c>
      <c r="L1044" t="n">
        <v>1</v>
      </c>
      <c r="M1044" t="n">
        <v>310</v>
      </c>
      <c r="N1044" t="n">
        <v>42.72</v>
      </c>
      <c r="O1044" t="n">
        <v>25393.6</v>
      </c>
      <c r="P1044" t="n">
        <v>433.7</v>
      </c>
      <c r="Q1044" t="n">
        <v>610.13</v>
      </c>
      <c r="R1044" t="n">
        <v>246.58</v>
      </c>
      <c r="S1044" t="n">
        <v>46.36</v>
      </c>
      <c r="T1044" t="n">
        <v>98276.44</v>
      </c>
      <c r="U1044" t="n">
        <v>0.19</v>
      </c>
      <c r="V1044" t="n">
        <v>0.72</v>
      </c>
      <c r="W1044" t="n">
        <v>9.67</v>
      </c>
      <c r="X1044" t="n">
        <v>6.37</v>
      </c>
      <c r="Y1044" t="n">
        <v>1</v>
      </c>
      <c r="Z1044" t="n">
        <v>10</v>
      </c>
    </row>
    <row r="1045">
      <c r="A1045" t="n">
        <v>1</v>
      </c>
      <c r="B1045" t="n">
        <v>105</v>
      </c>
      <c r="C1045" t="inlineStr">
        <is>
          <t xml:space="preserve">CONCLUIDO	</t>
        </is>
      </c>
      <c r="D1045" t="n">
        <v>2.4801</v>
      </c>
      <c r="E1045" t="n">
        <v>40.32</v>
      </c>
      <c r="F1045" t="n">
        <v>28.18</v>
      </c>
      <c r="G1045" t="n">
        <v>7.17</v>
      </c>
      <c r="H1045" t="n">
        <v>0.11</v>
      </c>
      <c r="I1045" t="n">
        <v>236</v>
      </c>
      <c r="J1045" t="n">
        <v>204.39</v>
      </c>
      <c r="K1045" t="n">
        <v>55.27</v>
      </c>
      <c r="L1045" t="n">
        <v>1.25</v>
      </c>
      <c r="M1045" t="n">
        <v>234</v>
      </c>
      <c r="N1045" t="n">
        <v>42.87</v>
      </c>
      <c r="O1045" t="n">
        <v>25442.42</v>
      </c>
      <c r="P1045" t="n">
        <v>410.48</v>
      </c>
      <c r="Q1045" t="n">
        <v>609.58</v>
      </c>
      <c r="R1045" t="n">
        <v>196.67</v>
      </c>
      <c r="S1045" t="n">
        <v>46.36</v>
      </c>
      <c r="T1045" t="n">
        <v>73702.47</v>
      </c>
      <c r="U1045" t="n">
        <v>0.24</v>
      </c>
      <c r="V1045" t="n">
        <v>0.76</v>
      </c>
      <c r="W1045" t="n">
        <v>9.57</v>
      </c>
      <c r="X1045" t="n">
        <v>4.8</v>
      </c>
      <c r="Y1045" t="n">
        <v>1</v>
      </c>
      <c r="Z1045" t="n">
        <v>10</v>
      </c>
    </row>
    <row r="1046">
      <c r="A1046" t="n">
        <v>2</v>
      </c>
      <c r="B1046" t="n">
        <v>105</v>
      </c>
      <c r="C1046" t="inlineStr">
        <is>
          <t xml:space="preserve">CONCLUIDO	</t>
        </is>
      </c>
      <c r="D1046" t="n">
        <v>2.6667</v>
      </c>
      <c r="E1046" t="n">
        <v>37.5</v>
      </c>
      <c r="F1046" t="n">
        <v>27.23</v>
      </c>
      <c r="G1046" t="n">
        <v>8.6</v>
      </c>
      <c r="H1046" t="n">
        <v>0.13</v>
      </c>
      <c r="I1046" t="n">
        <v>190</v>
      </c>
      <c r="J1046" t="n">
        <v>204.79</v>
      </c>
      <c r="K1046" t="n">
        <v>55.27</v>
      </c>
      <c r="L1046" t="n">
        <v>1.5</v>
      </c>
      <c r="M1046" t="n">
        <v>188</v>
      </c>
      <c r="N1046" t="n">
        <v>43.02</v>
      </c>
      <c r="O1046" t="n">
        <v>25491.3</v>
      </c>
      <c r="P1046" t="n">
        <v>396.34</v>
      </c>
      <c r="Q1046" t="n">
        <v>609.41</v>
      </c>
      <c r="R1046" t="n">
        <v>167</v>
      </c>
      <c r="S1046" t="n">
        <v>46.36</v>
      </c>
      <c r="T1046" t="n">
        <v>59097.74</v>
      </c>
      <c r="U1046" t="n">
        <v>0.28</v>
      </c>
      <c r="V1046" t="n">
        <v>0.78</v>
      </c>
      <c r="W1046" t="n">
        <v>9.49</v>
      </c>
      <c r="X1046" t="n">
        <v>3.84</v>
      </c>
      <c r="Y1046" t="n">
        <v>1</v>
      </c>
      <c r="Z1046" t="n">
        <v>10</v>
      </c>
    </row>
    <row r="1047">
      <c r="A1047" t="n">
        <v>3</v>
      </c>
      <c r="B1047" t="n">
        <v>105</v>
      </c>
      <c r="C1047" t="inlineStr">
        <is>
          <t xml:space="preserve">CONCLUIDO	</t>
        </is>
      </c>
      <c r="D1047" t="n">
        <v>2.8024</v>
      </c>
      <c r="E1047" t="n">
        <v>35.68</v>
      </c>
      <c r="F1047" t="n">
        <v>26.63</v>
      </c>
      <c r="G1047" t="n">
        <v>9.99</v>
      </c>
      <c r="H1047" t="n">
        <v>0.15</v>
      </c>
      <c r="I1047" t="n">
        <v>160</v>
      </c>
      <c r="J1047" t="n">
        <v>205.18</v>
      </c>
      <c r="K1047" t="n">
        <v>55.27</v>
      </c>
      <c r="L1047" t="n">
        <v>1.75</v>
      </c>
      <c r="M1047" t="n">
        <v>158</v>
      </c>
      <c r="N1047" t="n">
        <v>43.16</v>
      </c>
      <c r="O1047" t="n">
        <v>25540.22</v>
      </c>
      <c r="P1047" t="n">
        <v>387.34</v>
      </c>
      <c r="Q1047" t="n">
        <v>609.5599999999999</v>
      </c>
      <c r="R1047" t="n">
        <v>147.91</v>
      </c>
      <c r="S1047" t="n">
        <v>46.36</v>
      </c>
      <c r="T1047" t="n">
        <v>49704.94</v>
      </c>
      <c r="U1047" t="n">
        <v>0.31</v>
      </c>
      <c r="V1047" t="n">
        <v>0.8</v>
      </c>
      <c r="W1047" t="n">
        <v>9.449999999999999</v>
      </c>
      <c r="X1047" t="n">
        <v>3.24</v>
      </c>
      <c r="Y1047" t="n">
        <v>1</v>
      </c>
      <c r="Z1047" t="n">
        <v>10</v>
      </c>
    </row>
    <row r="1048">
      <c r="A1048" t="n">
        <v>4</v>
      </c>
      <c r="B1048" t="n">
        <v>105</v>
      </c>
      <c r="C1048" t="inlineStr">
        <is>
          <t xml:space="preserve">CONCLUIDO	</t>
        </is>
      </c>
      <c r="D1048" t="n">
        <v>2.9199</v>
      </c>
      <c r="E1048" t="n">
        <v>34.25</v>
      </c>
      <c r="F1048" t="n">
        <v>26.13</v>
      </c>
      <c r="G1048" t="n">
        <v>11.44</v>
      </c>
      <c r="H1048" t="n">
        <v>0.17</v>
      </c>
      <c r="I1048" t="n">
        <v>137</v>
      </c>
      <c r="J1048" t="n">
        <v>205.58</v>
      </c>
      <c r="K1048" t="n">
        <v>55.27</v>
      </c>
      <c r="L1048" t="n">
        <v>2</v>
      </c>
      <c r="M1048" t="n">
        <v>135</v>
      </c>
      <c r="N1048" t="n">
        <v>43.31</v>
      </c>
      <c r="O1048" t="n">
        <v>25589.2</v>
      </c>
      <c r="P1048" t="n">
        <v>379.68</v>
      </c>
      <c r="Q1048" t="n">
        <v>609.3200000000001</v>
      </c>
      <c r="R1048" t="n">
        <v>132.84</v>
      </c>
      <c r="S1048" t="n">
        <v>46.36</v>
      </c>
      <c r="T1048" t="n">
        <v>42283.38</v>
      </c>
      <c r="U1048" t="n">
        <v>0.35</v>
      </c>
      <c r="V1048" t="n">
        <v>0.82</v>
      </c>
      <c r="W1048" t="n">
        <v>9.4</v>
      </c>
      <c r="X1048" t="n">
        <v>2.74</v>
      </c>
      <c r="Y1048" t="n">
        <v>1</v>
      </c>
      <c r="Z1048" t="n">
        <v>10</v>
      </c>
    </row>
    <row r="1049">
      <c r="A1049" t="n">
        <v>5</v>
      </c>
      <c r="B1049" t="n">
        <v>105</v>
      </c>
      <c r="C1049" t="inlineStr">
        <is>
          <t xml:space="preserve">CONCLUIDO	</t>
        </is>
      </c>
      <c r="D1049" t="n">
        <v>3.0042</v>
      </c>
      <c r="E1049" t="n">
        <v>33.29</v>
      </c>
      <c r="F1049" t="n">
        <v>25.81</v>
      </c>
      <c r="G1049" t="n">
        <v>12.8</v>
      </c>
      <c r="H1049" t="n">
        <v>0.19</v>
      </c>
      <c r="I1049" t="n">
        <v>121</v>
      </c>
      <c r="J1049" t="n">
        <v>205.98</v>
      </c>
      <c r="K1049" t="n">
        <v>55.27</v>
      </c>
      <c r="L1049" t="n">
        <v>2.25</v>
      </c>
      <c r="M1049" t="n">
        <v>119</v>
      </c>
      <c r="N1049" t="n">
        <v>43.46</v>
      </c>
      <c r="O1049" t="n">
        <v>25638.22</v>
      </c>
      <c r="P1049" t="n">
        <v>374.89</v>
      </c>
      <c r="Q1049" t="n">
        <v>609.21</v>
      </c>
      <c r="R1049" t="n">
        <v>122.88</v>
      </c>
      <c r="S1049" t="n">
        <v>46.36</v>
      </c>
      <c r="T1049" t="n">
        <v>37383.64</v>
      </c>
      <c r="U1049" t="n">
        <v>0.38</v>
      </c>
      <c r="V1049" t="n">
        <v>0.83</v>
      </c>
      <c r="W1049" t="n">
        <v>9.380000000000001</v>
      </c>
      <c r="X1049" t="n">
        <v>2.43</v>
      </c>
      <c r="Y1049" t="n">
        <v>1</v>
      </c>
      <c r="Z1049" t="n">
        <v>10</v>
      </c>
    </row>
    <row r="1050">
      <c r="A1050" t="n">
        <v>6</v>
      </c>
      <c r="B1050" t="n">
        <v>105</v>
      </c>
      <c r="C1050" t="inlineStr">
        <is>
          <t xml:space="preserve">CONCLUIDO	</t>
        </is>
      </c>
      <c r="D1050" t="n">
        <v>3.0863</v>
      </c>
      <c r="E1050" t="n">
        <v>32.4</v>
      </c>
      <c r="F1050" t="n">
        <v>25.5</v>
      </c>
      <c r="G1050" t="n">
        <v>14.3</v>
      </c>
      <c r="H1050" t="n">
        <v>0.22</v>
      </c>
      <c r="I1050" t="n">
        <v>107</v>
      </c>
      <c r="J1050" t="n">
        <v>206.38</v>
      </c>
      <c r="K1050" t="n">
        <v>55.27</v>
      </c>
      <c r="L1050" t="n">
        <v>2.5</v>
      </c>
      <c r="M1050" t="n">
        <v>105</v>
      </c>
      <c r="N1050" t="n">
        <v>43.6</v>
      </c>
      <c r="O1050" t="n">
        <v>25687.3</v>
      </c>
      <c r="P1050" t="n">
        <v>369.88</v>
      </c>
      <c r="Q1050" t="n">
        <v>609.16</v>
      </c>
      <c r="R1050" t="n">
        <v>113.26</v>
      </c>
      <c r="S1050" t="n">
        <v>46.36</v>
      </c>
      <c r="T1050" t="n">
        <v>32643.07</v>
      </c>
      <c r="U1050" t="n">
        <v>0.41</v>
      </c>
      <c r="V1050" t="n">
        <v>0.84</v>
      </c>
      <c r="W1050" t="n">
        <v>9.35</v>
      </c>
      <c r="X1050" t="n">
        <v>2.12</v>
      </c>
      <c r="Y1050" t="n">
        <v>1</v>
      </c>
      <c r="Z1050" t="n">
        <v>10</v>
      </c>
    </row>
    <row r="1051">
      <c r="A1051" t="n">
        <v>7</v>
      </c>
      <c r="B1051" t="n">
        <v>105</v>
      </c>
      <c r="C1051" t="inlineStr">
        <is>
          <t xml:space="preserve">CONCLUIDO	</t>
        </is>
      </c>
      <c r="D1051" t="n">
        <v>3.144</v>
      </c>
      <c r="E1051" t="n">
        <v>31.81</v>
      </c>
      <c r="F1051" t="n">
        <v>25.31</v>
      </c>
      <c r="G1051" t="n">
        <v>15.65</v>
      </c>
      <c r="H1051" t="n">
        <v>0.24</v>
      </c>
      <c r="I1051" t="n">
        <v>97</v>
      </c>
      <c r="J1051" t="n">
        <v>206.78</v>
      </c>
      <c r="K1051" t="n">
        <v>55.27</v>
      </c>
      <c r="L1051" t="n">
        <v>2.75</v>
      </c>
      <c r="M1051" t="n">
        <v>95</v>
      </c>
      <c r="N1051" t="n">
        <v>43.75</v>
      </c>
      <c r="O1051" t="n">
        <v>25736.42</v>
      </c>
      <c r="P1051" t="n">
        <v>366.83</v>
      </c>
      <c r="Q1051" t="n">
        <v>609.15</v>
      </c>
      <c r="R1051" t="n">
        <v>107.45</v>
      </c>
      <c r="S1051" t="n">
        <v>46.36</v>
      </c>
      <c r="T1051" t="n">
        <v>29789.75</v>
      </c>
      <c r="U1051" t="n">
        <v>0.43</v>
      </c>
      <c r="V1051" t="n">
        <v>0.84</v>
      </c>
      <c r="W1051" t="n">
        <v>9.33</v>
      </c>
      <c r="X1051" t="n">
        <v>1.93</v>
      </c>
      <c r="Y1051" t="n">
        <v>1</v>
      </c>
      <c r="Z1051" t="n">
        <v>10</v>
      </c>
    </row>
    <row r="1052">
      <c r="A1052" t="n">
        <v>8</v>
      </c>
      <c r="B1052" t="n">
        <v>105</v>
      </c>
      <c r="C1052" t="inlineStr">
        <is>
          <t xml:space="preserve">CONCLUIDO	</t>
        </is>
      </c>
      <c r="D1052" t="n">
        <v>3.1981</v>
      </c>
      <c r="E1052" t="n">
        <v>31.27</v>
      </c>
      <c r="F1052" t="n">
        <v>25.14</v>
      </c>
      <c r="G1052" t="n">
        <v>17.14</v>
      </c>
      <c r="H1052" t="n">
        <v>0.26</v>
      </c>
      <c r="I1052" t="n">
        <v>88</v>
      </c>
      <c r="J1052" t="n">
        <v>207.17</v>
      </c>
      <c r="K1052" t="n">
        <v>55.27</v>
      </c>
      <c r="L1052" t="n">
        <v>3</v>
      </c>
      <c r="M1052" t="n">
        <v>86</v>
      </c>
      <c r="N1052" t="n">
        <v>43.9</v>
      </c>
      <c r="O1052" t="n">
        <v>25785.6</v>
      </c>
      <c r="P1052" t="n">
        <v>363.95</v>
      </c>
      <c r="Q1052" t="n">
        <v>609.09</v>
      </c>
      <c r="R1052" t="n">
        <v>102.02</v>
      </c>
      <c r="S1052" t="n">
        <v>46.36</v>
      </c>
      <c r="T1052" t="n">
        <v>27118.21</v>
      </c>
      <c r="U1052" t="n">
        <v>0.45</v>
      </c>
      <c r="V1052" t="n">
        <v>0.85</v>
      </c>
      <c r="W1052" t="n">
        <v>9.32</v>
      </c>
      <c r="X1052" t="n">
        <v>1.76</v>
      </c>
      <c r="Y1052" t="n">
        <v>1</v>
      </c>
      <c r="Z1052" t="n">
        <v>10</v>
      </c>
    </row>
    <row r="1053">
      <c r="A1053" t="n">
        <v>9</v>
      </c>
      <c r="B1053" t="n">
        <v>105</v>
      </c>
      <c r="C1053" t="inlineStr">
        <is>
          <t xml:space="preserve">CONCLUIDO	</t>
        </is>
      </c>
      <c r="D1053" t="n">
        <v>3.244</v>
      </c>
      <c r="E1053" t="n">
        <v>30.83</v>
      </c>
      <c r="F1053" t="n">
        <v>24.98</v>
      </c>
      <c r="G1053" t="n">
        <v>18.5</v>
      </c>
      <c r="H1053" t="n">
        <v>0.28</v>
      </c>
      <c r="I1053" t="n">
        <v>81</v>
      </c>
      <c r="J1053" t="n">
        <v>207.57</v>
      </c>
      <c r="K1053" t="n">
        <v>55.27</v>
      </c>
      <c r="L1053" t="n">
        <v>3.25</v>
      </c>
      <c r="M1053" t="n">
        <v>79</v>
      </c>
      <c r="N1053" t="n">
        <v>44.05</v>
      </c>
      <c r="O1053" t="n">
        <v>25834.83</v>
      </c>
      <c r="P1053" t="n">
        <v>361.29</v>
      </c>
      <c r="Q1053" t="n">
        <v>609.15</v>
      </c>
      <c r="R1053" t="n">
        <v>97.22</v>
      </c>
      <c r="S1053" t="n">
        <v>46.36</v>
      </c>
      <c r="T1053" t="n">
        <v>24753.69</v>
      </c>
      <c r="U1053" t="n">
        <v>0.48</v>
      </c>
      <c r="V1053" t="n">
        <v>0.85</v>
      </c>
      <c r="W1053" t="n">
        <v>9.31</v>
      </c>
      <c r="X1053" t="n">
        <v>1.6</v>
      </c>
      <c r="Y1053" t="n">
        <v>1</v>
      </c>
      <c r="Z1053" t="n">
        <v>10</v>
      </c>
    </row>
    <row r="1054">
      <c r="A1054" t="n">
        <v>10</v>
      </c>
      <c r="B1054" t="n">
        <v>105</v>
      </c>
      <c r="C1054" t="inlineStr">
        <is>
          <t xml:space="preserve">CONCLUIDO	</t>
        </is>
      </c>
      <c r="D1054" t="n">
        <v>3.281</v>
      </c>
      <c r="E1054" t="n">
        <v>30.48</v>
      </c>
      <c r="F1054" t="n">
        <v>24.87</v>
      </c>
      <c r="G1054" t="n">
        <v>19.9</v>
      </c>
      <c r="H1054" t="n">
        <v>0.3</v>
      </c>
      <c r="I1054" t="n">
        <v>75</v>
      </c>
      <c r="J1054" t="n">
        <v>207.97</v>
      </c>
      <c r="K1054" t="n">
        <v>55.27</v>
      </c>
      <c r="L1054" t="n">
        <v>3.5</v>
      </c>
      <c r="M1054" t="n">
        <v>73</v>
      </c>
      <c r="N1054" t="n">
        <v>44.2</v>
      </c>
      <c r="O1054" t="n">
        <v>25884.1</v>
      </c>
      <c r="P1054" t="n">
        <v>359.56</v>
      </c>
      <c r="Q1054" t="n">
        <v>609.27</v>
      </c>
      <c r="R1054" t="n">
        <v>93.5</v>
      </c>
      <c r="S1054" t="n">
        <v>46.36</v>
      </c>
      <c r="T1054" t="n">
        <v>22924.02</v>
      </c>
      <c r="U1054" t="n">
        <v>0.5</v>
      </c>
      <c r="V1054" t="n">
        <v>0.86</v>
      </c>
      <c r="W1054" t="n">
        <v>9.300000000000001</v>
      </c>
      <c r="X1054" t="n">
        <v>1.49</v>
      </c>
      <c r="Y1054" t="n">
        <v>1</v>
      </c>
      <c r="Z1054" t="n">
        <v>10</v>
      </c>
    </row>
    <row r="1055">
      <c r="A1055" t="n">
        <v>11</v>
      </c>
      <c r="B1055" t="n">
        <v>105</v>
      </c>
      <c r="C1055" t="inlineStr">
        <is>
          <t xml:space="preserve">CONCLUIDO	</t>
        </is>
      </c>
      <c r="D1055" t="n">
        <v>3.3149</v>
      </c>
      <c r="E1055" t="n">
        <v>30.17</v>
      </c>
      <c r="F1055" t="n">
        <v>24.76</v>
      </c>
      <c r="G1055" t="n">
        <v>21.23</v>
      </c>
      <c r="H1055" t="n">
        <v>0.32</v>
      </c>
      <c r="I1055" t="n">
        <v>70</v>
      </c>
      <c r="J1055" t="n">
        <v>208.37</v>
      </c>
      <c r="K1055" t="n">
        <v>55.27</v>
      </c>
      <c r="L1055" t="n">
        <v>3.75</v>
      </c>
      <c r="M1055" t="n">
        <v>68</v>
      </c>
      <c r="N1055" t="n">
        <v>44.35</v>
      </c>
      <c r="O1055" t="n">
        <v>25933.43</v>
      </c>
      <c r="P1055" t="n">
        <v>357.55</v>
      </c>
      <c r="Q1055" t="n">
        <v>609.0700000000001</v>
      </c>
      <c r="R1055" t="n">
        <v>90.29000000000001</v>
      </c>
      <c r="S1055" t="n">
        <v>46.36</v>
      </c>
      <c r="T1055" t="n">
        <v>21344.48</v>
      </c>
      <c r="U1055" t="n">
        <v>0.51</v>
      </c>
      <c r="V1055" t="n">
        <v>0.86</v>
      </c>
      <c r="W1055" t="n">
        <v>9.300000000000001</v>
      </c>
      <c r="X1055" t="n">
        <v>1.39</v>
      </c>
      <c r="Y1055" t="n">
        <v>1</v>
      </c>
      <c r="Z1055" t="n">
        <v>10</v>
      </c>
    </row>
    <row r="1056">
      <c r="A1056" t="n">
        <v>12</v>
      </c>
      <c r="B1056" t="n">
        <v>105</v>
      </c>
      <c r="C1056" t="inlineStr">
        <is>
          <t xml:space="preserve">CONCLUIDO	</t>
        </is>
      </c>
      <c r="D1056" t="n">
        <v>3.3487</v>
      </c>
      <c r="E1056" t="n">
        <v>29.86</v>
      </c>
      <c r="F1056" t="n">
        <v>24.66</v>
      </c>
      <c r="G1056" t="n">
        <v>22.76</v>
      </c>
      <c r="H1056" t="n">
        <v>0.34</v>
      </c>
      <c r="I1056" t="n">
        <v>65</v>
      </c>
      <c r="J1056" t="n">
        <v>208.77</v>
      </c>
      <c r="K1056" t="n">
        <v>55.27</v>
      </c>
      <c r="L1056" t="n">
        <v>4</v>
      </c>
      <c r="M1056" t="n">
        <v>63</v>
      </c>
      <c r="N1056" t="n">
        <v>44.5</v>
      </c>
      <c r="O1056" t="n">
        <v>25982.82</v>
      </c>
      <c r="P1056" t="n">
        <v>355.73</v>
      </c>
      <c r="Q1056" t="n">
        <v>609.09</v>
      </c>
      <c r="R1056" t="n">
        <v>87.52</v>
      </c>
      <c r="S1056" t="n">
        <v>46.36</v>
      </c>
      <c r="T1056" t="n">
        <v>19982.05</v>
      </c>
      <c r="U1056" t="n">
        <v>0.53</v>
      </c>
      <c r="V1056" t="n">
        <v>0.86</v>
      </c>
      <c r="W1056" t="n">
        <v>9.279999999999999</v>
      </c>
      <c r="X1056" t="n">
        <v>1.28</v>
      </c>
      <c r="Y1056" t="n">
        <v>1</v>
      </c>
      <c r="Z1056" t="n">
        <v>10</v>
      </c>
    </row>
    <row r="1057">
      <c r="A1057" t="n">
        <v>13</v>
      </c>
      <c r="B1057" t="n">
        <v>105</v>
      </c>
      <c r="C1057" t="inlineStr">
        <is>
          <t xml:space="preserve">CONCLUIDO	</t>
        </is>
      </c>
      <c r="D1057" t="n">
        <v>3.3776</v>
      </c>
      <c r="E1057" t="n">
        <v>29.61</v>
      </c>
      <c r="F1057" t="n">
        <v>24.57</v>
      </c>
      <c r="G1057" t="n">
        <v>24.17</v>
      </c>
      <c r="H1057" t="n">
        <v>0.36</v>
      </c>
      <c r="I1057" t="n">
        <v>61</v>
      </c>
      <c r="J1057" t="n">
        <v>209.17</v>
      </c>
      <c r="K1057" t="n">
        <v>55.27</v>
      </c>
      <c r="L1057" t="n">
        <v>4.25</v>
      </c>
      <c r="M1057" t="n">
        <v>59</v>
      </c>
      <c r="N1057" t="n">
        <v>44.65</v>
      </c>
      <c r="O1057" t="n">
        <v>26032.25</v>
      </c>
      <c r="P1057" t="n">
        <v>354.06</v>
      </c>
      <c r="Q1057" t="n">
        <v>609.03</v>
      </c>
      <c r="R1057" t="n">
        <v>84.63</v>
      </c>
      <c r="S1057" t="n">
        <v>46.36</v>
      </c>
      <c r="T1057" t="n">
        <v>18558</v>
      </c>
      <c r="U1057" t="n">
        <v>0.55</v>
      </c>
      <c r="V1057" t="n">
        <v>0.87</v>
      </c>
      <c r="W1057" t="n">
        <v>9.27</v>
      </c>
      <c r="X1057" t="n">
        <v>1.19</v>
      </c>
      <c r="Y1057" t="n">
        <v>1</v>
      </c>
      <c r="Z1057" t="n">
        <v>10</v>
      </c>
    </row>
    <row r="1058">
      <c r="A1058" t="n">
        <v>14</v>
      </c>
      <c r="B1058" t="n">
        <v>105</v>
      </c>
      <c r="C1058" t="inlineStr">
        <is>
          <t xml:space="preserve">CONCLUIDO	</t>
        </is>
      </c>
      <c r="D1058" t="n">
        <v>3.4054</v>
      </c>
      <c r="E1058" t="n">
        <v>29.36</v>
      </c>
      <c r="F1058" t="n">
        <v>24.49</v>
      </c>
      <c r="G1058" t="n">
        <v>25.78</v>
      </c>
      <c r="H1058" t="n">
        <v>0.38</v>
      </c>
      <c r="I1058" t="n">
        <v>57</v>
      </c>
      <c r="J1058" t="n">
        <v>209.58</v>
      </c>
      <c r="K1058" t="n">
        <v>55.27</v>
      </c>
      <c r="L1058" t="n">
        <v>4.5</v>
      </c>
      <c r="M1058" t="n">
        <v>55</v>
      </c>
      <c r="N1058" t="n">
        <v>44.8</v>
      </c>
      <c r="O1058" t="n">
        <v>26081.73</v>
      </c>
      <c r="P1058" t="n">
        <v>352.43</v>
      </c>
      <c r="Q1058" t="n">
        <v>609.0599999999999</v>
      </c>
      <c r="R1058" t="n">
        <v>81.91</v>
      </c>
      <c r="S1058" t="n">
        <v>46.36</v>
      </c>
      <c r="T1058" t="n">
        <v>17217.46</v>
      </c>
      <c r="U1058" t="n">
        <v>0.57</v>
      </c>
      <c r="V1058" t="n">
        <v>0.87</v>
      </c>
      <c r="W1058" t="n">
        <v>9.27</v>
      </c>
      <c r="X1058" t="n">
        <v>1.11</v>
      </c>
      <c r="Y1058" t="n">
        <v>1</v>
      </c>
      <c r="Z1058" t="n">
        <v>10</v>
      </c>
    </row>
    <row r="1059">
      <c r="A1059" t="n">
        <v>15</v>
      </c>
      <c r="B1059" t="n">
        <v>105</v>
      </c>
      <c r="C1059" t="inlineStr">
        <is>
          <t xml:space="preserve">CONCLUIDO	</t>
        </is>
      </c>
      <c r="D1059" t="n">
        <v>3.4269</v>
      </c>
      <c r="E1059" t="n">
        <v>29.18</v>
      </c>
      <c r="F1059" t="n">
        <v>24.43</v>
      </c>
      <c r="G1059" t="n">
        <v>27.14</v>
      </c>
      <c r="H1059" t="n">
        <v>0.4</v>
      </c>
      <c r="I1059" t="n">
        <v>54</v>
      </c>
      <c r="J1059" t="n">
        <v>209.98</v>
      </c>
      <c r="K1059" t="n">
        <v>55.27</v>
      </c>
      <c r="L1059" t="n">
        <v>4.75</v>
      </c>
      <c r="M1059" t="n">
        <v>52</v>
      </c>
      <c r="N1059" t="n">
        <v>44.95</v>
      </c>
      <c r="O1059" t="n">
        <v>26131.27</v>
      </c>
      <c r="P1059" t="n">
        <v>351.3</v>
      </c>
      <c r="Q1059" t="n">
        <v>608.92</v>
      </c>
      <c r="R1059" t="n">
        <v>80.09</v>
      </c>
      <c r="S1059" t="n">
        <v>46.36</v>
      </c>
      <c r="T1059" t="n">
        <v>16320.74</v>
      </c>
      <c r="U1059" t="n">
        <v>0.58</v>
      </c>
      <c r="V1059" t="n">
        <v>0.87</v>
      </c>
      <c r="W1059" t="n">
        <v>9.26</v>
      </c>
      <c r="X1059" t="n">
        <v>1.05</v>
      </c>
      <c r="Y1059" t="n">
        <v>1</v>
      </c>
      <c r="Z1059" t="n">
        <v>10</v>
      </c>
    </row>
    <row r="1060">
      <c r="A1060" t="n">
        <v>16</v>
      </c>
      <c r="B1060" t="n">
        <v>105</v>
      </c>
      <c r="C1060" t="inlineStr">
        <is>
          <t xml:space="preserve">CONCLUIDO	</t>
        </is>
      </c>
      <c r="D1060" t="n">
        <v>3.4419</v>
      </c>
      <c r="E1060" t="n">
        <v>29.05</v>
      </c>
      <c r="F1060" t="n">
        <v>24.38</v>
      </c>
      <c r="G1060" t="n">
        <v>28.13</v>
      </c>
      <c r="H1060" t="n">
        <v>0.42</v>
      </c>
      <c r="I1060" t="n">
        <v>52</v>
      </c>
      <c r="J1060" t="n">
        <v>210.38</v>
      </c>
      <c r="K1060" t="n">
        <v>55.27</v>
      </c>
      <c r="L1060" t="n">
        <v>5</v>
      </c>
      <c r="M1060" t="n">
        <v>50</v>
      </c>
      <c r="N1060" t="n">
        <v>45.11</v>
      </c>
      <c r="O1060" t="n">
        <v>26180.86</v>
      </c>
      <c r="P1060" t="n">
        <v>350.4</v>
      </c>
      <c r="Q1060" t="n">
        <v>608.89</v>
      </c>
      <c r="R1060" t="n">
        <v>78.47</v>
      </c>
      <c r="S1060" t="n">
        <v>46.36</v>
      </c>
      <c r="T1060" t="n">
        <v>15520.41</v>
      </c>
      <c r="U1060" t="n">
        <v>0.59</v>
      </c>
      <c r="V1060" t="n">
        <v>0.87</v>
      </c>
      <c r="W1060" t="n">
        <v>9.27</v>
      </c>
      <c r="X1060" t="n">
        <v>1.01</v>
      </c>
      <c r="Y1060" t="n">
        <v>1</v>
      </c>
      <c r="Z1060" t="n">
        <v>10</v>
      </c>
    </row>
    <row r="1061">
      <c r="A1061" t="n">
        <v>17</v>
      </c>
      <c r="B1061" t="n">
        <v>105</v>
      </c>
      <c r="C1061" t="inlineStr">
        <is>
          <t xml:space="preserve">CONCLUIDO	</t>
        </is>
      </c>
      <c r="D1061" t="n">
        <v>3.4611</v>
      </c>
      <c r="E1061" t="n">
        <v>28.89</v>
      </c>
      <c r="F1061" t="n">
        <v>24.34</v>
      </c>
      <c r="G1061" t="n">
        <v>29.8</v>
      </c>
      <c r="H1061" t="n">
        <v>0.44</v>
      </c>
      <c r="I1061" t="n">
        <v>49</v>
      </c>
      <c r="J1061" t="n">
        <v>210.78</v>
      </c>
      <c r="K1061" t="n">
        <v>55.27</v>
      </c>
      <c r="L1061" t="n">
        <v>5.25</v>
      </c>
      <c r="M1061" t="n">
        <v>47</v>
      </c>
      <c r="N1061" t="n">
        <v>45.26</v>
      </c>
      <c r="O1061" t="n">
        <v>26230.5</v>
      </c>
      <c r="P1061" t="n">
        <v>349.4</v>
      </c>
      <c r="Q1061" t="n">
        <v>609</v>
      </c>
      <c r="R1061" t="n">
        <v>77.44</v>
      </c>
      <c r="S1061" t="n">
        <v>46.36</v>
      </c>
      <c r="T1061" t="n">
        <v>15023.63</v>
      </c>
      <c r="U1061" t="n">
        <v>0.6</v>
      </c>
      <c r="V1061" t="n">
        <v>0.88</v>
      </c>
      <c r="W1061" t="n">
        <v>9.26</v>
      </c>
      <c r="X1061" t="n">
        <v>0.97</v>
      </c>
      <c r="Y1061" t="n">
        <v>1</v>
      </c>
      <c r="Z1061" t="n">
        <v>10</v>
      </c>
    </row>
    <row r="1062">
      <c r="A1062" t="n">
        <v>18</v>
      </c>
      <c r="B1062" t="n">
        <v>105</v>
      </c>
      <c r="C1062" t="inlineStr">
        <is>
          <t xml:space="preserve">CONCLUIDO	</t>
        </is>
      </c>
      <c r="D1062" t="n">
        <v>3.4755</v>
      </c>
      <c r="E1062" t="n">
        <v>28.77</v>
      </c>
      <c r="F1062" t="n">
        <v>24.3</v>
      </c>
      <c r="G1062" t="n">
        <v>31.02</v>
      </c>
      <c r="H1062" t="n">
        <v>0.46</v>
      </c>
      <c r="I1062" t="n">
        <v>47</v>
      </c>
      <c r="J1062" t="n">
        <v>211.18</v>
      </c>
      <c r="K1062" t="n">
        <v>55.27</v>
      </c>
      <c r="L1062" t="n">
        <v>5.5</v>
      </c>
      <c r="M1062" t="n">
        <v>45</v>
      </c>
      <c r="N1062" t="n">
        <v>45.41</v>
      </c>
      <c r="O1062" t="n">
        <v>26280.2</v>
      </c>
      <c r="P1062" t="n">
        <v>348.36</v>
      </c>
      <c r="Q1062" t="n">
        <v>608.9299999999999</v>
      </c>
      <c r="R1062" t="n">
        <v>76.22</v>
      </c>
      <c r="S1062" t="n">
        <v>46.36</v>
      </c>
      <c r="T1062" t="n">
        <v>14421.43</v>
      </c>
      <c r="U1062" t="n">
        <v>0.61</v>
      </c>
      <c r="V1062" t="n">
        <v>0.88</v>
      </c>
      <c r="W1062" t="n">
        <v>9.25</v>
      </c>
      <c r="X1062" t="n">
        <v>0.93</v>
      </c>
      <c r="Y1062" t="n">
        <v>1</v>
      </c>
      <c r="Z1062" t="n">
        <v>10</v>
      </c>
    </row>
    <row r="1063">
      <c r="A1063" t="n">
        <v>19</v>
      </c>
      <c r="B1063" t="n">
        <v>105</v>
      </c>
      <c r="C1063" t="inlineStr">
        <is>
          <t xml:space="preserve">CONCLUIDO	</t>
        </is>
      </c>
      <c r="D1063" t="n">
        <v>3.4894</v>
      </c>
      <c r="E1063" t="n">
        <v>28.66</v>
      </c>
      <c r="F1063" t="n">
        <v>24.27</v>
      </c>
      <c r="G1063" t="n">
        <v>32.36</v>
      </c>
      <c r="H1063" t="n">
        <v>0.48</v>
      </c>
      <c r="I1063" t="n">
        <v>45</v>
      </c>
      <c r="J1063" t="n">
        <v>211.59</v>
      </c>
      <c r="K1063" t="n">
        <v>55.27</v>
      </c>
      <c r="L1063" t="n">
        <v>5.75</v>
      </c>
      <c r="M1063" t="n">
        <v>43</v>
      </c>
      <c r="N1063" t="n">
        <v>45.57</v>
      </c>
      <c r="O1063" t="n">
        <v>26329.94</v>
      </c>
      <c r="P1063" t="n">
        <v>347.59</v>
      </c>
      <c r="Q1063" t="n">
        <v>608.9</v>
      </c>
      <c r="R1063" t="n">
        <v>75.04000000000001</v>
      </c>
      <c r="S1063" t="n">
        <v>46.36</v>
      </c>
      <c r="T1063" t="n">
        <v>13842.24</v>
      </c>
      <c r="U1063" t="n">
        <v>0.62</v>
      </c>
      <c r="V1063" t="n">
        <v>0.88</v>
      </c>
      <c r="W1063" t="n">
        <v>9.26</v>
      </c>
      <c r="X1063" t="n">
        <v>0.9</v>
      </c>
      <c r="Y1063" t="n">
        <v>1</v>
      </c>
      <c r="Z1063" t="n">
        <v>10</v>
      </c>
    </row>
    <row r="1064">
      <c r="A1064" t="n">
        <v>20</v>
      </c>
      <c r="B1064" t="n">
        <v>105</v>
      </c>
      <c r="C1064" t="inlineStr">
        <is>
          <t xml:space="preserve">CONCLUIDO	</t>
        </is>
      </c>
      <c r="D1064" t="n">
        <v>3.5066</v>
      </c>
      <c r="E1064" t="n">
        <v>28.52</v>
      </c>
      <c r="F1064" t="n">
        <v>24.21</v>
      </c>
      <c r="G1064" t="n">
        <v>33.78</v>
      </c>
      <c r="H1064" t="n">
        <v>0.5</v>
      </c>
      <c r="I1064" t="n">
        <v>43</v>
      </c>
      <c r="J1064" t="n">
        <v>211.99</v>
      </c>
      <c r="K1064" t="n">
        <v>55.27</v>
      </c>
      <c r="L1064" t="n">
        <v>6</v>
      </c>
      <c r="M1064" t="n">
        <v>41</v>
      </c>
      <c r="N1064" t="n">
        <v>45.72</v>
      </c>
      <c r="O1064" t="n">
        <v>26379.74</v>
      </c>
      <c r="P1064" t="n">
        <v>346.51</v>
      </c>
      <c r="Q1064" t="n">
        <v>608.91</v>
      </c>
      <c r="R1064" t="n">
        <v>73.47</v>
      </c>
      <c r="S1064" t="n">
        <v>46.36</v>
      </c>
      <c r="T1064" t="n">
        <v>13068.27</v>
      </c>
      <c r="U1064" t="n">
        <v>0.63</v>
      </c>
      <c r="V1064" t="n">
        <v>0.88</v>
      </c>
      <c r="W1064" t="n">
        <v>9.24</v>
      </c>
      <c r="X1064" t="n">
        <v>0.83</v>
      </c>
      <c r="Y1064" t="n">
        <v>1</v>
      </c>
      <c r="Z1064" t="n">
        <v>10</v>
      </c>
    </row>
    <row r="1065">
      <c r="A1065" t="n">
        <v>21</v>
      </c>
      <c r="B1065" t="n">
        <v>105</v>
      </c>
      <c r="C1065" t="inlineStr">
        <is>
          <t xml:space="preserve">CONCLUIDO	</t>
        </is>
      </c>
      <c r="D1065" t="n">
        <v>3.5203</v>
      </c>
      <c r="E1065" t="n">
        <v>28.41</v>
      </c>
      <c r="F1065" t="n">
        <v>24.18</v>
      </c>
      <c r="G1065" t="n">
        <v>35.38</v>
      </c>
      <c r="H1065" t="n">
        <v>0.52</v>
      </c>
      <c r="I1065" t="n">
        <v>41</v>
      </c>
      <c r="J1065" t="n">
        <v>212.4</v>
      </c>
      <c r="K1065" t="n">
        <v>55.27</v>
      </c>
      <c r="L1065" t="n">
        <v>6.25</v>
      </c>
      <c r="M1065" t="n">
        <v>39</v>
      </c>
      <c r="N1065" t="n">
        <v>45.87</v>
      </c>
      <c r="O1065" t="n">
        <v>26429.59</v>
      </c>
      <c r="P1065" t="n">
        <v>345.58</v>
      </c>
      <c r="Q1065" t="n">
        <v>608.9400000000001</v>
      </c>
      <c r="R1065" t="n">
        <v>72.33</v>
      </c>
      <c r="S1065" t="n">
        <v>46.36</v>
      </c>
      <c r="T1065" t="n">
        <v>12508.42</v>
      </c>
      <c r="U1065" t="n">
        <v>0.64</v>
      </c>
      <c r="V1065" t="n">
        <v>0.88</v>
      </c>
      <c r="W1065" t="n">
        <v>9.25</v>
      </c>
      <c r="X1065" t="n">
        <v>0.8100000000000001</v>
      </c>
      <c r="Y1065" t="n">
        <v>1</v>
      </c>
      <c r="Z1065" t="n">
        <v>10</v>
      </c>
    </row>
    <row r="1066">
      <c r="A1066" t="n">
        <v>22</v>
      </c>
      <c r="B1066" t="n">
        <v>105</v>
      </c>
      <c r="C1066" t="inlineStr">
        <is>
          <t xml:space="preserve">CONCLUIDO	</t>
        </is>
      </c>
      <c r="D1066" t="n">
        <v>3.5352</v>
      </c>
      <c r="E1066" t="n">
        <v>28.29</v>
      </c>
      <c r="F1066" t="n">
        <v>24.14</v>
      </c>
      <c r="G1066" t="n">
        <v>37.14</v>
      </c>
      <c r="H1066" t="n">
        <v>0.54</v>
      </c>
      <c r="I1066" t="n">
        <v>39</v>
      </c>
      <c r="J1066" t="n">
        <v>212.8</v>
      </c>
      <c r="K1066" t="n">
        <v>55.27</v>
      </c>
      <c r="L1066" t="n">
        <v>6.5</v>
      </c>
      <c r="M1066" t="n">
        <v>37</v>
      </c>
      <c r="N1066" t="n">
        <v>46.03</v>
      </c>
      <c r="O1066" t="n">
        <v>26479.5</v>
      </c>
      <c r="P1066" t="n">
        <v>344.68</v>
      </c>
      <c r="Q1066" t="n">
        <v>608.86</v>
      </c>
      <c r="R1066" t="n">
        <v>70.91</v>
      </c>
      <c r="S1066" t="n">
        <v>46.36</v>
      </c>
      <c r="T1066" t="n">
        <v>11805.99</v>
      </c>
      <c r="U1066" t="n">
        <v>0.65</v>
      </c>
      <c r="V1066" t="n">
        <v>0.88</v>
      </c>
      <c r="W1066" t="n">
        <v>9.25</v>
      </c>
      <c r="X1066" t="n">
        <v>0.77</v>
      </c>
      <c r="Y1066" t="n">
        <v>1</v>
      </c>
      <c r="Z1066" t="n">
        <v>10</v>
      </c>
    </row>
    <row r="1067">
      <c r="A1067" t="n">
        <v>23</v>
      </c>
      <c r="B1067" t="n">
        <v>105</v>
      </c>
      <c r="C1067" t="inlineStr">
        <is>
          <t xml:space="preserve">CONCLUIDO	</t>
        </is>
      </c>
      <c r="D1067" t="n">
        <v>3.5436</v>
      </c>
      <c r="E1067" t="n">
        <v>28.22</v>
      </c>
      <c r="F1067" t="n">
        <v>24.11</v>
      </c>
      <c r="G1067" t="n">
        <v>38.07</v>
      </c>
      <c r="H1067" t="n">
        <v>0.5600000000000001</v>
      </c>
      <c r="I1067" t="n">
        <v>38</v>
      </c>
      <c r="J1067" t="n">
        <v>213.21</v>
      </c>
      <c r="K1067" t="n">
        <v>55.27</v>
      </c>
      <c r="L1067" t="n">
        <v>6.75</v>
      </c>
      <c r="M1067" t="n">
        <v>36</v>
      </c>
      <c r="N1067" t="n">
        <v>46.18</v>
      </c>
      <c r="O1067" t="n">
        <v>26529.46</v>
      </c>
      <c r="P1067" t="n">
        <v>343.99</v>
      </c>
      <c r="Q1067" t="n">
        <v>608.88</v>
      </c>
      <c r="R1067" t="n">
        <v>70.23999999999999</v>
      </c>
      <c r="S1067" t="n">
        <v>46.36</v>
      </c>
      <c r="T1067" t="n">
        <v>11476.78</v>
      </c>
      <c r="U1067" t="n">
        <v>0.66</v>
      </c>
      <c r="V1067" t="n">
        <v>0.88</v>
      </c>
      <c r="W1067" t="n">
        <v>9.24</v>
      </c>
      <c r="X1067" t="n">
        <v>0.74</v>
      </c>
      <c r="Y1067" t="n">
        <v>1</v>
      </c>
      <c r="Z1067" t="n">
        <v>10</v>
      </c>
    </row>
    <row r="1068">
      <c r="A1068" t="n">
        <v>24</v>
      </c>
      <c r="B1068" t="n">
        <v>105</v>
      </c>
      <c r="C1068" t="inlineStr">
        <is>
          <t xml:space="preserve">CONCLUIDO	</t>
        </is>
      </c>
      <c r="D1068" t="n">
        <v>3.5495</v>
      </c>
      <c r="E1068" t="n">
        <v>28.17</v>
      </c>
      <c r="F1068" t="n">
        <v>24.11</v>
      </c>
      <c r="G1068" t="n">
        <v>39.09</v>
      </c>
      <c r="H1068" t="n">
        <v>0.58</v>
      </c>
      <c r="I1068" t="n">
        <v>37</v>
      </c>
      <c r="J1068" t="n">
        <v>213.61</v>
      </c>
      <c r="K1068" t="n">
        <v>55.27</v>
      </c>
      <c r="L1068" t="n">
        <v>7</v>
      </c>
      <c r="M1068" t="n">
        <v>35</v>
      </c>
      <c r="N1068" t="n">
        <v>46.34</v>
      </c>
      <c r="O1068" t="n">
        <v>26579.47</v>
      </c>
      <c r="P1068" t="n">
        <v>343.42</v>
      </c>
      <c r="Q1068" t="n">
        <v>608.86</v>
      </c>
      <c r="R1068" t="n">
        <v>70.05</v>
      </c>
      <c r="S1068" t="n">
        <v>46.36</v>
      </c>
      <c r="T1068" t="n">
        <v>11385.72</v>
      </c>
      <c r="U1068" t="n">
        <v>0.66</v>
      </c>
      <c r="V1068" t="n">
        <v>0.88</v>
      </c>
      <c r="W1068" t="n">
        <v>9.25</v>
      </c>
      <c r="X1068" t="n">
        <v>0.73</v>
      </c>
      <c r="Y1068" t="n">
        <v>1</v>
      </c>
      <c r="Z1068" t="n">
        <v>10</v>
      </c>
    </row>
    <row r="1069">
      <c r="A1069" t="n">
        <v>25</v>
      </c>
      <c r="B1069" t="n">
        <v>105</v>
      </c>
      <c r="C1069" t="inlineStr">
        <is>
          <t xml:space="preserve">CONCLUIDO	</t>
        </is>
      </c>
      <c r="D1069" t="n">
        <v>3.5659</v>
      </c>
      <c r="E1069" t="n">
        <v>28.04</v>
      </c>
      <c r="F1069" t="n">
        <v>24.06</v>
      </c>
      <c r="G1069" t="n">
        <v>41.24</v>
      </c>
      <c r="H1069" t="n">
        <v>0.6</v>
      </c>
      <c r="I1069" t="n">
        <v>35</v>
      </c>
      <c r="J1069" t="n">
        <v>214.02</v>
      </c>
      <c r="K1069" t="n">
        <v>55.27</v>
      </c>
      <c r="L1069" t="n">
        <v>7.25</v>
      </c>
      <c r="M1069" t="n">
        <v>33</v>
      </c>
      <c r="N1069" t="n">
        <v>46.49</v>
      </c>
      <c r="O1069" t="n">
        <v>26629.54</v>
      </c>
      <c r="P1069" t="n">
        <v>342.54</v>
      </c>
      <c r="Q1069" t="n">
        <v>608.99</v>
      </c>
      <c r="R1069" t="n">
        <v>68.59</v>
      </c>
      <c r="S1069" t="n">
        <v>46.36</v>
      </c>
      <c r="T1069" t="n">
        <v>10667.22</v>
      </c>
      <c r="U1069" t="n">
        <v>0.68</v>
      </c>
      <c r="V1069" t="n">
        <v>0.89</v>
      </c>
      <c r="W1069" t="n">
        <v>9.24</v>
      </c>
      <c r="X1069" t="n">
        <v>0.68</v>
      </c>
      <c r="Y1069" t="n">
        <v>1</v>
      </c>
      <c r="Z1069" t="n">
        <v>10</v>
      </c>
    </row>
    <row r="1070">
      <c r="A1070" t="n">
        <v>26</v>
      </c>
      <c r="B1070" t="n">
        <v>105</v>
      </c>
      <c r="C1070" t="inlineStr">
        <is>
          <t xml:space="preserve">CONCLUIDO	</t>
        </is>
      </c>
      <c r="D1070" t="n">
        <v>3.5749</v>
      </c>
      <c r="E1070" t="n">
        <v>27.97</v>
      </c>
      <c r="F1070" t="n">
        <v>24.03</v>
      </c>
      <c r="G1070" t="n">
        <v>42.4</v>
      </c>
      <c r="H1070" t="n">
        <v>0.62</v>
      </c>
      <c r="I1070" t="n">
        <v>34</v>
      </c>
      <c r="J1070" t="n">
        <v>214.42</v>
      </c>
      <c r="K1070" t="n">
        <v>55.27</v>
      </c>
      <c r="L1070" t="n">
        <v>7.5</v>
      </c>
      <c r="M1070" t="n">
        <v>32</v>
      </c>
      <c r="N1070" t="n">
        <v>46.65</v>
      </c>
      <c r="O1070" t="n">
        <v>26679.66</v>
      </c>
      <c r="P1070" t="n">
        <v>341.68</v>
      </c>
      <c r="Q1070" t="n">
        <v>608.85</v>
      </c>
      <c r="R1070" t="n">
        <v>67.56</v>
      </c>
      <c r="S1070" t="n">
        <v>46.36</v>
      </c>
      <c r="T1070" t="n">
        <v>10156.54</v>
      </c>
      <c r="U1070" t="n">
        <v>0.6899999999999999</v>
      </c>
      <c r="V1070" t="n">
        <v>0.89</v>
      </c>
      <c r="W1070" t="n">
        <v>9.24</v>
      </c>
      <c r="X1070" t="n">
        <v>0.66</v>
      </c>
      <c r="Y1070" t="n">
        <v>1</v>
      </c>
      <c r="Z1070" t="n">
        <v>10</v>
      </c>
    </row>
    <row r="1071">
      <c r="A1071" t="n">
        <v>27</v>
      </c>
      <c r="B1071" t="n">
        <v>105</v>
      </c>
      <c r="C1071" t="inlineStr">
        <is>
          <t xml:space="preserve">CONCLUIDO	</t>
        </is>
      </c>
      <c r="D1071" t="n">
        <v>3.5826</v>
      </c>
      <c r="E1071" t="n">
        <v>27.91</v>
      </c>
      <c r="F1071" t="n">
        <v>24.01</v>
      </c>
      <c r="G1071" t="n">
        <v>43.65</v>
      </c>
      <c r="H1071" t="n">
        <v>0.64</v>
      </c>
      <c r="I1071" t="n">
        <v>33</v>
      </c>
      <c r="J1071" t="n">
        <v>214.83</v>
      </c>
      <c r="K1071" t="n">
        <v>55.27</v>
      </c>
      <c r="L1071" t="n">
        <v>7.75</v>
      </c>
      <c r="M1071" t="n">
        <v>31</v>
      </c>
      <c r="N1071" t="n">
        <v>46.81</v>
      </c>
      <c r="O1071" t="n">
        <v>26729.83</v>
      </c>
      <c r="P1071" t="n">
        <v>341.12</v>
      </c>
      <c r="Q1071" t="n">
        <v>608.88</v>
      </c>
      <c r="R1071" t="n">
        <v>67.13</v>
      </c>
      <c r="S1071" t="n">
        <v>46.36</v>
      </c>
      <c r="T1071" t="n">
        <v>9947.969999999999</v>
      </c>
      <c r="U1071" t="n">
        <v>0.6899999999999999</v>
      </c>
      <c r="V1071" t="n">
        <v>0.89</v>
      </c>
      <c r="W1071" t="n">
        <v>9.23</v>
      </c>
      <c r="X1071" t="n">
        <v>0.64</v>
      </c>
      <c r="Y1071" t="n">
        <v>1</v>
      </c>
      <c r="Z1071" t="n">
        <v>10</v>
      </c>
    </row>
    <row r="1072">
      <c r="A1072" t="n">
        <v>28</v>
      </c>
      <c r="B1072" t="n">
        <v>105</v>
      </c>
      <c r="C1072" t="inlineStr">
        <is>
          <t xml:space="preserve">CONCLUIDO	</t>
        </is>
      </c>
      <c r="D1072" t="n">
        <v>3.589</v>
      </c>
      <c r="E1072" t="n">
        <v>27.86</v>
      </c>
      <c r="F1072" t="n">
        <v>24</v>
      </c>
      <c r="G1072" t="n">
        <v>45</v>
      </c>
      <c r="H1072" t="n">
        <v>0.66</v>
      </c>
      <c r="I1072" t="n">
        <v>32</v>
      </c>
      <c r="J1072" t="n">
        <v>215.24</v>
      </c>
      <c r="K1072" t="n">
        <v>55.27</v>
      </c>
      <c r="L1072" t="n">
        <v>8</v>
      </c>
      <c r="M1072" t="n">
        <v>30</v>
      </c>
      <c r="N1072" t="n">
        <v>46.97</v>
      </c>
      <c r="O1072" t="n">
        <v>26780.06</v>
      </c>
      <c r="P1072" t="n">
        <v>340.59</v>
      </c>
      <c r="Q1072" t="n">
        <v>608.9400000000001</v>
      </c>
      <c r="R1072" t="n">
        <v>66.90000000000001</v>
      </c>
      <c r="S1072" t="n">
        <v>46.36</v>
      </c>
      <c r="T1072" t="n">
        <v>9836.85</v>
      </c>
      <c r="U1072" t="n">
        <v>0.6899999999999999</v>
      </c>
      <c r="V1072" t="n">
        <v>0.89</v>
      </c>
      <c r="W1072" t="n">
        <v>9.23</v>
      </c>
      <c r="X1072" t="n">
        <v>0.63</v>
      </c>
      <c r="Y1072" t="n">
        <v>1</v>
      </c>
      <c r="Z1072" t="n">
        <v>10</v>
      </c>
    </row>
    <row r="1073">
      <c r="A1073" t="n">
        <v>29</v>
      </c>
      <c r="B1073" t="n">
        <v>105</v>
      </c>
      <c r="C1073" t="inlineStr">
        <is>
          <t xml:space="preserve">CONCLUIDO	</t>
        </is>
      </c>
      <c r="D1073" t="n">
        <v>3.5985</v>
      </c>
      <c r="E1073" t="n">
        <v>27.79</v>
      </c>
      <c r="F1073" t="n">
        <v>23.97</v>
      </c>
      <c r="G1073" t="n">
        <v>46.39</v>
      </c>
      <c r="H1073" t="n">
        <v>0.68</v>
      </c>
      <c r="I1073" t="n">
        <v>31</v>
      </c>
      <c r="J1073" t="n">
        <v>215.65</v>
      </c>
      <c r="K1073" t="n">
        <v>55.27</v>
      </c>
      <c r="L1073" t="n">
        <v>8.25</v>
      </c>
      <c r="M1073" t="n">
        <v>29</v>
      </c>
      <c r="N1073" t="n">
        <v>47.12</v>
      </c>
      <c r="O1073" t="n">
        <v>26830.34</v>
      </c>
      <c r="P1073" t="n">
        <v>340.01</v>
      </c>
      <c r="Q1073" t="n">
        <v>608.9299999999999</v>
      </c>
      <c r="R1073" t="n">
        <v>65.8</v>
      </c>
      <c r="S1073" t="n">
        <v>46.36</v>
      </c>
      <c r="T1073" t="n">
        <v>9293.799999999999</v>
      </c>
      <c r="U1073" t="n">
        <v>0.7</v>
      </c>
      <c r="V1073" t="n">
        <v>0.89</v>
      </c>
      <c r="W1073" t="n">
        <v>9.23</v>
      </c>
      <c r="X1073" t="n">
        <v>0.59</v>
      </c>
      <c r="Y1073" t="n">
        <v>1</v>
      </c>
      <c r="Z1073" t="n">
        <v>10</v>
      </c>
    </row>
    <row r="1074">
      <c r="A1074" t="n">
        <v>30</v>
      </c>
      <c r="B1074" t="n">
        <v>105</v>
      </c>
      <c r="C1074" t="inlineStr">
        <is>
          <t xml:space="preserve">CONCLUIDO	</t>
        </is>
      </c>
      <c r="D1074" t="n">
        <v>3.6049</v>
      </c>
      <c r="E1074" t="n">
        <v>27.74</v>
      </c>
      <c r="F1074" t="n">
        <v>23.96</v>
      </c>
      <c r="G1074" t="n">
        <v>47.92</v>
      </c>
      <c r="H1074" t="n">
        <v>0.7</v>
      </c>
      <c r="I1074" t="n">
        <v>30</v>
      </c>
      <c r="J1074" t="n">
        <v>216.05</v>
      </c>
      <c r="K1074" t="n">
        <v>55.27</v>
      </c>
      <c r="L1074" t="n">
        <v>8.5</v>
      </c>
      <c r="M1074" t="n">
        <v>28</v>
      </c>
      <c r="N1074" t="n">
        <v>47.28</v>
      </c>
      <c r="O1074" t="n">
        <v>26880.68</v>
      </c>
      <c r="P1074" t="n">
        <v>339.17</v>
      </c>
      <c r="Q1074" t="n">
        <v>608.84</v>
      </c>
      <c r="R1074" t="n">
        <v>65.73999999999999</v>
      </c>
      <c r="S1074" t="n">
        <v>46.36</v>
      </c>
      <c r="T1074" t="n">
        <v>9268.780000000001</v>
      </c>
      <c r="U1074" t="n">
        <v>0.71</v>
      </c>
      <c r="V1074" t="n">
        <v>0.89</v>
      </c>
      <c r="W1074" t="n">
        <v>9.220000000000001</v>
      </c>
      <c r="X1074" t="n">
        <v>0.59</v>
      </c>
      <c r="Y1074" t="n">
        <v>1</v>
      </c>
      <c r="Z1074" t="n">
        <v>10</v>
      </c>
    </row>
    <row r="1075">
      <c r="A1075" t="n">
        <v>31</v>
      </c>
      <c r="B1075" t="n">
        <v>105</v>
      </c>
      <c r="C1075" t="inlineStr">
        <is>
          <t xml:space="preserve">CONCLUIDO	</t>
        </is>
      </c>
      <c r="D1075" t="n">
        <v>3.6141</v>
      </c>
      <c r="E1075" t="n">
        <v>27.67</v>
      </c>
      <c r="F1075" t="n">
        <v>23.93</v>
      </c>
      <c r="G1075" t="n">
        <v>49.51</v>
      </c>
      <c r="H1075" t="n">
        <v>0.72</v>
      </c>
      <c r="I1075" t="n">
        <v>29</v>
      </c>
      <c r="J1075" t="n">
        <v>216.46</v>
      </c>
      <c r="K1075" t="n">
        <v>55.27</v>
      </c>
      <c r="L1075" t="n">
        <v>8.75</v>
      </c>
      <c r="M1075" t="n">
        <v>27</v>
      </c>
      <c r="N1075" t="n">
        <v>47.44</v>
      </c>
      <c r="O1075" t="n">
        <v>26931.07</v>
      </c>
      <c r="P1075" t="n">
        <v>338.75</v>
      </c>
      <c r="Q1075" t="n">
        <v>608.89</v>
      </c>
      <c r="R1075" t="n">
        <v>64.5</v>
      </c>
      <c r="S1075" t="n">
        <v>46.36</v>
      </c>
      <c r="T1075" t="n">
        <v>8654.84</v>
      </c>
      <c r="U1075" t="n">
        <v>0.72</v>
      </c>
      <c r="V1075" t="n">
        <v>0.89</v>
      </c>
      <c r="W1075" t="n">
        <v>9.23</v>
      </c>
      <c r="X1075" t="n">
        <v>0.5600000000000001</v>
      </c>
      <c r="Y1075" t="n">
        <v>1</v>
      </c>
      <c r="Z1075" t="n">
        <v>10</v>
      </c>
    </row>
    <row r="1076">
      <c r="A1076" t="n">
        <v>32</v>
      </c>
      <c r="B1076" t="n">
        <v>105</v>
      </c>
      <c r="C1076" t="inlineStr">
        <is>
          <t xml:space="preserve">CONCLUIDO	</t>
        </is>
      </c>
      <c r="D1076" t="n">
        <v>3.6208</v>
      </c>
      <c r="E1076" t="n">
        <v>27.62</v>
      </c>
      <c r="F1076" t="n">
        <v>23.92</v>
      </c>
      <c r="G1076" t="n">
        <v>51.25</v>
      </c>
      <c r="H1076" t="n">
        <v>0.74</v>
      </c>
      <c r="I1076" t="n">
        <v>28</v>
      </c>
      <c r="J1076" t="n">
        <v>216.87</v>
      </c>
      <c r="K1076" t="n">
        <v>55.27</v>
      </c>
      <c r="L1076" t="n">
        <v>9</v>
      </c>
      <c r="M1076" t="n">
        <v>26</v>
      </c>
      <c r="N1076" t="n">
        <v>47.6</v>
      </c>
      <c r="O1076" t="n">
        <v>26981.51</v>
      </c>
      <c r="P1076" t="n">
        <v>338.13</v>
      </c>
      <c r="Q1076" t="n">
        <v>608.86</v>
      </c>
      <c r="R1076" t="n">
        <v>64.62</v>
      </c>
      <c r="S1076" t="n">
        <v>46.36</v>
      </c>
      <c r="T1076" t="n">
        <v>8720.049999999999</v>
      </c>
      <c r="U1076" t="n">
        <v>0.72</v>
      </c>
      <c r="V1076" t="n">
        <v>0.89</v>
      </c>
      <c r="W1076" t="n">
        <v>9.210000000000001</v>
      </c>
      <c r="X1076" t="n">
        <v>0.54</v>
      </c>
      <c r="Y1076" t="n">
        <v>1</v>
      </c>
      <c r="Z1076" t="n">
        <v>10</v>
      </c>
    </row>
    <row r="1077">
      <c r="A1077" t="n">
        <v>33</v>
      </c>
      <c r="B1077" t="n">
        <v>105</v>
      </c>
      <c r="C1077" t="inlineStr">
        <is>
          <t xml:space="preserve">CONCLUIDO	</t>
        </is>
      </c>
      <c r="D1077" t="n">
        <v>3.6223</v>
      </c>
      <c r="E1077" t="n">
        <v>27.61</v>
      </c>
      <c r="F1077" t="n">
        <v>23.91</v>
      </c>
      <c r="G1077" t="n">
        <v>51.23</v>
      </c>
      <c r="H1077" t="n">
        <v>0.76</v>
      </c>
      <c r="I1077" t="n">
        <v>28</v>
      </c>
      <c r="J1077" t="n">
        <v>217.28</v>
      </c>
      <c r="K1077" t="n">
        <v>55.27</v>
      </c>
      <c r="L1077" t="n">
        <v>9.25</v>
      </c>
      <c r="M1077" t="n">
        <v>26</v>
      </c>
      <c r="N1077" t="n">
        <v>47.76</v>
      </c>
      <c r="O1077" t="n">
        <v>27032.02</v>
      </c>
      <c r="P1077" t="n">
        <v>337.31</v>
      </c>
      <c r="Q1077" t="n">
        <v>608.8200000000001</v>
      </c>
      <c r="R1077" t="n">
        <v>64.14</v>
      </c>
      <c r="S1077" t="n">
        <v>46.36</v>
      </c>
      <c r="T1077" t="n">
        <v>8476.440000000001</v>
      </c>
      <c r="U1077" t="n">
        <v>0.72</v>
      </c>
      <c r="V1077" t="n">
        <v>0.89</v>
      </c>
      <c r="W1077" t="n">
        <v>9.220000000000001</v>
      </c>
      <c r="X1077" t="n">
        <v>0.53</v>
      </c>
      <c r="Y1077" t="n">
        <v>1</v>
      </c>
      <c r="Z1077" t="n">
        <v>10</v>
      </c>
    </row>
    <row r="1078">
      <c r="A1078" t="n">
        <v>34</v>
      </c>
      <c r="B1078" t="n">
        <v>105</v>
      </c>
      <c r="C1078" t="inlineStr">
        <is>
          <t xml:space="preserve">CONCLUIDO	</t>
        </is>
      </c>
      <c r="D1078" t="n">
        <v>3.6311</v>
      </c>
      <c r="E1078" t="n">
        <v>27.54</v>
      </c>
      <c r="F1078" t="n">
        <v>23.88</v>
      </c>
      <c r="G1078" t="n">
        <v>53.07</v>
      </c>
      <c r="H1078" t="n">
        <v>0.78</v>
      </c>
      <c r="I1078" t="n">
        <v>27</v>
      </c>
      <c r="J1078" t="n">
        <v>217.69</v>
      </c>
      <c r="K1078" t="n">
        <v>55.27</v>
      </c>
      <c r="L1078" t="n">
        <v>9.5</v>
      </c>
      <c r="M1078" t="n">
        <v>25</v>
      </c>
      <c r="N1078" t="n">
        <v>47.92</v>
      </c>
      <c r="O1078" t="n">
        <v>27082.57</v>
      </c>
      <c r="P1078" t="n">
        <v>337.07</v>
      </c>
      <c r="Q1078" t="n">
        <v>608.85</v>
      </c>
      <c r="R1078" t="n">
        <v>63.38</v>
      </c>
      <c r="S1078" t="n">
        <v>46.36</v>
      </c>
      <c r="T1078" t="n">
        <v>8100.4</v>
      </c>
      <c r="U1078" t="n">
        <v>0.73</v>
      </c>
      <c r="V1078" t="n">
        <v>0.89</v>
      </c>
      <c r="W1078" t="n">
        <v>9.210000000000001</v>
      </c>
      <c r="X1078" t="n">
        <v>0.51</v>
      </c>
      <c r="Y1078" t="n">
        <v>1</v>
      </c>
      <c r="Z1078" t="n">
        <v>10</v>
      </c>
    </row>
    <row r="1079">
      <c r="A1079" t="n">
        <v>35</v>
      </c>
      <c r="B1079" t="n">
        <v>105</v>
      </c>
      <c r="C1079" t="inlineStr">
        <is>
          <t xml:space="preserve">CONCLUIDO	</t>
        </is>
      </c>
      <c r="D1079" t="n">
        <v>3.6382</v>
      </c>
      <c r="E1079" t="n">
        <v>27.49</v>
      </c>
      <c r="F1079" t="n">
        <v>23.87</v>
      </c>
      <c r="G1079" t="n">
        <v>55.08</v>
      </c>
      <c r="H1079" t="n">
        <v>0.79</v>
      </c>
      <c r="I1079" t="n">
        <v>26</v>
      </c>
      <c r="J1079" t="n">
        <v>218.1</v>
      </c>
      <c r="K1079" t="n">
        <v>55.27</v>
      </c>
      <c r="L1079" t="n">
        <v>9.75</v>
      </c>
      <c r="M1079" t="n">
        <v>24</v>
      </c>
      <c r="N1079" t="n">
        <v>48.08</v>
      </c>
      <c r="O1079" t="n">
        <v>27133.18</v>
      </c>
      <c r="P1079" t="n">
        <v>336.26</v>
      </c>
      <c r="Q1079" t="n">
        <v>608.91</v>
      </c>
      <c r="R1079" t="n">
        <v>62.89</v>
      </c>
      <c r="S1079" t="n">
        <v>46.36</v>
      </c>
      <c r="T1079" t="n">
        <v>7862.12</v>
      </c>
      <c r="U1079" t="n">
        <v>0.74</v>
      </c>
      <c r="V1079" t="n">
        <v>0.89</v>
      </c>
      <c r="W1079" t="n">
        <v>9.220000000000001</v>
      </c>
      <c r="X1079" t="n">
        <v>0.49</v>
      </c>
      <c r="Y1079" t="n">
        <v>1</v>
      </c>
      <c r="Z1079" t="n">
        <v>10</v>
      </c>
    </row>
    <row r="1080">
      <c r="A1080" t="n">
        <v>36</v>
      </c>
      <c r="B1080" t="n">
        <v>105</v>
      </c>
      <c r="C1080" t="inlineStr">
        <is>
          <t xml:space="preserve">CONCLUIDO	</t>
        </is>
      </c>
      <c r="D1080" t="n">
        <v>3.6453</v>
      </c>
      <c r="E1080" t="n">
        <v>27.43</v>
      </c>
      <c r="F1080" t="n">
        <v>23.85</v>
      </c>
      <c r="G1080" t="n">
        <v>57.25</v>
      </c>
      <c r="H1080" t="n">
        <v>0.8100000000000001</v>
      </c>
      <c r="I1080" t="n">
        <v>25</v>
      </c>
      <c r="J1080" t="n">
        <v>218.51</v>
      </c>
      <c r="K1080" t="n">
        <v>55.27</v>
      </c>
      <c r="L1080" t="n">
        <v>10</v>
      </c>
      <c r="M1080" t="n">
        <v>23</v>
      </c>
      <c r="N1080" t="n">
        <v>48.24</v>
      </c>
      <c r="O1080" t="n">
        <v>27183.85</v>
      </c>
      <c r="P1080" t="n">
        <v>335.62</v>
      </c>
      <c r="Q1080" t="n">
        <v>608.85</v>
      </c>
      <c r="R1080" t="n">
        <v>62.4</v>
      </c>
      <c r="S1080" t="n">
        <v>46.36</v>
      </c>
      <c r="T1080" t="n">
        <v>7622.2</v>
      </c>
      <c r="U1080" t="n">
        <v>0.74</v>
      </c>
      <c r="V1080" t="n">
        <v>0.89</v>
      </c>
      <c r="W1080" t="n">
        <v>9.220000000000001</v>
      </c>
      <c r="X1080" t="n">
        <v>0.48</v>
      </c>
      <c r="Y1080" t="n">
        <v>1</v>
      </c>
      <c r="Z1080" t="n">
        <v>10</v>
      </c>
    </row>
    <row r="1081">
      <c r="A1081" t="n">
        <v>37</v>
      </c>
      <c r="B1081" t="n">
        <v>105</v>
      </c>
      <c r="C1081" t="inlineStr">
        <is>
          <t xml:space="preserve">CONCLUIDO	</t>
        </is>
      </c>
      <c r="D1081" t="n">
        <v>3.6457</v>
      </c>
      <c r="E1081" t="n">
        <v>27.43</v>
      </c>
      <c r="F1081" t="n">
        <v>23.85</v>
      </c>
      <c r="G1081" t="n">
        <v>57.24</v>
      </c>
      <c r="H1081" t="n">
        <v>0.83</v>
      </c>
      <c r="I1081" t="n">
        <v>25</v>
      </c>
      <c r="J1081" t="n">
        <v>218.92</v>
      </c>
      <c r="K1081" t="n">
        <v>55.27</v>
      </c>
      <c r="L1081" t="n">
        <v>10.25</v>
      </c>
      <c r="M1081" t="n">
        <v>23</v>
      </c>
      <c r="N1081" t="n">
        <v>48.4</v>
      </c>
      <c r="O1081" t="n">
        <v>27234.57</v>
      </c>
      <c r="P1081" t="n">
        <v>335.52</v>
      </c>
      <c r="Q1081" t="n">
        <v>608.85</v>
      </c>
      <c r="R1081" t="n">
        <v>62.19</v>
      </c>
      <c r="S1081" t="n">
        <v>46.36</v>
      </c>
      <c r="T1081" t="n">
        <v>7518.75</v>
      </c>
      <c r="U1081" t="n">
        <v>0.75</v>
      </c>
      <c r="V1081" t="n">
        <v>0.89</v>
      </c>
      <c r="W1081" t="n">
        <v>9.220000000000001</v>
      </c>
      <c r="X1081" t="n">
        <v>0.48</v>
      </c>
      <c r="Y1081" t="n">
        <v>1</v>
      </c>
      <c r="Z1081" t="n">
        <v>10</v>
      </c>
    </row>
    <row r="1082">
      <c r="A1082" t="n">
        <v>38</v>
      </c>
      <c r="B1082" t="n">
        <v>105</v>
      </c>
      <c r="C1082" t="inlineStr">
        <is>
          <t xml:space="preserve">CONCLUIDO	</t>
        </is>
      </c>
      <c r="D1082" t="n">
        <v>3.6553</v>
      </c>
      <c r="E1082" t="n">
        <v>27.36</v>
      </c>
      <c r="F1082" t="n">
        <v>23.82</v>
      </c>
      <c r="G1082" t="n">
        <v>59.55</v>
      </c>
      <c r="H1082" t="n">
        <v>0.85</v>
      </c>
      <c r="I1082" t="n">
        <v>24</v>
      </c>
      <c r="J1082" t="n">
        <v>219.33</v>
      </c>
      <c r="K1082" t="n">
        <v>55.27</v>
      </c>
      <c r="L1082" t="n">
        <v>10.5</v>
      </c>
      <c r="M1082" t="n">
        <v>22</v>
      </c>
      <c r="N1082" t="n">
        <v>48.56</v>
      </c>
      <c r="O1082" t="n">
        <v>27285.35</v>
      </c>
      <c r="P1082" t="n">
        <v>334.66</v>
      </c>
      <c r="Q1082" t="n">
        <v>608.92</v>
      </c>
      <c r="R1082" t="n">
        <v>61.18</v>
      </c>
      <c r="S1082" t="n">
        <v>46.36</v>
      </c>
      <c r="T1082" t="n">
        <v>7017.92</v>
      </c>
      <c r="U1082" t="n">
        <v>0.76</v>
      </c>
      <c r="V1082" t="n">
        <v>0.89</v>
      </c>
      <c r="W1082" t="n">
        <v>9.220000000000001</v>
      </c>
      <c r="X1082" t="n">
        <v>0.45</v>
      </c>
      <c r="Y1082" t="n">
        <v>1</v>
      </c>
      <c r="Z1082" t="n">
        <v>10</v>
      </c>
    </row>
    <row r="1083">
      <c r="A1083" t="n">
        <v>39</v>
      </c>
      <c r="B1083" t="n">
        <v>105</v>
      </c>
      <c r="C1083" t="inlineStr">
        <is>
          <t xml:space="preserve">CONCLUIDO	</t>
        </is>
      </c>
      <c r="D1083" t="n">
        <v>3.6526</v>
      </c>
      <c r="E1083" t="n">
        <v>27.38</v>
      </c>
      <c r="F1083" t="n">
        <v>23.84</v>
      </c>
      <c r="G1083" t="n">
        <v>59.6</v>
      </c>
      <c r="H1083" t="n">
        <v>0.87</v>
      </c>
      <c r="I1083" t="n">
        <v>24</v>
      </c>
      <c r="J1083" t="n">
        <v>219.75</v>
      </c>
      <c r="K1083" t="n">
        <v>55.27</v>
      </c>
      <c r="L1083" t="n">
        <v>10.75</v>
      </c>
      <c r="M1083" t="n">
        <v>22</v>
      </c>
      <c r="N1083" t="n">
        <v>48.72</v>
      </c>
      <c r="O1083" t="n">
        <v>27336.19</v>
      </c>
      <c r="P1083" t="n">
        <v>334.49</v>
      </c>
      <c r="Q1083" t="n">
        <v>608.9</v>
      </c>
      <c r="R1083" t="n">
        <v>61.92</v>
      </c>
      <c r="S1083" t="n">
        <v>46.36</v>
      </c>
      <c r="T1083" t="n">
        <v>7385.57</v>
      </c>
      <c r="U1083" t="n">
        <v>0.75</v>
      </c>
      <c r="V1083" t="n">
        <v>0.89</v>
      </c>
      <c r="W1083" t="n">
        <v>9.220000000000001</v>
      </c>
      <c r="X1083" t="n">
        <v>0.47</v>
      </c>
      <c r="Y1083" t="n">
        <v>1</v>
      </c>
      <c r="Z1083" t="n">
        <v>10</v>
      </c>
    </row>
    <row r="1084">
      <c r="A1084" t="n">
        <v>40</v>
      </c>
      <c r="B1084" t="n">
        <v>105</v>
      </c>
      <c r="C1084" t="inlineStr">
        <is>
          <t xml:space="preserve">CONCLUIDO	</t>
        </is>
      </c>
      <c r="D1084" t="n">
        <v>3.6618</v>
      </c>
      <c r="E1084" t="n">
        <v>27.31</v>
      </c>
      <c r="F1084" t="n">
        <v>23.81</v>
      </c>
      <c r="G1084" t="n">
        <v>62.12</v>
      </c>
      <c r="H1084" t="n">
        <v>0.89</v>
      </c>
      <c r="I1084" t="n">
        <v>23</v>
      </c>
      <c r="J1084" t="n">
        <v>220.16</v>
      </c>
      <c r="K1084" t="n">
        <v>55.27</v>
      </c>
      <c r="L1084" t="n">
        <v>11</v>
      </c>
      <c r="M1084" t="n">
        <v>21</v>
      </c>
      <c r="N1084" t="n">
        <v>48.89</v>
      </c>
      <c r="O1084" t="n">
        <v>27387.08</v>
      </c>
      <c r="P1084" t="n">
        <v>333.71</v>
      </c>
      <c r="Q1084" t="n">
        <v>608.79</v>
      </c>
      <c r="R1084" t="n">
        <v>61.06</v>
      </c>
      <c r="S1084" t="n">
        <v>46.36</v>
      </c>
      <c r="T1084" t="n">
        <v>6963.18</v>
      </c>
      <c r="U1084" t="n">
        <v>0.76</v>
      </c>
      <c r="V1084" t="n">
        <v>0.89</v>
      </c>
      <c r="W1084" t="n">
        <v>9.210000000000001</v>
      </c>
      <c r="X1084" t="n">
        <v>0.44</v>
      </c>
      <c r="Y1084" t="n">
        <v>1</v>
      </c>
      <c r="Z1084" t="n">
        <v>10</v>
      </c>
    </row>
    <row r="1085">
      <c r="A1085" t="n">
        <v>41</v>
      </c>
      <c r="B1085" t="n">
        <v>105</v>
      </c>
      <c r="C1085" t="inlineStr">
        <is>
          <t xml:space="preserve">CONCLUIDO	</t>
        </is>
      </c>
      <c r="D1085" t="n">
        <v>3.6616</v>
      </c>
      <c r="E1085" t="n">
        <v>27.31</v>
      </c>
      <c r="F1085" t="n">
        <v>23.81</v>
      </c>
      <c r="G1085" t="n">
        <v>62.12</v>
      </c>
      <c r="H1085" t="n">
        <v>0.91</v>
      </c>
      <c r="I1085" t="n">
        <v>23</v>
      </c>
      <c r="J1085" t="n">
        <v>220.57</v>
      </c>
      <c r="K1085" t="n">
        <v>55.27</v>
      </c>
      <c r="L1085" t="n">
        <v>11.25</v>
      </c>
      <c r="M1085" t="n">
        <v>21</v>
      </c>
      <c r="N1085" t="n">
        <v>49.05</v>
      </c>
      <c r="O1085" t="n">
        <v>27438.03</v>
      </c>
      <c r="P1085" t="n">
        <v>333.36</v>
      </c>
      <c r="Q1085" t="n">
        <v>608.77</v>
      </c>
      <c r="R1085" t="n">
        <v>61.3</v>
      </c>
      <c r="S1085" t="n">
        <v>46.36</v>
      </c>
      <c r="T1085" t="n">
        <v>7083.93</v>
      </c>
      <c r="U1085" t="n">
        <v>0.76</v>
      </c>
      <c r="V1085" t="n">
        <v>0.89</v>
      </c>
      <c r="W1085" t="n">
        <v>9.210000000000001</v>
      </c>
      <c r="X1085" t="n">
        <v>0.44</v>
      </c>
      <c r="Y1085" t="n">
        <v>1</v>
      </c>
      <c r="Z1085" t="n">
        <v>10</v>
      </c>
    </row>
    <row r="1086">
      <c r="A1086" t="n">
        <v>42</v>
      </c>
      <c r="B1086" t="n">
        <v>105</v>
      </c>
      <c r="C1086" t="inlineStr">
        <is>
          <t xml:space="preserve">CONCLUIDO	</t>
        </is>
      </c>
      <c r="D1086" t="n">
        <v>3.6691</v>
      </c>
      <c r="E1086" t="n">
        <v>27.25</v>
      </c>
      <c r="F1086" t="n">
        <v>23.8</v>
      </c>
      <c r="G1086" t="n">
        <v>64.90000000000001</v>
      </c>
      <c r="H1086" t="n">
        <v>0.92</v>
      </c>
      <c r="I1086" t="n">
        <v>22</v>
      </c>
      <c r="J1086" t="n">
        <v>220.99</v>
      </c>
      <c r="K1086" t="n">
        <v>55.27</v>
      </c>
      <c r="L1086" t="n">
        <v>11.5</v>
      </c>
      <c r="M1086" t="n">
        <v>20</v>
      </c>
      <c r="N1086" t="n">
        <v>49.21</v>
      </c>
      <c r="O1086" t="n">
        <v>27489.03</v>
      </c>
      <c r="P1086" t="n">
        <v>332.88</v>
      </c>
      <c r="Q1086" t="n">
        <v>608.86</v>
      </c>
      <c r="R1086" t="n">
        <v>60.5</v>
      </c>
      <c r="S1086" t="n">
        <v>46.36</v>
      </c>
      <c r="T1086" t="n">
        <v>6685.72</v>
      </c>
      <c r="U1086" t="n">
        <v>0.77</v>
      </c>
      <c r="V1086" t="n">
        <v>0.9</v>
      </c>
      <c r="W1086" t="n">
        <v>9.220000000000001</v>
      </c>
      <c r="X1086" t="n">
        <v>0.43</v>
      </c>
      <c r="Y1086" t="n">
        <v>1</v>
      </c>
      <c r="Z1086" t="n">
        <v>10</v>
      </c>
    </row>
    <row r="1087">
      <c r="A1087" t="n">
        <v>43</v>
      </c>
      <c r="B1087" t="n">
        <v>105</v>
      </c>
      <c r="C1087" t="inlineStr">
        <is>
          <t xml:space="preserve">CONCLUIDO	</t>
        </is>
      </c>
      <c r="D1087" t="n">
        <v>3.6682</v>
      </c>
      <c r="E1087" t="n">
        <v>27.26</v>
      </c>
      <c r="F1087" t="n">
        <v>23.8</v>
      </c>
      <c r="G1087" t="n">
        <v>64.92</v>
      </c>
      <c r="H1087" t="n">
        <v>0.9399999999999999</v>
      </c>
      <c r="I1087" t="n">
        <v>22</v>
      </c>
      <c r="J1087" t="n">
        <v>221.4</v>
      </c>
      <c r="K1087" t="n">
        <v>55.27</v>
      </c>
      <c r="L1087" t="n">
        <v>11.75</v>
      </c>
      <c r="M1087" t="n">
        <v>20</v>
      </c>
      <c r="N1087" t="n">
        <v>49.38</v>
      </c>
      <c r="O1087" t="n">
        <v>27540.09</v>
      </c>
      <c r="P1087" t="n">
        <v>332.57</v>
      </c>
      <c r="Q1087" t="n">
        <v>608.88</v>
      </c>
      <c r="R1087" t="n">
        <v>60.78</v>
      </c>
      <c r="S1087" t="n">
        <v>46.36</v>
      </c>
      <c r="T1087" t="n">
        <v>6827.24</v>
      </c>
      <c r="U1087" t="n">
        <v>0.76</v>
      </c>
      <c r="V1087" t="n">
        <v>0.9</v>
      </c>
      <c r="W1087" t="n">
        <v>9.220000000000001</v>
      </c>
      <c r="X1087" t="n">
        <v>0.43</v>
      </c>
      <c r="Y1087" t="n">
        <v>1</v>
      </c>
      <c r="Z1087" t="n">
        <v>10</v>
      </c>
    </row>
    <row r="1088">
      <c r="A1088" t="n">
        <v>44</v>
      </c>
      <c r="B1088" t="n">
        <v>105</v>
      </c>
      <c r="C1088" t="inlineStr">
        <is>
          <t xml:space="preserve">CONCLUIDO	</t>
        </is>
      </c>
      <c r="D1088" t="n">
        <v>3.6775</v>
      </c>
      <c r="E1088" t="n">
        <v>27.19</v>
      </c>
      <c r="F1088" t="n">
        <v>23.78</v>
      </c>
      <c r="G1088" t="n">
        <v>67.93000000000001</v>
      </c>
      <c r="H1088" t="n">
        <v>0.96</v>
      </c>
      <c r="I1088" t="n">
        <v>21</v>
      </c>
      <c r="J1088" t="n">
        <v>221.81</v>
      </c>
      <c r="K1088" t="n">
        <v>55.27</v>
      </c>
      <c r="L1088" t="n">
        <v>12</v>
      </c>
      <c r="M1088" t="n">
        <v>19</v>
      </c>
      <c r="N1088" t="n">
        <v>49.54</v>
      </c>
      <c r="O1088" t="n">
        <v>27591.21</v>
      </c>
      <c r="P1088" t="n">
        <v>331.8</v>
      </c>
      <c r="Q1088" t="n">
        <v>608.87</v>
      </c>
      <c r="R1088" t="n">
        <v>59.95</v>
      </c>
      <c r="S1088" t="n">
        <v>46.36</v>
      </c>
      <c r="T1088" t="n">
        <v>6419.32</v>
      </c>
      <c r="U1088" t="n">
        <v>0.77</v>
      </c>
      <c r="V1088" t="n">
        <v>0.9</v>
      </c>
      <c r="W1088" t="n">
        <v>9.210000000000001</v>
      </c>
      <c r="X1088" t="n">
        <v>0.4</v>
      </c>
      <c r="Y1088" t="n">
        <v>1</v>
      </c>
      <c r="Z1088" t="n">
        <v>10</v>
      </c>
    </row>
    <row r="1089">
      <c r="A1089" t="n">
        <v>45</v>
      </c>
      <c r="B1089" t="n">
        <v>105</v>
      </c>
      <c r="C1089" t="inlineStr">
        <is>
          <t xml:space="preserve">CONCLUIDO	</t>
        </is>
      </c>
      <c r="D1089" t="n">
        <v>3.678</v>
      </c>
      <c r="E1089" t="n">
        <v>27.19</v>
      </c>
      <c r="F1089" t="n">
        <v>23.77</v>
      </c>
      <c r="G1089" t="n">
        <v>67.92</v>
      </c>
      <c r="H1089" t="n">
        <v>0.98</v>
      </c>
      <c r="I1089" t="n">
        <v>21</v>
      </c>
      <c r="J1089" t="n">
        <v>222.23</v>
      </c>
      <c r="K1089" t="n">
        <v>55.27</v>
      </c>
      <c r="L1089" t="n">
        <v>12.25</v>
      </c>
      <c r="M1089" t="n">
        <v>19</v>
      </c>
      <c r="N1089" t="n">
        <v>49.71</v>
      </c>
      <c r="O1089" t="n">
        <v>27642.51</v>
      </c>
      <c r="P1089" t="n">
        <v>331.51</v>
      </c>
      <c r="Q1089" t="n">
        <v>608.88</v>
      </c>
      <c r="R1089" t="n">
        <v>59.76</v>
      </c>
      <c r="S1089" t="n">
        <v>46.36</v>
      </c>
      <c r="T1089" t="n">
        <v>6323.87</v>
      </c>
      <c r="U1089" t="n">
        <v>0.78</v>
      </c>
      <c r="V1089" t="n">
        <v>0.9</v>
      </c>
      <c r="W1089" t="n">
        <v>9.210000000000001</v>
      </c>
      <c r="X1089" t="n">
        <v>0.4</v>
      </c>
      <c r="Y1089" t="n">
        <v>1</v>
      </c>
      <c r="Z1089" t="n">
        <v>10</v>
      </c>
    </row>
    <row r="1090">
      <c r="A1090" t="n">
        <v>46</v>
      </c>
      <c r="B1090" t="n">
        <v>105</v>
      </c>
      <c r="C1090" t="inlineStr">
        <is>
          <t xml:space="preserve">CONCLUIDO	</t>
        </is>
      </c>
      <c r="D1090" t="n">
        <v>3.6874</v>
      </c>
      <c r="E1090" t="n">
        <v>27.12</v>
      </c>
      <c r="F1090" t="n">
        <v>23.74</v>
      </c>
      <c r="G1090" t="n">
        <v>71.23</v>
      </c>
      <c r="H1090" t="n">
        <v>1</v>
      </c>
      <c r="I1090" t="n">
        <v>20</v>
      </c>
      <c r="J1090" t="n">
        <v>222.65</v>
      </c>
      <c r="K1090" t="n">
        <v>55.27</v>
      </c>
      <c r="L1090" t="n">
        <v>12.5</v>
      </c>
      <c r="M1090" t="n">
        <v>18</v>
      </c>
      <c r="N1090" t="n">
        <v>49.87</v>
      </c>
      <c r="O1090" t="n">
        <v>27693.75</v>
      </c>
      <c r="P1090" t="n">
        <v>330.72</v>
      </c>
      <c r="Q1090" t="n">
        <v>608.79</v>
      </c>
      <c r="R1090" t="n">
        <v>58.89</v>
      </c>
      <c r="S1090" t="n">
        <v>46.36</v>
      </c>
      <c r="T1090" t="n">
        <v>5891.39</v>
      </c>
      <c r="U1090" t="n">
        <v>0.79</v>
      </c>
      <c r="V1090" t="n">
        <v>0.9</v>
      </c>
      <c r="W1090" t="n">
        <v>9.210000000000001</v>
      </c>
      <c r="X1090" t="n">
        <v>0.37</v>
      </c>
      <c r="Y1090" t="n">
        <v>1</v>
      </c>
      <c r="Z1090" t="n">
        <v>10</v>
      </c>
    </row>
    <row r="1091">
      <c r="A1091" t="n">
        <v>47</v>
      </c>
      <c r="B1091" t="n">
        <v>105</v>
      </c>
      <c r="C1091" t="inlineStr">
        <is>
          <t xml:space="preserve">CONCLUIDO	</t>
        </is>
      </c>
      <c r="D1091" t="n">
        <v>3.6865</v>
      </c>
      <c r="E1091" t="n">
        <v>27.13</v>
      </c>
      <c r="F1091" t="n">
        <v>23.75</v>
      </c>
      <c r="G1091" t="n">
        <v>71.25</v>
      </c>
      <c r="H1091" t="n">
        <v>1.02</v>
      </c>
      <c r="I1091" t="n">
        <v>20</v>
      </c>
      <c r="J1091" t="n">
        <v>223.06</v>
      </c>
      <c r="K1091" t="n">
        <v>55.27</v>
      </c>
      <c r="L1091" t="n">
        <v>12.75</v>
      </c>
      <c r="M1091" t="n">
        <v>18</v>
      </c>
      <c r="N1091" t="n">
        <v>50.04</v>
      </c>
      <c r="O1091" t="n">
        <v>27745.04</v>
      </c>
      <c r="P1091" t="n">
        <v>330.45</v>
      </c>
      <c r="Q1091" t="n">
        <v>608.88</v>
      </c>
      <c r="R1091" t="n">
        <v>59.14</v>
      </c>
      <c r="S1091" t="n">
        <v>46.36</v>
      </c>
      <c r="T1091" t="n">
        <v>6019.74</v>
      </c>
      <c r="U1091" t="n">
        <v>0.78</v>
      </c>
      <c r="V1091" t="n">
        <v>0.9</v>
      </c>
      <c r="W1091" t="n">
        <v>9.210000000000001</v>
      </c>
      <c r="X1091" t="n">
        <v>0.38</v>
      </c>
      <c r="Y1091" t="n">
        <v>1</v>
      </c>
      <c r="Z1091" t="n">
        <v>10</v>
      </c>
    </row>
    <row r="1092">
      <c r="A1092" t="n">
        <v>48</v>
      </c>
      <c r="B1092" t="n">
        <v>105</v>
      </c>
      <c r="C1092" t="inlineStr">
        <is>
          <t xml:space="preserve">CONCLUIDO	</t>
        </is>
      </c>
      <c r="D1092" t="n">
        <v>3.6855</v>
      </c>
      <c r="E1092" t="n">
        <v>27.13</v>
      </c>
      <c r="F1092" t="n">
        <v>23.76</v>
      </c>
      <c r="G1092" t="n">
        <v>71.27</v>
      </c>
      <c r="H1092" t="n">
        <v>1.03</v>
      </c>
      <c r="I1092" t="n">
        <v>20</v>
      </c>
      <c r="J1092" t="n">
        <v>223.48</v>
      </c>
      <c r="K1092" t="n">
        <v>55.27</v>
      </c>
      <c r="L1092" t="n">
        <v>13</v>
      </c>
      <c r="M1092" t="n">
        <v>18</v>
      </c>
      <c r="N1092" t="n">
        <v>50.21</v>
      </c>
      <c r="O1092" t="n">
        <v>27796.39</v>
      </c>
      <c r="P1092" t="n">
        <v>330.13</v>
      </c>
      <c r="Q1092" t="n">
        <v>608.83</v>
      </c>
      <c r="R1092" t="n">
        <v>59.02</v>
      </c>
      <c r="S1092" t="n">
        <v>46.36</v>
      </c>
      <c r="T1092" t="n">
        <v>5955.09</v>
      </c>
      <c r="U1092" t="n">
        <v>0.79</v>
      </c>
      <c r="V1092" t="n">
        <v>0.9</v>
      </c>
      <c r="W1092" t="n">
        <v>9.220000000000001</v>
      </c>
      <c r="X1092" t="n">
        <v>0.38</v>
      </c>
      <c r="Y1092" t="n">
        <v>1</v>
      </c>
      <c r="Z1092" t="n">
        <v>10</v>
      </c>
    </row>
    <row r="1093">
      <c r="A1093" t="n">
        <v>49</v>
      </c>
      <c r="B1093" t="n">
        <v>105</v>
      </c>
      <c r="C1093" t="inlineStr">
        <is>
          <t xml:space="preserve">CONCLUIDO	</t>
        </is>
      </c>
      <c r="D1093" t="n">
        <v>3.6957</v>
      </c>
      <c r="E1093" t="n">
        <v>27.06</v>
      </c>
      <c r="F1093" t="n">
        <v>23.72</v>
      </c>
      <c r="G1093" t="n">
        <v>74.92</v>
      </c>
      <c r="H1093" t="n">
        <v>1.05</v>
      </c>
      <c r="I1093" t="n">
        <v>19</v>
      </c>
      <c r="J1093" t="n">
        <v>223.89</v>
      </c>
      <c r="K1093" t="n">
        <v>55.27</v>
      </c>
      <c r="L1093" t="n">
        <v>13.25</v>
      </c>
      <c r="M1093" t="n">
        <v>17</v>
      </c>
      <c r="N1093" t="n">
        <v>50.37</v>
      </c>
      <c r="O1093" t="n">
        <v>27847.8</v>
      </c>
      <c r="P1093" t="n">
        <v>329.76</v>
      </c>
      <c r="Q1093" t="n">
        <v>608.8200000000001</v>
      </c>
      <c r="R1093" t="n">
        <v>58.33</v>
      </c>
      <c r="S1093" t="n">
        <v>46.36</v>
      </c>
      <c r="T1093" t="n">
        <v>5618.43</v>
      </c>
      <c r="U1093" t="n">
        <v>0.79</v>
      </c>
      <c r="V1093" t="n">
        <v>0.9</v>
      </c>
      <c r="W1093" t="n">
        <v>9.210000000000001</v>
      </c>
      <c r="X1093" t="n">
        <v>0.35</v>
      </c>
      <c r="Y1093" t="n">
        <v>1</v>
      </c>
      <c r="Z1093" t="n">
        <v>10</v>
      </c>
    </row>
    <row r="1094">
      <c r="A1094" t="n">
        <v>50</v>
      </c>
      <c r="B1094" t="n">
        <v>105</v>
      </c>
      <c r="C1094" t="inlineStr">
        <is>
          <t xml:space="preserve">CONCLUIDO	</t>
        </is>
      </c>
      <c r="D1094" t="n">
        <v>3.695</v>
      </c>
      <c r="E1094" t="n">
        <v>27.06</v>
      </c>
      <c r="F1094" t="n">
        <v>23.73</v>
      </c>
      <c r="G1094" t="n">
        <v>74.93000000000001</v>
      </c>
      <c r="H1094" t="n">
        <v>1.07</v>
      </c>
      <c r="I1094" t="n">
        <v>19</v>
      </c>
      <c r="J1094" t="n">
        <v>224.31</v>
      </c>
      <c r="K1094" t="n">
        <v>55.27</v>
      </c>
      <c r="L1094" t="n">
        <v>13.5</v>
      </c>
      <c r="M1094" t="n">
        <v>17</v>
      </c>
      <c r="N1094" t="n">
        <v>50.54</v>
      </c>
      <c r="O1094" t="n">
        <v>27899.27</v>
      </c>
      <c r="P1094" t="n">
        <v>329.38</v>
      </c>
      <c r="Q1094" t="n">
        <v>608.8099999999999</v>
      </c>
      <c r="R1094" t="n">
        <v>58.59</v>
      </c>
      <c r="S1094" t="n">
        <v>46.36</v>
      </c>
      <c r="T1094" t="n">
        <v>5746.44</v>
      </c>
      <c r="U1094" t="n">
        <v>0.79</v>
      </c>
      <c r="V1094" t="n">
        <v>0.9</v>
      </c>
      <c r="W1094" t="n">
        <v>9.199999999999999</v>
      </c>
      <c r="X1094" t="n">
        <v>0.36</v>
      </c>
      <c r="Y1094" t="n">
        <v>1</v>
      </c>
      <c r="Z1094" t="n">
        <v>10</v>
      </c>
    </row>
    <row r="1095">
      <c r="A1095" t="n">
        <v>51</v>
      </c>
      <c r="B1095" t="n">
        <v>105</v>
      </c>
      <c r="C1095" t="inlineStr">
        <is>
          <t xml:space="preserve">CONCLUIDO	</t>
        </is>
      </c>
      <c r="D1095" t="n">
        <v>3.6955</v>
      </c>
      <c r="E1095" t="n">
        <v>27.06</v>
      </c>
      <c r="F1095" t="n">
        <v>23.73</v>
      </c>
      <c r="G1095" t="n">
        <v>74.92</v>
      </c>
      <c r="H1095" t="n">
        <v>1.09</v>
      </c>
      <c r="I1095" t="n">
        <v>19</v>
      </c>
      <c r="J1095" t="n">
        <v>224.73</v>
      </c>
      <c r="K1095" t="n">
        <v>55.27</v>
      </c>
      <c r="L1095" t="n">
        <v>13.75</v>
      </c>
      <c r="M1095" t="n">
        <v>17</v>
      </c>
      <c r="N1095" t="n">
        <v>50.71</v>
      </c>
      <c r="O1095" t="n">
        <v>27950.8</v>
      </c>
      <c r="P1095" t="n">
        <v>328.36</v>
      </c>
      <c r="Q1095" t="n">
        <v>608.78</v>
      </c>
      <c r="R1095" t="n">
        <v>58.37</v>
      </c>
      <c r="S1095" t="n">
        <v>46.36</v>
      </c>
      <c r="T1095" t="n">
        <v>5637.07</v>
      </c>
      <c r="U1095" t="n">
        <v>0.79</v>
      </c>
      <c r="V1095" t="n">
        <v>0.9</v>
      </c>
      <c r="W1095" t="n">
        <v>9.210000000000001</v>
      </c>
      <c r="X1095" t="n">
        <v>0.35</v>
      </c>
      <c r="Y1095" t="n">
        <v>1</v>
      </c>
      <c r="Z1095" t="n">
        <v>10</v>
      </c>
    </row>
    <row r="1096">
      <c r="A1096" t="n">
        <v>52</v>
      </c>
      <c r="B1096" t="n">
        <v>105</v>
      </c>
      <c r="C1096" t="inlineStr">
        <is>
          <t xml:space="preserve">CONCLUIDO	</t>
        </is>
      </c>
      <c r="D1096" t="n">
        <v>3.7032</v>
      </c>
      <c r="E1096" t="n">
        <v>27</v>
      </c>
      <c r="F1096" t="n">
        <v>23.71</v>
      </c>
      <c r="G1096" t="n">
        <v>79.03</v>
      </c>
      <c r="H1096" t="n">
        <v>1.11</v>
      </c>
      <c r="I1096" t="n">
        <v>18</v>
      </c>
      <c r="J1096" t="n">
        <v>225.15</v>
      </c>
      <c r="K1096" t="n">
        <v>55.27</v>
      </c>
      <c r="L1096" t="n">
        <v>14</v>
      </c>
      <c r="M1096" t="n">
        <v>16</v>
      </c>
      <c r="N1096" t="n">
        <v>50.88</v>
      </c>
      <c r="O1096" t="n">
        <v>28002.38</v>
      </c>
      <c r="P1096" t="n">
        <v>328.46</v>
      </c>
      <c r="Q1096" t="n">
        <v>608.87</v>
      </c>
      <c r="R1096" t="n">
        <v>57.91</v>
      </c>
      <c r="S1096" t="n">
        <v>46.36</v>
      </c>
      <c r="T1096" t="n">
        <v>5413.26</v>
      </c>
      <c r="U1096" t="n">
        <v>0.8</v>
      </c>
      <c r="V1096" t="n">
        <v>0.9</v>
      </c>
      <c r="W1096" t="n">
        <v>9.199999999999999</v>
      </c>
      <c r="X1096" t="n">
        <v>0.34</v>
      </c>
      <c r="Y1096" t="n">
        <v>1</v>
      </c>
      <c r="Z1096" t="n">
        <v>10</v>
      </c>
    </row>
    <row r="1097">
      <c r="A1097" t="n">
        <v>53</v>
      </c>
      <c r="B1097" t="n">
        <v>105</v>
      </c>
      <c r="C1097" t="inlineStr">
        <is>
          <t xml:space="preserve">CONCLUIDO	</t>
        </is>
      </c>
      <c r="D1097" t="n">
        <v>3.7049</v>
      </c>
      <c r="E1097" t="n">
        <v>26.99</v>
      </c>
      <c r="F1097" t="n">
        <v>23.7</v>
      </c>
      <c r="G1097" t="n">
        <v>78.98999999999999</v>
      </c>
      <c r="H1097" t="n">
        <v>1.12</v>
      </c>
      <c r="I1097" t="n">
        <v>18</v>
      </c>
      <c r="J1097" t="n">
        <v>225.57</v>
      </c>
      <c r="K1097" t="n">
        <v>55.27</v>
      </c>
      <c r="L1097" t="n">
        <v>14.25</v>
      </c>
      <c r="M1097" t="n">
        <v>16</v>
      </c>
      <c r="N1097" t="n">
        <v>51.04</v>
      </c>
      <c r="O1097" t="n">
        <v>28054.03</v>
      </c>
      <c r="P1097" t="n">
        <v>328.12</v>
      </c>
      <c r="Q1097" t="n">
        <v>608.77</v>
      </c>
      <c r="R1097" t="n">
        <v>57.28</v>
      </c>
      <c r="S1097" t="n">
        <v>46.36</v>
      </c>
      <c r="T1097" t="n">
        <v>5098.27</v>
      </c>
      <c r="U1097" t="n">
        <v>0.8100000000000001</v>
      </c>
      <c r="V1097" t="n">
        <v>0.9</v>
      </c>
      <c r="W1097" t="n">
        <v>9.210000000000001</v>
      </c>
      <c r="X1097" t="n">
        <v>0.33</v>
      </c>
      <c r="Y1097" t="n">
        <v>1</v>
      </c>
      <c r="Z1097" t="n">
        <v>10</v>
      </c>
    </row>
    <row r="1098">
      <c r="A1098" t="n">
        <v>54</v>
      </c>
      <c r="B1098" t="n">
        <v>105</v>
      </c>
      <c r="C1098" t="inlineStr">
        <is>
          <t xml:space="preserve">CONCLUIDO	</t>
        </is>
      </c>
      <c r="D1098" t="n">
        <v>3.7043</v>
      </c>
      <c r="E1098" t="n">
        <v>27</v>
      </c>
      <c r="F1098" t="n">
        <v>23.7</v>
      </c>
      <c r="G1098" t="n">
        <v>79</v>
      </c>
      <c r="H1098" t="n">
        <v>1.14</v>
      </c>
      <c r="I1098" t="n">
        <v>18</v>
      </c>
      <c r="J1098" t="n">
        <v>225.99</v>
      </c>
      <c r="K1098" t="n">
        <v>55.27</v>
      </c>
      <c r="L1098" t="n">
        <v>14.5</v>
      </c>
      <c r="M1098" t="n">
        <v>16</v>
      </c>
      <c r="N1098" t="n">
        <v>51.21</v>
      </c>
      <c r="O1098" t="n">
        <v>28105.73</v>
      </c>
      <c r="P1098" t="n">
        <v>326.96</v>
      </c>
      <c r="Q1098" t="n">
        <v>608.78</v>
      </c>
      <c r="R1098" t="n">
        <v>57.78</v>
      </c>
      <c r="S1098" t="n">
        <v>46.36</v>
      </c>
      <c r="T1098" t="n">
        <v>5349.34</v>
      </c>
      <c r="U1098" t="n">
        <v>0.8</v>
      </c>
      <c r="V1098" t="n">
        <v>0.9</v>
      </c>
      <c r="W1098" t="n">
        <v>9.199999999999999</v>
      </c>
      <c r="X1098" t="n">
        <v>0.33</v>
      </c>
      <c r="Y1098" t="n">
        <v>1</v>
      </c>
      <c r="Z1098" t="n">
        <v>10</v>
      </c>
    </row>
    <row r="1099">
      <c r="A1099" t="n">
        <v>55</v>
      </c>
      <c r="B1099" t="n">
        <v>105</v>
      </c>
      <c r="C1099" t="inlineStr">
        <is>
          <t xml:space="preserve">CONCLUIDO	</t>
        </is>
      </c>
      <c r="D1099" t="n">
        <v>3.7127</v>
      </c>
      <c r="E1099" t="n">
        <v>26.93</v>
      </c>
      <c r="F1099" t="n">
        <v>23.68</v>
      </c>
      <c r="G1099" t="n">
        <v>83.58</v>
      </c>
      <c r="H1099" t="n">
        <v>1.16</v>
      </c>
      <c r="I1099" t="n">
        <v>17</v>
      </c>
      <c r="J1099" t="n">
        <v>226.41</v>
      </c>
      <c r="K1099" t="n">
        <v>55.27</v>
      </c>
      <c r="L1099" t="n">
        <v>14.75</v>
      </c>
      <c r="M1099" t="n">
        <v>15</v>
      </c>
      <c r="N1099" t="n">
        <v>51.38</v>
      </c>
      <c r="O1099" t="n">
        <v>28157.49</v>
      </c>
      <c r="P1099" t="n">
        <v>326.35</v>
      </c>
      <c r="Q1099" t="n">
        <v>608.84</v>
      </c>
      <c r="R1099" t="n">
        <v>56.99</v>
      </c>
      <c r="S1099" t="n">
        <v>46.36</v>
      </c>
      <c r="T1099" t="n">
        <v>4956.23</v>
      </c>
      <c r="U1099" t="n">
        <v>0.8100000000000001</v>
      </c>
      <c r="V1099" t="n">
        <v>0.9</v>
      </c>
      <c r="W1099" t="n">
        <v>9.199999999999999</v>
      </c>
      <c r="X1099" t="n">
        <v>0.31</v>
      </c>
      <c r="Y1099" t="n">
        <v>1</v>
      </c>
      <c r="Z1099" t="n">
        <v>10</v>
      </c>
    </row>
    <row r="1100">
      <c r="A1100" t="n">
        <v>56</v>
      </c>
      <c r="B1100" t="n">
        <v>105</v>
      </c>
      <c r="C1100" t="inlineStr">
        <is>
          <t xml:space="preserve">CONCLUIDO	</t>
        </is>
      </c>
      <c r="D1100" t="n">
        <v>3.7109</v>
      </c>
      <c r="E1100" t="n">
        <v>26.95</v>
      </c>
      <c r="F1100" t="n">
        <v>23.69</v>
      </c>
      <c r="G1100" t="n">
        <v>83.62</v>
      </c>
      <c r="H1100" t="n">
        <v>1.18</v>
      </c>
      <c r="I1100" t="n">
        <v>17</v>
      </c>
      <c r="J1100" t="n">
        <v>226.83</v>
      </c>
      <c r="K1100" t="n">
        <v>55.27</v>
      </c>
      <c r="L1100" t="n">
        <v>15</v>
      </c>
      <c r="M1100" t="n">
        <v>15</v>
      </c>
      <c r="N1100" t="n">
        <v>51.55</v>
      </c>
      <c r="O1100" t="n">
        <v>28209.31</v>
      </c>
      <c r="P1100" t="n">
        <v>326.8</v>
      </c>
      <c r="Q1100" t="n">
        <v>608.79</v>
      </c>
      <c r="R1100" t="n">
        <v>57.27</v>
      </c>
      <c r="S1100" t="n">
        <v>46.36</v>
      </c>
      <c r="T1100" t="n">
        <v>5099.73</v>
      </c>
      <c r="U1100" t="n">
        <v>0.8100000000000001</v>
      </c>
      <c r="V1100" t="n">
        <v>0.9</v>
      </c>
      <c r="W1100" t="n">
        <v>9.210000000000001</v>
      </c>
      <c r="X1100" t="n">
        <v>0.32</v>
      </c>
      <c r="Y1100" t="n">
        <v>1</v>
      </c>
      <c r="Z1100" t="n">
        <v>10</v>
      </c>
    </row>
    <row r="1101">
      <c r="A1101" t="n">
        <v>57</v>
      </c>
      <c r="B1101" t="n">
        <v>105</v>
      </c>
      <c r="C1101" t="inlineStr">
        <is>
          <t xml:space="preserve">CONCLUIDO	</t>
        </is>
      </c>
      <c r="D1101" t="n">
        <v>3.7104</v>
      </c>
      <c r="E1101" t="n">
        <v>26.95</v>
      </c>
      <c r="F1101" t="n">
        <v>23.7</v>
      </c>
      <c r="G1101" t="n">
        <v>83.64</v>
      </c>
      <c r="H1101" t="n">
        <v>1.19</v>
      </c>
      <c r="I1101" t="n">
        <v>17</v>
      </c>
      <c r="J1101" t="n">
        <v>227.25</v>
      </c>
      <c r="K1101" t="n">
        <v>55.27</v>
      </c>
      <c r="L1101" t="n">
        <v>15.25</v>
      </c>
      <c r="M1101" t="n">
        <v>15</v>
      </c>
      <c r="N1101" t="n">
        <v>51.72</v>
      </c>
      <c r="O1101" t="n">
        <v>28261.2</v>
      </c>
      <c r="P1101" t="n">
        <v>326.4</v>
      </c>
      <c r="Q1101" t="n">
        <v>608.86</v>
      </c>
      <c r="R1101" t="n">
        <v>57.47</v>
      </c>
      <c r="S1101" t="n">
        <v>46.36</v>
      </c>
      <c r="T1101" t="n">
        <v>5198.51</v>
      </c>
      <c r="U1101" t="n">
        <v>0.8100000000000001</v>
      </c>
      <c r="V1101" t="n">
        <v>0.9</v>
      </c>
      <c r="W1101" t="n">
        <v>9.210000000000001</v>
      </c>
      <c r="X1101" t="n">
        <v>0.32</v>
      </c>
      <c r="Y1101" t="n">
        <v>1</v>
      </c>
      <c r="Z1101" t="n">
        <v>10</v>
      </c>
    </row>
    <row r="1102">
      <c r="A1102" t="n">
        <v>58</v>
      </c>
      <c r="B1102" t="n">
        <v>105</v>
      </c>
      <c r="C1102" t="inlineStr">
        <is>
          <t xml:space="preserve">CONCLUIDO	</t>
        </is>
      </c>
      <c r="D1102" t="n">
        <v>3.7196</v>
      </c>
      <c r="E1102" t="n">
        <v>26.88</v>
      </c>
      <c r="F1102" t="n">
        <v>23.67</v>
      </c>
      <c r="G1102" t="n">
        <v>88.77</v>
      </c>
      <c r="H1102" t="n">
        <v>1.21</v>
      </c>
      <c r="I1102" t="n">
        <v>16</v>
      </c>
      <c r="J1102" t="n">
        <v>227.67</v>
      </c>
      <c r="K1102" t="n">
        <v>55.27</v>
      </c>
      <c r="L1102" t="n">
        <v>15.5</v>
      </c>
      <c r="M1102" t="n">
        <v>14</v>
      </c>
      <c r="N1102" t="n">
        <v>51.9</v>
      </c>
      <c r="O1102" t="n">
        <v>28313.14</v>
      </c>
      <c r="P1102" t="n">
        <v>325.12</v>
      </c>
      <c r="Q1102" t="n">
        <v>608.78</v>
      </c>
      <c r="R1102" t="n">
        <v>56.78</v>
      </c>
      <c r="S1102" t="n">
        <v>46.36</v>
      </c>
      <c r="T1102" t="n">
        <v>4855.43</v>
      </c>
      <c r="U1102" t="n">
        <v>0.82</v>
      </c>
      <c r="V1102" t="n">
        <v>0.9</v>
      </c>
      <c r="W1102" t="n">
        <v>9.199999999999999</v>
      </c>
      <c r="X1102" t="n">
        <v>0.3</v>
      </c>
      <c r="Y1102" t="n">
        <v>1</v>
      </c>
      <c r="Z1102" t="n">
        <v>10</v>
      </c>
    </row>
    <row r="1103">
      <c r="A1103" t="n">
        <v>59</v>
      </c>
      <c r="B1103" t="n">
        <v>105</v>
      </c>
      <c r="C1103" t="inlineStr">
        <is>
          <t xml:space="preserve">CONCLUIDO	</t>
        </is>
      </c>
      <c r="D1103" t="n">
        <v>3.7198</v>
      </c>
      <c r="E1103" t="n">
        <v>26.88</v>
      </c>
      <c r="F1103" t="n">
        <v>23.67</v>
      </c>
      <c r="G1103" t="n">
        <v>88.76000000000001</v>
      </c>
      <c r="H1103" t="n">
        <v>1.23</v>
      </c>
      <c r="I1103" t="n">
        <v>16</v>
      </c>
      <c r="J1103" t="n">
        <v>228.09</v>
      </c>
      <c r="K1103" t="n">
        <v>55.27</v>
      </c>
      <c r="L1103" t="n">
        <v>15.75</v>
      </c>
      <c r="M1103" t="n">
        <v>14</v>
      </c>
      <c r="N1103" t="n">
        <v>52.07</v>
      </c>
      <c r="O1103" t="n">
        <v>28365.14</v>
      </c>
      <c r="P1103" t="n">
        <v>325.43</v>
      </c>
      <c r="Q1103" t="n">
        <v>608.8200000000001</v>
      </c>
      <c r="R1103" t="n">
        <v>56.63</v>
      </c>
      <c r="S1103" t="n">
        <v>46.36</v>
      </c>
      <c r="T1103" t="n">
        <v>4782.53</v>
      </c>
      <c r="U1103" t="n">
        <v>0.82</v>
      </c>
      <c r="V1103" t="n">
        <v>0.9</v>
      </c>
      <c r="W1103" t="n">
        <v>9.199999999999999</v>
      </c>
      <c r="X1103" t="n">
        <v>0.3</v>
      </c>
      <c r="Y1103" t="n">
        <v>1</v>
      </c>
      <c r="Z1103" t="n">
        <v>10</v>
      </c>
    </row>
    <row r="1104">
      <c r="A1104" t="n">
        <v>60</v>
      </c>
      <c r="B1104" t="n">
        <v>105</v>
      </c>
      <c r="C1104" t="inlineStr">
        <is>
          <t xml:space="preserve">CONCLUIDO	</t>
        </is>
      </c>
      <c r="D1104" t="n">
        <v>3.7179</v>
      </c>
      <c r="E1104" t="n">
        <v>26.9</v>
      </c>
      <c r="F1104" t="n">
        <v>23.68</v>
      </c>
      <c r="G1104" t="n">
        <v>88.81</v>
      </c>
      <c r="H1104" t="n">
        <v>1.24</v>
      </c>
      <c r="I1104" t="n">
        <v>16</v>
      </c>
      <c r="J1104" t="n">
        <v>228.51</v>
      </c>
      <c r="K1104" t="n">
        <v>55.27</v>
      </c>
      <c r="L1104" t="n">
        <v>16</v>
      </c>
      <c r="M1104" t="n">
        <v>14</v>
      </c>
      <c r="N1104" t="n">
        <v>52.24</v>
      </c>
      <c r="O1104" t="n">
        <v>28417.2</v>
      </c>
      <c r="P1104" t="n">
        <v>325.38</v>
      </c>
      <c r="Q1104" t="n">
        <v>608.8099999999999</v>
      </c>
      <c r="R1104" t="n">
        <v>57.04</v>
      </c>
      <c r="S1104" t="n">
        <v>46.36</v>
      </c>
      <c r="T1104" t="n">
        <v>4988.54</v>
      </c>
      <c r="U1104" t="n">
        <v>0.8100000000000001</v>
      </c>
      <c r="V1104" t="n">
        <v>0.9</v>
      </c>
      <c r="W1104" t="n">
        <v>9.210000000000001</v>
      </c>
      <c r="X1104" t="n">
        <v>0.31</v>
      </c>
      <c r="Y1104" t="n">
        <v>1</v>
      </c>
      <c r="Z1104" t="n">
        <v>10</v>
      </c>
    </row>
    <row r="1105">
      <c r="A1105" t="n">
        <v>61</v>
      </c>
      <c r="B1105" t="n">
        <v>105</v>
      </c>
      <c r="C1105" t="inlineStr">
        <is>
          <t xml:space="preserve">CONCLUIDO	</t>
        </is>
      </c>
      <c r="D1105" t="n">
        <v>3.7162</v>
      </c>
      <c r="E1105" t="n">
        <v>26.91</v>
      </c>
      <c r="F1105" t="n">
        <v>23.7</v>
      </c>
      <c r="G1105" t="n">
        <v>88.86</v>
      </c>
      <c r="H1105" t="n">
        <v>1.26</v>
      </c>
      <c r="I1105" t="n">
        <v>16</v>
      </c>
      <c r="J1105" t="n">
        <v>228.93</v>
      </c>
      <c r="K1105" t="n">
        <v>55.27</v>
      </c>
      <c r="L1105" t="n">
        <v>16.25</v>
      </c>
      <c r="M1105" t="n">
        <v>14</v>
      </c>
      <c r="N1105" t="n">
        <v>52.41</v>
      </c>
      <c r="O1105" t="n">
        <v>28469.32</v>
      </c>
      <c r="P1105" t="n">
        <v>324.74</v>
      </c>
      <c r="Q1105" t="n">
        <v>608.78</v>
      </c>
      <c r="R1105" t="n">
        <v>57.48</v>
      </c>
      <c r="S1105" t="n">
        <v>46.36</v>
      </c>
      <c r="T1105" t="n">
        <v>5207.75</v>
      </c>
      <c r="U1105" t="n">
        <v>0.8100000000000001</v>
      </c>
      <c r="V1105" t="n">
        <v>0.9</v>
      </c>
      <c r="W1105" t="n">
        <v>9.210000000000001</v>
      </c>
      <c r="X1105" t="n">
        <v>0.32</v>
      </c>
      <c r="Y1105" t="n">
        <v>1</v>
      </c>
      <c r="Z1105" t="n">
        <v>10</v>
      </c>
    </row>
    <row r="1106">
      <c r="A1106" t="n">
        <v>62</v>
      </c>
      <c r="B1106" t="n">
        <v>105</v>
      </c>
      <c r="C1106" t="inlineStr">
        <is>
          <t xml:space="preserve">CONCLUIDO	</t>
        </is>
      </c>
      <c r="D1106" t="n">
        <v>3.7167</v>
      </c>
      <c r="E1106" t="n">
        <v>26.91</v>
      </c>
      <c r="F1106" t="n">
        <v>23.69</v>
      </c>
      <c r="G1106" t="n">
        <v>88.84999999999999</v>
      </c>
      <c r="H1106" t="n">
        <v>1.28</v>
      </c>
      <c r="I1106" t="n">
        <v>16</v>
      </c>
      <c r="J1106" t="n">
        <v>229.36</v>
      </c>
      <c r="K1106" t="n">
        <v>55.27</v>
      </c>
      <c r="L1106" t="n">
        <v>16.5</v>
      </c>
      <c r="M1106" t="n">
        <v>14</v>
      </c>
      <c r="N1106" t="n">
        <v>52.58</v>
      </c>
      <c r="O1106" t="n">
        <v>28521.51</v>
      </c>
      <c r="P1106" t="n">
        <v>323.7</v>
      </c>
      <c r="Q1106" t="n">
        <v>608.8099999999999</v>
      </c>
      <c r="R1106" t="n">
        <v>57.46</v>
      </c>
      <c r="S1106" t="n">
        <v>46.36</v>
      </c>
      <c r="T1106" t="n">
        <v>5195.33</v>
      </c>
      <c r="U1106" t="n">
        <v>0.8100000000000001</v>
      </c>
      <c r="V1106" t="n">
        <v>0.9</v>
      </c>
      <c r="W1106" t="n">
        <v>9.199999999999999</v>
      </c>
      <c r="X1106" t="n">
        <v>0.32</v>
      </c>
      <c r="Y1106" t="n">
        <v>1</v>
      </c>
      <c r="Z1106" t="n">
        <v>10</v>
      </c>
    </row>
    <row r="1107">
      <c r="A1107" t="n">
        <v>63</v>
      </c>
      <c r="B1107" t="n">
        <v>105</v>
      </c>
      <c r="C1107" t="inlineStr">
        <is>
          <t xml:space="preserve">CONCLUIDO	</t>
        </is>
      </c>
      <c r="D1107" t="n">
        <v>3.7287</v>
      </c>
      <c r="E1107" t="n">
        <v>26.82</v>
      </c>
      <c r="F1107" t="n">
        <v>23.65</v>
      </c>
      <c r="G1107" t="n">
        <v>94.58</v>
      </c>
      <c r="H1107" t="n">
        <v>1.3</v>
      </c>
      <c r="I1107" t="n">
        <v>15</v>
      </c>
      <c r="J1107" t="n">
        <v>229.78</v>
      </c>
      <c r="K1107" t="n">
        <v>55.27</v>
      </c>
      <c r="L1107" t="n">
        <v>16.75</v>
      </c>
      <c r="M1107" t="n">
        <v>13</v>
      </c>
      <c r="N1107" t="n">
        <v>52.76</v>
      </c>
      <c r="O1107" t="n">
        <v>28573.75</v>
      </c>
      <c r="P1107" t="n">
        <v>323.52</v>
      </c>
      <c r="Q1107" t="n">
        <v>608.77</v>
      </c>
      <c r="R1107" t="n">
        <v>55.97</v>
      </c>
      <c r="S1107" t="n">
        <v>46.36</v>
      </c>
      <c r="T1107" t="n">
        <v>4457.18</v>
      </c>
      <c r="U1107" t="n">
        <v>0.83</v>
      </c>
      <c r="V1107" t="n">
        <v>0.9</v>
      </c>
      <c r="W1107" t="n">
        <v>9.199999999999999</v>
      </c>
      <c r="X1107" t="n">
        <v>0.28</v>
      </c>
      <c r="Y1107" t="n">
        <v>1</v>
      </c>
      <c r="Z1107" t="n">
        <v>10</v>
      </c>
    </row>
    <row r="1108">
      <c r="A1108" t="n">
        <v>64</v>
      </c>
      <c r="B1108" t="n">
        <v>105</v>
      </c>
      <c r="C1108" t="inlineStr">
        <is>
          <t xml:space="preserve">CONCLUIDO	</t>
        </is>
      </c>
      <c r="D1108" t="n">
        <v>3.7295</v>
      </c>
      <c r="E1108" t="n">
        <v>26.81</v>
      </c>
      <c r="F1108" t="n">
        <v>23.64</v>
      </c>
      <c r="G1108" t="n">
        <v>94.56</v>
      </c>
      <c r="H1108" t="n">
        <v>1.31</v>
      </c>
      <c r="I1108" t="n">
        <v>15</v>
      </c>
      <c r="J1108" t="n">
        <v>230.2</v>
      </c>
      <c r="K1108" t="n">
        <v>55.27</v>
      </c>
      <c r="L1108" t="n">
        <v>17</v>
      </c>
      <c r="M1108" t="n">
        <v>13</v>
      </c>
      <c r="N1108" t="n">
        <v>52.93</v>
      </c>
      <c r="O1108" t="n">
        <v>28626.06</v>
      </c>
      <c r="P1108" t="n">
        <v>323.35</v>
      </c>
      <c r="Q1108" t="n">
        <v>608.8</v>
      </c>
      <c r="R1108" t="n">
        <v>55.74</v>
      </c>
      <c r="S1108" t="n">
        <v>46.36</v>
      </c>
      <c r="T1108" t="n">
        <v>4341.15</v>
      </c>
      <c r="U1108" t="n">
        <v>0.83</v>
      </c>
      <c r="V1108" t="n">
        <v>0.9</v>
      </c>
      <c r="W1108" t="n">
        <v>9.199999999999999</v>
      </c>
      <c r="X1108" t="n">
        <v>0.27</v>
      </c>
      <c r="Y1108" t="n">
        <v>1</v>
      </c>
      <c r="Z1108" t="n">
        <v>10</v>
      </c>
    </row>
    <row r="1109">
      <c r="A1109" t="n">
        <v>65</v>
      </c>
      <c r="B1109" t="n">
        <v>105</v>
      </c>
      <c r="C1109" t="inlineStr">
        <is>
          <t xml:space="preserve">CONCLUIDO	</t>
        </is>
      </c>
      <c r="D1109" t="n">
        <v>3.726</v>
      </c>
      <c r="E1109" t="n">
        <v>26.84</v>
      </c>
      <c r="F1109" t="n">
        <v>23.67</v>
      </c>
      <c r="G1109" t="n">
        <v>94.66</v>
      </c>
      <c r="H1109" t="n">
        <v>1.33</v>
      </c>
      <c r="I1109" t="n">
        <v>15</v>
      </c>
      <c r="J1109" t="n">
        <v>230.63</v>
      </c>
      <c r="K1109" t="n">
        <v>55.27</v>
      </c>
      <c r="L1109" t="n">
        <v>17.25</v>
      </c>
      <c r="M1109" t="n">
        <v>13</v>
      </c>
      <c r="N1109" t="n">
        <v>53.11</v>
      </c>
      <c r="O1109" t="n">
        <v>28678.42</v>
      </c>
      <c r="P1109" t="n">
        <v>323.46</v>
      </c>
      <c r="Q1109" t="n">
        <v>608.79</v>
      </c>
      <c r="R1109" t="n">
        <v>56.47</v>
      </c>
      <c r="S1109" t="n">
        <v>46.36</v>
      </c>
      <c r="T1109" t="n">
        <v>4709.19</v>
      </c>
      <c r="U1109" t="n">
        <v>0.82</v>
      </c>
      <c r="V1109" t="n">
        <v>0.9</v>
      </c>
      <c r="W1109" t="n">
        <v>9.210000000000001</v>
      </c>
      <c r="X1109" t="n">
        <v>0.29</v>
      </c>
      <c r="Y1109" t="n">
        <v>1</v>
      </c>
      <c r="Z1109" t="n">
        <v>10</v>
      </c>
    </row>
    <row r="1110">
      <c r="A1110" t="n">
        <v>66</v>
      </c>
      <c r="B1110" t="n">
        <v>105</v>
      </c>
      <c r="C1110" t="inlineStr">
        <is>
          <t xml:space="preserve">CONCLUIDO	</t>
        </is>
      </c>
      <c r="D1110" t="n">
        <v>3.7281</v>
      </c>
      <c r="E1110" t="n">
        <v>26.82</v>
      </c>
      <c r="F1110" t="n">
        <v>23.65</v>
      </c>
      <c r="G1110" t="n">
        <v>94.59999999999999</v>
      </c>
      <c r="H1110" t="n">
        <v>1.35</v>
      </c>
      <c r="I1110" t="n">
        <v>15</v>
      </c>
      <c r="J1110" t="n">
        <v>231.05</v>
      </c>
      <c r="K1110" t="n">
        <v>55.27</v>
      </c>
      <c r="L1110" t="n">
        <v>17.5</v>
      </c>
      <c r="M1110" t="n">
        <v>13</v>
      </c>
      <c r="N1110" t="n">
        <v>53.28</v>
      </c>
      <c r="O1110" t="n">
        <v>28730.85</v>
      </c>
      <c r="P1110" t="n">
        <v>322.33</v>
      </c>
      <c r="Q1110" t="n">
        <v>608.89</v>
      </c>
      <c r="R1110" t="n">
        <v>56.02</v>
      </c>
      <c r="S1110" t="n">
        <v>46.36</v>
      </c>
      <c r="T1110" t="n">
        <v>4483.54</v>
      </c>
      <c r="U1110" t="n">
        <v>0.83</v>
      </c>
      <c r="V1110" t="n">
        <v>0.9</v>
      </c>
      <c r="W1110" t="n">
        <v>9.199999999999999</v>
      </c>
      <c r="X1110" t="n">
        <v>0.28</v>
      </c>
      <c r="Y1110" t="n">
        <v>1</v>
      </c>
      <c r="Z1110" t="n">
        <v>10</v>
      </c>
    </row>
    <row r="1111">
      <c r="A1111" t="n">
        <v>67</v>
      </c>
      <c r="B1111" t="n">
        <v>105</v>
      </c>
      <c r="C1111" t="inlineStr">
        <is>
          <t xml:space="preserve">CONCLUIDO	</t>
        </is>
      </c>
      <c r="D1111" t="n">
        <v>3.7373</v>
      </c>
      <c r="E1111" t="n">
        <v>26.76</v>
      </c>
      <c r="F1111" t="n">
        <v>23.62</v>
      </c>
      <c r="G1111" t="n">
        <v>101.25</v>
      </c>
      <c r="H1111" t="n">
        <v>1.36</v>
      </c>
      <c r="I1111" t="n">
        <v>14</v>
      </c>
      <c r="J1111" t="n">
        <v>231.48</v>
      </c>
      <c r="K1111" t="n">
        <v>55.27</v>
      </c>
      <c r="L1111" t="n">
        <v>17.75</v>
      </c>
      <c r="M1111" t="n">
        <v>12</v>
      </c>
      <c r="N1111" t="n">
        <v>53.46</v>
      </c>
      <c r="O1111" t="n">
        <v>28783.34</v>
      </c>
      <c r="P1111" t="n">
        <v>321.36</v>
      </c>
      <c r="Q1111" t="n">
        <v>608.77</v>
      </c>
      <c r="R1111" t="n">
        <v>55.28</v>
      </c>
      <c r="S1111" t="n">
        <v>46.36</v>
      </c>
      <c r="T1111" t="n">
        <v>4119.19</v>
      </c>
      <c r="U1111" t="n">
        <v>0.84</v>
      </c>
      <c r="V1111" t="n">
        <v>0.9</v>
      </c>
      <c r="W1111" t="n">
        <v>9.199999999999999</v>
      </c>
      <c r="X1111" t="n">
        <v>0.25</v>
      </c>
      <c r="Y1111" t="n">
        <v>1</v>
      </c>
      <c r="Z1111" t="n">
        <v>10</v>
      </c>
    </row>
    <row r="1112">
      <c r="A1112" t="n">
        <v>68</v>
      </c>
      <c r="B1112" t="n">
        <v>105</v>
      </c>
      <c r="C1112" t="inlineStr">
        <is>
          <t xml:space="preserve">CONCLUIDO	</t>
        </is>
      </c>
      <c r="D1112" t="n">
        <v>3.7368</v>
      </c>
      <c r="E1112" t="n">
        <v>26.76</v>
      </c>
      <c r="F1112" t="n">
        <v>23.63</v>
      </c>
      <c r="G1112" t="n">
        <v>101.26</v>
      </c>
      <c r="H1112" t="n">
        <v>1.38</v>
      </c>
      <c r="I1112" t="n">
        <v>14</v>
      </c>
      <c r="J1112" t="n">
        <v>231.91</v>
      </c>
      <c r="K1112" t="n">
        <v>55.27</v>
      </c>
      <c r="L1112" t="n">
        <v>18</v>
      </c>
      <c r="M1112" t="n">
        <v>12</v>
      </c>
      <c r="N1112" t="n">
        <v>53.63</v>
      </c>
      <c r="O1112" t="n">
        <v>28835.89</v>
      </c>
      <c r="P1112" t="n">
        <v>321.71</v>
      </c>
      <c r="Q1112" t="n">
        <v>608.8200000000001</v>
      </c>
      <c r="R1112" t="n">
        <v>55.2</v>
      </c>
      <c r="S1112" t="n">
        <v>46.36</v>
      </c>
      <c r="T1112" t="n">
        <v>4076.66</v>
      </c>
      <c r="U1112" t="n">
        <v>0.84</v>
      </c>
      <c r="V1112" t="n">
        <v>0.9</v>
      </c>
      <c r="W1112" t="n">
        <v>9.199999999999999</v>
      </c>
      <c r="X1112" t="n">
        <v>0.26</v>
      </c>
      <c r="Y1112" t="n">
        <v>1</v>
      </c>
      <c r="Z1112" t="n">
        <v>10</v>
      </c>
    </row>
    <row r="1113">
      <c r="A1113" t="n">
        <v>69</v>
      </c>
      <c r="B1113" t="n">
        <v>105</v>
      </c>
      <c r="C1113" t="inlineStr">
        <is>
          <t xml:space="preserve">CONCLUIDO	</t>
        </is>
      </c>
      <c r="D1113" t="n">
        <v>3.7384</v>
      </c>
      <c r="E1113" t="n">
        <v>26.75</v>
      </c>
      <c r="F1113" t="n">
        <v>23.62</v>
      </c>
      <c r="G1113" t="n">
        <v>101.22</v>
      </c>
      <c r="H1113" t="n">
        <v>1.4</v>
      </c>
      <c r="I1113" t="n">
        <v>14</v>
      </c>
      <c r="J1113" t="n">
        <v>232.33</v>
      </c>
      <c r="K1113" t="n">
        <v>55.27</v>
      </c>
      <c r="L1113" t="n">
        <v>18.25</v>
      </c>
      <c r="M1113" t="n">
        <v>12</v>
      </c>
      <c r="N1113" t="n">
        <v>53.81</v>
      </c>
      <c r="O1113" t="n">
        <v>28888.51</v>
      </c>
      <c r="P1113" t="n">
        <v>321.17</v>
      </c>
      <c r="Q1113" t="n">
        <v>608.77</v>
      </c>
      <c r="R1113" t="n">
        <v>54.84</v>
      </c>
      <c r="S1113" t="n">
        <v>46.36</v>
      </c>
      <c r="T1113" t="n">
        <v>3899.59</v>
      </c>
      <c r="U1113" t="n">
        <v>0.85</v>
      </c>
      <c r="V1113" t="n">
        <v>0.9</v>
      </c>
      <c r="W1113" t="n">
        <v>9.199999999999999</v>
      </c>
      <c r="X1113" t="n">
        <v>0.25</v>
      </c>
      <c r="Y1113" t="n">
        <v>1</v>
      </c>
      <c r="Z1113" t="n">
        <v>10</v>
      </c>
    </row>
    <row r="1114">
      <c r="A1114" t="n">
        <v>70</v>
      </c>
      <c r="B1114" t="n">
        <v>105</v>
      </c>
      <c r="C1114" t="inlineStr">
        <is>
          <t xml:space="preserve">CONCLUIDO	</t>
        </is>
      </c>
      <c r="D1114" t="n">
        <v>3.7383</v>
      </c>
      <c r="E1114" t="n">
        <v>26.75</v>
      </c>
      <c r="F1114" t="n">
        <v>23.62</v>
      </c>
      <c r="G1114" t="n">
        <v>101.22</v>
      </c>
      <c r="H1114" t="n">
        <v>1.41</v>
      </c>
      <c r="I1114" t="n">
        <v>14</v>
      </c>
      <c r="J1114" t="n">
        <v>232.76</v>
      </c>
      <c r="K1114" t="n">
        <v>55.27</v>
      </c>
      <c r="L1114" t="n">
        <v>18.5</v>
      </c>
      <c r="M1114" t="n">
        <v>12</v>
      </c>
      <c r="N1114" t="n">
        <v>53.99</v>
      </c>
      <c r="O1114" t="n">
        <v>28941.18</v>
      </c>
      <c r="P1114" t="n">
        <v>320.99</v>
      </c>
      <c r="Q1114" t="n">
        <v>608.75</v>
      </c>
      <c r="R1114" t="n">
        <v>55.03</v>
      </c>
      <c r="S1114" t="n">
        <v>46.36</v>
      </c>
      <c r="T1114" t="n">
        <v>3993.81</v>
      </c>
      <c r="U1114" t="n">
        <v>0.84</v>
      </c>
      <c r="V1114" t="n">
        <v>0.9</v>
      </c>
      <c r="W1114" t="n">
        <v>9.199999999999999</v>
      </c>
      <c r="X1114" t="n">
        <v>0.25</v>
      </c>
      <c r="Y1114" t="n">
        <v>1</v>
      </c>
      <c r="Z1114" t="n">
        <v>10</v>
      </c>
    </row>
    <row r="1115">
      <c r="A1115" t="n">
        <v>71</v>
      </c>
      <c r="B1115" t="n">
        <v>105</v>
      </c>
      <c r="C1115" t="inlineStr">
        <is>
          <t xml:space="preserve">CONCLUIDO	</t>
        </is>
      </c>
      <c r="D1115" t="n">
        <v>3.7361</v>
      </c>
      <c r="E1115" t="n">
        <v>26.77</v>
      </c>
      <c r="F1115" t="n">
        <v>23.63</v>
      </c>
      <c r="G1115" t="n">
        <v>101.29</v>
      </c>
      <c r="H1115" t="n">
        <v>1.43</v>
      </c>
      <c r="I1115" t="n">
        <v>14</v>
      </c>
      <c r="J1115" t="n">
        <v>233.19</v>
      </c>
      <c r="K1115" t="n">
        <v>55.27</v>
      </c>
      <c r="L1115" t="n">
        <v>18.75</v>
      </c>
      <c r="M1115" t="n">
        <v>12</v>
      </c>
      <c r="N1115" t="n">
        <v>54.17</v>
      </c>
      <c r="O1115" t="n">
        <v>28993.92</v>
      </c>
      <c r="P1115" t="n">
        <v>320.31</v>
      </c>
      <c r="Q1115" t="n">
        <v>608.8</v>
      </c>
      <c r="R1115" t="n">
        <v>55.54</v>
      </c>
      <c r="S1115" t="n">
        <v>46.36</v>
      </c>
      <c r="T1115" t="n">
        <v>4245.95</v>
      </c>
      <c r="U1115" t="n">
        <v>0.83</v>
      </c>
      <c r="V1115" t="n">
        <v>0.9</v>
      </c>
      <c r="W1115" t="n">
        <v>9.199999999999999</v>
      </c>
      <c r="X1115" t="n">
        <v>0.26</v>
      </c>
      <c r="Y1115" t="n">
        <v>1</v>
      </c>
      <c r="Z1115" t="n">
        <v>10</v>
      </c>
    </row>
    <row r="1116">
      <c r="A1116" t="n">
        <v>72</v>
      </c>
      <c r="B1116" t="n">
        <v>105</v>
      </c>
      <c r="C1116" t="inlineStr">
        <is>
          <t xml:space="preserve">CONCLUIDO	</t>
        </is>
      </c>
      <c r="D1116" t="n">
        <v>3.7358</v>
      </c>
      <c r="E1116" t="n">
        <v>26.77</v>
      </c>
      <c r="F1116" t="n">
        <v>23.64</v>
      </c>
      <c r="G1116" t="n">
        <v>101.3</v>
      </c>
      <c r="H1116" t="n">
        <v>1.45</v>
      </c>
      <c r="I1116" t="n">
        <v>14</v>
      </c>
      <c r="J1116" t="n">
        <v>233.62</v>
      </c>
      <c r="K1116" t="n">
        <v>55.27</v>
      </c>
      <c r="L1116" t="n">
        <v>19</v>
      </c>
      <c r="M1116" t="n">
        <v>12</v>
      </c>
      <c r="N1116" t="n">
        <v>54.34</v>
      </c>
      <c r="O1116" t="n">
        <v>29046.73</v>
      </c>
      <c r="P1116" t="n">
        <v>319.62</v>
      </c>
      <c r="Q1116" t="n">
        <v>608.75</v>
      </c>
      <c r="R1116" t="n">
        <v>55.63</v>
      </c>
      <c r="S1116" t="n">
        <v>46.36</v>
      </c>
      <c r="T1116" t="n">
        <v>4293.76</v>
      </c>
      <c r="U1116" t="n">
        <v>0.83</v>
      </c>
      <c r="V1116" t="n">
        <v>0.9</v>
      </c>
      <c r="W1116" t="n">
        <v>9.199999999999999</v>
      </c>
      <c r="X1116" t="n">
        <v>0.26</v>
      </c>
      <c r="Y1116" t="n">
        <v>1</v>
      </c>
      <c r="Z1116" t="n">
        <v>10</v>
      </c>
    </row>
    <row r="1117">
      <c r="A1117" t="n">
        <v>73</v>
      </c>
      <c r="B1117" t="n">
        <v>105</v>
      </c>
      <c r="C1117" t="inlineStr">
        <is>
          <t xml:space="preserve">CONCLUIDO	</t>
        </is>
      </c>
      <c r="D1117" t="n">
        <v>3.7442</v>
      </c>
      <c r="E1117" t="n">
        <v>26.71</v>
      </c>
      <c r="F1117" t="n">
        <v>23.62</v>
      </c>
      <c r="G1117" t="n">
        <v>109</v>
      </c>
      <c r="H1117" t="n">
        <v>1.46</v>
      </c>
      <c r="I1117" t="n">
        <v>13</v>
      </c>
      <c r="J1117" t="n">
        <v>234.04</v>
      </c>
      <c r="K1117" t="n">
        <v>55.27</v>
      </c>
      <c r="L1117" t="n">
        <v>19.25</v>
      </c>
      <c r="M1117" t="n">
        <v>11</v>
      </c>
      <c r="N1117" t="n">
        <v>54.52</v>
      </c>
      <c r="O1117" t="n">
        <v>29099.59</v>
      </c>
      <c r="P1117" t="n">
        <v>319.76</v>
      </c>
      <c r="Q1117" t="n">
        <v>608.83</v>
      </c>
      <c r="R1117" t="n">
        <v>54.91</v>
      </c>
      <c r="S1117" t="n">
        <v>46.36</v>
      </c>
      <c r="T1117" t="n">
        <v>3938.84</v>
      </c>
      <c r="U1117" t="n">
        <v>0.84</v>
      </c>
      <c r="V1117" t="n">
        <v>0.9</v>
      </c>
      <c r="W1117" t="n">
        <v>9.199999999999999</v>
      </c>
      <c r="X1117" t="n">
        <v>0.24</v>
      </c>
      <c r="Y1117" t="n">
        <v>1</v>
      </c>
      <c r="Z1117" t="n">
        <v>10</v>
      </c>
    </row>
    <row r="1118">
      <c r="A1118" t="n">
        <v>74</v>
      </c>
      <c r="B1118" t="n">
        <v>105</v>
      </c>
      <c r="C1118" t="inlineStr">
        <is>
          <t xml:space="preserve">CONCLUIDO	</t>
        </is>
      </c>
      <c r="D1118" t="n">
        <v>3.745</v>
      </c>
      <c r="E1118" t="n">
        <v>26.7</v>
      </c>
      <c r="F1118" t="n">
        <v>23.61</v>
      </c>
      <c r="G1118" t="n">
        <v>108.97</v>
      </c>
      <c r="H1118" t="n">
        <v>1.48</v>
      </c>
      <c r="I1118" t="n">
        <v>13</v>
      </c>
      <c r="J1118" t="n">
        <v>234.47</v>
      </c>
      <c r="K1118" t="n">
        <v>55.27</v>
      </c>
      <c r="L1118" t="n">
        <v>19.5</v>
      </c>
      <c r="M1118" t="n">
        <v>11</v>
      </c>
      <c r="N1118" t="n">
        <v>54.7</v>
      </c>
      <c r="O1118" t="n">
        <v>29152.52</v>
      </c>
      <c r="P1118" t="n">
        <v>319.51</v>
      </c>
      <c r="Q1118" t="n">
        <v>608.76</v>
      </c>
      <c r="R1118" t="n">
        <v>54.79</v>
      </c>
      <c r="S1118" t="n">
        <v>46.36</v>
      </c>
      <c r="T1118" t="n">
        <v>3877.74</v>
      </c>
      <c r="U1118" t="n">
        <v>0.85</v>
      </c>
      <c r="V1118" t="n">
        <v>0.9</v>
      </c>
      <c r="W1118" t="n">
        <v>9.199999999999999</v>
      </c>
      <c r="X1118" t="n">
        <v>0.24</v>
      </c>
      <c r="Y1118" t="n">
        <v>1</v>
      </c>
      <c r="Z1118" t="n">
        <v>10</v>
      </c>
    </row>
    <row r="1119">
      <c r="A1119" t="n">
        <v>75</v>
      </c>
      <c r="B1119" t="n">
        <v>105</v>
      </c>
      <c r="C1119" t="inlineStr">
        <is>
          <t xml:space="preserve">CONCLUIDO	</t>
        </is>
      </c>
      <c r="D1119" t="n">
        <v>3.7445</v>
      </c>
      <c r="E1119" t="n">
        <v>26.71</v>
      </c>
      <c r="F1119" t="n">
        <v>23.61</v>
      </c>
      <c r="G1119" t="n">
        <v>108.99</v>
      </c>
      <c r="H1119" t="n">
        <v>1.49</v>
      </c>
      <c r="I1119" t="n">
        <v>13</v>
      </c>
      <c r="J1119" t="n">
        <v>234.9</v>
      </c>
      <c r="K1119" t="n">
        <v>55.27</v>
      </c>
      <c r="L1119" t="n">
        <v>19.75</v>
      </c>
      <c r="M1119" t="n">
        <v>11</v>
      </c>
      <c r="N1119" t="n">
        <v>54.88</v>
      </c>
      <c r="O1119" t="n">
        <v>29205.51</v>
      </c>
      <c r="P1119" t="n">
        <v>319.24</v>
      </c>
      <c r="Q1119" t="n">
        <v>608.8099999999999</v>
      </c>
      <c r="R1119" t="n">
        <v>54.89</v>
      </c>
      <c r="S1119" t="n">
        <v>46.36</v>
      </c>
      <c r="T1119" t="n">
        <v>3925.86</v>
      </c>
      <c r="U1119" t="n">
        <v>0.84</v>
      </c>
      <c r="V1119" t="n">
        <v>0.9</v>
      </c>
      <c r="W1119" t="n">
        <v>9.199999999999999</v>
      </c>
      <c r="X1119" t="n">
        <v>0.24</v>
      </c>
      <c r="Y1119" t="n">
        <v>1</v>
      </c>
      <c r="Z1119" t="n">
        <v>10</v>
      </c>
    </row>
    <row r="1120">
      <c r="A1120" t="n">
        <v>76</v>
      </c>
      <c r="B1120" t="n">
        <v>105</v>
      </c>
      <c r="C1120" t="inlineStr">
        <is>
          <t xml:space="preserve">CONCLUIDO	</t>
        </is>
      </c>
      <c r="D1120" t="n">
        <v>3.7457</v>
      </c>
      <c r="E1120" t="n">
        <v>26.7</v>
      </c>
      <c r="F1120" t="n">
        <v>23.61</v>
      </c>
      <c r="G1120" t="n">
        <v>108.95</v>
      </c>
      <c r="H1120" t="n">
        <v>1.51</v>
      </c>
      <c r="I1120" t="n">
        <v>13</v>
      </c>
      <c r="J1120" t="n">
        <v>235.33</v>
      </c>
      <c r="K1120" t="n">
        <v>55.27</v>
      </c>
      <c r="L1120" t="n">
        <v>20</v>
      </c>
      <c r="M1120" t="n">
        <v>11</v>
      </c>
      <c r="N1120" t="n">
        <v>55.06</v>
      </c>
      <c r="O1120" t="n">
        <v>29258.57</v>
      </c>
      <c r="P1120" t="n">
        <v>318.97</v>
      </c>
      <c r="Q1120" t="n">
        <v>608.75</v>
      </c>
      <c r="R1120" t="n">
        <v>54.67</v>
      </c>
      <c r="S1120" t="n">
        <v>46.36</v>
      </c>
      <c r="T1120" t="n">
        <v>3819.59</v>
      </c>
      <c r="U1120" t="n">
        <v>0.85</v>
      </c>
      <c r="V1120" t="n">
        <v>0.9</v>
      </c>
      <c r="W1120" t="n">
        <v>9.199999999999999</v>
      </c>
      <c r="X1120" t="n">
        <v>0.23</v>
      </c>
      <c r="Y1120" t="n">
        <v>1</v>
      </c>
      <c r="Z1120" t="n">
        <v>10</v>
      </c>
    </row>
    <row r="1121">
      <c r="A1121" t="n">
        <v>77</v>
      </c>
      <c r="B1121" t="n">
        <v>105</v>
      </c>
      <c r="C1121" t="inlineStr">
        <is>
          <t xml:space="preserve">CONCLUIDO	</t>
        </is>
      </c>
      <c r="D1121" t="n">
        <v>3.7447</v>
      </c>
      <c r="E1121" t="n">
        <v>26.7</v>
      </c>
      <c r="F1121" t="n">
        <v>23.61</v>
      </c>
      <c r="G1121" t="n">
        <v>108.98</v>
      </c>
      <c r="H1121" t="n">
        <v>1.53</v>
      </c>
      <c r="I1121" t="n">
        <v>13</v>
      </c>
      <c r="J1121" t="n">
        <v>235.76</v>
      </c>
      <c r="K1121" t="n">
        <v>55.27</v>
      </c>
      <c r="L1121" t="n">
        <v>20.25</v>
      </c>
      <c r="M1121" t="n">
        <v>11</v>
      </c>
      <c r="N1121" t="n">
        <v>55.24</v>
      </c>
      <c r="O1121" t="n">
        <v>29311.69</v>
      </c>
      <c r="P1121" t="n">
        <v>318.03</v>
      </c>
      <c r="Q1121" t="n">
        <v>608.79</v>
      </c>
      <c r="R1121" t="n">
        <v>54.96</v>
      </c>
      <c r="S1121" t="n">
        <v>46.36</v>
      </c>
      <c r="T1121" t="n">
        <v>3961.57</v>
      </c>
      <c r="U1121" t="n">
        <v>0.84</v>
      </c>
      <c r="V1121" t="n">
        <v>0.9</v>
      </c>
      <c r="W1121" t="n">
        <v>9.199999999999999</v>
      </c>
      <c r="X1121" t="n">
        <v>0.24</v>
      </c>
      <c r="Y1121" t="n">
        <v>1</v>
      </c>
      <c r="Z1121" t="n">
        <v>10</v>
      </c>
    </row>
    <row r="1122">
      <c r="A1122" t="n">
        <v>78</v>
      </c>
      <c r="B1122" t="n">
        <v>105</v>
      </c>
      <c r="C1122" t="inlineStr">
        <is>
          <t xml:space="preserve">CONCLUIDO	</t>
        </is>
      </c>
      <c r="D1122" t="n">
        <v>3.7446</v>
      </c>
      <c r="E1122" t="n">
        <v>26.7</v>
      </c>
      <c r="F1122" t="n">
        <v>23.61</v>
      </c>
      <c r="G1122" t="n">
        <v>108.98</v>
      </c>
      <c r="H1122" t="n">
        <v>1.54</v>
      </c>
      <c r="I1122" t="n">
        <v>13</v>
      </c>
      <c r="J1122" t="n">
        <v>236.2</v>
      </c>
      <c r="K1122" t="n">
        <v>55.27</v>
      </c>
      <c r="L1122" t="n">
        <v>20.5</v>
      </c>
      <c r="M1122" t="n">
        <v>11</v>
      </c>
      <c r="N1122" t="n">
        <v>55.42</v>
      </c>
      <c r="O1122" t="n">
        <v>29364.87</v>
      </c>
      <c r="P1122" t="n">
        <v>317.32</v>
      </c>
      <c r="Q1122" t="n">
        <v>608.78</v>
      </c>
      <c r="R1122" t="n">
        <v>54.82</v>
      </c>
      <c r="S1122" t="n">
        <v>46.36</v>
      </c>
      <c r="T1122" t="n">
        <v>3892.54</v>
      </c>
      <c r="U1122" t="n">
        <v>0.85</v>
      </c>
      <c r="V1122" t="n">
        <v>0.9</v>
      </c>
      <c r="W1122" t="n">
        <v>9.199999999999999</v>
      </c>
      <c r="X1122" t="n">
        <v>0.24</v>
      </c>
      <c r="Y1122" t="n">
        <v>1</v>
      </c>
      <c r="Z1122" t="n">
        <v>10</v>
      </c>
    </row>
    <row r="1123">
      <c r="A1123" t="n">
        <v>79</v>
      </c>
      <c r="B1123" t="n">
        <v>105</v>
      </c>
      <c r="C1123" t="inlineStr">
        <is>
          <t xml:space="preserve">CONCLUIDO	</t>
        </is>
      </c>
      <c r="D1123" t="n">
        <v>3.7543</v>
      </c>
      <c r="E1123" t="n">
        <v>26.64</v>
      </c>
      <c r="F1123" t="n">
        <v>23.58</v>
      </c>
      <c r="G1123" t="n">
        <v>117.92</v>
      </c>
      <c r="H1123" t="n">
        <v>1.56</v>
      </c>
      <c r="I1123" t="n">
        <v>12</v>
      </c>
      <c r="J1123" t="n">
        <v>236.63</v>
      </c>
      <c r="K1123" t="n">
        <v>55.27</v>
      </c>
      <c r="L1123" t="n">
        <v>20.75</v>
      </c>
      <c r="M1123" t="n">
        <v>10</v>
      </c>
      <c r="N1123" t="n">
        <v>55.6</v>
      </c>
      <c r="O1123" t="n">
        <v>29418.12</v>
      </c>
      <c r="P1123" t="n">
        <v>316.52</v>
      </c>
      <c r="Q1123" t="n">
        <v>608.8099999999999</v>
      </c>
      <c r="R1123" t="n">
        <v>53.93</v>
      </c>
      <c r="S1123" t="n">
        <v>46.36</v>
      </c>
      <c r="T1123" t="n">
        <v>3454.26</v>
      </c>
      <c r="U1123" t="n">
        <v>0.86</v>
      </c>
      <c r="V1123" t="n">
        <v>0.9</v>
      </c>
      <c r="W1123" t="n">
        <v>9.199999999999999</v>
      </c>
      <c r="X1123" t="n">
        <v>0.21</v>
      </c>
      <c r="Y1123" t="n">
        <v>1</v>
      </c>
      <c r="Z1123" t="n">
        <v>10</v>
      </c>
    </row>
    <row r="1124">
      <c r="A1124" t="n">
        <v>80</v>
      </c>
      <c r="B1124" t="n">
        <v>105</v>
      </c>
      <c r="C1124" t="inlineStr">
        <is>
          <t xml:space="preserve">CONCLUIDO	</t>
        </is>
      </c>
      <c r="D1124" t="n">
        <v>3.7536</v>
      </c>
      <c r="E1124" t="n">
        <v>26.64</v>
      </c>
      <c r="F1124" t="n">
        <v>23.59</v>
      </c>
      <c r="G1124" t="n">
        <v>117.95</v>
      </c>
      <c r="H1124" t="n">
        <v>1.58</v>
      </c>
      <c r="I1124" t="n">
        <v>12</v>
      </c>
      <c r="J1124" t="n">
        <v>237.06</v>
      </c>
      <c r="K1124" t="n">
        <v>55.27</v>
      </c>
      <c r="L1124" t="n">
        <v>21</v>
      </c>
      <c r="M1124" t="n">
        <v>10</v>
      </c>
      <c r="N1124" t="n">
        <v>55.79</v>
      </c>
      <c r="O1124" t="n">
        <v>29471.44</v>
      </c>
      <c r="P1124" t="n">
        <v>316.79</v>
      </c>
      <c r="Q1124" t="n">
        <v>608.77</v>
      </c>
      <c r="R1124" t="n">
        <v>54.23</v>
      </c>
      <c r="S1124" t="n">
        <v>46.36</v>
      </c>
      <c r="T1124" t="n">
        <v>3600.2</v>
      </c>
      <c r="U1124" t="n">
        <v>0.85</v>
      </c>
      <c r="V1124" t="n">
        <v>0.9</v>
      </c>
      <c r="W1124" t="n">
        <v>9.199999999999999</v>
      </c>
      <c r="X1124" t="n">
        <v>0.22</v>
      </c>
      <c r="Y1124" t="n">
        <v>1</v>
      </c>
      <c r="Z1124" t="n">
        <v>10</v>
      </c>
    </row>
    <row r="1125">
      <c r="A1125" t="n">
        <v>81</v>
      </c>
      <c r="B1125" t="n">
        <v>105</v>
      </c>
      <c r="C1125" t="inlineStr">
        <is>
          <t xml:space="preserve">CONCLUIDO	</t>
        </is>
      </c>
      <c r="D1125" t="n">
        <v>3.7529</v>
      </c>
      <c r="E1125" t="n">
        <v>26.65</v>
      </c>
      <c r="F1125" t="n">
        <v>23.59</v>
      </c>
      <c r="G1125" t="n">
        <v>117.97</v>
      </c>
      <c r="H1125" t="n">
        <v>1.59</v>
      </c>
      <c r="I1125" t="n">
        <v>12</v>
      </c>
      <c r="J1125" t="n">
        <v>237.49</v>
      </c>
      <c r="K1125" t="n">
        <v>55.27</v>
      </c>
      <c r="L1125" t="n">
        <v>21.25</v>
      </c>
      <c r="M1125" t="n">
        <v>10</v>
      </c>
      <c r="N1125" t="n">
        <v>55.97</v>
      </c>
      <c r="O1125" t="n">
        <v>29524.81</v>
      </c>
      <c r="P1125" t="n">
        <v>316.74</v>
      </c>
      <c r="Q1125" t="n">
        <v>608.88</v>
      </c>
      <c r="R1125" t="n">
        <v>54.21</v>
      </c>
      <c r="S1125" t="n">
        <v>46.36</v>
      </c>
      <c r="T1125" t="n">
        <v>3592.14</v>
      </c>
      <c r="U1125" t="n">
        <v>0.86</v>
      </c>
      <c r="V1125" t="n">
        <v>0.9</v>
      </c>
      <c r="W1125" t="n">
        <v>9.199999999999999</v>
      </c>
      <c r="X1125" t="n">
        <v>0.22</v>
      </c>
      <c r="Y1125" t="n">
        <v>1</v>
      </c>
      <c r="Z1125" t="n">
        <v>10</v>
      </c>
    </row>
    <row r="1126">
      <c r="A1126" t="n">
        <v>82</v>
      </c>
      <c r="B1126" t="n">
        <v>105</v>
      </c>
      <c r="C1126" t="inlineStr">
        <is>
          <t xml:space="preserve">CONCLUIDO	</t>
        </is>
      </c>
      <c r="D1126" t="n">
        <v>3.7537</v>
      </c>
      <c r="E1126" t="n">
        <v>26.64</v>
      </c>
      <c r="F1126" t="n">
        <v>23.59</v>
      </c>
      <c r="G1126" t="n">
        <v>117.95</v>
      </c>
      <c r="H1126" t="n">
        <v>1.61</v>
      </c>
      <c r="I1126" t="n">
        <v>12</v>
      </c>
      <c r="J1126" t="n">
        <v>237.93</v>
      </c>
      <c r="K1126" t="n">
        <v>55.27</v>
      </c>
      <c r="L1126" t="n">
        <v>21.5</v>
      </c>
      <c r="M1126" t="n">
        <v>10</v>
      </c>
      <c r="N1126" t="n">
        <v>56.15</v>
      </c>
      <c r="O1126" t="n">
        <v>29578.26</v>
      </c>
      <c r="P1126" t="n">
        <v>316.43</v>
      </c>
      <c r="Q1126" t="n">
        <v>608.8200000000001</v>
      </c>
      <c r="R1126" t="n">
        <v>54.19</v>
      </c>
      <c r="S1126" t="n">
        <v>46.36</v>
      </c>
      <c r="T1126" t="n">
        <v>3581.41</v>
      </c>
      <c r="U1126" t="n">
        <v>0.86</v>
      </c>
      <c r="V1126" t="n">
        <v>0.9</v>
      </c>
      <c r="W1126" t="n">
        <v>9.199999999999999</v>
      </c>
      <c r="X1126" t="n">
        <v>0.22</v>
      </c>
      <c r="Y1126" t="n">
        <v>1</v>
      </c>
      <c r="Z1126" t="n">
        <v>10</v>
      </c>
    </row>
    <row r="1127">
      <c r="A1127" t="n">
        <v>83</v>
      </c>
      <c r="B1127" t="n">
        <v>105</v>
      </c>
      <c r="C1127" t="inlineStr">
        <is>
          <t xml:space="preserve">CONCLUIDO	</t>
        </is>
      </c>
      <c r="D1127" t="n">
        <v>3.7526</v>
      </c>
      <c r="E1127" t="n">
        <v>26.65</v>
      </c>
      <c r="F1127" t="n">
        <v>23.6</v>
      </c>
      <c r="G1127" t="n">
        <v>117.98</v>
      </c>
      <c r="H1127" t="n">
        <v>1.62</v>
      </c>
      <c r="I1127" t="n">
        <v>12</v>
      </c>
      <c r="J1127" t="n">
        <v>238.36</v>
      </c>
      <c r="K1127" t="n">
        <v>55.27</v>
      </c>
      <c r="L1127" t="n">
        <v>21.75</v>
      </c>
      <c r="M1127" t="n">
        <v>10</v>
      </c>
      <c r="N1127" t="n">
        <v>56.34</v>
      </c>
      <c r="O1127" t="n">
        <v>29631.77</v>
      </c>
      <c r="P1127" t="n">
        <v>316.41</v>
      </c>
      <c r="Q1127" t="n">
        <v>608.83</v>
      </c>
      <c r="R1127" t="n">
        <v>54.38</v>
      </c>
      <c r="S1127" t="n">
        <v>46.36</v>
      </c>
      <c r="T1127" t="n">
        <v>3675.8</v>
      </c>
      <c r="U1127" t="n">
        <v>0.85</v>
      </c>
      <c r="V1127" t="n">
        <v>0.9</v>
      </c>
      <c r="W1127" t="n">
        <v>9.199999999999999</v>
      </c>
      <c r="X1127" t="n">
        <v>0.22</v>
      </c>
      <c r="Y1127" t="n">
        <v>1</v>
      </c>
      <c r="Z1127" t="n">
        <v>10</v>
      </c>
    </row>
    <row r="1128">
      <c r="A1128" t="n">
        <v>84</v>
      </c>
      <c r="B1128" t="n">
        <v>105</v>
      </c>
      <c r="C1128" t="inlineStr">
        <is>
          <t xml:space="preserve">CONCLUIDO	</t>
        </is>
      </c>
      <c r="D1128" t="n">
        <v>3.7521</v>
      </c>
      <c r="E1128" t="n">
        <v>26.65</v>
      </c>
      <c r="F1128" t="n">
        <v>23.6</v>
      </c>
      <c r="G1128" t="n">
        <v>118</v>
      </c>
      <c r="H1128" t="n">
        <v>1.64</v>
      </c>
      <c r="I1128" t="n">
        <v>12</v>
      </c>
      <c r="J1128" t="n">
        <v>238.79</v>
      </c>
      <c r="K1128" t="n">
        <v>55.27</v>
      </c>
      <c r="L1128" t="n">
        <v>22</v>
      </c>
      <c r="M1128" t="n">
        <v>10</v>
      </c>
      <c r="N1128" t="n">
        <v>56.52</v>
      </c>
      <c r="O1128" t="n">
        <v>29685.34</v>
      </c>
      <c r="P1128" t="n">
        <v>315.82</v>
      </c>
      <c r="Q1128" t="n">
        <v>608.76</v>
      </c>
      <c r="R1128" t="n">
        <v>54.47</v>
      </c>
      <c r="S1128" t="n">
        <v>46.36</v>
      </c>
      <c r="T1128" t="n">
        <v>3722.32</v>
      </c>
      <c r="U1128" t="n">
        <v>0.85</v>
      </c>
      <c r="V1128" t="n">
        <v>0.9</v>
      </c>
      <c r="W1128" t="n">
        <v>9.199999999999999</v>
      </c>
      <c r="X1128" t="n">
        <v>0.23</v>
      </c>
      <c r="Y1128" t="n">
        <v>1</v>
      </c>
      <c r="Z1128" t="n">
        <v>10</v>
      </c>
    </row>
    <row r="1129">
      <c r="A1129" t="n">
        <v>85</v>
      </c>
      <c r="B1129" t="n">
        <v>105</v>
      </c>
      <c r="C1129" t="inlineStr">
        <is>
          <t xml:space="preserve">CONCLUIDO	</t>
        </is>
      </c>
      <c r="D1129" t="n">
        <v>3.7522</v>
      </c>
      <c r="E1129" t="n">
        <v>26.65</v>
      </c>
      <c r="F1129" t="n">
        <v>23.6</v>
      </c>
      <c r="G1129" t="n">
        <v>118</v>
      </c>
      <c r="H1129" t="n">
        <v>1.65</v>
      </c>
      <c r="I1129" t="n">
        <v>12</v>
      </c>
      <c r="J1129" t="n">
        <v>239.23</v>
      </c>
      <c r="K1129" t="n">
        <v>55.27</v>
      </c>
      <c r="L1129" t="n">
        <v>22.25</v>
      </c>
      <c r="M1129" t="n">
        <v>10</v>
      </c>
      <c r="N1129" t="n">
        <v>56.71</v>
      </c>
      <c r="O1129" t="n">
        <v>29738.98</v>
      </c>
      <c r="P1129" t="n">
        <v>314.78</v>
      </c>
      <c r="Q1129" t="n">
        <v>608.8099999999999</v>
      </c>
      <c r="R1129" t="n">
        <v>54.61</v>
      </c>
      <c r="S1129" t="n">
        <v>46.36</v>
      </c>
      <c r="T1129" t="n">
        <v>3792.25</v>
      </c>
      <c r="U1129" t="n">
        <v>0.85</v>
      </c>
      <c r="V1129" t="n">
        <v>0.9</v>
      </c>
      <c r="W1129" t="n">
        <v>9.19</v>
      </c>
      <c r="X1129" t="n">
        <v>0.23</v>
      </c>
      <c r="Y1129" t="n">
        <v>1</v>
      </c>
      <c r="Z1129" t="n">
        <v>10</v>
      </c>
    </row>
    <row r="1130">
      <c r="A1130" t="n">
        <v>86</v>
      </c>
      <c r="B1130" t="n">
        <v>105</v>
      </c>
      <c r="C1130" t="inlineStr">
        <is>
          <t xml:space="preserve">CONCLUIDO	</t>
        </is>
      </c>
      <c r="D1130" t="n">
        <v>3.7616</v>
      </c>
      <c r="E1130" t="n">
        <v>26.58</v>
      </c>
      <c r="F1130" t="n">
        <v>23.57</v>
      </c>
      <c r="G1130" t="n">
        <v>128.58</v>
      </c>
      <c r="H1130" t="n">
        <v>1.67</v>
      </c>
      <c r="I1130" t="n">
        <v>11</v>
      </c>
      <c r="J1130" t="n">
        <v>239.66</v>
      </c>
      <c r="K1130" t="n">
        <v>55.27</v>
      </c>
      <c r="L1130" t="n">
        <v>22.5</v>
      </c>
      <c r="M1130" t="n">
        <v>9</v>
      </c>
      <c r="N1130" t="n">
        <v>56.89</v>
      </c>
      <c r="O1130" t="n">
        <v>29792.69</v>
      </c>
      <c r="P1130" t="n">
        <v>313.85</v>
      </c>
      <c r="Q1130" t="n">
        <v>608.79</v>
      </c>
      <c r="R1130" t="n">
        <v>53.72</v>
      </c>
      <c r="S1130" t="n">
        <v>46.36</v>
      </c>
      <c r="T1130" t="n">
        <v>3353.63</v>
      </c>
      <c r="U1130" t="n">
        <v>0.86</v>
      </c>
      <c r="V1130" t="n">
        <v>0.9</v>
      </c>
      <c r="W1130" t="n">
        <v>9.19</v>
      </c>
      <c r="X1130" t="n">
        <v>0.2</v>
      </c>
      <c r="Y1130" t="n">
        <v>1</v>
      </c>
      <c r="Z1130" t="n">
        <v>10</v>
      </c>
    </row>
    <row r="1131">
      <c r="A1131" t="n">
        <v>87</v>
      </c>
      <c r="B1131" t="n">
        <v>105</v>
      </c>
      <c r="C1131" t="inlineStr">
        <is>
          <t xml:space="preserve">CONCLUIDO	</t>
        </is>
      </c>
      <c r="D1131" t="n">
        <v>3.7617</v>
      </c>
      <c r="E1131" t="n">
        <v>26.58</v>
      </c>
      <c r="F1131" t="n">
        <v>23.57</v>
      </c>
      <c r="G1131" t="n">
        <v>128.58</v>
      </c>
      <c r="H1131" t="n">
        <v>1.69</v>
      </c>
      <c r="I1131" t="n">
        <v>11</v>
      </c>
      <c r="J1131" t="n">
        <v>240.1</v>
      </c>
      <c r="K1131" t="n">
        <v>55.27</v>
      </c>
      <c r="L1131" t="n">
        <v>22.75</v>
      </c>
      <c r="M1131" t="n">
        <v>9</v>
      </c>
      <c r="N1131" t="n">
        <v>57.08</v>
      </c>
      <c r="O1131" t="n">
        <v>29846.46</v>
      </c>
      <c r="P1131" t="n">
        <v>314.06</v>
      </c>
      <c r="Q1131" t="n">
        <v>608.8200000000001</v>
      </c>
      <c r="R1131" t="n">
        <v>53.61</v>
      </c>
      <c r="S1131" t="n">
        <v>46.36</v>
      </c>
      <c r="T1131" t="n">
        <v>3298.23</v>
      </c>
      <c r="U1131" t="n">
        <v>0.86</v>
      </c>
      <c r="V1131" t="n">
        <v>0.9</v>
      </c>
      <c r="W1131" t="n">
        <v>9.199999999999999</v>
      </c>
      <c r="X1131" t="n">
        <v>0.2</v>
      </c>
      <c r="Y1131" t="n">
        <v>1</v>
      </c>
      <c r="Z1131" t="n">
        <v>10</v>
      </c>
    </row>
    <row r="1132">
      <c r="A1132" t="n">
        <v>88</v>
      </c>
      <c r="B1132" t="n">
        <v>105</v>
      </c>
      <c r="C1132" t="inlineStr">
        <is>
          <t xml:space="preserve">CONCLUIDO	</t>
        </is>
      </c>
      <c r="D1132" t="n">
        <v>3.762</v>
      </c>
      <c r="E1132" t="n">
        <v>26.58</v>
      </c>
      <c r="F1132" t="n">
        <v>23.57</v>
      </c>
      <c r="G1132" t="n">
        <v>128.57</v>
      </c>
      <c r="H1132" t="n">
        <v>1.7</v>
      </c>
      <c r="I1132" t="n">
        <v>11</v>
      </c>
      <c r="J1132" t="n">
        <v>240.54</v>
      </c>
      <c r="K1132" t="n">
        <v>55.27</v>
      </c>
      <c r="L1132" t="n">
        <v>23</v>
      </c>
      <c r="M1132" t="n">
        <v>9</v>
      </c>
      <c r="N1132" t="n">
        <v>57.26</v>
      </c>
      <c r="O1132" t="n">
        <v>29900.43</v>
      </c>
      <c r="P1132" t="n">
        <v>314.07</v>
      </c>
      <c r="Q1132" t="n">
        <v>608.75</v>
      </c>
      <c r="R1132" t="n">
        <v>53.67</v>
      </c>
      <c r="S1132" t="n">
        <v>46.36</v>
      </c>
      <c r="T1132" t="n">
        <v>3326.49</v>
      </c>
      <c r="U1132" t="n">
        <v>0.86</v>
      </c>
      <c r="V1132" t="n">
        <v>0.9</v>
      </c>
      <c r="W1132" t="n">
        <v>9.19</v>
      </c>
      <c r="X1132" t="n">
        <v>0.2</v>
      </c>
      <c r="Y1132" t="n">
        <v>1</v>
      </c>
      <c r="Z1132" t="n">
        <v>10</v>
      </c>
    </row>
    <row r="1133">
      <c r="A1133" t="n">
        <v>89</v>
      </c>
      <c r="B1133" t="n">
        <v>105</v>
      </c>
      <c r="C1133" t="inlineStr">
        <is>
          <t xml:space="preserve">CONCLUIDO	</t>
        </is>
      </c>
      <c r="D1133" t="n">
        <v>3.7624</v>
      </c>
      <c r="E1133" t="n">
        <v>26.58</v>
      </c>
      <c r="F1133" t="n">
        <v>23.57</v>
      </c>
      <c r="G1133" t="n">
        <v>128.55</v>
      </c>
      <c r="H1133" t="n">
        <v>1.72</v>
      </c>
      <c r="I1133" t="n">
        <v>11</v>
      </c>
      <c r="J1133" t="n">
        <v>240.97</v>
      </c>
      <c r="K1133" t="n">
        <v>55.27</v>
      </c>
      <c r="L1133" t="n">
        <v>23.25</v>
      </c>
      <c r="M1133" t="n">
        <v>9</v>
      </c>
      <c r="N1133" t="n">
        <v>57.45</v>
      </c>
      <c r="O1133" t="n">
        <v>29954.34</v>
      </c>
      <c r="P1133" t="n">
        <v>314.02</v>
      </c>
      <c r="Q1133" t="n">
        <v>608.8</v>
      </c>
      <c r="R1133" t="n">
        <v>53.43</v>
      </c>
      <c r="S1133" t="n">
        <v>46.36</v>
      </c>
      <c r="T1133" t="n">
        <v>3207.26</v>
      </c>
      <c r="U1133" t="n">
        <v>0.87</v>
      </c>
      <c r="V1133" t="n">
        <v>0.9</v>
      </c>
      <c r="W1133" t="n">
        <v>9.199999999999999</v>
      </c>
      <c r="X1133" t="n">
        <v>0.2</v>
      </c>
      <c r="Y1133" t="n">
        <v>1</v>
      </c>
      <c r="Z1133" t="n">
        <v>10</v>
      </c>
    </row>
    <row r="1134">
      <c r="A1134" t="n">
        <v>90</v>
      </c>
      <c r="B1134" t="n">
        <v>105</v>
      </c>
      <c r="C1134" t="inlineStr">
        <is>
          <t xml:space="preserve">CONCLUIDO	</t>
        </is>
      </c>
      <c r="D1134" t="n">
        <v>3.7619</v>
      </c>
      <c r="E1134" t="n">
        <v>26.58</v>
      </c>
      <c r="F1134" t="n">
        <v>23.57</v>
      </c>
      <c r="G1134" t="n">
        <v>128.57</v>
      </c>
      <c r="H1134" t="n">
        <v>1.73</v>
      </c>
      <c r="I1134" t="n">
        <v>11</v>
      </c>
      <c r="J1134" t="n">
        <v>241.41</v>
      </c>
      <c r="K1134" t="n">
        <v>55.27</v>
      </c>
      <c r="L1134" t="n">
        <v>23.5</v>
      </c>
      <c r="M1134" t="n">
        <v>9</v>
      </c>
      <c r="N1134" t="n">
        <v>57.64</v>
      </c>
      <c r="O1134" t="n">
        <v>30008.32</v>
      </c>
      <c r="P1134" t="n">
        <v>313.7</v>
      </c>
      <c r="Q1134" t="n">
        <v>608.8099999999999</v>
      </c>
      <c r="R1134" t="n">
        <v>53.45</v>
      </c>
      <c r="S1134" t="n">
        <v>46.36</v>
      </c>
      <c r="T1134" t="n">
        <v>3219.02</v>
      </c>
      <c r="U1134" t="n">
        <v>0.87</v>
      </c>
      <c r="V1134" t="n">
        <v>0.9</v>
      </c>
      <c r="W1134" t="n">
        <v>9.199999999999999</v>
      </c>
      <c r="X1134" t="n">
        <v>0.2</v>
      </c>
      <c r="Y1134" t="n">
        <v>1</v>
      </c>
      <c r="Z1134" t="n">
        <v>10</v>
      </c>
    </row>
    <row r="1135">
      <c r="A1135" t="n">
        <v>91</v>
      </c>
      <c r="B1135" t="n">
        <v>105</v>
      </c>
      <c r="C1135" t="inlineStr">
        <is>
          <t xml:space="preserve">CONCLUIDO	</t>
        </is>
      </c>
      <c r="D1135" t="n">
        <v>3.7623</v>
      </c>
      <c r="E1135" t="n">
        <v>26.58</v>
      </c>
      <c r="F1135" t="n">
        <v>23.57</v>
      </c>
      <c r="G1135" t="n">
        <v>128.56</v>
      </c>
      <c r="H1135" t="n">
        <v>1.75</v>
      </c>
      <c r="I1135" t="n">
        <v>11</v>
      </c>
      <c r="J1135" t="n">
        <v>241.85</v>
      </c>
      <c r="K1135" t="n">
        <v>55.27</v>
      </c>
      <c r="L1135" t="n">
        <v>23.75</v>
      </c>
      <c r="M1135" t="n">
        <v>9</v>
      </c>
      <c r="N1135" t="n">
        <v>57.83</v>
      </c>
      <c r="O1135" t="n">
        <v>30062.36</v>
      </c>
      <c r="P1135" t="n">
        <v>312.97</v>
      </c>
      <c r="Q1135" t="n">
        <v>608.78</v>
      </c>
      <c r="R1135" t="n">
        <v>53.55</v>
      </c>
      <c r="S1135" t="n">
        <v>46.36</v>
      </c>
      <c r="T1135" t="n">
        <v>3265.44</v>
      </c>
      <c r="U1135" t="n">
        <v>0.87</v>
      </c>
      <c r="V1135" t="n">
        <v>0.9</v>
      </c>
      <c r="W1135" t="n">
        <v>9.199999999999999</v>
      </c>
      <c r="X1135" t="n">
        <v>0.2</v>
      </c>
      <c r="Y1135" t="n">
        <v>1</v>
      </c>
      <c r="Z1135" t="n">
        <v>10</v>
      </c>
    </row>
    <row r="1136">
      <c r="A1136" t="n">
        <v>92</v>
      </c>
      <c r="B1136" t="n">
        <v>105</v>
      </c>
      <c r="C1136" t="inlineStr">
        <is>
          <t xml:space="preserve">CONCLUIDO	</t>
        </is>
      </c>
      <c r="D1136" t="n">
        <v>3.762</v>
      </c>
      <c r="E1136" t="n">
        <v>26.58</v>
      </c>
      <c r="F1136" t="n">
        <v>23.57</v>
      </c>
      <c r="G1136" t="n">
        <v>128.57</v>
      </c>
      <c r="H1136" t="n">
        <v>1.76</v>
      </c>
      <c r="I1136" t="n">
        <v>11</v>
      </c>
      <c r="J1136" t="n">
        <v>242.29</v>
      </c>
      <c r="K1136" t="n">
        <v>55.27</v>
      </c>
      <c r="L1136" t="n">
        <v>24</v>
      </c>
      <c r="M1136" t="n">
        <v>9</v>
      </c>
      <c r="N1136" t="n">
        <v>58.02</v>
      </c>
      <c r="O1136" t="n">
        <v>30116.47</v>
      </c>
      <c r="P1136" t="n">
        <v>312.3</v>
      </c>
      <c r="Q1136" t="n">
        <v>608.76</v>
      </c>
      <c r="R1136" t="n">
        <v>53.63</v>
      </c>
      <c r="S1136" t="n">
        <v>46.36</v>
      </c>
      <c r="T1136" t="n">
        <v>3305.24</v>
      </c>
      <c r="U1136" t="n">
        <v>0.86</v>
      </c>
      <c r="V1136" t="n">
        <v>0.9</v>
      </c>
      <c r="W1136" t="n">
        <v>9.19</v>
      </c>
      <c r="X1136" t="n">
        <v>0.2</v>
      </c>
      <c r="Y1136" t="n">
        <v>1</v>
      </c>
      <c r="Z1136" t="n">
        <v>10</v>
      </c>
    </row>
    <row r="1137">
      <c r="A1137" t="n">
        <v>93</v>
      </c>
      <c r="B1137" t="n">
        <v>105</v>
      </c>
      <c r="C1137" t="inlineStr">
        <is>
          <t xml:space="preserve">CONCLUIDO	</t>
        </is>
      </c>
      <c r="D1137" t="n">
        <v>3.7633</v>
      </c>
      <c r="E1137" t="n">
        <v>26.57</v>
      </c>
      <c r="F1137" t="n">
        <v>23.56</v>
      </c>
      <c r="G1137" t="n">
        <v>128.52</v>
      </c>
      <c r="H1137" t="n">
        <v>1.78</v>
      </c>
      <c r="I1137" t="n">
        <v>11</v>
      </c>
      <c r="J1137" t="n">
        <v>242.73</v>
      </c>
      <c r="K1137" t="n">
        <v>55.27</v>
      </c>
      <c r="L1137" t="n">
        <v>24.25</v>
      </c>
      <c r="M1137" t="n">
        <v>9</v>
      </c>
      <c r="N1137" t="n">
        <v>58.21</v>
      </c>
      <c r="O1137" t="n">
        <v>30170.65</v>
      </c>
      <c r="P1137" t="n">
        <v>311.21</v>
      </c>
      <c r="Q1137" t="n">
        <v>608.75</v>
      </c>
      <c r="R1137" t="n">
        <v>53.26</v>
      </c>
      <c r="S1137" t="n">
        <v>46.36</v>
      </c>
      <c r="T1137" t="n">
        <v>3122.66</v>
      </c>
      <c r="U1137" t="n">
        <v>0.87</v>
      </c>
      <c r="V1137" t="n">
        <v>0.9</v>
      </c>
      <c r="W1137" t="n">
        <v>9.199999999999999</v>
      </c>
      <c r="X1137" t="n">
        <v>0.19</v>
      </c>
      <c r="Y1137" t="n">
        <v>1</v>
      </c>
      <c r="Z1137" t="n">
        <v>10</v>
      </c>
    </row>
    <row r="1138">
      <c r="A1138" t="n">
        <v>94</v>
      </c>
      <c r="B1138" t="n">
        <v>105</v>
      </c>
      <c r="C1138" t="inlineStr">
        <is>
          <t xml:space="preserve">CONCLUIDO	</t>
        </is>
      </c>
      <c r="D1138" t="n">
        <v>3.7627</v>
      </c>
      <c r="E1138" t="n">
        <v>26.58</v>
      </c>
      <c r="F1138" t="n">
        <v>23.57</v>
      </c>
      <c r="G1138" t="n">
        <v>128.54</v>
      </c>
      <c r="H1138" t="n">
        <v>1.79</v>
      </c>
      <c r="I1138" t="n">
        <v>11</v>
      </c>
      <c r="J1138" t="n">
        <v>243.17</v>
      </c>
      <c r="K1138" t="n">
        <v>55.27</v>
      </c>
      <c r="L1138" t="n">
        <v>24.5</v>
      </c>
      <c r="M1138" t="n">
        <v>9</v>
      </c>
      <c r="N1138" t="n">
        <v>58.4</v>
      </c>
      <c r="O1138" t="n">
        <v>30224.9</v>
      </c>
      <c r="P1138" t="n">
        <v>310.53</v>
      </c>
      <c r="Q1138" t="n">
        <v>608.79</v>
      </c>
      <c r="R1138" t="n">
        <v>53.42</v>
      </c>
      <c r="S1138" t="n">
        <v>46.36</v>
      </c>
      <c r="T1138" t="n">
        <v>3203.4</v>
      </c>
      <c r="U1138" t="n">
        <v>0.87</v>
      </c>
      <c r="V1138" t="n">
        <v>0.9</v>
      </c>
      <c r="W1138" t="n">
        <v>9.199999999999999</v>
      </c>
      <c r="X1138" t="n">
        <v>0.19</v>
      </c>
      <c r="Y1138" t="n">
        <v>1</v>
      </c>
      <c r="Z1138" t="n">
        <v>10</v>
      </c>
    </row>
    <row r="1139">
      <c r="A1139" t="n">
        <v>95</v>
      </c>
      <c r="B1139" t="n">
        <v>105</v>
      </c>
      <c r="C1139" t="inlineStr">
        <is>
          <t xml:space="preserve">CONCLUIDO	</t>
        </is>
      </c>
      <c r="D1139" t="n">
        <v>3.7706</v>
      </c>
      <c r="E1139" t="n">
        <v>26.52</v>
      </c>
      <c r="F1139" t="n">
        <v>23.55</v>
      </c>
      <c r="G1139" t="n">
        <v>141.3</v>
      </c>
      <c r="H1139" t="n">
        <v>1.81</v>
      </c>
      <c r="I1139" t="n">
        <v>10</v>
      </c>
      <c r="J1139" t="n">
        <v>243.61</v>
      </c>
      <c r="K1139" t="n">
        <v>55.27</v>
      </c>
      <c r="L1139" t="n">
        <v>24.75</v>
      </c>
      <c r="M1139" t="n">
        <v>8</v>
      </c>
      <c r="N1139" t="n">
        <v>58.59</v>
      </c>
      <c r="O1139" t="n">
        <v>30279.22</v>
      </c>
      <c r="P1139" t="n">
        <v>310.3</v>
      </c>
      <c r="Q1139" t="n">
        <v>608.79</v>
      </c>
      <c r="R1139" t="n">
        <v>52.93</v>
      </c>
      <c r="S1139" t="n">
        <v>46.36</v>
      </c>
      <c r="T1139" t="n">
        <v>2961.12</v>
      </c>
      <c r="U1139" t="n">
        <v>0.88</v>
      </c>
      <c r="V1139" t="n">
        <v>0.9</v>
      </c>
      <c r="W1139" t="n">
        <v>9.19</v>
      </c>
      <c r="X1139" t="n">
        <v>0.18</v>
      </c>
      <c r="Y1139" t="n">
        <v>1</v>
      </c>
      <c r="Z1139" t="n">
        <v>10</v>
      </c>
    </row>
    <row r="1140">
      <c r="A1140" t="n">
        <v>96</v>
      </c>
      <c r="B1140" t="n">
        <v>105</v>
      </c>
      <c r="C1140" t="inlineStr">
        <is>
          <t xml:space="preserve">CONCLUIDO	</t>
        </is>
      </c>
      <c r="D1140" t="n">
        <v>3.7711</v>
      </c>
      <c r="E1140" t="n">
        <v>26.52</v>
      </c>
      <c r="F1140" t="n">
        <v>23.55</v>
      </c>
      <c r="G1140" t="n">
        <v>141.28</v>
      </c>
      <c r="H1140" t="n">
        <v>1.82</v>
      </c>
      <c r="I1140" t="n">
        <v>10</v>
      </c>
      <c r="J1140" t="n">
        <v>244.05</v>
      </c>
      <c r="K1140" t="n">
        <v>55.27</v>
      </c>
      <c r="L1140" t="n">
        <v>25</v>
      </c>
      <c r="M1140" t="n">
        <v>8</v>
      </c>
      <c r="N1140" t="n">
        <v>58.78</v>
      </c>
      <c r="O1140" t="n">
        <v>30333.61</v>
      </c>
      <c r="P1140" t="n">
        <v>310.85</v>
      </c>
      <c r="Q1140" t="n">
        <v>608.78</v>
      </c>
      <c r="R1140" t="n">
        <v>52.92</v>
      </c>
      <c r="S1140" t="n">
        <v>46.36</v>
      </c>
      <c r="T1140" t="n">
        <v>2955.29</v>
      </c>
      <c r="U1140" t="n">
        <v>0.88</v>
      </c>
      <c r="V1140" t="n">
        <v>0.9</v>
      </c>
      <c r="W1140" t="n">
        <v>9.19</v>
      </c>
      <c r="X1140" t="n">
        <v>0.18</v>
      </c>
      <c r="Y1140" t="n">
        <v>1</v>
      </c>
      <c r="Z1140" t="n">
        <v>10</v>
      </c>
    </row>
    <row r="1141">
      <c r="A1141" t="n">
        <v>97</v>
      </c>
      <c r="B1141" t="n">
        <v>105</v>
      </c>
      <c r="C1141" t="inlineStr">
        <is>
          <t xml:space="preserve">CONCLUIDO	</t>
        </is>
      </c>
      <c r="D1141" t="n">
        <v>3.7708</v>
      </c>
      <c r="E1141" t="n">
        <v>26.52</v>
      </c>
      <c r="F1141" t="n">
        <v>23.55</v>
      </c>
      <c r="G1141" t="n">
        <v>141.3</v>
      </c>
      <c r="H1141" t="n">
        <v>1.84</v>
      </c>
      <c r="I1141" t="n">
        <v>10</v>
      </c>
      <c r="J1141" t="n">
        <v>244.49</v>
      </c>
      <c r="K1141" t="n">
        <v>55.27</v>
      </c>
      <c r="L1141" t="n">
        <v>25.25</v>
      </c>
      <c r="M1141" t="n">
        <v>8</v>
      </c>
      <c r="N1141" t="n">
        <v>58.97</v>
      </c>
      <c r="O1141" t="n">
        <v>30388.06</v>
      </c>
      <c r="P1141" t="n">
        <v>310.88</v>
      </c>
      <c r="Q1141" t="n">
        <v>608.76</v>
      </c>
      <c r="R1141" t="n">
        <v>52.83</v>
      </c>
      <c r="S1141" t="n">
        <v>46.36</v>
      </c>
      <c r="T1141" t="n">
        <v>2914.18</v>
      </c>
      <c r="U1141" t="n">
        <v>0.88</v>
      </c>
      <c r="V1141" t="n">
        <v>0.9</v>
      </c>
      <c r="W1141" t="n">
        <v>9.199999999999999</v>
      </c>
      <c r="X1141" t="n">
        <v>0.18</v>
      </c>
      <c r="Y1141" t="n">
        <v>1</v>
      </c>
      <c r="Z1141" t="n">
        <v>10</v>
      </c>
    </row>
    <row r="1142">
      <c r="A1142" t="n">
        <v>98</v>
      </c>
      <c r="B1142" t="n">
        <v>105</v>
      </c>
      <c r="C1142" t="inlineStr">
        <is>
          <t xml:space="preserve">CONCLUIDO	</t>
        </is>
      </c>
      <c r="D1142" t="n">
        <v>3.7711</v>
      </c>
      <c r="E1142" t="n">
        <v>26.52</v>
      </c>
      <c r="F1142" t="n">
        <v>23.55</v>
      </c>
      <c r="G1142" t="n">
        <v>141.28</v>
      </c>
      <c r="H1142" t="n">
        <v>1.85</v>
      </c>
      <c r="I1142" t="n">
        <v>10</v>
      </c>
      <c r="J1142" t="n">
        <v>244.93</v>
      </c>
      <c r="K1142" t="n">
        <v>55.27</v>
      </c>
      <c r="L1142" t="n">
        <v>25.5</v>
      </c>
      <c r="M1142" t="n">
        <v>8</v>
      </c>
      <c r="N1142" t="n">
        <v>59.16</v>
      </c>
      <c r="O1142" t="n">
        <v>30442.58</v>
      </c>
      <c r="P1142" t="n">
        <v>310.81</v>
      </c>
      <c r="Q1142" t="n">
        <v>608.78</v>
      </c>
      <c r="R1142" t="n">
        <v>52.9</v>
      </c>
      <c r="S1142" t="n">
        <v>46.36</v>
      </c>
      <c r="T1142" t="n">
        <v>2949.51</v>
      </c>
      <c r="U1142" t="n">
        <v>0.88</v>
      </c>
      <c r="V1142" t="n">
        <v>0.9</v>
      </c>
      <c r="W1142" t="n">
        <v>9.19</v>
      </c>
      <c r="X1142" t="n">
        <v>0.17</v>
      </c>
      <c r="Y1142" t="n">
        <v>1</v>
      </c>
      <c r="Z1142" t="n">
        <v>10</v>
      </c>
    </row>
    <row r="1143">
      <c r="A1143" t="n">
        <v>99</v>
      </c>
      <c r="B1143" t="n">
        <v>105</v>
      </c>
      <c r="C1143" t="inlineStr">
        <is>
          <t xml:space="preserve">CONCLUIDO	</t>
        </is>
      </c>
      <c r="D1143" t="n">
        <v>3.7713</v>
      </c>
      <c r="E1143" t="n">
        <v>26.52</v>
      </c>
      <c r="F1143" t="n">
        <v>23.55</v>
      </c>
      <c r="G1143" t="n">
        <v>141.28</v>
      </c>
      <c r="H1143" t="n">
        <v>1.87</v>
      </c>
      <c r="I1143" t="n">
        <v>10</v>
      </c>
      <c r="J1143" t="n">
        <v>245.38</v>
      </c>
      <c r="K1143" t="n">
        <v>55.27</v>
      </c>
      <c r="L1143" t="n">
        <v>25.75</v>
      </c>
      <c r="M1143" t="n">
        <v>8</v>
      </c>
      <c r="N1143" t="n">
        <v>59.35</v>
      </c>
      <c r="O1143" t="n">
        <v>30497.18</v>
      </c>
      <c r="P1143" t="n">
        <v>310.94</v>
      </c>
      <c r="Q1143" t="n">
        <v>608.78</v>
      </c>
      <c r="R1143" t="n">
        <v>52.8</v>
      </c>
      <c r="S1143" t="n">
        <v>46.36</v>
      </c>
      <c r="T1143" t="n">
        <v>2899.98</v>
      </c>
      <c r="U1143" t="n">
        <v>0.88</v>
      </c>
      <c r="V1143" t="n">
        <v>0.9</v>
      </c>
      <c r="W1143" t="n">
        <v>9.19</v>
      </c>
      <c r="X1143" t="n">
        <v>0.17</v>
      </c>
      <c r="Y1143" t="n">
        <v>1</v>
      </c>
      <c r="Z1143" t="n">
        <v>10</v>
      </c>
    </row>
    <row r="1144">
      <c r="A1144" t="n">
        <v>100</v>
      </c>
      <c r="B1144" t="n">
        <v>105</v>
      </c>
      <c r="C1144" t="inlineStr">
        <is>
          <t xml:space="preserve">CONCLUIDO	</t>
        </is>
      </c>
      <c r="D1144" t="n">
        <v>3.7713</v>
      </c>
      <c r="E1144" t="n">
        <v>26.52</v>
      </c>
      <c r="F1144" t="n">
        <v>23.55</v>
      </c>
      <c r="G1144" t="n">
        <v>141.28</v>
      </c>
      <c r="H1144" t="n">
        <v>1.88</v>
      </c>
      <c r="I1144" t="n">
        <v>10</v>
      </c>
      <c r="J1144" t="n">
        <v>245.82</v>
      </c>
      <c r="K1144" t="n">
        <v>55.27</v>
      </c>
      <c r="L1144" t="n">
        <v>26</v>
      </c>
      <c r="M1144" t="n">
        <v>8</v>
      </c>
      <c r="N1144" t="n">
        <v>59.55</v>
      </c>
      <c r="O1144" t="n">
        <v>30551.84</v>
      </c>
      <c r="P1144" t="n">
        <v>311.11</v>
      </c>
      <c r="Q1144" t="n">
        <v>608.8099999999999</v>
      </c>
      <c r="R1144" t="n">
        <v>52.73</v>
      </c>
      <c r="S1144" t="n">
        <v>46.36</v>
      </c>
      <c r="T1144" t="n">
        <v>2861.45</v>
      </c>
      <c r="U1144" t="n">
        <v>0.88</v>
      </c>
      <c r="V1144" t="n">
        <v>0.9</v>
      </c>
      <c r="W1144" t="n">
        <v>9.19</v>
      </c>
      <c r="X1144" t="n">
        <v>0.17</v>
      </c>
      <c r="Y1144" t="n">
        <v>1</v>
      </c>
      <c r="Z1144" t="n">
        <v>10</v>
      </c>
    </row>
    <row r="1145">
      <c r="A1145" t="n">
        <v>101</v>
      </c>
      <c r="B1145" t="n">
        <v>105</v>
      </c>
      <c r="C1145" t="inlineStr">
        <is>
          <t xml:space="preserve">CONCLUIDO	</t>
        </is>
      </c>
      <c r="D1145" t="n">
        <v>3.7718</v>
      </c>
      <c r="E1145" t="n">
        <v>26.51</v>
      </c>
      <c r="F1145" t="n">
        <v>23.54</v>
      </c>
      <c r="G1145" t="n">
        <v>141.25</v>
      </c>
      <c r="H1145" t="n">
        <v>1.9</v>
      </c>
      <c r="I1145" t="n">
        <v>10</v>
      </c>
      <c r="J1145" t="n">
        <v>246.26</v>
      </c>
      <c r="K1145" t="n">
        <v>55.27</v>
      </c>
      <c r="L1145" t="n">
        <v>26.25</v>
      </c>
      <c r="M1145" t="n">
        <v>8</v>
      </c>
      <c r="N1145" t="n">
        <v>59.74</v>
      </c>
      <c r="O1145" t="n">
        <v>30606.57</v>
      </c>
      <c r="P1145" t="n">
        <v>311.05</v>
      </c>
      <c r="Q1145" t="n">
        <v>608.77</v>
      </c>
      <c r="R1145" t="n">
        <v>52.71</v>
      </c>
      <c r="S1145" t="n">
        <v>46.36</v>
      </c>
      <c r="T1145" t="n">
        <v>2853.63</v>
      </c>
      <c r="U1145" t="n">
        <v>0.88</v>
      </c>
      <c r="V1145" t="n">
        <v>0.91</v>
      </c>
      <c r="W1145" t="n">
        <v>9.19</v>
      </c>
      <c r="X1145" t="n">
        <v>0.17</v>
      </c>
      <c r="Y1145" t="n">
        <v>1</v>
      </c>
      <c r="Z1145" t="n">
        <v>10</v>
      </c>
    </row>
    <row r="1146">
      <c r="A1146" t="n">
        <v>102</v>
      </c>
      <c r="B1146" t="n">
        <v>105</v>
      </c>
      <c r="C1146" t="inlineStr">
        <is>
          <t xml:space="preserve">CONCLUIDO	</t>
        </is>
      </c>
      <c r="D1146" t="n">
        <v>3.7724</v>
      </c>
      <c r="E1146" t="n">
        <v>26.51</v>
      </c>
      <c r="F1146" t="n">
        <v>23.54</v>
      </c>
      <c r="G1146" t="n">
        <v>141.23</v>
      </c>
      <c r="H1146" t="n">
        <v>1.91</v>
      </c>
      <c r="I1146" t="n">
        <v>10</v>
      </c>
      <c r="J1146" t="n">
        <v>246.71</v>
      </c>
      <c r="K1146" t="n">
        <v>55.27</v>
      </c>
      <c r="L1146" t="n">
        <v>26.5</v>
      </c>
      <c r="M1146" t="n">
        <v>8</v>
      </c>
      <c r="N1146" t="n">
        <v>59.93</v>
      </c>
      <c r="O1146" t="n">
        <v>30661.38</v>
      </c>
      <c r="P1146" t="n">
        <v>310.53</v>
      </c>
      <c r="Q1146" t="n">
        <v>608.79</v>
      </c>
      <c r="R1146" t="n">
        <v>52.58</v>
      </c>
      <c r="S1146" t="n">
        <v>46.36</v>
      </c>
      <c r="T1146" t="n">
        <v>2789.82</v>
      </c>
      <c r="U1146" t="n">
        <v>0.88</v>
      </c>
      <c r="V1146" t="n">
        <v>0.91</v>
      </c>
      <c r="W1146" t="n">
        <v>9.19</v>
      </c>
      <c r="X1146" t="n">
        <v>0.17</v>
      </c>
      <c r="Y1146" t="n">
        <v>1</v>
      </c>
      <c r="Z1146" t="n">
        <v>10</v>
      </c>
    </row>
    <row r="1147">
      <c r="A1147" t="n">
        <v>103</v>
      </c>
      <c r="B1147" t="n">
        <v>105</v>
      </c>
      <c r="C1147" t="inlineStr">
        <is>
          <t xml:space="preserve">CONCLUIDO	</t>
        </is>
      </c>
      <c r="D1147" t="n">
        <v>3.7717</v>
      </c>
      <c r="E1147" t="n">
        <v>26.51</v>
      </c>
      <c r="F1147" t="n">
        <v>23.54</v>
      </c>
      <c r="G1147" t="n">
        <v>141.26</v>
      </c>
      <c r="H1147" t="n">
        <v>1.93</v>
      </c>
      <c r="I1147" t="n">
        <v>10</v>
      </c>
      <c r="J1147" t="n">
        <v>247.15</v>
      </c>
      <c r="K1147" t="n">
        <v>55.27</v>
      </c>
      <c r="L1147" t="n">
        <v>26.75</v>
      </c>
      <c r="M1147" t="n">
        <v>8</v>
      </c>
      <c r="N1147" t="n">
        <v>60.13</v>
      </c>
      <c r="O1147" t="n">
        <v>30716.25</v>
      </c>
      <c r="P1147" t="n">
        <v>309.52</v>
      </c>
      <c r="Q1147" t="n">
        <v>608.78</v>
      </c>
      <c r="R1147" t="n">
        <v>52.66</v>
      </c>
      <c r="S1147" t="n">
        <v>46.36</v>
      </c>
      <c r="T1147" t="n">
        <v>2827.78</v>
      </c>
      <c r="U1147" t="n">
        <v>0.88</v>
      </c>
      <c r="V1147" t="n">
        <v>0.91</v>
      </c>
      <c r="W1147" t="n">
        <v>9.199999999999999</v>
      </c>
      <c r="X1147" t="n">
        <v>0.17</v>
      </c>
      <c r="Y1147" t="n">
        <v>1</v>
      </c>
      <c r="Z1147" t="n">
        <v>10</v>
      </c>
    </row>
    <row r="1148">
      <c r="A1148" t="n">
        <v>104</v>
      </c>
      <c r="B1148" t="n">
        <v>105</v>
      </c>
      <c r="C1148" t="inlineStr">
        <is>
          <t xml:space="preserve">CONCLUIDO	</t>
        </is>
      </c>
      <c r="D1148" t="n">
        <v>3.771</v>
      </c>
      <c r="E1148" t="n">
        <v>26.52</v>
      </c>
      <c r="F1148" t="n">
        <v>23.55</v>
      </c>
      <c r="G1148" t="n">
        <v>141.29</v>
      </c>
      <c r="H1148" t="n">
        <v>1.94</v>
      </c>
      <c r="I1148" t="n">
        <v>10</v>
      </c>
      <c r="J1148" t="n">
        <v>247.6</v>
      </c>
      <c r="K1148" t="n">
        <v>55.27</v>
      </c>
      <c r="L1148" t="n">
        <v>27</v>
      </c>
      <c r="M1148" t="n">
        <v>8</v>
      </c>
      <c r="N1148" t="n">
        <v>60.33</v>
      </c>
      <c r="O1148" t="n">
        <v>30771.2</v>
      </c>
      <c r="P1148" t="n">
        <v>308.28</v>
      </c>
      <c r="Q1148" t="n">
        <v>608.8200000000001</v>
      </c>
      <c r="R1148" t="n">
        <v>52.88</v>
      </c>
      <c r="S1148" t="n">
        <v>46.36</v>
      </c>
      <c r="T1148" t="n">
        <v>2936.45</v>
      </c>
      <c r="U1148" t="n">
        <v>0.88</v>
      </c>
      <c r="V1148" t="n">
        <v>0.9</v>
      </c>
      <c r="W1148" t="n">
        <v>9.19</v>
      </c>
      <c r="X1148" t="n">
        <v>0.18</v>
      </c>
      <c r="Y1148" t="n">
        <v>1</v>
      </c>
      <c r="Z1148" t="n">
        <v>10</v>
      </c>
    </row>
    <row r="1149">
      <c r="A1149" t="n">
        <v>105</v>
      </c>
      <c r="B1149" t="n">
        <v>105</v>
      </c>
      <c r="C1149" t="inlineStr">
        <is>
          <t xml:space="preserve">CONCLUIDO	</t>
        </is>
      </c>
      <c r="D1149" t="n">
        <v>3.7709</v>
      </c>
      <c r="E1149" t="n">
        <v>26.52</v>
      </c>
      <c r="F1149" t="n">
        <v>23.55</v>
      </c>
      <c r="G1149" t="n">
        <v>141.29</v>
      </c>
      <c r="H1149" t="n">
        <v>1.95</v>
      </c>
      <c r="I1149" t="n">
        <v>10</v>
      </c>
      <c r="J1149" t="n">
        <v>248.04</v>
      </c>
      <c r="K1149" t="n">
        <v>55.27</v>
      </c>
      <c r="L1149" t="n">
        <v>27.25</v>
      </c>
      <c r="M1149" t="n">
        <v>8</v>
      </c>
      <c r="N1149" t="n">
        <v>60.52</v>
      </c>
      <c r="O1149" t="n">
        <v>30826.21</v>
      </c>
      <c r="P1149" t="n">
        <v>306.42</v>
      </c>
      <c r="Q1149" t="n">
        <v>608.78</v>
      </c>
      <c r="R1149" t="n">
        <v>52.99</v>
      </c>
      <c r="S1149" t="n">
        <v>46.36</v>
      </c>
      <c r="T1149" t="n">
        <v>2991.39</v>
      </c>
      <c r="U1149" t="n">
        <v>0.87</v>
      </c>
      <c r="V1149" t="n">
        <v>0.9</v>
      </c>
      <c r="W1149" t="n">
        <v>9.19</v>
      </c>
      <c r="X1149" t="n">
        <v>0.18</v>
      </c>
      <c r="Y1149" t="n">
        <v>1</v>
      </c>
      <c r="Z1149" t="n">
        <v>10</v>
      </c>
    </row>
    <row r="1150">
      <c r="A1150" t="n">
        <v>106</v>
      </c>
      <c r="B1150" t="n">
        <v>105</v>
      </c>
      <c r="C1150" t="inlineStr">
        <is>
          <t xml:space="preserve">CONCLUIDO	</t>
        </is>
      </c>
      <c r="D1150" t="n">
        <v>3.7782</v>
      </c>
      <c r="E1150" t="n">
        <v>26.47</v>
      </c>
      <c r="F1150" t="n">
        <v>23.54</v>
      </c>
      <c r="G1150" t="n">
        <v>156.92</v>
      </c>
      <c r="H1150" t="n">
        <v>1.97</v>
      </c>
      <c r="I1150" t="n">
        <v>9</v>
      </c>
      <c r="J1150" t="n">
        <v>248.49</v>
      </c>
      <c r="K1150" t="n">
        <v>55.27</v>
      </c>
      <c r="L1150" t="n">
        <v>27.5</v>
      </c>
      <c r="M1150" t="n">
        <v>7</v>
      </c>
      <c r="N1150" t="n">
        <v>60.72</v>
      </c>
      <c r="O1150" t="n">
        <v>30881.3</v>
      </c>
      <c r="P1150" t="n">
        <v>305.93</v>
      </c>
      <c r="Q1150" t="n">
        <v>608.76</v>
      </c>
      <c r="R1150" t="n">
        <v>52.46</v>
      </c>
      <c r="S1150" t="n">
        <v>46.36</v>
      </c>
      <c r="T1150" t="n">
        <v>2733.99</v>
      </c>
      <c r="U1150" t="n">
        <v>0.88</v>
      </c>
      <c r="V1150" t="n">
        <v>0.91</v>
      </c>
      <c r="W1150" t="n">
        <v>9.199999999999999</v>
      </c>
      <c r="X1150" t="n">
        <v>0.17</v>
      </c>
      <c r="Y1150" t="n">
        <v>1</v>
      </c>
      <c r="Z1150" t="n">
        <v>10</v>
      </c>
    </row>
    <row r="1151">
      <c r="A1151" t="n">
        <v>107</v>
      </c>
      <c r="B1151" t="n">
        <v>105</v>
      </c>
      <c r="C1151" t="inlineStr">
        <is>
          <t xml:space="preserve">CONCLUIDO	</t>
        </is>
      </c>
      <c r="D1151" t="n">
        <v>3.779</v>
      </c>
      <c r="E1151" t="n">
        <v>26.46</v>
      </c>
      <c r="F1151" t="n">
        <v>23.53</v>
      </c>
      <c r="G1151" t="n">
        <v>156.88</v>
      </c>
      <c r="H1151" t="n">
        <v>1.98</v>
      </c>
      <c r="I1151" t="n">
        <v>9</v>
      </c>
      <c r="J1151" t="n">
        <v>248.94</v>
      </c>
      <c r="K1151" t="n">
        <v>55.27</v>
      </c>
      <c r="L1151" t="n">
        <v>27.75</v>
      </c>
      <c r="M1151" t="n">
        <v>7</v>
      </c>
      <c r="N1151" t="n">
        <v>60.92</v>
      </c>
      <c r="O1151" t="n">
        <v>30936.46</v>
      </c>
      <c r="P1151" t="n">
        <v>306.22</v>
      </c>
      <c r="Q1151" t="n">
        <v>608.79</v>
      </c>
      <c r="R1151" t="n">
        <v>52.31</v>
      </c>
      <c r="S1151" t="n">
        <v>46.36</v>
      </c>
      <c r="T1151" t="n">
        <v>2655.67</v>
      </c>
      <c r="U1151" t="n">
        <v>0.89</v>
      </c>
      <c r="V1151" t="n">
        <v>0.91</v>
      </c>
      <c r="W1151" t="n">
        <v>9.19</v>
      </c>
      <c r="X1151" t="n">
        <v>0.16</v>
      </c>
      <c r="Y1151" t="n">
        <v>1</v>
      </c>
      <c r="Z1151" t="n">
        <v>10</v>
      </c>
    </row>
    <row r="1152">
      <c r="A1152" t="n">
        <v>108</v>
      </c>
      <c r="B1152" t="n">
        <v>105</v>
      </c>
      <c r="C1152" t="inlineStr">
        <is>
          <t xml:space="preserve">CONCLUIDO	</t>
        </is>
      </c>
      <c r="D1152" t="n">
        <v>3.7787</v>
      </c>
      <c r="E1152" t="n">
        <v>26.46</v>
      </c>
      <c r="F1152" t="n">
        <v>23.53</v>
      </c>
      <c r="G1152" t="n">
        <v>156.89</v>
      </c>
      <c r="H1152" t="n">
        <v>2</v>
      </c>
      <c r="I1152" t="n">
        <v>9</v>
      </c>
      <c r="J1152" t="n">
        <v>249.39</v>
      </c>
      <c r="K1152" t="n">
        <v>55.27</v>
      </c>
      <c r="L1152" t="n">
        <v>28</v>
      </c>
      <c r="M1152" t="n">
        <v>7</v>
      </c>
      <c r="N1152" t="n">
        <v>61.11</v>
      </c>
      <c r="O1152" t="n">
        <v>30991.69</v>
      </c>
      <c r="P1152" t="n">
        <v>306.38</v>
      </c>
      <c r="Q1152" t="n">
        <v>608.76</v>
      </c>
      <c r="R1152" t="n">
        <v>52.49</v>
      </c>
      <c r="S1152" t="n">
        <v>46.36</v>
      </c>
      <c r="T1152" t="n">
        <v>2745.99</v>
      </c>
      <c r="U1152" t="n">
        <v>0.88</v>
      </c>
      <c r="V1152" t="n">
        <v>0.91</v>
      </c>
      <c r="W1152" t="n">
        <v>9.19</v>
      </c>
      <c r="X1152" t="n">
        <v>0.16</v>
      </c>
      <c r="Y1152" t="n">
        <v>1</v>
      </c>
      <c r="Z1152" t="n">
        <v>10</v>
      </c>
    </row>
    <row r="1153">
      <c r="A1153" t="n">
        <v>109</v>
      </c>
      <c r="B1153" t="n">
        <v>105</v>
      </c>
      <c r="C1153" t="inlineStr">
        <is>
          <t xml:space="preserve">CONCLUIDO	</t>
        </is>
      </c>
      <c r="D1153" t="n">
        <v>3.7784</v>
      </c>
      <c r="E1153" t="n">
        <v>26.47</v>
      </c>
      <c r="F1153" t="n">
        <v>23.54</v>
      </c>
      <c r="G1153" t="n">
        <v>156.91</v>
      </c>
      <c r="H1153" t="n">
        <v>2.01</v>
      </c>
      <c r="I1153" t="n">
        <v>9</v>
      </c>
      <c r="J1153" t="n">
        <v>249.83</v>
      </c>
      <c r="K1153" t="n">
        <v>55.27</v>
      </c>
      <c r="L1153" t="n">
        <v>28.25</v>
      </c>
      <c r="M1153" t="n">
        <v>7</v>
      </c>
      <c r="N1153" t="n">
        <v>61.31</v>
      </c>
      <c r="O1153" t="n">
        <v>31047</v>
      </c>
      <c r="P1153" t="n">
        <v>306.45</v>
      </c>
      <c r="Q1153" t="n">
        <v>608.79</v>
      </c>
      <c r="R1153" t="n">
        <v>52.51</v>
      </c>
      <c r="S1153" t="n">
        <v>46.36</v>
      </c>
      <c r="T1153" t="n">
        <v>2757.25</v>
      </c>
      <c r="U1153" t="n">
        <v>0.88</v>
      </c>
      <c r="V1153" t="n">
        <v>0.91</v>
      </c>
      <c r="W1153" t="n">
        <v>9.19</v>
      </c>
      <c r="X1153" t="n">
        <v>0.16</v>
      </c>
      <c r="Y1153" t="n">
        <v>1</v>
      </c>
      <c r="Z1153" t="n">
        <v>10</v>
      </c>
    </row>
    <row r="1154">
      <c r="A1154" t="n">
        <v>110</v>
      </c>
      <c r="B1154" t="n">
        <v>105</v>
      </c>
      <c r="C1154" t="inlineStr">
        <is>
          <t xml:space="preserve">CONCLUIDO	</t>
        </is>
      </c>
      <c r="D1154" t="n">
        <v>3.779</v>
      </c>
      <c r="E1154" t="n">
        <v>26.46</v>
      </c>
      <c r="F1154" t="n">
        <v>23.53</v>
      </c>
      <c r="G1154" t="n">
        <v>156.88</v>
      </c>
      <c r="H1154" t="n">
        <v>2.03</v>
      </c>
      <c r="I1154" t="n">
        <v>9</v>
      </c>
      <c r="J1154" t="n">
        <v>250.28</v>
      </c>
      <c r="K1154" t="n">
        <v>55.27</v>
      </c>
      <c r="L1154" t="n">
        <v>28.5</v>
      </c>
      <c r="M1154" t="n">
        <v>7</v>
      </c>
      <c r="N1154" t="n">
        <v>61.51</v>
      </c>
      <c r="O1154" t="n">
        <v>31102.37</v>
      </c>
      <c r="P1154" t="n">
        <v>306.22</v>
      </c>
      <c r="Q1154" t="n">
        <v>608.77</v>
      </c>
      <c r="R1154" t="n">
        <v>52.48</v>
      </c>
      <c r="S1154" t="n">
        <v>46.36</v>
      </c>
      <c r="T1154" t="n">
        <v>2741.96</v>
      </c>
      <c r="U1154" t="n">
        <v>0.88</v>
      </c>
      <c r="V1154" t="n">
        <v>0.91</v>
      </c>
      <c r="W1154" t="n">
        <v>9.19</v>
      </c>
      <c r="X1154" t="n">
        <v>0.16</v>
      </c>
      <c r="Y1154" t="n">
        <v>1</v>
      </c>
      <c r="Z1154" t="n">
        <v>10</v>
      </c>
    </row>
    <row r="1155">
      <c r="A1155" t="n">
        <v>111</v>
      </c>
      <c r="B1155" t="n">
        <v>105</v>
      </c>
      <c r="C1155" t="inlineStr">
        <is>
          <t xml:space="preserve">CONCLUIDO	</t>
        </is>
      </c>
      <c r="D1155" t="n">
        <v>3.7791</v>
      </c>
      <c r="E1155" t="n">
        <v>26.46</v>
      </c>
      <c r="F1155" t="n">
        <v>23.53</v>
      </c>
      <c r="G1155" t="n">
        <v>156.88</v>
      </c>
      <c r="H1155" t="n">
        <v>2.04</v>
      </c>
      <c r="I1155" t="n">
        <v>9</v>
      </c>
      <c r="J1155" t="n">
        <v>250.73</v>
      </c>
      <c r="K1155" t="n">
        <v>55.27</v>
      </c>
      <c r="L1155" t="n">
        <v>28.75</v>
      </c>
      <c r="M1155" t="n">
        <v>7</v>
      </c>
      <c r="N1155" t="n">
        <v>61.71</v>
      </c>
      <c r="O1155" t="n">
        <v>31157.82</v>
      </c>
      <c r="P1155" t="n">
        <v>306.17</v>
      </c>
      <c r="Q1155" t="n">
        <v>608.76</v>
      </c>
      <c r="R1155" t="n">
        <v>52.41</v>
      </c>
      <c r="S1155" t="n">
        <v>46.36</v>
      </c>
      <c r="T1155" t="n">
        <v>2706.41</v>
      </c>
      <c r="U1155" t="n">
        <v>0.88</v>
      </c>
      <c r="V1155" t="n">
        <v>0.91</v>
      </c>
      <c r="W1155" t="n">
        <v>9.19</v>
      </c>
      <c r="X1155" t="n">
        <v>0.16</v>
      </c>
      <c r="Y1155" t="n">
        <v>1</v>
      </c>
      <c r="Z1155" t="n">
        <v>10</v>
      </c>
    </row>
    <row r="1156">
      <c r="A1156" t="n">
        <v>112</v>
      </c>
      <c r="B1156" t="n">
        <v>105</v>
      </c>
      <c r="C1156" t="inlineStr">
        <is>
          <t xml:space="preserve">CONCLUIDO	</t>
        </is>
      </c>
      <c r="D1156" t="n">
        <v>3.7782</v>
      </c>
      <c r="E1156" t="n">
        <v>26.47</v>
      </c>
      <c r="F1156" t="n">
        <v>23.54</v>
      </c>
      <c r="G1156" t="n">
        <v>156.92</v>
      </c>
      <c r="H1156" t="n">
        <v>2.05</v>
      </c>
      <c r="I1156" t="n">
        <v>9</v>
      </c>
      <c r="J1156" t="n">
        <v>251.18</v>
      </c>
      <c r="K1156" t="n">
        <v>55.27</v>
      </c>
      <c r="L1156" t="n">
        <v>29</v>
      </c>
      <c r="M1156" t="n">
        <v>7</v>
      </c>
      <c r="N1156" t="n">
        <v>61.91</v>
      </c>
      <c r="O1156" t="n">
        <v>31213.35</v>
      </c>
      <c r="P1156" t="n">
        <v>306.04</v>
      </c>
      <c r="Q1156" t="n">
        <v>608.76</v>
      </c>
      <c r="R1156" t="n">
        <v>52.41</v>
      </c>
      <c r="S1156" t="n">
        <v>46.36</v>
      </c>
      <c r="T1156" t="n">
        <v>2708.39</v>
      </c>
      <c r="U1156" t="n">
        <v>0.88</v>
      </c>
      <c r="V1156" t="n">
        <v>0.91</v>
      </c>
      <c r="W1156" t="n">
        <v>9.199999999999999</v>
      </c>
      <c r="X1156" t="n">
        <v>0.17</v>
      </c>
      <c r="Y1156" t="n">
        <v>1</v>
      </c>
      <c r="Z1156" t="n">
        <v>10</v>
      </c>
    </row>
    <row r="1157">
      <c r="A1157" t="n">
        <v>113</v>
      </c>
      <c r="B1157" t="n">
        <v>105</v>
      </c>
      <c r="C1157" t="inlineStr">
        <is>
          <t xml:space="preserve">CONCLUIDO	</t>
        </is>
      </c>
      <c r="D1157" t="n">
        <v>3.779</v>
      </c>
      <c r="E1157" t="n">
        <v>26.46</v>
      </c>
      <c r="F1157" t="n">
        <v>23.53</v>
      </c>
      <c r="G1157" t="n">
        <v>156.88</v>
      </c>
      <c r="H1157" t="n">
        <v>2.07</v>
      </c>
      <c r="I1157" t="n">
        <v>9</v>
      </c>
      <c r="J1157" t="n">
        <v>251.63</v>
      </c>
      <c r="K1157" t="n">
        <v>55.27</v>
      </c>
      <c r="L1157" t="n">
        <v>29.25</v>
      </c>
      <c r="M1157" t="n">
        <v>7</v>
      </c>
      <c r="N1157" t="n">
        <v>62.11</v>
      </c>
      <c r="O1157" t="n">
        <v>31268.94</v>
      </c>
      <c r="P1157" t="n">
        <v>305.74</v>
      </c>
      <c r="Q1157" t="n">
        <v>608.8099999999999</v>
      </c>
      <c r="R1157" t="n">
        <v>52.33</v>
      </c>
      <c r="S1157" t="n">
        <v>46.36</v>
      </c>
      <c r="T1157" t="n">
        <v>2668.16</v>
      </c>
      <c r="U1157" t="n">
        <v>0.89</v>
      </c>
      <c r="V1157" t="n">
        <v>0.91</v>
      </c>
      <c r="W1157" t="n">
        <v>9.19</v>
      </c>
      <c r="X1157" t="n">
        <v>0.16</v>
      </c>
      <c r="Y1157" t="n">
        <v>1</v>
      </c>
      <c r="Z1157" t="n">
        <v>10</v>
      </c>
    </row>
    <row r="1158">
      <c r="A1158" t="n">
        <v>114</v>
      </c>
      <c r="B1158" t="n">
        <v>105</v>
      </c>
      <c r="C1158" t="inlineStr">
        <is>
          <t xml:space="preserve">CONCLUIDO	</t>
        </is>
      </c>
      <c r="D1158" t="n">
        <v>3.7796</v>
      </c>
      <c r="E1158" t="n">
        <v>26.46</v>
      </c>
      <c r="F1158" t="n">
        <v>23.53</v>
      </c>
      <c r="G1158" t="n">
        <v>156.85</v>
      </c>
      <c r="H1158" t="n">
        <v>2.08</v>
      </c>
      <c r="I1158" t="n">
        <v>9</v>
      </c>
      <c r="J1158" t="n">
        <v>252.08</v>
      </c>
      <c r="K1158" t="n">
        <v>55.27</v>
      </c>
      <c r="L1158" t="n">
        <v>29.5</v>
      </c>
      <c r="M1158" t="n">
        <v>7</v>
      </c>
      <c r="N1158" t="n">
        <v>62.31</v>
      </c>
      <c r="O1158" t="n">
        <v>31324.61</v>
      </c>
      <c r="P1158" t="n">
        <v>305.65</v>
      </c>
      <c r="Q1158" t="n">
        <v>608.79</v>
      </c>
      <c r="R1158" t="n">
        <v>52.28</v>
      </c>
      <c r="S1158" t="n">
        <v>46.36</v>
      </c>
      <c r="T1158" t="n">
        <v>2642.87</v>
      </c>
      <c r="U1158" t="n">
        <v>0.89</v>
      </c>
      <c r="V1158" t="n">
        <v>0.91</v>
      </c>
      <c r="W1158" t="n">
        <v>9.19</v>
      </c>
      <c r="X1158" t="n">
        <v>0.16</v>
      </c>
      <c r="Y1158" t="n">
        <v>1</v>
      </c>
      <c r="Z1158" t="n">
        <v>10</v>
      </c>
    </row>
    <row r="1159">
      <c r="A1159" t="n">
        <v>115</v>
      </c>
      <c r="B1159" t="n">
        <v>105</v>
      </c>
      <c r="C1159" t="inlineStr">
        <is>
          <t xml:space="preserve">CONCLUIDO	</t>
        </is>
      </c>
      <c r="D1159" t="n">
        <v>3.7789</v>
      </c>
      <c r="E1159" t="n">
        <v>26.46</v>
      </c>
      <c r="F1159" t="n">
        <v>23.53</v>
      </c>
      <c r="G1159" t="n">
        <v>156.89</v>
      </c>
      <c r="H1159" t="n">
        <v>2.1</v>
      </c>
      <c r="I1159" t="n">
        <v>9</v>
      </c>
      <c r="J1159" t="n">
        <v>252.54</v>
      </c>
      <c r="K1159" t="n">
        <v>55.27</v>
      </c>
      <c r="L1159" t="n">
        <v>29.75</v>
      </c>
      <c r="M1159" t="n">
        <v>7</v>
      </c>
      <c r="N1159" t="n">
        <v>62.51</v>
      </c>
      <c r="O1159" t="n">
        <v>31380.35</v>
      </c>
      <c r="P1159" t="n">
        <v>305.1</v>
      </c>
      <c r="Q1159" t="n">
        <v>608.75</v>
      </c>
      <c r="R1159" t="n">
        <v>52.46</v>
      </c>
      <c r="S1159" t="n">
        <v>46.36</v>
      </c>
      <c r="T1159" t="n">
        <v>2734.67</v>
      </c>
      <c r="U1159" t="n">
        <v>0.88</v>
      </c>
      <c r="V1159" t="n">
        <v>0.91</v>
      </c>
      <c r="W1159" t="n">
        <v>9.19</v>
      </c>
      <c r="X1159" t="n">
        <v>0.16</v>
      </c>
      <c r="Y1159" t="n">
        <v>1</v>
      </c>
      <c r="Z1159" t="n">
        <v>10</v>
      </c>
    </row>
    <row r="1160">
      <c r="A1160" t="n">
        <v>116</v>
      </c>
      <c r="B1160" t="n">
        <v>105</v>
      </c>
      <c r="C1160" t="inlineStr">
        <is>
          <t xml:space="preserve">CONCLUIDO	</t>
        </is>
      </c>
      <c r="D1160" t="n">
        <v>3.7773</v>
      </c>
      <c r="E1160" t="n">
        <v>26.47</v>
      </c>
      <c r="F1160" t="n">
        <v>23.54</v>
      </c>
      <c r="G1160" t="n">
        <v>156.96</v>
      </c>
      <c r="H1160" t="n">
        <v>2.11</v>
      </c>
      <c r="I1160" t="n">
        <v>9</v>
      </c>
      <c r="J1160" t="n">
        <v>252.99</v>
      </c>
      <c r="K1160" t="n">
        <v>55.27</v>
      </c>
      <c r="L1160" t="n">
        <v>30</v>
      </c>
      <c r="M1160" t="n">
        <v>7</v>
      </c>
      <c r="N1160" t="n">
        <v>62.72</v>
      </c>
      <c r="O1160" t="n">
        <v>31436.17</v>
      </c>
      <c r="P1160" t="n">
        <v>304.46</v>
      </c>
      <c r="Q1160" t="n">
        <v>608.8</v>
      </c>
      <c r="R1160" t="n">
        <v>52.64</v>
      </c>
      <c r="S1160" t="n">
        <v>46.36</v>
      </c>
      <c r="T1160" t="n">
        <v>2822.44</v>
      </c>
      <c r="U1160" t="n">
        <v>0.88</v>
      </c>
      <c r="V1160" t="n">
        <v>0.91</v>
      </c>
      <c r="W1160" t="n">
        <v>9.199999999999999</v>
      </c>
      <c r="X1160" t="n">
        <v>0.17</v>
      </c>
      <c r="Y1160" t="n">
        <v>1</v>
      </c>
      <c r="Z1160" t="n">
        <v>10</v>
      </c>
    </row>
    <row r="1161">
      <c r="A1161" t="n">
        <v>117</v>
      </c>
      <c r="B1161" t="n">
        <v>105</v>
      </c>
      <c r="C1161" t="inlineStr">
        <is>
          <t xml:space="preserve">CONCLUIDO	</t>
        </is>
      </c>
      <c r="D1161" t="n">
        <v>3.778</v>
      </c>
      <c r="E1161" t="n">
        <v>26.47</v>
      </c>
      <c r="F1161" t="n">
        <v>23.54</v>
      </c>
      <c r="G1161" t="n">
        <v>156.93</v>
      </c>
      <c r="H1161" t="n">
        <v>2.12</v>
      </c>
      <c r="I1161" t="n">
        <v>9</v>
      </c>
      <c r="J1161" t="n">
        <v>253.44</v>
      </c>
      <c r="K1161" t="n">
        <v>55.27</v>
      </c>
      <c r="L1161" t="n">
        <v>30.25</v>
      </c>
      <c r="M1161" t="n">
        <v>7</v>
      </c>
      <c r="N1161" t="n">
        <v>62.92</v>
      </c>
      <c r="O1161" t="n">
        <v>31492.06</v>
      </c>
      <c r="P1161" t="n">
        <v>303.59</v>
      </c>
      <c r="Q1161" t="n">
        <v>608.78</v>
      </c>
      <c r="R1161" t="n">
        <v>52.65</v>
      </c>
      <c r="S1161" t="n">
        <v>46.36</v>
      </c>
      <c r="T1161" t="n">
        <v>2827.58</v>
      </c>
      <c r="U1161" t="n">
        <v>0.88</v>
      </c>
      <c r="V1161" t="n">
        <v>0.91</v>
      </c>
      <c r="W1161" t="n">
        <v>9.19</v>
      </c>
      <c r="X1161" t="n">
        <v>0.17</v>
      </c>
      <c r="Y1161" t="n">
        <v>1</v>
      </c>
      <c r="Z1161" t="n">
        <v>10</v>
      </c>
    </row>
    <row r="1162">
      <c r="A1162" t="n">
        <v>118</v>
      </c>
      <c r="B1162" t="n">
        <v>105</v>
      </c>
      <c r="C1162" t="inlineStr">
        <is>
          <t xml:space="preserve">CONCLUIDO	</t>
        </is>
      </c>
      <c r="D1162" t="n">
        <v>3.7784</v>
      </c>
      <c r="E1162" t="n">
        <v>26.47</v>
      </c>
      <c r="F1162" t="n">
        <v>23.54</v>
      </c>
      <c r="G1162" t="n">
        <v>156.91</v>
      </c>
      <c r="H1162" t="n">
        <v>2.14</v>
      </c>
      <c r="I1162" t="n">
        <v>9</v>
      </c>
      <c r="J1162" t="n">
        <v>253.9</v>
      </c>
      <c r="K1162" t="n">
        <v>55.27</v>
      </c>
      <c r="L1162" t="n">
        <v>30.5</v>
      </c>
      <c r="M1162" t="n">
        <v>7</v>
      </c>
      <c r="N1162" t="n">
        <v>63.12</v>
      </c>
      <c r="O1162" t="n">
        <v>31548.03</v>
      </c>
      <c r="P1162" t="n">
        <v>302.89</v>
      </c>
      <c r="Q1162" t="n">
        <v>608.76</v>
      </c>
      <c r="R1162" t="n">
        <v>52.66</v>
      </c>
      <c r="S1162" t="n">
        <v>46.36</v>
      </c>
      <c r="T1162" t="n">
        <v>2834.29</v>
      </c>
      <c r="U1162" t="n">
        <v>0.88</v>
      </c>
      <c r="V1162" t="n">
        <v>0.91</v>
      </c>
      <c r="W1162" t="n">
        <v>9.19</v>
      </c>
      <c r="X1162" t="n">
        <v>0.17</v>
      </c>
      <c r="Y1162" t="n">
        <v>1</v>
      </c>
      <c r="Z1162" t="n">
        <v>10</v>
      </c>
    </row>
    <row r="1163">
      <c r="A1163" t="n">
        <v>119</v>
      </c>
      <c r="B1163" t="n">
        <v>105</v>
      </c>
      <c r="C1163" t="inlineStr">
        <is>
          <t xml:space="preserve">CONCLUIDO	</t>
        </is>
      </c>
      <c r="D1163" t="n">
        <v>3.7782</v>
      </c>
      <c r="E1163" t="n">
        <v>26.47</v>
      </c>
      <c r="F1163" t="n">
        <v>23.54</v>
      </c>
      <c r="G1163" t="n">
        <v>156.92</v>
      </c>
      <c r="H1163" t="n">
        <v>2.15</v>
      </c>
      <c r="I1163" t="n">
        <v>9</v>
      </c>
      <c r="J1163" t="n">
        <v>254.35</v>
      </c>
      <c r="K1163" t="n">
        <v>55.27</v>
      </c>
      <c r="L1163" t="n">
        <v>30.75</v>
      </c>
      <c r="M1163" t="n">
        <v>7</v>
      </c>
      <c r="N1163" t="n">
        <v>63.33</v>
      </c>
      <c r="O1163" t="n">
        <v>31604.07</v>
      </c>
      <c r="P1163" t="n">
        <v>301.47</v>
      </c>
      <c r="Q1163" t="n">
        <v>608.76</v>
      </c>
      <c r="R1163" t="n">
        <v>52.61</v>
      </c>
      <c r="S1163" t="n">
        <v>46.36</v>
      </c>
      <c r="T1163" t="n">
        <v>2805.26</v>
      </c>
      <c r="U1163" t="n">
        <v>0.88</v>
      </c>
      <c r="V1163" t="n">
        <v>0.91</v>
      </c>
      <c r="W1163" t="n">
        <v>9.19</v>
      </c>
      <c r="X1163" t="n">
        <v>0.17</v>
      </c>
      <c r="Y1163" t="n">
        <v>1</v>
      </c>
      <c r="Z1163" t="n">
        <v>10</v>
      </c>
    </row>
    <row r="1164">
      <c r="A1164" t="n">
        <v>120</v>
      </c>
      <c r="B1164" t="n">
        <v>105</v>
      </c>
      <c r="C1164" t="inlineStr">
        <is>
          <t xml:space="preserve">CONCLUIDO	</t>
        </is>
      </c>
      <c r="D1164" t="n">
        <v>3.7878</v>
      </c>
      <c r="E1164" t="n">
        <v>26.4</v>
      </c>
      <c r="F1164" t="n">
        <v>23.51</v>
      </c>
      <c r="G1164" t="n">
        <v>176.34</v>
      </c>
      <c r="H1164" t="n">
        <v>2.16</v>
      </c>
      <c r="I1164" t="n">
        <v>8</v>
      </c>
      <c r="J1164" t="n">
        <v>254.81</v>
      </c>
      <c r="K1164" t="n">
        <v>55.27</v>
      </c>
      <c r="L1164" t="n">
        <v>31</v>
      </c>
      <c r="M1164" t="n">
        <v>6</v>
      </c>
      <c r="N1164" t="n">
        <v>63.53</v>
      </c>
      <c r="O1164" t="n">
        <v>31660.19</v>
      </c>
      <c r="P1164" t="n">
        <v>301.67</v>
      </c>
      <c r="Q1164" t="n">
        <v>608.77</v>
      </c>
      <c r="R1164" t="n">
        <v>51.71</v>
      </c>
      <c r="S1164" t="n">
        <v>46.36</v>
      </c>
      <c r="T1164" t="n">
        <v>2360.6</v>
      </c>
      <c r="U1164" t="n">
        <v>0.9</v>
      </c>
      <c r="V1164" t="n">
        <v>0.91</v>
      </c>
      <c r="W1164" t="n">
        <v>9.19</v>
      </c>
      <c r="X1164" t="n">
        <v>0.14</v>
      </c>
      <c r="Y1164" t="n">
        <v>1</v>
      </c>
      <c r="Z1164" t="n">
        <v>10</v>
      </c>
    </row>
    <row r="1165">
      <c r="A1165" t="n">
        <v>121</v>
      </c>
      <c r="B1165" t="n">
        <v>105</v>
      </c>
      <c r="C1165" t="inlineStr">
        <is>
          <t xml:space="preserve">CONCLUIDO	</t>
        </is>
      </c>
      <c r="D1165" t="n">
        <v>3.7886</v>
      </c>
      <c r="E1165" t="n">
        <v>26.4</v>
      </c>
      <c r="F1165" t="n">
        <v>23.51</v>
      </c>
      <c r="G1165" t="n">
        <v>176.3</v>
      </c>
      <c r="H1165" t="n">
        <v>2.18</v>
      </c>
      <c r="I1165" t="n">
        <v>8</v>
      </c>
      <c r="J1165" t="n">
        <v>255.26</v>
      </c>
      <c r="K1165" t="n">
        <v>55.27</v>
      </c>
      <c r="L1165" t="n">
        <v>31.25</v>
      </c>
      <c r="M1165" t="n">
        <v>6</v>
      </c>
      <c r="N1165" t="n">
        <v>63.74</v>
      </c>
      <c r="O1165" t="n">
        <v>31716.38</v>
      </c>
      <c r="P1165" t="n">
        <v>302.01</v>
      </c>
      <c r="Q1165" t="n">
        <v>608.75</v>
      </c>
      <c r="R1165" t="n">
        <v>51.42</v>
      </c>
      <c r="S1165" t="n">
        <v>46.36</v>
      </c>
      <c r="T1165" t="n">
        <v>2216.72</v>
      </c>
      <c r="U1165" t="n">
        <v>0.9</v>
      </c>
      <c r="V1165" t="n">
        <v>0.91</v>
      </c>
      <c r="W1165" t="n">
        <v>9.19</v>
      </c>
      <c r="X1165" t="n">
        <v>0.14</v>
      </c>
      <c r="Y1165" t="n">
        <v>1</v>
      </c>
      <c r="Z1165" t="n">
        <v>10</v>
      </c>
    </row>
    <row r="1166">
      <c r="A1166" t="n">
        <v>122</v>
      </c>
      <c r="B1166" t="n">
        <v>105</v>
      </c>
      <c r="C1166" t="inlineStr">
        <is>
          <t xml:space="preserve">CONCLUIDO	</t>
        </is>
      </c>
      <c r="D1166" t="n">
        <v>3.7892</v>
      </c>
      <c r="E1166" t="n">
        <v>26.39</v>
      </c>
      <c r="F1166" t="n">
        <v>23.5</v>
      </c>
      <c r="G1166" t="n">
        <v>176.26</v>
      </c>
      <c r="H1166" t="n">
        <v>2.19</v>
      </c>
      <c r="I1166" t="n">
        <v>8</v>
      </c>
      <c r="J1166" t="n">
        <v>255.72</v>
      </c>
      <c r="K1166" t="n">
        <v>55.27</v>
      </c>
      <c r="L1166" t="n">
        <v>31.5</v>
      </c>
      <c r="M1166" t="n">
        <v>6</v>
      </c>
      <c r="N1166" t="n">
        <v>63.95</v>
      </c>
      <c r="O1166" t="n">
        <v>31772.65</v>
      </c>
      <c r="P1166" t="n">
        <v>302.14</v>
      </c>
      <c r="Q1166" t="n">
        <v>608.75</v>
      </c>
      <c r="R1166" t="n">
        <v>51.49</v>
      </c>
      <c r="S1166" t="n">
        <v>46.36</v>
      </c>
      <c r="T1166" t="n">
        <v>2252.39</v>
      </c>
      <c r="U1166" t="n">
        <v>0.9</v>
      </c>
      <c r="V1166" t="n">
        <v>0.91</v>
      </c>
      <c r="W1166" t="n">
        <v>9.19</v>
      </c>
      <c r="X1166" t="n">
        <v>0.13</v>
      </c>
      <c r="Y1166" t="n">
        <v>1</v>
      </c>
      <c r="Z1166" t="n">
        <v>10</v>
      </c>
    </row>
    <row r="1167">
      <c r="A1167" t="n">
        <v>123</v>
      </c>
      <c r="B1167" t="n">
        <v>105</v>
      </c>
      <c r="C1167" t="inlineStr">
        <is>
          <t xml:space="preserve">CONCLUIDO	</t>
        </is>
      </c>
      <c r="D1167" t="n">
        <v>3.7878</v>
      </c>
      <c r="E1167" t="n">
        <v>26.4</v>
      </c>
      <c r="F1167" t="n">
        <v>23.51</v>
      </c>
      <c r="G1167" t="n">
        <v>176.34</v>
      </c>
      <c r="H1167" t="n">
        <v>2.21</v>
      </c>
      <c r="I1167" t="n">
        <v>8</v>
      </c>
      <c r="J1167" t="n">
        <v>256.17</v>
      </c>
      <c r="K1167" t="n">
        <v>55.27</v>
      </c>
      <c r="L1167" t="n">
        <v>31.75</v>
      </c>
      <c r="M1167" t="n">
        <v>6</v>
      </c>
      <c r="N1167" t="n">
        <v>64.15000000000001</v>
      </c>
      <c r="O1167" t="n">
        <v>31829</v>
      </c>
      <c r="P1167" t="n">
        <v>302.53</v>
      </c>
      <c r="Q1167" t="n">
        <v>608.78</v>
      </c>
      <c r="R1167" t="n">
        <v>51.69</v>
      </c>
      <c r="S1167" t="n">
        <v>46.36</v>
      </c>
      <c r="T1167" t="n">
        <v>2352.93</v>
      </c>
      <c r="U1167" t="n">
        <v>0.9</v>
      </c>
      <c r="V1167" t="n">
        <v>0.91</v>
      </c>
      <c r="W1167" t="n">
        <v>9.19</v>
      </c>
      <c r="X1167" t="n">
        <v>0.14</v>
      </c>
      <c r="Y1167" t="n">
        <v>1</v>
      </c>
      <c r="Z1167" t="n">
        <v>10</v>
      </c>
    </row>
    <row r="1168">
      <c r="A1168" t="n">
        <v>124</v>
      </c>
      <c r="B1168" t="n">
        <v>105</v>
      </c>
      <c r="C1168" t="inlineStr">
        <is>
          <t xml:space="preserve">CONCLUIDO	</t>
        </is>
      </c>
      <c r="D1168" t="n">
        <v>3.7877</v>
      </c>
      <c r="E1168" t="n">
        <v>26.4</v>
      </c>
      <c r="F1168" t="n">
        <v>23.51</v>
      </c>
      <c r="G1168" t="n">
        <v>176.34</v>
      </c>
      <c r="H1168" t="n">
        <v>2.22</v>
      </c>
      <c r="I1168" t="n">
        <v>8</v>
      </c>
      <c r="J1168" t="n">
        <v>256.63</v>
      </c>
      <c r="K1168" t="n">
        <v>55.27</v>
      </c>
      <c r="L1168" t="n">
        <v>32</v>
      </c>
      <c r="M1168" t="n">
        <v>6</v>
      </c>
      <c r="N1168" t="n">
        <v>64.36</v>
      </c>
      <c r="O1168" t="n">
        <v>31885.42</v>
      </c>
      <c r="P1168" t="n">
        <v>302.09</v>
      </c>
      <c r="Q1168" t="n">
        <v>608.75</v>
      </c>
      <c r="R1168" t="n">
        <v>51.83</v>
      </c>
      <c r="S1168" t="n">
        <v>46.36</v>
      </c>
      <c r="T1168" t="n">
        <v>2422.14</v>
      </c>
      <c r="U1168" t="n">
        <v>0.89</v>
      </c>
      <c r="V1168" t="n">
        <v>0.91</v>
      </c>
      <c r="W1168" t="n">
        <v>9.19</v>
      </c>
      <c r="X1168" t="n">
        <v>0.14</v>
      </c>
      <c r="Y1168" t="n">
        <v>1</v>
      </c>
      <c r="Z1168" t="n">
        <v>10</v>
      </c>
    </row>
    <row r="1169">
      <c r="A1169" t="n">
        <v>125</v>
      </c>
      <c r="B1169" t="n">
        <v>105</v>
      </c>
      <c r="C1169" t="inlineStr">
        <is>
          <t xml:space="preserve">CONCLUIDO	</t>
        </is>
      </c>
      <c r="D1169" t="n">
        <v>3.7882</v>
      </c>
      <c r="E1169" t="n">
        <v>26.4</v>
      </c>
      <c r="F1169" t="n">
        <v>23.51</v>
      </c>
      <c r="G1169" t="n">
        <v>176.31</v>
      </c>
      <c r="H1169" t="n">
        <v>2.23</v>
      </c>
      <c r="I1169" t="n">
        <v>8</v>
      </c>
      <c r="J1169" t="n">
        <v>257.09</v>
      </c>
      <c r="K1169" t="n">
        <v>55.27</v>
      </c>
      <c r="L1169" t="n">
        <v>32.25</v>
      </c>
      <c r="M1169" t="n">
        <v>6</v>
      </c>
      <c r="N1169" t="n">
        <v>64.56999999999999</v>
      </c>
      <c r="O1169" t="n">
        <v>31942.05</v>
      </c>
      <c r="P1169" t="n">
        <v>301.6</v>
      </c>
      <c r="Q1169" t="n">
        <v>608.78</v>
      </c>
      <c r="R1169" t="n">
        <v>51.72</v>
      </c>
      <c r="S1169" t="n">
        <v>46.36</v>
      </c>
      <c r="T1169" t="n">
        <v>2369.41</v>
      </c>
      <c r="U1169" t="n">
        <v>0.9</v>
      </c>
      <c r="V1169" t="n">
        <v>0.91</v>
      </c>
      <c r="W1169" t="n">
        <v>9.19</v>
      </c>
      <c r="X1169" t="n">
        <v>0.14</v>
      </c>
      <c r="Y1169" t="n">
        <v>1</v>
      </c>
      <c r="Z1169" t="n">
        <v>10</v>
      </c>
    </row>
    <row r="1170">
      <c r="A1170" t="n">
        <v>126</v>
      </c>
      <c r="B1170" t="n">
        <v>105</v>
      </c>
      <c r="C1170" t="inlineStr">
        <is>
          <t xml:space="preserve">CONCLUIDO	</t>
        </is>
      </c>
      <c r="D1170" t="n">
        <v>3.7889</v>
      </c>
      <c r="E1170" t="n">
        <v>26.39</v>
      </c>
      <c r="F1170" t="n">
        <v>23.5</v>
      </c>
      <c r="G1170" t="n">
        <v>176.28</v>
      </c>
      <c r="H1170" t="n">
        <v>2.25</v>
      </c>
      <c r="I1170" t="n">
        <v>8</v>
      </c>
      <c r="J1170" t="n">
        <v>257.55</v>
      </c>
      <c r="K1170" t="n">
        <v>55.27</v>
      </c>
      <c r="L1170" t="n">
        <v>32.5</v>
      </c>
      <c r="M1170" t="n">
        <v>6</v>
      </c>
      <c r="N1170" t="n">
        <v>64.78</v>
      </c>
      <c r="O1170" t="n">
        <v>31998.63</v>
      </c>
      <c r="P1170" t="n">
        <v>301.18</v>
      </c>
      <c r="Q1170" t="n">
        <v>608.76</v>
      </c>
      <c r="R1170" t="n">
        <v>51.6</v>
      </c>
      <c r="S1170" t="n">
        <v>46.36</v>
      </c>
      <c r="T1170" t="n">
        <v>2306.66</v>
      </c>
      <c r="U1170" t="n">
        <v>0.9</v>
      </c>
      <c r="V1170" t="n">
        <v>0.91</v>
      </c>
      <c r="W1170" t="n">
        <v>9.19</v>
      </c>
      <c r="X1170" t="n">
        <v>0.13</v>
      </c>
      <c r="Y1170" t="n">
        <v>1</v>
      </c>
      <c r="Z1170" t="n">
        <v>10</v>
      </c>
    </row>
    <row r="1171">
      <c r="A1171" t="n">
        <v>127</v>
      </c>
      <c r="B1171" t="n">
        <v>105</v>
      </c>
      <c r="C1171" t="inlineStr">
        <is>
          <t xml:space="preserve">CONCLUIDO	</t>
        </is>
      </c>
      <c r="D1171" t="n">
        <v>3.7888</v>
      </c>
      <c r="E1171" t="n">
        <v>26.39</v>
      </c>
      <c r="F1171" t="n">
        <v>23.5</v>
      </c>
      <c r="G1171" t="n">
        <v>176.28</v>
      </c>
      <c r="H1171" t="n">
        <v>2.26</v>
      </c>
      <c r="I1171" t="n">
        <v>8</v>
      </c>
      <c r="J1171" t="n">
        <v>258.01</v>
      </c>
      <c r="K1171" t="n">
        <v>55.27</v>
      </c>
      <c r="L1171" t="n">
        <v>32.75</v>
      </c>
      <c r="M1171" t="n">
        <v>6</v>
      </c>
      <c r="N1171" t="n">
        <v>64.98999999999999</v>
      </c>
      <c r="O1171" t="n">
        <v>32055.29</v>
      </c>
      <c r="P1171" t="n">
        <v>300.81</v>
      </c>
      <c r="Q1171" t="n">
        <v>608.76</v>
      </c>
      <c r="R1171" t="n">
        <v>51.58</v>
      </c>
      <c r="S1171" t="n">
        <v>46.36</v>
      </c>
      <c r="T1171" t="n">
        <v>2298.62</v>
      </c>
      <c r="U1171" t="n">
        <v>0.9</v>
      </c>
      <c r="V1171" t="n">
        <v>0.91</v>
      </c>
      <c r="W1171" t="n">
        <v>9.19</v>
      </c>
      <c r="X1171" t="n">
        <v>0.13</v>
      </c>
      <c r="Y1171" t="n">
        <v>1</v>
      </c>
      <c r="Z1171" t="n">
        <v>10</v>
      </c>
    </row>
    <row r="1172">
      <c r="A1172" t="n">
        <v>128</v>
      </c>
      <c r="B1172" t="n">
        <v>105</v>
      </c>
      <c r="C1172" t="inlineStr">
        <is>
          <t xml:space="preserve">CONCLUIDO	</t>
        </is>
      </c>
      <c r="D1172" t="n">
        <v>3.7887</v>
      </c>
      <c r="E1172" t="n">
        <v>26.39</v>
      </c>
      <c r="F1172" t="n">
        <v>23.5</v>
      </c>
      <c r="G1172" t="n">
        <v>176.29</v>
      </c>
      <c r="H1172" t="n">
        <v>2.27</v>
      </c>
      <c r="I1172" t="n">
        <v>8</v>
      </c>
      <c r="J1172" t="n">
        <v>258.47</v>
      </c>
      <c r="K1172" t="n">
        <v>55.27</v>
      </c>
      <c r="L1172" t="n">
        <v>33</v>
      </c>
      <c r="M1172" t="n">
        <v>6</v>
      </c>
      <c r="N1172" t="n">
        <v>65.2</v>
      </c>
      <c r="O1172" t="n">
        <v>32112.02</v>
      </c>
      <c r="P1172" t="n">
        <v>300.09</v>
      </c>
      <c r="Q1172" t="n">
        <v>608.75</v>
      </c>
      <c r="R1172" t="n">
        <v>51.57</v>
      </c>
      <c r="S1172" t="n">
        <v>46.36</v>
      </c>
      <c r="T1172" t="n">
        <v>2294.03</v>
      </c>
      <c r="U1172" t="n">
        <v>0.9</v>
      </c>
      <c r="V1172" t="n">
        <v>0.91</v>
      </c>
      <c r="W1172" t="n">
        <v>9.19</v>
      </c>
      <c r="X1172" t="n">
        <v>0.13</v>
      </c>
      <c r="Y1172" t="n">
        <v>1</v>
      </c>
      <c r="Z1172" t="n">
        <v>10</v>
      </c>
    </row>
    <row r="1173">
      <c r="A1173" t="n">
        <v>129</v>
      </c>
      <c r="B1173" t="n">
        <v>105</v>
      </c>
      <c r="C1173" t="inlineStr">
        <is>
          <t xml:space="preserve">CONCLUIDO	</t>
        </is>
      </c>
      <c r="D1173" t="n">
        <v>3.7887</v>
      </c>
      <c r="E1173" t="n">
        <v>26.39</v>
      </c>
      <c r="F1173" t="n">
        <v>23.5</v>
      </c>
      <c r="G1173" t="n">
        <v>176.29</v>
      </c>
      <c r="H1173" t="n">
        <v>2.28</v>
      </c>
      <c r="I1173" t="n">
        <v>8</v>
      </c>
      <c r="J1173" t="n">
        <v>258.93</v>
      </c>
      <c r="K1173" t="n">
        <v>55.27</v>
      </c>
      <c r="L1173" t="n">
        <v>33.25</v>
      </c>
      <c r="M1173" t="n">
        <v>6</v>
      </c>
      <c r="N1173" t="n">
        <v>65.41</v>
      </c>
      <c r="O1173" t="n">
        <v>32168.84</v>
      </c>
      <c r="P1173" t="n">
        <v>299.82</v>
      </c>
      <c r="Q1173" t="n">
        <v>608.77</v>
      </c>
      <c r="R1173" t="n">
        <v>51.46</v>
      </c>
      <c r="S1173" t="n">
        <v>46.36</v>
      </c>
      <c r="T1173" t="n">
        <v>2239.01</v>
      </c>
      <c r="U1173" t="n">
        <v>0.9</v>
      </c>
      <c r="V1173" t="n">
        <v>0.91</v>
      </c>
      <c r="W1173" t="n">
        <v>9.19</v>
      </c>
      <c r="X1173" t="n">
        <v>0.13</v>
      </c>
      <c r="Y1173" t="n">
        <v>1</v>
      </c>
      <c r="Z1173" t="n">
        <v>10</v>
      </c>
    </row>
    <row r="1174">
      <c r="A1174" t="n">
        <v>130</v>
      </c>
      <c r="B1174" t="n">
        <v>105</v>
      </c>
      <c r="C1174" t="inlineStr">
        <is>
          <t xml:space="preserve">CONCLUIDO	</t>
        </is>
      </c>
      <c r="D1174" t="n">
        <v>3.7897</v>
      </c>
      <c r="E1174" t="n">
        <v>26.39</v>
      </c>
      <c r="F1174" t="n">
        <v>23.5</v>
      </c>
      <c r="G1174" t="n">
        <v>176.24</v>
      </c>
      <c r="H1174" t="n">
        <v>2.3</v>
      </c>
      <c r="I1174" t="n">
        <v>8</v>
      </c>
      <c r="J1174" t="n">
        <v>259.39</v>
      </c>
      <c r="K1174" t="n">
        <v>55.27</v>
      </c>
      <c r="L1174" t="n">
        <v>33.5</v>
      </c>
      <c r="M1174" t="n">
        <v>6</v>
      </c>
      <c r="N1174" t="n">
        <v>65.62</v>
      </c>
      <c r="O1174" t="n">
        <v>32225.73</v>
      </c>
      <c r="P1174" t="n">
        <v>299.2</v>
      </c>
      <c r="Q1174" t="n">
        <v>608.8099999999999</v>
      </c>
      <c r="R1174" t="n">
        <v>51.34</v>
      </c>
      <c r="S1174" t="n">
        <v>46.36</v>
      </c>
      <c r="T1174" t="n">
        <v>2175.33</v>
      </c>
      <c r="U1174" t="n">
        <v>0.9</v>
      </c>
      <c r="V1174" t="n">
        <v>0.91</v>
      </c>
      <c r="W1174" t="n">
        <v>9.19</v>
      </c>
      <c r="X1174" t="n">
        <v>0.13</v>
      </c>
      <c r="Y1174" t="n">
        <v>1</v>
      </c>
      <c r="Z1174" t="n">
        <v>10</v>
      </c>
    </row>
    <row r="1175">
      <c r="A1175" t="n">
        <v>131</v>
      </c>
      <c r="B1175" t="n">
        <v>105</v>
      </c>
      <c r="C1175" t="inlineStr">
        <is>
          <t xml:space="preserve">CONCLUIDO	</t>
        </is>
      </c>
      <c r="D1175" t="n">
        <v>3.7895</v>
      </c>
      <c r="E1175" t="n">
        <v>26.39</v>
      </c>
      <c r="F1175" t="n">
        <v>23.5</v>
      </c>
      <c r="G1175" t="n">
        <v>176.25</v>
      </c>
      <c r="H1175" t="n">
        <v>2.31</v>
      </c>
      <c r="I1175" t="n">
        <v>8</v>
      </c>
      <c r="J1175" t="n">
        <v>259.85</v>
      </c>
      <c r="K1175" t="n">
        <v>55.27</v>
      </c>
      <c r="L1175" t="n">
        <v>33.75</v>
      </c>
      <c r="M1175" t="n">
        <v>6</v>
      </c>
      <c r="N1175" t="n">
        <v>65.83</v>
      </c>
      <c r="O1175" t="n">
        <v>32282.7</v>
      </c>
      <c r="P1175" t="n">
        <v>298.22</v>
      </c>
      <c r="Q1175" t="n">
        <v>608.77</v>
      </c>
      <c r="R1175" t="n">
        <v>51.34</v>
      </c>
      <c r="S1175" t="n">
        <v>46.36</v>
      </c>
      <c r="T1175" t="n">
        <v>2177.26</v>
      </c>
      <c r="U1175" t="n">
        <v>0.9</v>
      </c>
      <c r="V1175" t="n">
        <v>0.91</v>
      </c>
      <c r="W1175" t="n">
        <v>9.19</v>
      </c>
      <c r="X1175" t="n">
        <v>0.13</v>
      </c>
      <c r="Y1175" t="n">
        <v>1</v>
      </c>
      <c r="Z1175" t="n">
        <v>10</v>
      </c>
    </row>
    <row r="1176">
      <c r="A1176" t="n">
        <v>132</v>
      </c>
      <c r="B1176" t="n">
        <v>105</v>
      </c>
      <c r="C1176" t="inlineStr">
        <is>
          <t xml:space="preserve">CONCLUIDO	</t>
        </is>
      </c>
      <c r="D1176" t="n">
        <v>3.7892</v>
      </c>
      <c r="E1176" t="n">
        <v>26.39</v>
      </c>
      <c r="F1176" t="n">
        <v>23.5</v>
      </c>
      <c r="G1176" t="n">
        <v>176.26</v>
      </c>
      <c r="H1176" t="n">
        <v>2.32</v>
      </c>
      <c r="I1176" t="n">
        <v>8</v>
      </c>
      <c r="J1176" t="n">
        <v>260.32</v>
      </c>
      <c r="K1176" t="n">
        <v>55.27</v>
      </c>
      <c r="L1176" t="n">
        <v>34</v>
      </c>
      <c r="M1176" t="n">
        <v>6</v>
      </c>
      <c r="N1176" t="n">
        <v>66.04000000000001</v>
      </c>
      <c r="O1176" t="n">
        <v>32339.75</v>
      </c>
      <c r="P1176" t="n">
        <v>297.26</v>
      </c>
      <c r="Q1176" t="n">
        <v>608.79</v>
      </c>
      <c r="R1176" t="n">
        <v>51.45</v>
      </c>
      <c r="S1176" t="n">
        <v>46.36</v>
      </c>
      <c r="T1176" t="n">
        <v>2232.9</v>
      </c>
      <c r="U1176" t="n">
        <v>0.9</v>
      </c>
      <c r="V1176" t="n">
        <v>0.91</v>
      </c>
      <c r="W1176" t="n">
        <v>9.19</v>
      </c>
      <c r="X1176" t="n">
        <v>0.13</v>
      </c>
      <c r="Y1176" t="n">
        <v>1</v>
      </c>
      <c r="Z1176" t="n">
        <v>10</v>
      </c>
    </row>
    <row r="1177">
      <c r="A1177" t="n">
        <v>133</v>
      </c>
      <c r="B1177" t="n">
        <v>105</v>
      </c>
      <c r="C1177" t="inlineStr">
        <is>
          <t xml:space="preserve">CONCLUIDO	</t>
        </is>
      </c>
      <c r="D1177" t="n">
        <v>3.7889</v>
      </c>
      <c r="E1177" t="n">
        <v>26.39</v>
      </c>
      <c r="F1177" t="n">
        <v>23.5</v>
      </c>
      <c r="G1177" t="n">
        <v>176.28</v>
      </c>
      <c r="H1177" t="n">
        <v>2.34</v>
      </c>
      <c r="I1177" t="n">
        <v>8</v>
      </c>
      <c r="J1177" t="n">
        <v>260.78</v>
      </c>
      <c r="K1177" t="n">
        <v>55.27</v>
      </c>
      <c r="L1177" t="n">
        <v>34.25</v>
      </c>
      <c r="M1177" t="n">
        <v>6</v>
      </c>
      <c r="N1177" t="n">
        <v>66.26000000000001</v>
      </c>
      <c r="O1177" t="n">
        <v>32396.88</v>
      </c>
      <c r="P1177" t="n">
        <v>296.72</v>
      </c>
      <c r="Q1177" t="n">
        <v>608.8</v>
      </c>
      <c r="R1177" t="n">
        <v>51.47</v>
      </c>
      <c r="S1177" t="n">
        <v>46.36</v>
      </c>
      <c r="T1177" t="n">
        <v>2244.11</v>
      </c>
      <c r="U1177" t="n">
        <v>0.9</v>
      </c>
      <c r="V1177" t="n">
        <v>0.91</v>
      </c>
      <c r="W1177" t="n">
        <v>9.19</v>
      </c>
      <c r="X1177" t="n">
        <v>0.13</v>
      </c>
      <c r="Y1177" t="n">
        <v>1</v>
      </c>
      <c r="Z1177" t="n">
        <v>10</v>
      </c>
    </row>
    <row r="1178">
      <c r="A1178" t="n">
        <v>134</v>
      </c>
      <c r="B1178" t="n">
        <v>105</v>
      </c>
      <c r="C1178" t="inlineStr">
        <is>
          <t xml:space="preserve">CONCLUIDO	</t>
        </is>
      </c>
      <c r="D1178" t="n">
        <v>3.7885</v>
      </c>
      <c r="E1178" t="n">
        <v>26.4</v>
      </c>
      <c r="F1178" t="n">
        <v>23.51</v>
      </c>
      <c r="G1178" t="n">
        <v>176.3</v>
      </c>
      <c r="H1178" t="n">
        <v>2.35</v>
      </c>
      <c r="I1178" t="n">
        <v>8</v>
      </c>
      <c r="J1178" t="n">
        <v>261.24</v>
      </c>
      <c r="K1178" t="n">
        <v>55.27</v>
      </c>
      <c r="L1178" t="n">
        <v>34.5</v>
      </c>
      <c r="M1178" t="n">
        <v>5</v>
      </c>
      <c r="N1178" t="n">
        <v>66.47</v>
      </c>
      <c r="O1178" t="n">
        <v>32454.09</v>
      </c>
      <c r="P1178" t="n">
        <v>295.61</v>
      </c>
      <c r="Q1178" t="n">
        <v>608.75</v>
      </c>
      <c r="R1178" t="n">
        <v>51.6</v>
      </c>
      <c r="S1178" t="n">
        <v>46.36</v>
      </c>
      <c r="T1178" t="n">
        <v>2306.72</v>
      </c>
      <c r="U1178" t="n">
        <v>0.9</v>
      </c>
      <c r="V1178" t="n">
        <v>0.91</v>
      </c>
      <c r="W1178" t="n">
        <v>9.19</v>
      </c>
      <c r="X1178" t="n">
        <v>0.14</v>
      </c>
      <c r="Y1178" t="n">
        <v>1</v>
      </c>
      <c r="Z1178" t="n">
        <v>10</v>
      </c>
    </row>
    <row r="1179">
      <c r="A1179" t="n">
        <v>135</v>
      </c>
      <c r="B1179" t="n">
        <v>105</v>
      </c>
      <c r="C1179" t="inlineStr">
        <is>
          <t xml:space="preserve">CONCLUIDO	</t>
        </is>
      </c>
      <c r="D1179" t="n">
        <v>3.7876</v>
      </c>
      <c r="E1179" t="n">
        <v>26.4</v>
      </c>
      <c r="F1179" t="n">
        <v>23.51</v>
      </c>
      <c r="G1179" t="n">
        <v>176.35</v>
      </c>
      <c r="H1179" t="n">
        <v>2.36</v>
      </c>
      <c r="I1179" t="n">
        <v>8</v>
      </c>
      <c r="J1179" t="n">
        <v>261.71</v>
      </c>
      <c r="K1179" t="n">
        <v>55.27</v>
      </c>
      <c r="L1179" t="n">
        <v>34.75</v>
      </c>
      <c r="M1179" t="n">
        <v>5</v>
      </c>
      <c r="N1179" t="n">
        <v>66.68000000000001</v>
      </c>
      <c r="O1179" t="n">
        <v>32511.38</v>
      </c>
      <c r="P1179" t="n">
        <v>295.07</v>
      </c>
      <c r="Q1179" t="n">
        <v>608.8</v>
      </c>
      <c r="R1179" t="n">
        <v>51.77</v>
      </c>
      <c r="S1179" t="n">
        <v>46.36</v>
      </c>
      <c r="T1179" t="n">
        <v>2394.5</v>
      </c>
      <c r="U1179" t="n">
        <v>0.9</v>
      </c>
      <c r="V1179" t="n">
        <v>0.91</v>
      </c>
      <c r="W1179" t="n">
        <v>9.19</v>
      </c>
      <c r="X1179" t="n">
        <v>0.14</v>
      </c>
      <c r="Y1179" t="n">
        <v>1</v>
      </c>
      <c r="Z1179" t="n">
        <v>10</v>
      </c>
    </row>
    <row r="1180">
      <c r="A1180" t="n">
        <v>136</v>
      </c>
      <c r="B1180" t="n">
        <v>105</v>
      </c>
      <c r="C1180" t="inlineStr">
        <is>
          <t xml:space="preserve">CONCLUIDO	</t>
        </is>
      </c>
      <c r="D1180" t="n">
        <v>3.7876</v>
      </c>
      <c r="E1180" t="n">
        <v>26.4</v>
      </c>
      <c r="F1180" t="n">
        <v>23.51</v>
      </c>
      <c r="G1180" t="n">
        <v>176.35</v>
      </c>
      <c r="H1180" t="n">
        <v>2.38</v>
      </c>
      <c r="I1180" t="n">
        <v>8</v>
      </c>
      <c r="J1180" t="n">
        <v>262.17</v>
      </c>
      <c r="K1180" t="n">
        <v>55.27</v>
      </c>
      <c r="L1180" t="n">
        <v>35</v>
      </c>
      <c r="M1180" t="n">
        <v>5</v>
      </c>
      <c r="N1180" t="n">
        <v>66.90000000000001</v>
      </c>
      <c r="O1180" t="n">
        <v>32568.76</v>
      </c>
      <c r="P1180" t="n">
        <v>294.6</v>
      </c>
      <c r="Q1180" t="n">
        <v>608.84</v>
      </c>
      <c r="R1180" t="n">
        <v>51.78</v>
      </c>
      <c r="S1180" t="n">
        <v>46.36</v>
      </c>
      <c r="T1180" t="n">
        <v>2399.06</v>
      </c>
      <c r="U1180" t="n">
        <v>0.9</v>
      </c>
      <c r="V1180" t="n">
        <v>0.91</v>
      </c>
      <c r="W1180" t="n">
        <v>9.19</v>
      </c>
      <c r="X1180" t="n">
        <v>0.14</v>
      </c>
      <c r="Y1180" t="n">
        <v>1</v>
      </c>
      <c r="Z1180" t="n">
        <v>10</v>
      </c>
    </row>
    <row r="1181">
      <c r="A1181" t="n">
        <v>137</v>
      </c>
      <c r="B1181" t="n">
        <v>105</v>
      </c>
      <c r="C1181" t="inlineStr">
        <is>
          <t xml:space="preserve">CONCLUIDO	</t>
        </is>
      </c>
      <c r="D1181" t="n">
        <v>3.7965</v>
      </c>
      <c r="E1181" t="n">
        <v>26.34</v>
      </c>
      <c r="F1181" t="n">
        <v>23.49</v>
      </c>
      <c r="G1181" t="n">
        <v>201.36</v>
      </c>
      <c r="H1181" t="n">
        <v>2.39</v>
      </c>
      <c r="I1181" t="n">
        <v>7</v>
      </c>
      <c r="J1181" t="n">
        <v>262.64</v>
      </c>
      <c r="K1181" t="n">
        <v>55.27</v>
      </c>
      <c r="L1181" t="n">
        <v>35.25</v>
      </c>
      <c r="M1181" t="n">
        <v>4</v>
      </c>
      <c r="N1181" t="n">
        <v>67.12</v>
      </c>
      <c r="O1181" t="n">
        <v>32626.21</v>
      </c>
      <c r="P1181" t="n">
        <v>294.48</v>
      </c>
      <c r="Q1181" t="n">
        <v>608.8200000000001</v>
      </c>
      <c r="R1181" t="n">
        <v>51.01</v>
      </c>
      <c r="S1181" t="n">
        <v>46.36</v>
      </c>
      <c r="T1181" t="n">
        <v>2015.36</v>
      </c>
      <c r="U1181" t="n">
        <v>0.91</v>
      </c>
      <c r="V1181" t="n">
        <v>0.91</v>
      </c>
      <c r="W1181" t="n">
        <v>9.19</v>
      </c>
      <c r="X1181" t="n">
        <v>0.12</v>
      </c>
      <c r="Y1181" t="n">
        <v>1</v>
      </c>
      <c r="Z1181" t="n">
        <v>10</v>
      </c>
    </row>
    <row r="1182">
      <c r="A1182" t="n">
        <v>138</v>
      </c>
      <c r="B1182" t="n">
        <v>105</v>
      </c>
      <c r="C1182" t="inlineStr">
        <is>
          <t xml:space="preserve">CONCLUIDO	</t>
        </is>
      </c>
      <c r="D1182" t="n">
        <v>3.7961</v>
      </c>
      <c r="E1182" t="n">
        <v>26.34</v>
      </c>
      <c r="F1182" t="n">
        <v>23.49</v>
      </c>
      <c r="G1182" t="n">
        <v>201.38</v>
      </c>
      <c r="H1182" t="n">
        <v>2.4</v>
      </c>
      <c r="I1182" t="n">
        <v>7</v>
      </c>
      <c r="J1182" t="n">
        <v>263.1</v>
      </c>
      <c r="K1182" t="n">
        <v>55.27</v>
      </c>
      <c r="L1182" t="n">
        <v>35.5</v>
      </c>
      <c r="M1182" t="n">
        <v>3</v>
      </c>
      <c r="N1182" t="n">
        <v>67.33</v>
      </c>
      <c r="O1182" t="n">
        <v>32683.74</v>
      </c>
      <c r="P1182" t="n">
        <v>295.03</v>
      </c>
      <c r="Q1182" t="n">
        <v>608.8</v>
      </c>
      <c r="R1182" t="n">
        <v>50.98</v>
      </c>
      <c r="S1182" t="n">
        <v>46.36</v>
      </c>
      <c r="T1182" t="n">
        <v>2003.1</v>
      </c>
      <c r="U1182" t="n">
        <v>0.91</v>
      </c>
      <c r="V1182" t="n">
        <v>0.91</v>
      </c>
      <c r="W1182" t="n">
        <v>9.199999999999999</v>
      </c>
      <c r="X1182" t="n">
        <v>0.12</v>
      </c>
      <c r="Y1182" t="n">
        <v>1</v>
      </c>
      <c r="Z1182" t="n">
        <v>10</v>
      </c>
    </row>
    <row r="1183">
      <c r="A1183" t="n">
        <v>139</v>
      </c>
      <c r="B1183" t="n">
        <v>105</v>
      </c>
      <c r="C1183" t="inlineStr">
        <is>
          <t xml:space="preserve">CONCLUIDO	</t>
        </is>
      </c>
      <c r="D1183" t="n">
        <v>3.7968</v>
      </c>
      <c r="E1183" t="n">
        <v>26.34</v>
      </c>
      <c r="F1183" t="n">
        <v>23.49</v>
      </c>
      <c r="G1183" t="n">
        <v>201.34</v>
      </c>
      <c r="H1183" t="n">
        <v>2.41</v>
      </c>
      <c r="I1183" t="n">
        <v>7</v>
      </c>
      <c r="J1183" t="n">
        <v>263.57</v>
      </c>
      <c r="K1183" t="n">
        <v>55.27</v>
      </c>
      <c r="L1183" t="n">
        <v>35.75</v>
      </c>
      <c r="M1183" t="n">
        <v>2</v>
      </c>
      <c r="N1183" t="n">
        <v>67.55</v>
      </c>
      <c r="O1183" t="n">
        <v>32741.36</v>
      </c>
      <c r="P1183" t="n">
        <v>295.47</v>
      </c>
      <c r="Q1183" t="n">
        <v>608.8099999999999</v>
      </c>
      <c r="R1183" t="n">
        <v>50.89</v>
      </c>
      <c r="S1183" t="n">
        <v>46.36</v>
      </c>
      <c r="T1183" t="n">
        <v>1956.02</v>
      </c>
      <c r="U1183" t="n">
        <v>0.91</v>
      </c>
      <c r="V1183" t="n">
        <v>0.91</v>
      </c>
      <c r="W1183" t="n">
        <v>9.19</v>
      </c>
      <c r="X1183" t="n">
        <v>0.12</v>
      </c>
      <c r="Y1183" t="n">
        <v>1</v>
      </c>
      <c r="Z1183" t="n">
        <v>10</v>
      </c>
    </row>
    <row r="1184">
      <c r="A1184" t="n">
        <v>140</v>
      </c>
      <c r="B1184" t="n">
        <v>105</v>
      </c>
      <c r="C1184" t="inlineStr">
        <is>
          <t xml:space="preserve">CONCLUIDO	</t>
        </is>
      </c>
      <c r="D1184" t="n">
        <v>3.7962</v>
      </c>
      <c r="E1184" t="n">
        <v>26.34</v>
      </c>
      <c r="F1184" t="n">
        <v>23.49</v>
      </c>
      <c r="G1184" t="n">
        <v>201.37</v>
      </c>
      <c r="H1184" t="n">
        <v>2.43</v>
      </c>
      <c r="I1184" t="n">
        <v>7</v>
      </c>
      <c r="J1184" t="n">
        <v>264.04</v>
      </c>
      <c r="K1184" t="n">
        <v>55.27</v>
      </c>
      <c r="L1184" t="n">
        <v>36</v>
      </c>
      <c r="M1184" t="n">
        <v>1</v>
      </c>
      <c r="N1184" t="n">
        <v>67.77</v>
      </c>
      <c r="O1184" t="n">
        <v>32799.06</v>
      </c>
      <c r="P1184" t="n">
        <v>296.02</v>
      </c>
      <c r="Q1184" t="n">
        <v>608.76</v>
      </c>
      <c r="R1184" t="n">
        <v>50.95</v>
      </c>
      <c r="S1184" t="n">
        <v>46.36</v>
      </c>
      <c r="T1184" t="n">
        <v>1987.3</v>
      </c>
      <c r="U1184" t="n">
        <v>0.91</v>
      </c>
      <c r="V1184" t="n">
        <v>0.91</v>
      </c>
      <c r="W1184" t="n">
        <v>9.199999999999999</v>
      </c>
      <c r="X1184" t="n">
        <v>0.12</v>
      </c>
      <c r="Y1184" t="n">
        <v>1</v>
      </c>
      <c r="Z1184" t="n">
        <v>10</v>
      </c>
    </row>
    <row r="1185">
      <c r="A1185" t="n">
        <v>141</v>
      </c>
      <c r="B1185" t="n">
        <v>105</v>
      </c>
      <c r="C1185" t="inlineStr">
        <is>
          <t xml:space="preserve">CONCLUIDO	</t>
        </is>
      </c>
      <c r="D1185" t="n">
        <v>3.7966</v>
      </c>
      <c r="E1185" t="n">
        <v>26.34</v>
      </c>
      <c r="F1185" t="n">
        <v>23.49</v>
      </c>
      <c r="G1185" t="n">
        <v>201.35</v>
      </c>
      <c r="H1185" t="n">
        <v>2.44</v>
      </c>
      <c r="I1185" t="n">
        <v>7</v>
      </c>
      <c r="J1185" t="n">
        <v>264.51</v>
      </c>
      <c r="K1185" t="n">
        <v>55.27</v>
      </c>
      <c r="L1185" t="n">
        <v>36.25</v>
      </c>
      <c r="M1185" t="n">
        <v>1</v>
      </c>
      <c r="N1185" t="n">
        <v>67.98999999999999</v>
      </c>
      <c r="O1185" t="n">
        <v>32856.84</v>
      </c>
      <c r="P1185" t="n">
        <v>296.45</v>
      </c>
      <c r="Q1185" t="n">
        <v>608.79</v>
      </c>
      <c r="R1185" t="n">
        <v>50.96</v>
      </c>
      <c r="S1185" t="n">
        <v>46.36</v>
      </c>
      <c r="T1185" t="n">
        <v>1994.58</v>
      </c>
      <c r="U1185" t="n">
        <v>0.91</v>
      </c>
      <c r="V1185" t="n">
        <v>0.91</v>
      </c>
      <c r="W1185" t="n">
        <v>9.19</v>
      </c>
      <c r="X1185" t="n">
        <v>0.12</v>
      </c>
      <c r="Y1185" t="n">
        <v>1</v>
      </c>
      <c r="Z1185" t="n">
        <v>10</v>
      </c>
    </row>
    <row r="1186">
      <c r="A1186" t="n">
        <v>142</v>
      </c>
      <c r="B1186" t="n">
        <v>105</v>
      </c>
      <c r="C1186" t="inlineStr">
        <is>
          <t xml:space="preserve">CONCLUIDO	</t>
        </is>
      </c>
      <c r="D1186" t="n">
        <v>3.7961</v>
      </c>
      <c r="E1186" t="n">
        <v>26.34</v>
      </c>
      <c r="F1186" t="n">
        <v>23.49</v>
      </c>
      <c r="G1186" t="n">
        <v>201.38</v>
      </c>
      <c r="H1186" t="n">
        <v>2.45</v>
      </c>
      <c r="I1186" t="n">
        <v>7</v>
      </c>
      <c r="J1186" t="n">
        <v>264.98</v>
      </c>
      <c r="K1186" t="n">
        <v>55.27</v>
      </c>
      <c r="L1186" t="n">
        <v>36.5</v>
      </c>
      <c r="M1186" t="n">
        <v>1</v>
      </c>
      <c r="N1186" t="n">
        <v>68.2</v>
      </c>
      <c r="O1186" t="n">
        <v>32914.7</v>
      </c>
      <c r="P1186" t="n">
        <v>296.99</v>
      </c>
      <c r="Q1186" t="n">
        <v>608.8</v>
      </c>
      <c r="R1186" t="n">
        <v>50.96</v>
      </c>
      <c r="S1186" t="n">
        <v>46.36</v>
      </c>
      <c r="T1186" t="n">
        <v>1991.77</v>
      </c>
      <c r="U1186" t="n">
        <v>0.91</v>
      </c>
      <c r="V1186" t="n">
        <v>0.91</v>
      </c>
      <c r="W1186" t="n">
        <v>9.199999999999999</v>
      </c>
      <c r="X1186" t="n">
        <v>0.12</v>
      </c>
      <c r="Y1186" t="n">
        <v>1</v>
      </c>
      <c r="Z1186" t="n">
        <v>10</v>
      </c>
    </row>
    <row r="1187">
      <c r="A1187" t="n">
        <v>143</v>
      </c>
      <c r="B1187" t="n">
        <v>105</v>
      </c>
      <c r="C1187" t="inlineStr">
        <is>
          <t xml:space="preserve">CONCLUIDO	</t>
        </is>
      </c>
      <c r="D1187" t="n">
        <v>3.7963</v>
      </c>
      <c r="E1187" t="n">
        <v>26.34</v>
      </c>
      <c r="F1187" t="n">
        <v>23.49</v>
      </c>
      <c r="G1187" t="n">
        <v>201.37</v>
      </c>
      <c r="H1187" t="n">
        <v>2.46</v>
      </c>
      <c r="I1187" t="n">
        <v>7</v>
      </c>
      <c r="J1187" t="n">
        <v>265.45</v>
      </c>
      <c r="K1187" t="n">
        <v>55.27</v>
      </c>
      <c r="L1187" t="n">
        <v>36.75</v>
      </c>
      <c r="M1187" t="n">
        <v>1</v>
      </c>
      <c r="N1187" t="n">
        <v>68.42</v>
      </c>
      <c r="O1187" t="n">
        <v>32972.65</v>
      </c>
      <c r="P1187" t="n">
        <v>297.32</v>
      </c>
      <c r="Q1187" t="n">
        <v>608.78</v>
      </c>
      <c r="R1187" t="n">
        <v>51.02</v>
      </c>
      <c r="S1187" t="n">
        <v>46.36</v>
      </c>
      <c r="T1187" t="n">
        <v>2023.93</v>
      </c>
      <c r="U1187" t="n">
        <v>0.91</v>
      </c>
      <c r="V1187" t="n">
        <v>0.91</v>
      </c>
      <c r="W1187" t="n">
        <v>9.19</v>
      </c>
      <c r="X1187" t="n">
        <v>0.12</v>
      </c>
      <c r="Y1187" t="n">
        <v>1</v>
      </c>
      <c r="Z1187" t="n">
        <v>10</v>
      </c>
    </row>
    <row r="1188">
      <c r="A1188" t="n">
        <v>144</v>
      </c>
      <c r="B1188" t="n">
        <v>105</v>
      </c>
      <c r="C1188" t="inlineStr">
        <is>
          <t xml:space="preserve">CONCLUIDO	</t>
        </is>
      </c>
      <c r="D1188" t="n">
        <v>3.7957</v>
      </c>
      <c r="E1188" t="n">
        <v>26.35</v>
      </c>
      <c r="F1188" t="n">
        <v>23.5</v>
      </c>
      <c r="G1188" t="n">
        <v>201.4</v>
      </c>
      <c r="H1188" t="n">
        <v>2.48</v>
      </c>
      <c r="I1188" t="n">
        <v>7</v>
      </c>
      <c r="J1188" t="n">
        <v>265.92</v>
      </c>
      <c r="K1188" t="n">
        <v>55.27</v>
      </c>
      <c r="L1188" t="n">
        <v>37</v>
      </c>
      <c r="M1188" t="n">
        <v>0</v>
      </c>
      <c r="N1188" t="n">
        <v>68.65000000000001</v>
      </c>
      <c r="O1188" t="n">
        <v>33030.68</v>
      </c>
      <c r="P1188" t="n">
        <v>297.81</v>
      </c>
      <c r="Q1188" t="n">
        <v>608.76</v>
      </c>
      <c r="R1188" t="n">
        <v>51.05</v>
      </c>
      <c r="S1188" t="n">
        <v>46.36</v>
      </c>
      <c r="T1188" t="n">
        <v>2038.66</v>
      </c>
      <c r="U1188" t="n">
        <v>0.91</v>
      </c>
      <c r="V1188" t="n">
        <v>0.91</v>
      </c>
      <c r="W1188" t="n">
        <v>9.199999999999999</v>
      </c>
      <c r="X1188" t="n">
        <v>0.13</v>
      </c>
      <c r="Y1188" t="n">
        <v>1</v>
      </c>
      <c r="Z1188" t="n">
        <v>10</v>
      </c>
    </row>
    <row r="1189">
      <c r="A1189" t="n">
        <v>0</v>
      </c>
      <c r="B1189" t="n">
        <v>60</v>
      </c>
      <c r="C1189" t="inlineStr">
        <is>
          <t xml:space="preserve">CONCLUIDO	</t>
        </is>
      </c>
      <c r="D1189" t="n">
        <v>2.8421</v>
      </c>
      <c r="E1189" t="n">
        <v>35.18</v>
      </c>
      <c r="F1189" t="n">
        <v>27.66</v>
      </c>
      <c r="G1189" t="n">
        <v>7.87</v>
      </c>
      <c r="H1189" t="n">
        <v>0.14</v>
      </c>
      <c r="I1189" t="n">
        <v>211</v>
      </c>
      <c r="J1189" t="n">
        <v>124.63</v>
      </c>
      <c r="K1189" t="n">
        <v>45</v>
      </c>
      <c r="L1189" t="n">
        <v>1</v>
      </c>
      <c r="M1189" t="n">
        <v>209</v>
      </c>
      <c r="N1189" t="n">
        <v>18.64</v>
      </c>
      <c r="O1189" t="n">
        <v>15605.44</v>
      </c>
      <c r="P1189" t="n">
        <v>293.08</v>
      </c>
      <c r="Q1189" t="n">
        <v>609.53</v>
      </c>
      <c r="R1189" t="n">
        <v>179.98</v>
      </c>
      <c r="S1189" t="n">
        <v>46.36</v>
      </c>
      <c r="T1189" t="n">
        <v>65483.51</v>
      </c>
      <c r="U1189" t="n">
        <v>0.26</v>
      </c>
      <c r="V1189" t="n">
        <v>0.77</v>
      </c>
      <c r="W1189" t="n">
        <v>9.529999999999999</v>
      </c>
      <c r="X1189" t="n">
        <v>4.27</v>
      </c>
      <c r="Y1189" t="n">
        <v>1</v>
      </c>
      <c r="Z1189" t="n">
        <v>10</v>
      </c>
    </row>
    <row r="1190">
      <c r="A1190" t="n">
        <v>1</v>
      </c>
      <c r="B1190" t="n">
        <v>60</v>
      </c>
      <c r="C1190" t="inlineStr">
        <is>
          <t xml:space="preserve">CONCLUIDO	</t>
        </is>
      </c>
      <c r="D1190" t="n">
        <v>3.0324</v>
      </c>
      <c r="E1190" t="n">
        <v>32.98</v>
      </c>
      <c r="F1190" t="n">
        <v>26.68</v>
      </c>
      <c r="G1190" t="n">
        <v>9.82</v>
      </c>
      <c r="H1190" t="n">
        <v>0.18</v>
      </c>
      <c r="I1190" t="n">
        <v>163</v>
      </c>
      <c r="J1190" t="n">
        <v>124.96</v>
      </c>
      <c r="K1190" t="n">
        <v>45</v>
      </c>
      <c r="L1190" t="n">
        <v>1.25</v>
      </c>
      <c r="M1190" t="n">
        <v>161</v>
      </c>
      <c r="N1190" t="n">
        <v>18.71</v>
      </c>
      <c r="O1190" t="n">
        <v>15645.96</v>
      </c>
      <c r="P1190" t="n">
        <v>282.02</v>
      </c>
      <c r="Q1190" t="n">
        <v>609.51</v>
      </c>
      <c r="R1190" t="n">
        <v>149.74</v>
      </c>
      <c r="S1190" t="n">
        <v>46.36</v>
      </c>
      <c r="T1190" t="n">
        <v>50602.85</v>
      </c>
      <c r="U1190" t="n">
        <v>0.31</v>
      </c>
      <c r="V1190" t="n">
        <v>0.8</v>
      </c>
      <c r="W1190" t="n">
        <v>9.449999999999999</v>
      </c>
      <c r="X1190" t="n">
        <v>3.29</v>
      </c>
      <c r="Y1190" t="n">
        <v>1</v>
      </c>
      <c r="Z1190" t="n">
        <v>10</v>
      </c>
    </row>
    <row r="1191">
      <c r="A1191" t="n">
        <v>2</v>
      </c>
      <c r="B1191" t="n">
        <v>60</v>
      </c>
      <c r="C1191" t="inlineStr">
        <is>
          <t xml:space="preserve">CONCLUIDO	</t>
        </is>
      </c>
      <c r="D1191" t="n">
        <v>3.1728</v>
      </c>
      <c r="E1191" t="n">
        <v>31.52</v>
      </c>
      <c r="F1191" t="n">
        <v>26.01</v>
      </c>
      <c r="G1191" t="n">
        <v>11.82</v>
      </c>
      <c r="H1191" t="n">
        <v>0.21</v>
      </c>
      <c r="I1191" t="n">
        <v>132</v>
      </c>
      <c r="J1191" t="n">
        <v>125.29</v>
      </c>
      <c r="K1191" t="n">
        <v>45</v>
      </c>
      <c r="L1191" t="n">
        <v>1.5</v>
      </c>
      <c r="M1191" t="n">
        <v>130</v>
      </c>
      <c r="N1191" t="n">
        <v>18.79</v>
      </c>
      <c r="O1191" t="n">
        <v>15686.51</v>
      </c>
      <c r="P1191" t="n">
        <v>274.28</v>
      </c>
      <c r="Q1191" t="n">
        <v>609.33</v>
      </c>
      <c r="R1191" t="n">
        <v>129.58</v>
      </c>
      <c r="S1191" t="n">
        <v>46.36</v>
      </c>
      <c r="T1191" t="n">
        <v>40679.66</v>
      </c>
      <c r="U1191" t="n">
        <v>0.36</v>
      </c>
      <c r="V1191" t="n">
        <v>0.82</v>
      </c>
      <c r="W1191" t="n">
        <v>9.380000000000001</v>
      </c>
      <c r="X1191" t="n">
        <v>2.63</v>
      </c>
      <c r="Y1191" t="n">
        <v>1</v>
      </c>
      <c r="Z1191" t="n">
        <v>10</v>
      </c>
    </row>
    <row r="1192">
      <c r="A1192" t="n">
        <v>3</v>
      </c>
      <c r="B1192" t="n">
        <v>60</v>
      </c>
      <c r="C1192" t="inlineStr">
        <is>
          <t xml:space="preserve">CONCLUIDO	</t>
        </is>
      </c>
      <c r="D1192" t="n">
        <v>3.2719</v>
      </c>
      <c r="E1192" t="n">
        <v>30.56</v>
      </c>
      <c r="F1192" t="n">
        <v>25.59</v>
      </c>
      <c r="G1192" t="n">
        <v>13.83</v>
      </c>
      <c r="H1192" t="n">
        <v>0.25</v>
      </c>
      <c r="I1192" t="n">
        <v>111</v>
      </c>
      <c r="J1192" t="n">
        <v>125.62</v>
      </c>
      <c r="K1192" t="n">
        <v>45</v>
      </c>
      <c r="L1192" t="n">
        <v>1.75</v>
      </c>
      <c r="M1192" t="n">
        <v>109</v>
      </c>
      <c r="N1192" t="n">
        <v>18.87</v>
      </c>
      <c r="O1192" t="n">
        <v>15727.09</v>
      </c>
      <c r="P1192" t="n">
        <v>269.1</v>
      </c>
      <c r="Q1192" t="n">
        <v>609.29</v>
      </c>
      <c r="R1192" t="n">
        <v>116.17</v>
      </c>
      <c r="S1192" t="n">
        <v>46.36</v>
      </c>
      <c r="T1192" t="n">
        <v>34075.84</v>
      </c>
      <c r="U1192" t="n">
        <v>0.4</v>
      </c>
      <c r="V1192" t="n">
        <v>0.83</v>
      </c>
      <c r="W1192" t="n">
        <v>9.359999999999999</v>
      </c>
      <c r="X1192" t="n">
        <v>2.21</v>
      </c>
      <c r="Y1192" t="n">
        <v>1</v>
      </c>
      <c r="Z1192" t="n">
        <v>10</v>
      </c>
    </row>
    <row r="1193">
      <c r="A1193" t="n">
        <v>4</v>
      </c>
      <c r="B1193" t="n">
        <v>60</v>
      </c>
      <c r="C1193" t="inlineStr">
        <is>
          <t xml:space="preserve">CONCLUIDO	</t>
        </is>
      </c>
      <c r="D1193" t="n">
        <v>3.3454</v>
      </c>
      <c r="E1193" t="n">
        <v>29.89</v>
      </c>
      <c r="F1193" t="n">
        <v>25.31</v>
      </c>
      <c r="G1193" t="n">
        <v>15.82</v>
      </c>
      <c r="H1193" t="n">
        <v>0.28</v>
      </c>
      <c r="I1193" t="n">
        <v>96</v>
      </c>
      <c r="J1193" t="n">
        <v>125.95</v>
      </c>
      <c r="K1193" t="n">
        <v>45</v>
      </c>
      <c r="L1193" t="n">
        <v>2</v>
      </c>
      <c r="M1193" t="n">
        <v>94</v>
      </c>
      <c r="N1193" t="n">
        <v>18.95</v>
      </c>
      <c r="O1193" t="n">
        <v>15767.7</v>
      </c>
      <c r="P1193" t="n">
        <v>265.44</v>
      </c>
      <c r="Q1193" t="n">
        <v>609.0700000000001</v>
      </c>
      <c r="R1193" t="n">
        <v>107.01</v>
      </c>
      <c r="S1193" t="n">
        <v>46.36</v>
      </c>
      <c r="T1193" t="n">
        <v>29573.75</v>
      </c>
      <c r="U1193" t="n">
        <v>0.43</v>
      </c>
      <c r="V1193" t="n">
        <v>0.84</v>
      </c>
      <c r="W1193" t="n">
        <v>9.34</v>
      </c>
      <c r="X1193" t="n">
        <v>1.93</v>
      </c>
      <c r="Y1193" t="n">
        <v>1</v>
      </c>
      <c r="Z1193" t="n">
        <v>10</v>
      </c>
    </row>
    <row r="1194">
      <c r="A1194" t="n">
        <v>5</v>
      </c>
      <c r="B1194" t="n">
        <v>60</v>
      </c>
      <c r="C1194" t="inlineStr">
        <is>
          <t xml:space="preserve">CONCLUIDO	</t>
        </is>
      </c>
      <c r="D1194" t="n">
        <v>3.4046</v>
      </c>
      <c r="E1194" t="n">
        <v>29.37</v>
      </c>
      <c r="F1194" t="n">
        <v>25.07</v>
      </c>
      <c r="G1194" t="n">
        <v>17.69</v>
      </c>
      <c r="H1194" t="n">
        <v>0.31</v>
      </c>
      <c r="I1194" t="n">
        <v>85</v>
      </c>
      <c r="J1194" t="n">
        <v>126.28</v>
      </c>
      <c r="K1194" t="n">
        <v>45</v>
      </c>
      <c r="L1194" t="n">
        <v>2.25</v>
      </c>
      <c r="M1194" t="n">
        <v>83</v>
      </c>
      <c r="N1194" t="n">
        <v>19.03</v>
      </c>
      <c r="O1194" t="n">
        <v>15808.34</v>
      </c>
      <c r="P1194" t="n">
        <v>262.1</v>
      </c>
      <c r="Q1194" t="n">
        <v>609.24</v>
      </c>
      <c r="R1194" t="n">
        <v>100.07</v>
      </c>
      <c r="S1194" t="n">
        <v>46.36</v>
      </c>
      <c r="T1194" t="n">
        <v>26155.51</v>
      </c>
      <c r="U1194" t="n">
        <v>0.46</v>
      </c>
      <c r="V1194" t="n">
        <v>0.85</v>
      </c>
      <c r="W1194" t="n">
        <v>9.31</v>
      </c>
      <c r="X1194" t="n">
        <v>1.69</v>
      </c>
      <c r="Y1194" t="n">
        <v>1</v>
      </c>
      <c r="Z1194" t="n">
        <v>10</v>
      </c>
    </row>
    <row r="1195">
      <c r="A1195" t="n">
        <v>6</v>
      </c>
      <c r="B1195" t="n">
        <v>60</v>
      </c>
      <c r="C1195" t="inlineStr">
        <is>
          <t xml:space="preserve">CONCLUIDO	</t>
        </is>
      </c>
      <c r="D1195" t="n">
        <v>3.4528</v>
      </c>
      <c r="E1195" t="n">
        <v>28.96</v>
      </c>
      <c r="F1195" t="n">
        <v>24.89</v>
      </c>
      <c r="G1195" t="n">
        <v>19.65</v>
      </c>
      <c r="H1195" t="n">
        <v>0.35</v>
      </c>
      <c r="I1195" t="n">
        <v>76</v>
      </c>
      <c r="J1195" t="n">
        <v>126.61</v>
      </c>
      <c r="K1195" t="n">
        <v>45</v>
      </c>
      <c r="L1195" t="n">
        <v>2.5</v>
      </c>
      <c r="M1195" t="n">
        <v>74</v>
      </c>
      <c r="N1195" t="n">
        <v>19.11</v>
      </c>
      <c r="O1195" t="n">
        <v>15849</v>
      </c>
      <c r="P1195" t="n">
        <v>259.37</v>
      </c>
      <c r="Q1195" t="n">
        <v>609.02</v>
      </c>
      <c r="R1195" t="n">
        <v>94.31</v>
      </c>
      <c r="S1195" t="n">
        <v>46.36</v>
      </c>
      <c r="T1195" t="n">
        <v>23322.66</v>
      </c>
      <c r="U1195" t="n">
        <v>0.49</v>
      </c>
      <c r="V1195" t="n">
        <v>0.86</v>
      </c>
      <c r="W1195" t="n">
        <v>9.300000000000001</v>
      </c>
      <c r="X1195" t="n">
        <v>1.51</v>
      </c>
      <c r="Y1195" t="n">
        <v>1</v>
      </c>
      <c r="Z1195" t="n">
        <v>10</v>
      </c>
    </row>
    <row r="1196">
      <c r="A1196" t="n">
        <v>7</v>
      </c>
      <c r="B1196" t="n">
        <v>60</v>
      </c>
      <c r="C1196" t="inlineStr">
        <is>
          <t xml:space="preserve">CONCLUIDO	</t>
        </is>
      </c>
      <c r="D1196" t="n">
        <v>3.4977</v>
      </c>
      <c r="E1196" t="n">
        <v>28.59</v>
      </c>
      <c r="F1196" t="n">
        <v>24.72</v>
      </c>
      <c r="G1196" t="n">
        <v>21.81</v>
      </c>
      <c r="H1196" t="n">
        <v>0.38</v>
      </c>
      <c r="I1196" t="n">
        <v>68</v>
      </c>
      <c r="J1196" t="n">
        <v>126.94</v>
      </c>
      <c r="K1196" t="n">
        <v>45</v>
      </c>
      <c r="L1196" t="n">
        <v>2.75</v>
      </c>
      <c r="M1196" t="n">
        <v>66</v>
      </c>
      <c r="N1196" t="n">
        <v>19.19</v>
      </c>
      <c r="O1196" t="n">
        <v>15889.69</v>
      </c>
      <c r="P1196" t="n">
        <v>256.93</v>
      </c>
      <c r="Q1196" t="n">
        <v>609.0700000000001</v>
      </c>
      <c r="R1196" t="n">
        <v>89.12</v>
      </c>
      <c r="S1196" t="n">
        <v>46.36</v>
      </c>
      <c r="T1196" t="n">
        <v>20768.19</v>
      </c>
      <c r="U1196" t="n">
        <v>0.52</v>
      </c>
      <c r="V1196" t="n">
        <v>0.86</v>
      </c>
      <c r="W1196" t="n">
        <v>9.289999999999999</v>
      </c>
      <c r="X1196" t="n">
        <v>1.34</v>
      </c>
      <c r="Y1196" t="n">
        <v>1</v>
      </c>
      <c r="Z1196" t="n">
        <v>10</v>
      </c>
    </row>
    <row r="1197">
      <c r="A1197" t="n">
        <v>8</v>
      </c>
      <c r="B1197" t="n">
        <v>60</v>
      </c>
      <c r="C1197" t="inlineStr">
        <is>
          <t xml:space="preserve">CONCLUIDO	</t>
        </is>
      </c>
      <c r="D1197" t="n">
        <v>3.5301</v>
      </c>
      <c r="E1197" t="n">
        <v>28.33</v>
      </c>
      <c r="F1197" t="n">
        <v>24.61</v>
      </c>
      <c r="G1197" t="n">
        <v>23.82</v>
      </c>
      <c r="H1197" t="n">
        <v>0.42</v>
      </c>
      <c r="I1197" t="n">
        <v>62</v>
      </c>
      <c r="J1197" t="n">
        <v>127.27</v>
      </c>
      <c r="K1197" t="n">
        <v>45</v>
      </c>
      <c r="L1197" t="n">
        <v>3</v>
      </c>
      <c r="M1197" t="n">
        <v>60</v>
      </c>
      <c r="N1197" t="n">
        <v>19.27</v>
      </c>
      <c r="O1197" t="n">
        <v>15930.42</v>
      </c>
      <c r="P1197" t="n">
        <v>255.02</v>
      </c>
      <c r="Q1197" t="n">
        <v>609.1799999999999</v>
      </c>
      <c r="R1197" t="n">
        <v>85.7</v>
      </c>
      <c r="S1197" t="n">
        <v>46.36</v>
      </c>
      <c r="T1197" t="n">
        <v>19089.46</v>
      </c>
      <c r="U1197" t="n">
        <v>0.54</v>
      </c>
      <c r="V1197" t="n">
        <v>0.87</v>
      </c>
      <c r="W1197" t="n">
        <v>9.279999999999999</v>
      </c>
      <c r="X1197" t="n">
        <v>1.23</v>
      </c>
      <c r="Y1197" t="n">
        <v>1</v>
      </c>
      <c r="Z1197" t="n">
        <v>10</v>
      </c>
    </row>
    <row r="1198">
      <c r="A1198" t="n">
        <v>9</v>
      </c>
      <c r="B1198" t="n">
        <v>60</v>
      </c>
      <c r="C1198" t="inlineStr">
        <is>
          <t xml:space="preserve">CONCLUIDO	</t>
        </is>
      </c>
      <c r="D1198" t="n">
        <v>3.5599</v>
      </c>
      <c r="E1198" t="n">
        <v>28.09</v>
      </c>
      <c r="F1198" t="n">
        <v>24.5</v>
      </c>
      <c r="G1198" t="n">
        <v>25.79</v>
      </c>
      <c r="H1198" t="n">
        <v>0.45</v>
      </c>
      <c r="I1198" t="n">
        <v>57</v>
      </c>
      <c r="J1198" t="n">
        <v>127.6</v>
      </c>
      <c r="K1198" t="n">
        <v>45</v>
      </c>
      <c r="L1198" t="n">
        <v>3.25</v>
      </c>
      <c r="M1198" t="n">
        <v>55</v>
      </c>
      <c r="N1198" t="n">
        <v>19.35</v>
      </c>
      <c r="O1198" t="n">
        <v>15971.17</v>
      </c>
      <c r="P1198" t="n">
        <v>253.28</v>
      </c>
      <c r="Q1198" t="n">
        <v>609.02</v>
      </c>
      <c r="R1198" t="n">
        <v>82.28</v>
      </c>
      <c r="S1198" t="n">
        <v>46.36</v>
      </c>
      <c r="T1198" t="n">
        <v>17404.68</v>
      </c>
      <c r="U1198" t="n">
        <v>0.5600000000000001</v>
      </c>
      <c r="V1198" t="n">
        <v>0.87</v>
      </c>
      <c r="W1198" t="n">
        <v>9.27</v>
      </c>
      <c r="X1198" t="n">
        <v>1.13</v>
      </c>
      <c r="Y1198" t="n">
        <v>1</v>
      </c>
      <c r="Z1198" t="n">
        <v>10</v>
      </c>
    </row>
    <row r="1199">
      <c r="A1199" t="n">
        <v>10</v>
      </c>
      <c r="B1199" t="n">
        <v>60</v>
      </c>
      <c r="C1199" t="inlineStr">
        <is>
          <t xml:space="preserve">CONCLUIDO	</t>
        </is>
      </c>
      <c r="D1199" t="n">
        <v>3.584</v>
      </c>
      <c r="E1199" t="n">
        <v>27.9</v>
      </c>
      <c r="F1199" t="n">
        <v>24.41</v>
      </c>
      <c r="G1199" t="n">
        <v>27.64</v>
      </c>
      <c r="H1199" t="n">
        <v>0.48</v>
      </c>
      <c r="I1199" t="n">
        <v>53</v>
      </c>
      <c r="J1199" t="n">
        <v>127.93</v>
      </c>
      <c r="K1199" t="n">
        <v>45</v>
      </c>
      <c r="L1199" t="n">
        <v>3.5</v>
      </c>
      <c r="M1199" t="n">
        <v>51</v>
      </c>
      <c r="N1199" t="n">
        <v>19.43</v>
      </c>
      <c r="O1199" t="n">
        <v>16011.95</v>
      </c>
      <c r="P1199" t="n">
        <v>251.45</v>
      </c>
      <c r="Q1199" t="n">
        <v>608.95</v>
      </c>
      <c r="R1199" t="n">
        <v>79.48999999999999</v>
      </c>
      <c r="S1199" t="n">
        <v>46.36</v>
      </c>
      <c r="T1199" t="n">
        <v>16029.11</v>
      </c>
      <c r="U1199" t="n">
        <v>0.58</v>
      </c>
      <c r="V1199" t="n">
        <v>0.87</v>
      </c>
      <c r="W1199" t="n">
        <v>9.27</v>
      </c>
      <c r="X1199" t="n">
        <v>1.04</v>
      </c>
      <c r="Y1199" t="n">
        <v>1</v>
      </c>
      <c r="Z1199" t="n">
        <v>10</v>
      </c>
    </row>
    <row r="1200">
      <c r="A1200" t="n">
        <v>11</v>
      </c>
      <c r="B1200" t="n">
        <v>60</v>
      </c>
      <c r="C1200" t="inlineStr">
        <is>
          <t xml:space="preserve">CONCLUIDO	</t>
        </is>
      </c>
      <c r="D1200" t="n">
        <v>3.6058</v>
      </c>
      <c r="E1200" t="n">
        <v>27.73</v>
      </c>
      <c r="F1200" t="n">
        <v>24.35</v>
      </c>
      <c r="G1200" t="n">
        <v>29.81</v>
      </c>
      <c r="H1200" t="n">
        <v>0.52</v>
      </c>
      <c r="I1200" t="n">
        <v>49</v>
      </c>
      <c r="J1200" t="n">
        <v>128.26</v>
      </c>
      <c r="K1200" t="n">
        <v>45</v>
      </c>
      <c r="L1200" t="n">
        <v>3.75</v>
      </c>
      <c r="M1200" t="n">
        <v>47</v>
      </c>
      <c r="N1200" t="n">
        <v>19.51</v>
      </c>
      <c r="O1200" t="n">
        <v>16052.76</v>
      </c>
      <c r="P1200" t="n">
        <v>250.02</v>
      </c>
      <c r="Q1200" t="n">
        <v>609.02</v>
      </c>
      <c r="R1200" t="n">
        <v>77.56999999999999</v>
      </c>
      <c r="S1200" t="n">
        <v>46.36</v>
      </c>
      <c r="T1200" t="n">
        <v>15085.71</v>
      </c>
      <c r="U1200" t="n">
        <v>0.6</v>
      </c>
      <c r="V1200" t="n">
        <v>0.88</v>
      </c>
      <c r="W1200" t="n">
        <v>9.26</v>
      </c>
      <c r="X1200" t="n">
        <v>0.97</v>
      </c>
      <c r="Y1200" t="n">
        <v>1</v>
      </c>
      <c r="Z1200" t="n">
        <v>10</v>
      </c>
    </row>
    <row r="1201">
      <c r="A1201" t="n">
        <v>12</v>
      </c>
      <c r="B1201" t="n">
        <v>60</v>
      </c>
      <c r="C1201" t="inlineStr">
        <is>
          <t xml:space="preserve">CONCLUIDO	</t>
        </is>
      </c>
      <c r="D1201" t="n">
        <v>3.6263</v>
      </c>
      <c r="E1201" t="n">
        <v>27.58</v>
      </c>
      <c r="F1201" t="n">
        <v>24.27</v>
      </c>
      <c r="G1201" t="n">
        <v>31.65</v>
      </c>
      <c r="H1201" t="n">
        <v>0.55</v>
      </c>
      <c r="I1201" t="n">
        <v>46</v>
      </c>
      <c r="J1201" t="n">
        <v>128.59</v>
      </c>
      <c r="K1201" t="n">
        <v>45</v>
      </c>
      <c r="L1201" t="n">
        <v>4</v>
      </c>
      <c r="M1201" t="n">
        <v>44</v>
      </c>
      <c r="N1201" t="n">
        <v>19.59</v>
      </c>
      <c r="O1201" t="n">
        <v>16093.6</v>
      </c>
      <c r="P1201" t="n">
        <v>248.48</v>
      </c>
      <c r="Q1201" t="n">
        <v>608.85</v>
      </c>
      <c r="R1201" t="n">
        <v>75.37</v>
      </c>
      <c r="S1201" t="n">
        <v>46.36</v>
      </c>
      <c r="T1201" t="n">
        <v>14002.26</v>
      </c>
      <c r="U1201" t="n">
        <v>0.62</v>
      </c>
      <c r="V1201" t="n">
        <v>0.88</v>
      </c>
      <c r="W1201" t="n">
        <v>9.25</v>
      </c>
      <c r="X1201" t="n">
        <v>0.9</v>
      </c>
      <c r="Y1201" t="n">
        <v>1</v>
      </c>
      <c r="Z1201" t="n">
        <v>10</v>
      </c>
    </row>
    <row r="1202">
      <c r="A1202" t="n">
        <v>13</v>
      </c>
      <c r="B1202" t="n">
        <v>60</v>
      </c>
      <c r="C1202" t="inlineStr">
        <is>
          <t xml:space="preserve">CONCLUIDO	</t>
        </is>
      </c>
      <c r="D1202" t="n">
        <v>3.6425</v>
      </c>
      <c r="E1202" t="n">
        <v>27.45</v>
      </c>
      <c r="F1202" t="n">
        <v>24.22</v>
      </c>
      <c r="G1202" t="n">
        <v>33.8</v>
      </c>
      <c r="H1202" t="n">
        <v>0.58</v>
      </c>
      <c r="I1202" t="n">
        <v>43</v>
      </c>
      <c r="J1202" t="n">
        <v>128.92</v>
      </c>
      <c r="K1202" t="n">
        <v>45</v>
      </c>
      <c r="L1202" t="n">
        <v>4.25</v>
      </c>
      <c r="M1202" t="n">
        <v>41</v>
      </c>
      <c r="N1202" t="n">
        <v>19.68</v>
      </c>
      <c r="O1202" t="n">
        <v>16134.46</v>
      </c>
      <c r="P1202" t="n">
        <v>247.34</v>
      </c>
      <c r="Q1202" t="n">
        <v>608.9</v>
      </c>
      <c r="R1202" t="n">
        <v>73.87</v>
      </c>
      <c r="S1202" t="n">
        <v>46.36</v>
      </c>
      <c r="T1202" t="n">
        <v>13268.11</v>
      </c>
      <c r="U1202" t="n">
        <v>0.63</v>
      </c>
      <c r="V1202" t="n">
        <v>0.88</v>
      </c>
      <c r="W1202" t="n">
        <v>9.25</v>
      </c>
      <c r="X1202" t="n">
        <v>0.85</v>
      </c>
      <c r="Y1202" t="n">
        <v>1</v>
      </c>
      <c r="Z1202" t="n">
        <v>10</v>
      </c>
    </row>
    <row r="1203">
      <c r="A1203" t="n">
        <v>14</v>
      </c>
      <c r="B1203" t="n">
        <v>60</v>
      </c>
      <c r="C1203" t="inlineStr">
        <is>
          <t xml:space="preserve">CONCLUIDO	</t>
        </is>
      </c>
      <c r="D1203" t="n">
        <v>3.6569</v>
      </c>
      <c r="E1203" t="n">
        <v>27.35</v>
      </c>
      <c r="F1203" t="n">
        <v>24.17</v>
      </c>
      <c r="G1203" t="n">
        <v>35.36</v>
      </c>
      <c r="H1203" t="n">
        <v>0.62</v>
      </c>
      <c r="I1203" t="n">
        <v>41</v>
      </c>
      <c r="J1203" t="n">
        <v>129.25</v>
      </c>
      <c r="K1203" t="n">
        <v>45</v>
      </c>
      <c r="L1203" t="n">
        <v>4.5</v>
      </c>
      <c r="M1203" t="n">
        <v>39</v>
      </c>
      <c r="N1203" t="n">
        <v>19.76</v>
      </c>
      <c r="O1203" t="n">
        <v>16175.36</v>
      </c>
      <c r="P1203" t="n">
        <v>245.79</v>
      </c>
      <c r="Q1203" t="n">
        <v>608.9</v>
      </c>
      <c r="R1203" t="n">
        <v>72.17</v>
      </c>
      <c r="S1203" t="n">
        <v>46.36</v>
      </c>
      <c r="T1203" t="n">
        <v>12425.82</v>
      </c>
      <c r="U1203" t="n">
        <v>0.64</v>
      </c>
      <c r="V1203" t="n">
        <v>0.88</v>
      </c>
      <c r="W1203" t="n">
        <v>9.24</v>
      </c>
      <c r="X1203" t="n">
        <v>0.79</v>
      </c>
      <c r="Y1203" t="n">
        <v>1</v>
      </c>
      <c r="Z1203" t="n">
        <v>10</v>
      </c>
    </row>
    <row r="1204">
      <c r="A1204" t="n">
        <v>15</v>
      </c>
      <c r="B1204" t="n">
        <v>60</v>
      </c>
      <c r="C1204" t="inlineStr">
        <is>
          <t xml:space="preserve">CONCLUIDO	</t>
        </is>
      </c>
      <c r="D1204" t="n">
        <v>3.6743</v>
      </c>
      <c r="E1204" t="n">
        <v>27.22</v>
      </c>
      <c r="F1204" t="n">
        <v>24.11</v>
      </c>
      <c r="G1204" t="n">
        <v>38.07</v>
      </c>
      <c r="H1204" t="n">
        <v>0.65</v>
      </c>
      <c r="I1204" t="n">
        <v>38</v>
      </c>
      <c r="J1204" t="n">
        <v>129.59</v>
      </c>
      <c r="K1204" t="n">
        <v>45</v>
      </c>
      <c r="L1204" t="n">
        <v>4.75</v>
      </c>
      <c r="M1204" t="n">
        <v>36</v>
      </c>
      <c r="N1204" t="n">
        <v>19.84</v>
      </c>
      <c r="O1204" t="n">
        <v>16216.29</v>
      </c>
      <c r="P1204" t="n">
        <v>244.46</v>
      </c>
      <c r="Q1204" t="n">
        <v>608.9</v>
      </c>
      <c r="R1204" t="n">
        <v>70.14</v>
      </c>
      <c r="S1204" t="n">
        <v>46.36</v>
      </c>
      <c r="T1204" t="n">
        <v>11429.01</v>
      </c>
      <c r="U1204" t="n">
        <v>0.66</v>
      </c>
      <c r="V1204" t="n">
        <v>0.88</v>
      </c>
      <c r="W1204" t="n">
        <v>9.25</v>
      </c>
      <c r="X1204" t="n">
        <v>0.74</v>
      </c>
      <c r="Y1204" t="n">
        <v>1</v>
      </c>
      <c r="Z1204" t="n">
        <v>10</v>
      </c>
    </row>
    <row r="1205">
      <c r="A1205" t="n">
        <v>16</v>
      </c>
      <c r="B1205" t="n">
        <v>60</v>
      </c>
      <c r="C1205" t="inlineStr">
        <is>
          <t xml:space="preserve">CONCLUIDO	</t>
        </is>
      </c>
      <c r="D1205" t="n">
        <v>3.6852</v>
      </c>
      <c r="E1205" t="n">
        <v>27.14</v>
      </c>
      <c r="F1205" t="n">
        <v>24.08</v>
      </c>
      <c r="G1205" t="n">
        <v>40.14</v>
      </c>
      <c r="H1205" t="n">
        <v>0.68</v>
      </c>
      <c r="I1205" t="n">
        <v>36</v>
      </c>
      <c r="J1205" t="n">
        <v>129.92</v>
      </c>
      <c r="K1205" t="n">
        <v>45</v>
      </c>
      <c r="L1205" t="n">
        <v>5</v>
      </c>
      <c r="M1205" t="n">
        <v>34</v>
      </c>
      <c r="N1205" t="n">
        <v>19.92</v>
      </c>
      <c r="O1205" t="n">
        <v>16257.24</v>
      </c>
      <c r="P1205" t="n">
        <v>243.34</v>
      </c>
      <c r="Q1205" t="n">
        <v>608.9299999999999</v>
      </c>
      <c r="R1205" t="n">
        <v>69.34999999999999</v>
      </c>
      <c r="S1205" t="n">
        <v>46.36</v>
      </c>
      <c r="T1205" t="n">
        <v>11041.64</v>
      </c>
      <c r="U1205" t="n">
        <v>0.67</v>
      </c>
      <c r="V1205" t="n">
        <v>0.88</v>
      </c>
      <c r="W1205" t="n">
        <v>9.24</v>
      </c>
      <c r="X1205" t="n">
        <v>0.71</v>
      </c>
      <c r="Y1205" t="n">
        <v>1</v>
      </c>
      <c r="Z1205" t="n">
        <v>10</v>
      </c>
    </row>
    <row r="1206">
      <c r="A1206" t="n">
        <v>17</v>
      </c>
      <c r="B1206" t="n">
        <v>60</v>
      </c>
      <c r="C1206" t="inlineStr">
        <is>
          <t xml:space="preserve">CONCLUIDO	</t>
        </is>
      </c>
      <c r="D1206" t="n">
        <v>3.701</v>
      </c>
      <c r="E1206" t="n">
        <v>27.02</v>
      </c>
      <c r="F1206" t="n">
        <v>24.02</v>
      </c>
      <c r="G1206" t="n">
        <v>42.39</v>
      </c>
      <c r="H1206" t="n">
        <v>0.71</v>
      </c>
      <c r="I1206" t="n">
        <v>34</v>
      </c>
      <c r="J1206" t="n">
        <v>130.25</v>
      </c>
      <c r="K1206" t="n">
        <v>45</v>
      </c>
      <c r="L1206" t="n">
        <v>5.25</v>
      </c>
      <c r="M1206" t="n">
        <v>32</v>
      </c>
      <c r="N1206" t="n">
        <v>20</v>
      </c>
      <c r="O1206" t="n">
        <v>16298.23</v>
      </c>
      <c r="P1206" t="n">
        <v>241.79</v>
      </c>
      <c r="Q1206" t="n">
        <v>608.88</v>
      </c>
      <c r="R1206" t="n">
        <v>67.41</v>
      </c>
      <c r="S1206" t="n">
        <v>46.36</v>
      </c>
      <c r="T1206" t="n">
        <v>10081.57</v>
      </c>
      <c r="U1206" t="n">
        <v>0.6899999999999999</v>
      </c>
      <c r="V1206" t="n">
        <v>0.89</v>
      </c>
      <c r="W1206" t="n">
        <v>9.23</v>
      </c>
      <c r="X1206" t="n">
        <v>0.64</v>
      </c>
      <c r="Y1206" t="n">
        <v>1</v>
      </c>
      <c r="Z1206" t="n">
        <v>10</v>
      </c>
    </row>
    <row r="1207">
      <c r="A1207" t="n">
        <v>18</v>
      </c>
      <c r="B1207" t="n">
        <v>60</v>
      </c>
      <c r="C1207" t="inlineStr">
        <is>
          <t xml:space="preserve">CONCLUIDO	</t>
        </is>
      </c>
      <c r="D1207" t="n">
        <v>3.7056</v>
      </c>
      <c r="E1207" t="n">
        <v>26.99</v>
      </c>
      <c r="F1207" t="n">
        <v>24.01</v>
      </c>
      <c r="G1207" t="n">
        <v>43.66</v>
      </c>
      <c r="H1207" t="n">
        <v>0.74</v>
      </c>
      <c r="I1207" t="n">
        <v>33</v>
      </c>
      <c r="J1207" t="n">
        <v>130.58</v>
      </c>
      <c r="K1207" t="n">
        <v>45</v>
      </c>
      <c r="L1207" t="n">
        <v>5.5</v>
      </c>
      <c r="M1207" t="n">
        <v>31</v>
      </c>
      <c r="N1207" t="n">
        <v>20.09</v>
      </c>
      <c r="O1207" t="n">
        <v>16339.24</v>
      </c>
      <c r="P1207" t="n">
        <v>241.14</v>
      </c>
      <c r="Q1207" t="n">
        <v>608.95</v>
      </c>
      <c r="R1207" t="n">
        <v>67.15000000000001</v>
      </c>
      <c r="S1207" t="n">
        <v>46.36</v>
      </c>
      <c r="T1207" t="n">
        <v>9956.77</v>
      </c>
      <c r="U1207" t="n">
        <v>0.6899999999999999</v>
      </c>
      <c r="V1207" t="n">
        <v>0.89</v>
      </c>
      <c r="W1207" t="n">
        <v>9.23</v>
      </c>
      <c r="X1207" t="n">
        <v>0.64</v>
      </c>
      <c r="Y1207" t="n">
        <v>1</v>
      </c>
      <c r="Z1207" t="n">
        <v>10</v>
      </c>
    </row>
    <row r="1208">
      <c r="A1208" t="n">
        <v>19</v>
      </c>
      <c r="B1208" t="n">
        <v>60</v>
      </c>
      <c r="C1208" t="inlineStr">
        <is>
          <t xml:space="preserve">CONCLUIDO	</t>
        </is>
      </c>
      <c r="D1208" t="n">
        <v>3.7184</v>
      </c>
      <c r="E1208" t="n">
        <v>26.89</v>
      </c>
      <c r="F1208" t="n">
        <v>23.97</v>
      </c>
      <c r="G1208" t="n">
        <v>46.39</v>
      </c>
      <c r="H1208" t="n">
        <v>0.78</v>
      </c>
      <c r="I1208" t="n">
        <v>31</v>
      </c>
      <c r="J1208" t="n">
        <v>130.92</v>
      </c>
      <c r="K1208" t="n">
        <v>45</v>
      </c>
      <c r="L1208" t="n">
        <v>5.75</v>
      </c>
      <c r="M1208" t="n">
        <v>29</v>
      </c>
      <c r="N1208" t="n">
        <v>20.17</v>
      </c>
      <c r="O1208" t="n">
        <v>16380.29</v>
      </c>
      <c r="P1208" t="n">
        <v>239.9</v>
      </c>
      <c r="Q1208" t="n">
        <v>608.95</v>
      </c>
      <c r="R1208" t="n">
        <v>65.56999999999999</v>
      </c>
      <c r="S1208" t="n">
        <v>46.36</v>
      </c>
      <c r="T1208" t="n">
        <v>9177.01</v>
      </c>
      <c r="U1208" t="n">
        <v>0.71</v>
      </c>
      <c r="V1208" t="n">
        <v>0.89</v>
      </c>
      <c r="W1208" t="n">
        <v>9.24</v>
      </c>
      <c r="X1208" t="n">
        <v>0.6</v>
      </c>
      <c r="Y1208" t="n">
        <v>1</v>
      </c>
      <c r="Z1208" t="n">
        <v>10</v>
      </c>
    </row>
    <row r="1209">
      <c r="A1209" t="n">
        <v>20</v>
      </c>
      <c r="B1209" t="n">
        <v>60</v>
      </c>
      <c r="C1209" t="inlineStr">
        <is>
          <t xml:space="preserve">CONCLUIDO	</t>
        </is>
      </c>
      <c r="D1209" t="n">
        <v>3.7225</v>
      </c>
      <c r="E1209" t="n">
        <v>26.86</v>
      </c>
      <c r="F1209" t="n">
        <v>23.96</v>
      </c>
      <c r="G1209" t="n">
        <v>47.93</v>
      </c>
      <c r="H1209" t="n">
        <v>0.8100000000000001</v>
      </c>
      <c r="I1209" t="n">
        <v>30</v>
      </c>
      <c r="J1209" t="n">
        <v>131.25</v>
      </c>
      <c r="K1209" t="n">
        <v>45</v>
      </c>
      <c r="L1209" t="n">
        <v>6</v>
      </c>
      <c r="M1209" t="n">
        <v>28</v>
      </c>
      <c r="N1209" t="n">
        <v>20.25</v>
      </c>
      <c r="O1209" t="n">
        <v>16421.36</v>
      </c>
      <c r="P1209" t="n">
        <v>238.91</v>
      </c>
      <c r="Q1209" t="n">
        <v>608.85</v>
      </c>
      <c r="R1209" t="n">
        <v>65.66</v>
      </c>
      <c r="S1209" t="n">
        <v>46.36</v>
      </c>
      <c r="T1209" t="n">
        <v>9226.690000000001</v>
      </c>
      <c r="U1209" t="n">
        <v>0.71</v>
      </c>
      <c r="V1209" t="n">
        <v>0.89</v>
      </c>
      <c r="W1209" t="n">
        <v>9.23</v>
      </c>
      <c r="X1209" t="n">
        <v>0.59</v>
      </c>
      <c r="Y1209" t="n">
        <v>1</v>
      </c>
      <c r="Z1209" t="n">
        <v>10</v>
      </c>
    </row>
    <row r="1210">
      <c r="A1210" t="n">
        <v>21</v>
      </c>
      <c r="B1210" t="n">
        <v>60</v>
      </c>
      <c r="C1210" t="inlineStr">
        <is>
          <t xml:space="preserve">CONCLUIDO	</t>
        </is>
      </c>
      <c r="D1210" t="n">
        <v>3.7316</v>
      </c>
      <c r="E1210" t="n">
        <v>26.8</v>
      </c>
      <c r="F1210" t="n">
        <v>23.93</v>
      </c>
      <c r="G1210" t="n">
        <v>49.5</v>
      </c>
      <c r="H1210" t="n">
        <v>0.84</v>
      </c>
      <c r="I1210" t="n">
        <v>29</v>
      </c>
      <c r="J1210" t="n">
        <v>131.58</v>
      </c>
      <c r="K1210" t="n">
        <v>45</v>
      </c>
      <c r="L1210" t="n">
        <v>6.25</v>
      </c>
      <c r="M1210" t="n">
        <v>27</v>
      </c>
      <c r="N1210" t="n">
        <v>20.34</v>
      </c>
      <c r="O1210" t="n">
        <v>16462.46</v>
      </c>
      <c r="P1210" t="n">
        <v>237.78</v>
      </c>
      <c r="Q1210" t="n">
        <v>608.89</v>
      </c>
      <c r="R1210" t="n">
        <v>64.47</v>
      </c>
      <c r="S1210" t="n">
        <v>46.36</v>
      </c>
      <c r="T1210" t="n">
        <v>8638.440000000001</v>
      </c>
      <c r="U1210" t="n">
        <v>0.72</v>
      </c>
      <c r="V1210" t="n">
        <v>0.89</v>
      </c>
      <c r="W1210" t="n">
        <v>9.23</v>
      </c>
      <c r="X1210" t="n">
        <v>0.55</v>
      </c>
      <c r="Y1210" t="n">
        <v>1</v>
      </c>
      <c r="Z1210" t="n">
        <v>10</v>
      </c>
    </row>
    <row r="1211">
      <c r="A1211" t="n">
        <v>22</v>
      </c>
      <c r="B1211" t="n">
        <v>60</v>
      </c>
      <c r="C1211" t="inlineStr">
        <is>
          <t xml:space="preserve">CONCLUIDO	</t>
        </is>
      </c>
      <c r="D1211" t="n">
        <v>3.7372</v>
      </c>
      <c r="E1211" t="n">
        <v>26.76</v>
      </c>
      <c r="F1211" t="n">
        <v>23.91</v>
      </c>
      <c r="G1211" t="n">
        <v>51.24</v>
      </c>
      <c r="H1211" t="n">
        <v>0.87</v>
      </c>
      <c r="I1211" t="n">
        <v>28</v>
      </c>
      <c r="J1211" t="n">
        <v>131.92</v>
      </c>
      <c r="K1211" t="n">
        <v>45</v>
      </c>
      <c r="L1211" t="n">
        <v>6.5</v>
      </c>
      <c r="M1211" t="n">
        <v>26</v>
      </c>
      <c r="N1211" t="n">
        <v>20.42</v>
      </c>
      <c r="O1211" t="n">
        <v>16503.6</v>
      </c>
      <c r="P1211" t="n">
        <v>236.68</v>
      </c>
      <c r="Q1211" t="n">
        <v>608.84</v>
      </c>
      <c r="R1211" t="n">
        <v>64.13</v>
      </c>
      <c r="S1211" t="n">
        <v>46.36</v>
      </c>
      <c r="T1211" t="n">
        <v>8471.290000000001</v>
      </c>
      <c r="U1211" t="n">
        <v>0.72</v>
      </c>
      <c r="V1211" t="n">
        <v>0.89</v>
      </c>
      <c r="W1211" t="n">
        <v>9.220000000000001</v>
      </c>
      <c r="X1211" t="n">
        <v>0.54</v>
      </c>
      <c r="Y1211" t="n">
        <v>1</v>
      </c>
      <c r="Z1211" t="n">
        <v>10</v>
      </c>
    </row>
    <row r="1212">
      <c r="A1212" t="n">
        <v>23</v>
      </c>
      <c r="B1212" t="n">
        <v>60</v>
      </c>
      <c r="C1212" t="inlineStr">
        <is>
          <t xml:space="preserve">CONCLUIDO	</t>
        </is>
      </c>
      <c r="D1212" t="n">
        <v>3.7528</v>
      </c>
      <c r="E1212" t="n">
        <v>26.65</v>
      </c>
      <c r="F1212" t="n">
        <v>23.85</v>
      </c>
      <c r="G1212" t="n">
        <v>55.04</v>
      </c>
      <c r="H1212" t="n">
        <v>0.9</v>
      </c>
      <c r="I1212" t="n">
        <v>26</v>
      </c>
      <c r="J1212" t="n">
        <v>132.25</v>
      </c>
      <c r="K1212" t="n">
        <v>45</v>
      </c>
      <c r="L1212" t="n">
        <v>6.75</v>
      </c>
      <c r="M1212" t="n">
        <v>24</v>
      </c>
      <c r="N1212" t="n">
        <v>20.5</v>
      </c>
      <c r="O1212" t="n">
        <v>16544.76</v>
      </c>
      <c r="P1212" t="n">
        <v>235.59</v>
      </c>
      <c r="Q1212" t="n">
        <v>608.8099999999999</v>
      </c>
      <c r="R1212" t="n">
        <v>62.13</v>
      </c>
      <c r="S1212" t="n">
        <v>46.36</v>
      </c>
      <c r="T1212" t="n">
        <v>7480.36</v>
      </c>
      <c r="U1212" t="n">
        <v>0.75</v>
      </c>
      <c r="V1212" t="n">
        <v>0.89</v>
      </c>
      <c r="W1212" t="n">
        <v>9.220000000000001</v>
      </c>
      <c r="X1212" t="n">
        <v>0.48</v>
      </c>
      <c r="Y1212" t="n">
        <v>1</v>
      </c>
      <c r="Z1212" t="n">
        <v>10</v>
      </c>
    </row>
    <row r="1213">
      <c r="A1213" t="n">
        <v>24</v>
      </c>
      <c r="B1213" t="n">
        <v>60</v>
      </c>
      <c r="C1213" t="inlineStr">
        <is>
          <t xml:space="preserve">CONCLUIDO	</t>
        </is>
      </c>
      <c r="D1213" t="n">
        <v>3.7561</v>
      </c>
      <c r="E1213" t="n">
        <v>26.62</v>
      </c>
      <c r="F1213" t="n">
        <v>23.85</v>
      </c>
      <c r="G1213" t="n">
        <v>57.25</v>
      </c>
      <c r="H1213" t="n">
        <v>0.93</v>
      </c>
      <c r="I1213" t="n">
        <v>25</v>
      </c>
      <c r="J1213" t="n">
        <v>132.58</v>
      </c>
      <c r="K1213" t="n">
        <v>45</v>
      </c>
      <c r="L1213" t="n">
        <v>7</v>
      </c>
      <c r="M1213" t="n">
        <v>23</v>
      </c>
      <c r="N1213" t="n">
        <v>20.59</v>
      </c>
      <c r="O1213" t="n">
        <v>16585.95</v>
      </c>
      <c r="P1213" t="n">
        <v>234.57</v>
      </c>
      <c r="Q1213" t="n">
        <v>608.8099999999999</v>
      </c>
      <c r="R1213" t="n">
        <v>62.45</v>
      </c>
      <c r="S1213" t="n">
        <v>46.36</v>
      </c>
      <c r="T1213" t="n">
        <v>7647.42</v>
      </c>
      <c r="U1213" t="n">
        <v>0.74</v>
      </c>
      <c r="V1213" t="n">
        <v>0.89</v>
      </c>
      <c r="W1213" t="n">
        <v>9.210000000000001</v>
      </c>
      <c r="X1213" t="n">
        <v>0.48</v>
      </c>
      <c r="Y1213" t="n">
        <v>1</v>
      </c>
      <c r="Z1213" t="n">
        <v>10</v>
      </c>
    </row>
    <row r="1214">
      <c r="A1214" t="n">
        <v>25</v>
      </c>
      <c r="B1214" t="n">
        <v>60</v>
      </c>
      <c r="C1214" t="inlineStr">
        <is>
          <t xml:space="preserve">CONCLUIDO	</t>
        </is>
      </c>
      <c r="D1214" t="n">
        <v>3.7555</v>
      </c>
      <c r="E1214" t="n">
        <v>26.63</v>
      </c>
      <c r="F1214" t="n">
        <v>23.86</v>
      </c>
      <c r="G1214" t="n">
        <v>57.26</v>
      </c>
      <c r="H1214" t="n">
        <v>0.96</v>
      </c>
      <c r="I1214" t="n">
        <v>25</v>
      </c>
      <c r="J1214" t="n">
        <v>132.92</v>
      </c>
      <c r="K1214" t="n">
        <v>45</v>
      </c>
      <c r="L1214" t="n">
        <v>7.25</v>
      </c>
      <c r="M1214" t="n">
        <v>23</v>
      </c>
      <c r="N1214" t="n">
        <v>20.67</v>
      </c>
      <c r="O1214" t="n">
        <v>16627.17</v>
      </c>
      <c r="P1214" t="n">
        <v>233.71</v>
      </c>
      <c r="Q1214" t="n">
        <v>608.8099999999999</v>
      </c>
      <c r="R1214" t="n">
        <v>62.39</v>
      </c>
      <c r="S1214" t="n">
        <v>46.36</v>
      </c>
      <c r="T1214" t="n">
        <v>7617.52</v>
      </c>
      <c r="U1214" t="n">
        <v>0.74</v>
      </c>
      <c r="V1214" t="n">
        <v>0.89</v>
      </c>
      <c r="W1214" t="n">
        <v>9.220000000000001</v>
      </c>
      <c r="X1214" t="n">
        <v>0.48</v>
      </c>
      <c r="Y1214" t="n">
        <v>1</v>
      </c>
      <c r="Z1214" t="n">
        <v>10</v>
      </c>
    </row>
    <row r="1215">
      <c r="A1215" t="n">
        <v>26</v>
      </c>
      <c r="B1215" t="n">
        <v>60</v>
      </c>
      <c r="C1215" t="inlineStr">
        <is>
          <t xml:space="preserve">CONCLUIDO	</t>
        </is>
      </c>
      <c r="D1215" t="n">
        <v>3.7609</v>
      </c>
      <c r="E1215" t="n">
        <v>26.59</v>
      </c>
      <c r="F1215" t="n">
        <v>23.84</v>
      </c>
      <c r="G1215" t="n">
        <v>59.61</v>
      </c>
      <c r="H1215" t="n">
        <v>0.99</v>
      </c>
      <c r="I1215" t="n">
        <v>24</v>
      </c>
      <c r="J1215" t="n">
        <v>133.25</v>
      </c>
      <c r="K1215" t="n">
        <v>45</v>
      </c>
      <c r="L1215" t="n">
        <v>7.5</v>
      </c>
      <c r="M1215" t="n">
        <v>22</v>
      </c>
      <c r="N1215" t="n">
        <v>20.76</v>
      </c>
      <c r="O1215" t="n">
        <v>16668.43</v>
      </c>
      <c r="P1215" t="n">
        <v>232.87</v>
      </c>
      <c r="Q1215" t="n">
        <v>608.9400000000001</v>
      </c>
      <c r="R1215" t="n">
        <v>61.83</v>
      </c>
      <c r="S1215" t="n">
        <v>46.36</v>
      </c>
      <c r="T1215" t="n">
        <v>7344.76</v>
      </c>
      <c r="U1215" t="n">
        <v>0.75</v>
      </c>
      <c r="V1215" t="n">
        <v>0.89</v>
      </c>
      <c r="W1215" t="n">
        <v>9.220000000000001</v>
      </c>
      <c r="X1215" t="n">
        <v>0.47</v>
      </c>
      <c r="Y1215" t="n">
        <v>1</v>
      </c>
      <c r="Z1215" t="n">
        <v>10</v>
      </c>
    </row>
    <row r="1216">
      <c r="A1216" t="n">
        <v>27</v>
      </c>
      <c r="B1216" t="n">
        <v>60</v>
      </c>
      <c r="C1216" t="inlineStr">
        <is>
          <t xml:space="preserve">CONCLUIDO	</t>
        </is>
      </c>
      <c r="D1216" t="n">
        <v>3.7665</v>
      </c>
      <c r="E1216" t="n">
        <v>26.55</v>
      </c>
      <c r="F1216" t="n">
        <v>23.83</v>
      </c>
      <c r="G1216" t="n">
        <v>62.17</v>
      </c>
      <c r="H1216" t="n">
        <v>1.03</v>
      </c>
      <c r="I1216" t="n">
        <v>23</v>
      </c>
      <c r="J1216" t="n">
        <v>133.59</v>
      </c>
      <c r="K1216" t="n">
        <v>45</v>
      </c>
      <c r="L1216" t="n">
        <v>7.75</v>
      </c>
      <c r="M1216" t="n">
        <v>21</v>
      </c>
      <c r="N1216" t="n">
        <v>20.84</v>
      </c>
      <c r="O1216" t="n">
        <v>16709.71</v>
      </c>
      <c r="P1216" t="n">
        <v>231.93</v>
      </c>
      <c r="Q1216" t="n">
        <v>608.8200000000001</v>
      </c>
      <c r="R1216" t="n">
        <v>61.33</v>
      </c>
      <c r="S1216" t="n">
        <v>46.36</v>
      </c>
      <c r="T1216" t="n">
        <v>7098.77</v>
      </c>
      <c r="U1216" t="n">
        <v>0.76</v>
      </c>
      <c r="V1216" t="n">
        <v>0.89</v>
      </c>
      <c r="W1216" t="n">
        <v>9.23</v>
      </c>
      <c r="X1216" t="n">
        <v>0.46</v>
      </c>
      <c r="Y1216" t="n">
        <v>1</v>
      </c>
      <c r="Z1216" t="n">
        <v>10</v>
      </c>
    </row>
    <row r="1217">
      <c r="A1217" t="n">
        <v>28</v>
      </c>
      <c r="B1217" t="n">
        <v>60</v>
      </c>
      <c r="C1217" t="inlineStr">
        <is>
          <t xml:space="preserve">CONCLUIDO	</t>
        </is>
      </c>
      <c r="D1217" t="n">
        <v>3.7753</v>
      </c>
      <c r="E1217" t="n">
        <v>26.49</v>
      </c>
      <c r="F1217" t="n">
        <v>23.79</v>
      </c>
      <c r="G1217" t="n">
        <v>64.89</v>
      </c>
      <c r="H1217" t="n">
        <v>1.06</v>
      </c>
      <c r="I1217" t="n">
        <v>22</v>
      </c>
      <c r="J1217" t="n">
        <v>133.92</v>
      </c>
      <c r="K1217" t="n">
        <v>45</v>
      </c>
      <c r="L1217" t="n">
        <v>8</v>
      </c>
      <c r="M1217" t="n">
        <v>20</v>
      </c>
      <c r="N1217" t="n">
        <v>20.93</v>
      </c>
      <c r="O1217" t="n">
        <v>16751.02</v>
      </c>
      <c r="P1217" t="n">
        <v>230.84</v>
      </c>
      <c r="Q1217" t="n">
        <v>608.9</v>
      </c>
      <c r="R1217" t="n">
        <v>60.48</v>
      </c>
      <c r="S1217" t="n">
        <v>46.36</v>
      </c>
      <c r="T1217" t="n">
        <v>6679.67</v>
      </c>
      <c r="U1217" t="n">
        <v>0.77</v>
      </c>
      <c r="V1217" t="n">
        <v>0.9</v>
      </c>
      <c r="W1217" t="n">
        <v>9.210000000000001</v>
      </c>
      <c r="X1217" t="n">
        <v>0.42</v>
      </c>
      <c r="Y1217" t="n">
        <v>1</v>
      </c>
      <c r="Z1217" t="n">
        <v>10</v>
      </c>
    </row>
    <row r="1218">
      <c r="A1218" t="n">
        <v>29</v>
      </c>
      <c r="B1218" t="n">
        <v>60</v>
      </c>
      <c r="C1218" t="inlineStr">
        <is>
          <t xml:space="preserve">CONCLUIDO	</t>
        </is>
      </c>
      <c r="D1218" t="n">
        <v>3.7804</v>
      </c>
      <c r="E1218" t="n">
        <v>26.45</v>
      </c>
      <c r="F1218" t="n">
        <v>23.78</v>
      </c>
      <c r="G1218" t="n">
        <v>67.95</v>
      </c>
      <c r="H1218" t="n">
        <v>1.09</v>
      </c>
      <c r="I1218" t="n">
        <v>21</v>
      </c>
      <c r="J1218" t="n">
        <v>134.26</v>
      </c>
      <c r="K1218" t="n">
        <v>45</v>
      </c>
      <c r="L1218" t="n">
        <v>8.25</v>
      </c>
      <c r="M1218" t="n">
        <v>19</v>
      </c>
      <c r="N1218" t="n">
        <v>21.01</v>
      </c>
      <c r="O1218" t="n">
        <v>16792.37</v>
      </c>
      <c r="P1218" t="n">
        <v>229.64</v>
      </c>
      <c r="Q1218" t="n">
        <v>608.9400000000001</v>
      </c>
      <c r="R1218" t="n">
        <v>60.21</v>
      </c>
      <c r="S1218" t="n">
        <v>46.36</v>
      </c>
      <c r="T1218" t="n">
        <v>6545.78</v>
      </c>
      <c r="U1218" t="n">
        <v>0.77</v>
      </c>
      <c r="V1218" t="n">
        <v>0.9</v>
      </c>
      <c r="W1218" t="n">
        <v>9.210000000000001</v>
      </c>
      <c r="X1218" t="n">
        <v>0.41</v>
      </c>
      <c r="Y1218" t="n">
        <v>1</v>
      </c>
      <c r="Z1218" t="n">
        <v>10</v>
      </c>
    </row>
    <row r="1219">
      <c r="A1219" t="n">
        <v>30</v>
      </c>
      <c r="B1219" t="n">
        <v>60</v>
      </c>
      <c r="C1219" t="inlineStr">
        <is>
          <t xml:space="preserve">CONCLUIDO	</t>
        </is>
      </c>
      <c r="D1219" t="n">
        <v>3.7843</v>
      </c>
      <c r="E1219" t="n">
        <v>26.42</v>
      </c>
      <c r="F1219" t="n">
        <v>23.76</v>
      </c>
      <c r="G1219" t="n">
        <v>67.87</v>
      </c>
      <c r="H1219" t="n">
        <v>1.12</v>
      </c>
      <c r="I1219" t="n">
        <v>21</v>
      </c>
      <c r="J1219" t="n">
        <v>134.59</v>
      </c>
      <c r="K1219" t="n">
        <v>45</v>
      </c>
      <c r="L1219" t="n">
        <v>8.5</v>
      </c>
      <c r="M1219" t="n">
        <v>19</v>
      </c>
      <c r="N1219" t="n">
        <v>21.1</v>
      </c>
      <c r="O1219" t="n">
        <v>16833.86</v>
      </c>
      <c r="P1219" t="n">
        <v>228.64</v>
      </c>
      <c r="Q1219" t="n">
        <v>608.85</v>
      </c>
      <c r="R1219" t="n">
        <v>59.35</v>
      </c>
      <c r="S1219" t="n">
        <v>46.36</v>
      </c>
      <c r="T1219" t="n">
        <v>6119.97</v>
      </c>
      <c r="U1219" t="n">
        <v>0.78</v>
      </c>
      <c r="V1219" t="n">
        <v>0.9</v>
      </c>
      <c r="W1219" t="n">
        <v>9.210000000000001</v>
      </c>
      <c r="X1219" t="n">
        <v>0.38</v>
      </c>
      <c r="Y1219" t="n">
        <v>1</v>
      </c>
      <c r="Z1219" t="n">
        <v>10</v>
      </c>
    </row>
    <row r="1220">
      <c r="A1220" t="n">
        <v>31</v>
      </c>
      <c r="B1220" t="n">
        <v>60</v>
      </c>
      <c r="C1220" t="inlineStr">
        <is>
          <t xml:space="preserve">CONCLUIDO	</t>
        </is>
      </c>
      <c r="D1220" t="n">
        <v>3.7892</v>
      </c>
      <c r="E1220" t="n">
        <v>26.39</v>
      </c>
      <c r="F1220" t="n">
        <v>23.75</v>
      </c>
      <c r="G1220" t="n">
        <v>71.23999999999999</v>
      </c>
      <c r="H1220" t="n">
        <v>1.15</v>
      </c>
      <c r="I1220" t="n">
        <v>20</v>
      </c>
      <c r="J1220" t="n">
        <v>134.93</v>
      </c>
      <c r="K1220" t="n">
        <v>45</v>
      </c>
      <c r="L1220" t="n">
        <v>8.75</v>
      </c>
      <c r="M1220" t="n">
        <v>18</v>
      </c>
      <c r="N1220" t="n">
        <v>21.18</v>
      </c>
      <c r="O1220" t="n">
        <v>16875.27</v>
      </c>
      <c r="P1220" t="n">
        <v>227.82</v>
      </c>
      <c r="Q1220" t="n">
        <v>608.8200000000001</v>
      </c>
      <c r="R1220" t="n">
        <v>59.07</v>
      </c>
      <c r="S1220" t="n">
        <v>46.36</v>
      </c>
      <c r="T1220" t="n">
        <v>5981.92</v>
      </c>
      <c r="U1220" t="n">
        <v>0.78</v>
      </c>
      <c r="V1220" t="n">
        <v>0.9</v>
      </c>
      <c r="W1220" t="n">
        <v>9.210000000000001</v>
      </c>
      <c r="X1220" t="n">
        <v>0.38</v>
      </c>
      <c r="Y1220" t="n">
        <v>1</v>
      </c>
      <c r="Z1220" t="n">
        <v>10</v>
      </c>
    </row>
    <row r="1221">
      <c r="A1221" t="n">
        <v>32</v>
      </c>
      <c r="B1221" t="n">
        <v>60</v>
      </c>
      <c r="C1221" t="inlineStr">
        <is>
          <t xml:space="preserve">CONCLUIDO	</t>
        </is>
      </c>
      <c r="D1221" t="n">
        <v>3.7961</v>
      </c>
      <c r="E1221" t="n">
        <v>26.34</v>
      </c>
      <c r="F1221" t="n">
        <v>23.73</v>
      </c>
      <c r="G1221" t="n">
        <v>74.92</v>
      </c>
      <c r="H1221" t="n">
        <v>1.18</v>
      </c>
      <c r="I1221" t="n">
        <v>19</v>
      </c>
      <c r="J1221" t="n">
        <v>135.27</v>
      </c>
      <c r="K1221" t="n">
        <v>45</v>
      </c>
      <c r="L1221" t="n">
        <v>9</v>
      </c>
      <c r="M1221" t="n">
        <v>17</v>
      </c>
      <c r="N1221" t="n">
        <v>21.27</v>
      </c>
      <c r="O1221" t="n">
        <v>16916.71</v>
      </c>
      <c r="P1221" t="n">
        <v>226.51</v>
      </c>
      <c r="Q1221" t="n">
        <v>608.78</v>
      </c>
      <c r="R1221" t="n">
        <v>58.45</v>
      </c>
      <c r="S1221" t="n">
        <v>46.36</v>
      </c>
      <c r="T1221" t="n">
        <v>5677.72</v>
      </c>
      <c r="U1221" t="n">
        <v>0.79</v>
      </c>
      <c r="V1221" t="n">
        <v>0.9</v>
      </c>
      <c r="W1221" t="n">
        <v>9.210000000000001</v>
      </c>
      <c r="X1221" t="n">
        <v>0.35</v>
      </c>
      <c r="Y1221" t="n">
        <v>1</v>
      </c>
      <c r="Z1221" t="n">
        <v>10</v>
      </c>
    </row>
    <row r="1222">
      <c r="A1222" t="n">
        <v>33</v>
      </c>
      <c r="B1222" t="n">
        <v>60</v>
      </c>
      <c r="C1222" t="inlineStr">
        <is>
          <t xml:space="preserve">CONCLUIDO	</t>
        </is>
      </c>
      <c r="D1222" t="n">
        <v>3.7947</v>
      </c>
      <c r="E1222" t="n">
        <v>26.35</v>
      </c>
      <c r="F1222" t="n">
        <v>23.73</v>
      </c>
      <c r="G1222" t="n">
        <v>74.95</v>
      </c>
      <c r="H1222" t="n">
        <v>1.21</v>
      </c>
      <c r="I1222" t="n">
        <v>19</v>
      </c>
      <c r="J1222" t="n">
        <v>135.6</v>
      </c>
      <c r="K1222" t="n">
        <v>45</v>
      </c>
      <c r="L1222" t="n">
        <v>9.25</v>
      </c>
      <c r="M1222" t="n">
        <v>17</v>
      </c>
      <c r="N1222" t="n">
        <v>21.35</v>
      </c>
      <c r="O1222" t="n">
        <v>16958.17</v>
      </c>
      <c r="P1222" t="n">
        <v>226.21</v>
      </c>
      <c r="Q1222" t="n">
        <v>608.85</v>
      </c>
      <c r="R1222" t="n">
        <v>58.65</v>
      </c>
      <c r="S1222" t="n">
        <v>46.36</v>
      </c>
      <c r="T1222" t="n">
        <v>5776.92</v>
      </c>
      <c r="U1222" t="n">
        <v>0.79</v>
      </c>
      <c r="V1222" t="n">
        <v>0.9</v>
      </c>
      <c r="W1222" t="n">
        <v>9.210000000000001</v>
      </c>
      <c r="X1222" t="n">
        <v>0.36</v>
      </c>
      <c r="Y1222" t="n">
        <v>1</v>
      </c>
      <c r="Z1222" t="n">
        <v>10</v>
      </c>
    </row>
    <row r="1223">
      <c r="A1223" t="n">
        <v>34</v>
      </c>
      <c r="B1223" t="n">
        <v>60</v>
      </c>
      <c r="C1223" t="inlineStr">
        <is>
          <t xml:space="preserve">CONCLUIDO	</t>
        </is>
      </c>
      <c r="D1223" t="n">
        <v>3.8016</v>
      </c>
      <c r="E1223" t="n">
        <v>26.3</v>
      </c>
      <c r="F1223" t="n">
        <v>23.71</v>
      </c>
      <c r="G1223" t="n">
        <v>79.04000000000001</v>
      </c>
      <c r="H1223" t="n">
        <v>1.24</v>
      </c>
      <c r="I1223" t="n">
        <v>18</v>
      </c>
      <c r="J1223" t="n">
        <v>135.94</v>
      </c>
      <c r="K1223" t="n">
        <v>45</v>
      </c>
      <c r="L1223" t="n">
        <v>9.5</v>
      </c>
      <c r="M1223" t="n">
        <v>16</v>
      </c>
      <c r="N1223" t="n">
        <v>21.44</v>
      </c>
      <c r="O1223" t="n">
        <v>16999.67</v>
      </c>
      <c r="P1223" t="n">
        <v>224.6</v>
      </c>
      <c r="Q1223" t="n">
        <v>608.79</v>
      </c>
      <c r="R1223" t="n">
        <v>58.02</v>
      </c>
      <c r="S1223" t="n">
        <v>46.36</v>
      </c>
      <c r="T1223" t="n">
        <v>5469.4</v>
      </c>
      <c r="U1223" t="n">
        <v>0.8</v>
      </c>
      <c r="V1223" t="n">
        <v>0.9</v>
      </c>
      <c r="W1223" t="n">
        <v>9.210000000000001</v>
      </c>
      <c r="X1223" t="n">
        <v>0.34</v>
      </c>
      <c r="Y1223" t="n">
        <v>1</v>
      </c>
      <c r="Z1223" t="n">
        <v>10</v>
      </c>
    </row>
    <row r="1224">
      <c r="A1224" t="n">
        <v>35</v>
      </c>
      <c r="B1224" t="n">
        <v>60</v>
      </c>
      <c r="C1224" t="inlineStr">
        <is>
          <t xml:space="preserve">CONCLUIDO	</t>
        </is>
      </c>
      <c r="D1224" t="n">
        <v>3.8041</v>
      </c>
      <c r="E1224" t="n">
        <v>26.29</v>
      </c>
      <c r="F1224" t="n">
        <v>23.7</v>
      </c>
      <c r="G1224" t="n">
        <v>78.98</v>
      </c>
      <c r="H1224" t="n">
        <v>1.26</v>
      </c>
      <c r="I1224" t="n">
        <v>18</v>
      </c>
      <c r="J1224" t="n">
        <v>136.27</v>
      </c>
      <c r="K1224" t="n">
        <v>45</v>
      </c>
      <c r="L1224" t="n">
        <v>9.75</v>
      </c>
      <c r="M1224" t="n">
        <v>16</v>
      </c>
      <c r="N1224" t="n">
        <v>21.53</v>
      </c>
      <c r="O1224" t="n">
        <v>17041.2</v>
      </c>
      <c r="P1224" t="n">
        <v>223.83</v>
      </c>
      <c r="Q1224" t="n">
        <v>608.78</v>
      </c>
      <c r="R1224" t="n">
        <v>57.41</v>
      </c>
      <c r="S1224" t="n">
        <v>46.36</v>
      </c>
      <c r="T1224" t="n">
        <v>5164.59</v>
      </c>
      <c r="U1224" t="n">
        <v>0.8100000000000001</v>
      </c>
      <c r="V1224" t="n">
        <v>0.9</v>
      </c>
      <c r="W1224" t="n">
        <v>9.210000000000001</v>
      </c>
      <c r="X1224" t="n">
        <v>0.32</v>
      </c>
      <c r="Y1224" t="n">
        <v>1</v>
      </c>
      <c r="Z1224" t="n">
        <v>10</v>
      </c>
    </row>
    <row r="1225">
      <c r="A1225" t="n">
        <v>36</v>
      </c>
      <c r="B1225" t="n">
        <v>60</v>
      </c>
      <c r="C1225" t="inlineStr">
        <is>
          <t xml:space="preserve">CONCLUIDO	</t>
        </is>
      </c>
      <c r="D1225" t="n">
        <v>3.8099</v>
      </c>
      <c r="E1225" t="n">
        <v>26.25</v>
      </c>
      <c r="F1225" t="n">
        <v>23.68</v>
      </c>
      <c r="G1225" t="n">
        <v>83.58</v>
      </c>
      <c r="H1225" t="n">
        <v>1.29</v>
      </c>
      <c r="I1225" t="n">
        <v>17</v>
      </c>
      <c r="J1225" t="n">
        <v>136.61</v>
      </c>
      <c r="K1225" t="n">
        <v>45</v>
      </c>
      <c r="L1225" t="n">
        <v>10</v>
      </c>
      <c r="M1225" t="n">
        <v>15</v>
      </c>
      <c r="N1225" t="n">
        <v>21.61</v>
      </c>
      <c r="O1225" t="n">
        <v>17082.76</v>
      </c>
      <c r="P1225" t="n">
        <v>222.18</v>
      </c>
      <c r="Q1225" t="n">
        <v>608.85</v>
      </c>
      <c r="R1225" t="n">
        <v>57.11</v>
      </c>
      <c r="S1225" t="n">
        <v>46.36</v>
      </c>
      <c r="T1225" t="n">
        <v>5015.9</v>
      </c>
      <c r="U1225" t="n">
        <v>0.8100000000000001</v>
      </c>
      <c r="V1225" t="n">
        <v>0.9</v>
      </c>
      <c r="W1225" t="n">
        <v>9.199999999999999</v>
      </c>
      <c r="X1225" t="n">
        <v>0.31</v>
      </c>
      <c r="Y1225" t="n">
        <v>1</v>
      </c>
      <c r="Z1225" t="n">
        <v>10</v>
      </c>
    </row>
    <row r="1226">
      <c r="A1226" t="n">
        <v>37</v>
      </c>
      <c r="B1226" t="n">
        <v>60</v>
      </c>
      <c r="C1226" t="inlineStr">
        <is>
          <t xml:space="preserve">CONCLUIDO	</t>
        </is>
      </c>
      <c r="D1226" t="n">
        <v>3.8072</v>
      </c>
      <c r="E1226" t="n">
        <v>26.27</v>
      </c>
      <c r="F1226" t="n">
        <v>23.7</v>
      </c>
      <c r="G1226" t="n">
        <v>83.64</v>
      </c>
      <c r="H1226" t="n">
        <v>1.32</v>
      </c>
      <c r="I1226" t="n">
        <v>17</v>
      </c>
      <c r="J1226" t="n">
        <v>136.95</v>
      </c>
      <c r="K1226" t="n">
        <v>45</v>
      </c>
      <c r="L1226" t="n">
        <v>10.25</v>
      </c>
      <c r="M1226" t="n">
        <v>15</v>
      </c>
      <c r="N1226" t="n">
        <v>21.7</v>
      </c>
      <c r="O1226" t="n">
        <v>17124.35</v>
      </c>
      <c r="P1226" t="n">
        <v>222.23</v>
      </c>
      <c r="Q1226" t="n">
        <v>608.77</v>
      </c>
      <c r="R1226" t="n">
        <v>57.67</v>
      </c>
      <c r="S1226" t="n">
        <v>46.36</v>
      </c>
      <c r="T1226" t="n">
        <v>5297.5</v>
      </c>
      <c r="U1226" t="n">
        <v>0.8</v>
      </c>
      <c r="V1226" t="n">
        <v>0.9</v>
      </c>
      <c r="W1226" t="n">
        <v>9.199999999999999</v>
      </c>
      <c r="X1226" t="n">
        <v>0.33</v>
      </c>
      <c r="Y1226" t="n">
        <v>1</v>
      </c>
      <c r="Z1226" t="n">
        <v>10</v>
      </c>
    </row>
    <row r="1227">
      <c r="A1227" t="n">
        <v>38</v>
      </c>
      <c r="B1227" t="n">
        <v>60</v>
      </c>
      <c r="C1227" t="inlineStr">
        <is>
          <t xml:space="preserve">CONCLUIDO	</t>
        </is>
      </c>
      <c r="D1227" t="n">
        <v>3.8072</v>
      </c>
      <c r="E1227" t="n">
        <v>26.27</v>
      </c>
      <c r="F1227" t="n">
        <v>23.7</v>
      </c>
      <c r="G1227" t="n">
        <v>83.64</v>
      </c>
      <c r="H1227" t="n">
        <v>1.35</v>
      </c>
      <c r="I1227" t="n">
        <v>17</v>
      </c>
      <c r="J1227" t="n">
        <v>137.29</v>
      </c>
      <c r="K1227" t="n">
        <v>45</v>
      </c>
      <c r="L1227" t="n">
        <v>10.5</v>
      </c>
      <c r="M1227" t="n">
        <v>15</v>
      </c>
      <c r="N1227" t="n">
        <v>21.79</v>
      </c>
      <c r="O1227" t="n">
        <v>17165.97</v>
      </c>
      <c r="P1227" t="n">
        <v>220.85</v>
      </c>
      <c r="Q1227" t="n">
        <v>608.85</v>
      </c>
      <c r="R1227" t="n">
        <v>57.56</v>
      </c>
      <c r="S1227" t="n">
        <v>46.36</v>
      </c>
      <c r="T1227" t="n">
        <v>5244.12</v>
      </c>
      <c r="U1227" t="n">
        <v>0.8100000000000001</v>
      </c>
      <c r="V1227" t="n">
        <v>0.9</v>
      </c>
      <c r="W1227" t="n">
        <v>9.210000000000001</v>
      </c>
      <c r="X1227" t="n">
        <v>0.33</v>
      </c>
      <c r="Y1227" t="n">
        <v>1</v>
      </c>
      <c r="Z1227" t="n">
        <v>10</v>
      </c>
    </row>
    <row r="1228">
      <c r="A1228" t="n">
        <v>39</v>
      </c>
      <c r="B1228" t="n">
        <v>60</v>
      </c>
      <c r="C1228" t="inlineStr">
        <is>
          <t xml:space="preserve">CONCLUIDO	</t>
        </is>
      </c>
      <c r="D1228" t="n">
        <v>3.8138</v>
      </c>
      <c r="E1228" t="n">
        <v>26.22</v>
      </c>
      <c r="F1228" t="n">
        <v>23.68</v>
      </c>
      <c r="G1228" t="n">
        <v>88.8</v>
      </c>
      <c r="H1228" t="n">
        <v>1.38</v>
      </c>
      <c r="I1228" t="n">
        <v>16</v>
      </c>
      <c r="J1228" t="n">
        <v>137.62</v>
      </c>
      <c r="K1228" t="n">
        <v>45</v>
      </c>
      <c r="L1228" t="n">
        <v>10.75</v>
      </c>
      <c r="M1228" t="n">
        <v>14</v>
      </c>
      <c r="N1228" t="n">
        <v>21.88</v>
      </c>
      <c r="O1228" t="n">
        <v>17207.62</v>
      </c>
      <c r="P1228" t="n">
        <v>220.48</v>
      </c>
      <c r="Q1228" t="n">
        <v>608.78</v>
      </c>
      <c r="R1228" t="n">
        <v>56.97</v>
      </c>
      <c r="S1228" t="n">
        <v>46.36</v>
      </c>
      <c r="T1228" t="n">
        <v>4951.93</v>
      </c>
      <c r="U1228" t="n">
        <v>0.8100000000000001</v>
      </c>
      <c r="V1228" t="n">
        <v>0.9</v>
      </c>
      <c r="W1228" t="n">
        <v>9.199999999999999</v>
      </c>
      <c r="X1228" t="n">
        <v>0.31</v>
      </c>
      <c r="Y1228" t="n">
        <v>1</v>
      </c>
      <c r="Z1228" t="n">
        <v>10</v>
      </c>
    </row>
    <row r="1229">
      <c r="A1229" t="n">
        <v>40</v>
      </c>
      <c r="B1229" t="n">
        <v>60</v>
      </c>
      <c r="C1229" t="inlineStr">
        <is>
          <t xml:space="preserve">CONCLUIDO	</t>
        </is>
      </c>
      <c r="D1229" t="n">
        <v>3.812</v>
      </c>
      <c r="E1229" t="n">
        <v>26.23</v>
      </c>
      <c r="F1229" t="n">
        <v>23.69</v>
      </c>
      <c r="G1229" t="n">
        <v>88.84</v>
      </c>
      <c r="H1229" t="n">
        <v>1.41</v>
      </c>
      <c r="I1229" t="n">
        <v>16</v>
      </c>
      <c r="J1229" t="n">
        <v>137.96</v>
      </c>
      <c r="K1229" t="n">
        <v>45</v>
      </c>
      <c r="L1229" t="n">
        <v>11</v>
      </c>
      <c r="M1229" t="n">
        <v>14</v>
      </c>
      <c r="N1229" t="n">
        <v>21.96</v>
      </c>
      <c r="O1229" t="n">
        <v>17249.3</v>
      </c>
      <c r="P1229" t="n">
        <v>219.04</v>
      </c>
      <c r="Q1229" t="n">
        <v>608.79</v>
      </c>
      <c r="R1229" t="n">
        <v>57.4</v>
      </c>
      <c r="S1229" t="n">
        <v>46.36</v>
      </c>
      <c r="T1229" t="n">
        <v>5169.77</v>
      </c>
      <c r="U1229" t="n">
        <v>0.8100000000000001</v>
      </c>
      <c r="V1229" t="n">
        <v>0.9</v>
      </c>
      <c r="W1229" t="n">
        <v>9.210000000000001</v>
      </c>
      <c r="X1229" t="n">
        <v>0.32</v>
      </c>
      <c r="Y1229" t="n">
        <v>1</v>
      </c>
      <c r="Z1229" t="n">
        <v>10</v>
      </c>
    </row>
    <row r="1230">
      <c r="A1230" t="n">
        <v>41</v>
      </c>
      <c r="B1230" t="n">
        <v>60</v>
      </c>
      <c r="C1230" t="inlineStr">
        <is>
          <t xml:space="preserve">CONCLUIDO	</t>
        </is>
      </c>
      <c r="D1230" t="n">
        <v>3.8216</v>
      </c>
      <c r="E1230" t="n">
        <v>26.17</v>
      </c>
      <c r="F1230" t="n">
        <v>23.65</v>
      </c>
      <c r="G1230" t="n">
        <v>94.61</v>
      </c>
      <c r="H1230" t="n">
        <v>1.44</v>
      </c>
      <c r="I1230" t="n">
        <v>15</v>
      </c>
      <c r="J1230" t="n">
        <v>138.3</v>
      </c>
      <c r="K1230" t="n">
        <v>45</v>
      </c>
      <c r="L1230" t="n">
        <v>11.25</v>
      </c>
      <c r="M1230" t="n">
        <v>13</v>
      </c>
      <c r="N1230" t="n">
        <v>22.05</v>
      </c>
      <c r="O1230" t="n">
        <v>17291.02</v>
      </c>
      <c r="P1230" t="n">
        <v>218.07</v>
      </c>
      <c r="Q1230" t="n">
        <v>608.85</v>
      </c>
      <c r="R1230" t="n">
        <v>56.19</v>
      </c>
      <c r="S1230" t="n">
        <v>46.36</v>
      </c>
      <c r="T1230" t="n">
        <v>4566.98</v>
      </c>
      <c r="U1230" t="n">
        <v>0.82</v>
      </c>
      <c r="V1230" t="n">
        <v>0.9</v>
      </c>
      <c r="W1230" t="n">
        <v>9.199999999999999</v>
      </c>
      <c r="X1230" t="n">
        <v>0.28</v>
      </c>
      <c r="Y1230" t="n">
        <v>1</v>
      </c>
      <c r="Z1230" t="n">
        <v>10</v>
      </c>
    </row>
    <row r="1231">
      <c r="A1231" t="n">
        <v>42</v>
      </c>
      <c r="B1231" t="n">
        <v>60</v>
      </c>
      <c r="C1231" t="inlineStr">
        <is>
          <t xml:space="preserve">CONCLUIDO	</t>
        </is>
      </c>
      <c r="D1231" t="n">
        <v>3.8212</v>
      </c>
      <c r="E1231" t="n">
        <v>26.17</v>
      </c>
      <c r="F1231" t="n">
        <v>23.65</v>
      </c>
      <c r="G1231" t="n">
        <v>94.62</v>
      </c>
      <c r="H1231" t="n">
        <v>1.47</v>
      </c>
      <c r="I1231" t="n">
        <v>15</v>
      </c>
      <c r="J1231" t="n">
        <v>138.64</v>
      </c>
      <c r="K1231" t="n">
        <v>45</v>
      </c>
      <c r="L1231" t="n">
        <v>11.5</v>
      </c>
      <c r="M1231" t="n">
        <v>13</v>
      </c>
      <c r="N1231" t="n">
        <v>22.14</v>
      </c>
      <c r="O1231" t="n">
        <v>17332.76</v>
      </c>
      <c r="P1231" t="n">
        <v>217.73</v>
      </c>
      <c r="Q1231" t="n">
        <v>608.8099999999999</v>
      </c>
      <c r="R1231" t="n">
        <v>56.21</v>
      </c>
      <c r="S1231" t="n">
        <v>46.36</v>
      </c>
      <c r="T1231" t="n">
        <v>4576.35</v>
      </c>
      <c r="U1231" t="n">
        <v>0.82</v>
      </c>
      <c r="V1231" t="n">
        <v>0.9</v>
      </c>
      <c r="W1231" t="n">
        <v>9.199999999999999</v>
      </c>
      <c r="X1231" t="n">
        <v>0.28</v>
      </c>
      <c r="Y1231" t="n">
        <v>1</v>
      </c>
      <c r="Z1231" t="n">
        <v>10</v>
      </c>
    </row>
    <row r="1232">
      <c r="A1232" t="n">
        <v>43</v>
      </c>
      <c r="B1232" t="n">
        <v>60</v>
      </c>
      <c r="C1232" t="inlineStr">
        <is>
          <t xml:space="preserve">CONCLUIDO	</t>
        </is>
      </c>
      <c r="D1232" t="n">
        <v>3.8215</v>
      </c>
      <c r="E1232" t="n">
        <v>26.17</v>
      </c>
      <c r="F1232" t="n">
        <v>23.65</v>
      </c>
      <c r="G1232" t="n">
        <v>94.61</v>
      </c>
      <c r="H1232" t="n">
        <v>1.5</v>
      </c>
      <c r="I1232" t="n">
        <v>15</v>
      </c>
      <c r="J1232" t="n">
        <v>138.98</v>
      </c>
      <c r="K1232" t="n">
        <v>45</v>
      </c>
      <c r="L1232" t="n">
        <v>11.75</v>
      </c>
      <c r="M1232" t="n">
        <v>13</v>
      </c>
      <c r="N1232" t="n">
        <v>22.23</v>
      </c>
      <c r="O1232" t="n">
        <v>17374.54</v>
      </c>
      <c r="P1232" t="n">
        <v>215.42</v>
      </c>
      <c r="Q1232" t="n">
        <v>608.78</v>
      </c>
      <c r="R1232" t="n">
        <v>56.14</v>
      </c>
      <c r="S1232" t="n">
        <v>46.36</v>
      </c>
      <c r="T1232" t="n">
        <v>4542.5</v>
      </c>
      <c r="U1232" t="n">
        <v>0.83</v>
      </c>
      <c r="V1232" t="n">
        <v>0.9</v>
      </c>
      <c r="W1232" t="n">
        <v>9.199999999999999</v>
      </c>
      <c r="X1232" t="n">
        <v>0.28</v>
      </c>
      <c r="Y1232" t="n">
        <v>1</v>
      </c>
      <c r="Z1232" t="n">
        <v>10</v>
      </c>
    </row>
    <row r="1233">
      <c r="A1233" t="n">
        <v>44</v>
      </c>
      <c r="B1233" t="n">
        <v>60</v>
      </c>
      <c r="C1233" t="inlineStr">
        <is>
          <t xml:space="preserve">CONCLUIDO	</t>
        </is>
      </c>
      <c r="D1233" t="n">
        <v>3.8295</v>
      </c>
      <c r="E1233" t="n">
        <v>26.11</v>
      </c>
      <c r="F1233" t="n">
        <v>23.62</v>
      </c>
      <c r="G1233" t="n">
        <v>101.24</v>
      </c>
      <c r="H1233" t="n">
        <v>1.52</v>
      </c>
      <c r="I1233" t="n">
        <v>14</v>
      </c>
      <c r="J1233" t="n">
        <v>139.32</v>
      </c>
      <c r="K1233" t="n">
        <v>45</v>
      </c>
      <c r="L1233" t="n">
        <v>12</v>
      </c>
      <c r="M1233" t="n">
        <v>12</v>
      </c>
      <c r="N1233" t="n">
        <v>22.32</v>
      </c>
      <c r="O1233" t="n">
        <v>17416.34</v>
      </c>
      <c r="P1233" t="n">
        <v>215.11</v>
      </c>
      <c r="Q1233" t="n">
        <v>608.78</v>
      </c>
      <c r="R1233" t="n">
        <v>55.07</v>
      </c>
      <c r="S1233" t="n">
        <v>46.36</v>
      </c>
      <c r="T1233" t="n">
        <v>4014.26</v>
      </c>
      <c r="U1233" t="n">
        <v>0.84</v>
      </c>
      <c r="V1233" t="n">
        <v>0.9</v>
      </c>
      <c r="W1233" t="n">
        <v>9.199999999999999</v>
      </c>
      <c r="X1233" t="n">
        <v>0.25</v>
      </c>
      <c r="Y1233" t="n">
        <v>1</v>
      </c>
      <c r="Z1233" t="n">
        <v>10</v>
      </c>
    </row>
    <row r="1234">
      <c r="A1234" t="n">
        <v>45</v>
      </c>
      <c r="B1234" t="n">
        <v>60</v>
      </c>
      <c r="C1234" t="inlineStr">
        <is>
          <t xml:space="preserve">CONCLUIDO	</t>
        </is>
      </c>
      <c r="D1234" t="n">
        <v>3.8308</v>
      </c>
      <c r="E1234" t="n">
        <v>26.1</v>
      </c>
      <c r="F1234" t="n">
        <v>23.61</v>
      </c>
      <c r="G1234" t="n">
        <v>101.2</v>
      </c>
      <c r="H1234" t="n">
        <v>1.55</v>
      </c>
      <c r="I1234" t="n">
        <v>14</v>
      </c>
      <c r="J1234" t="n">
        <v>139.66</v>
      </c>
      <c r="K1234" t="n">
        <v>45</v>
      </c>
      <c r="L1234" t="n">
        <v>12.25</v>
      </c>
      <c r="M1234" t="n">
        <v>12</v>
      </c>
      <c r="N1234" t="n">
        <v>22.41</v>
      </c>
      <c r="O1234" t="n">
        <v>17458.18</v>
      </c>
      <c r="P1234" t="n">
        <v>214.44</v>
      </c>
      <c r="Q1234" t="n">
        <v>608.84</v>
      </c>
      <c r="R1234" t="n">
        <v>54.96</v>
      </c>
      <c r="S1234" t="n">
        <v>46.36</v>
      </c>
      <c r="T1234" t="n">
        <v>3959.43</v>
      </c>
      <c r="U1234" t="n">
        <v>0.84</v>
      </c>
      <c r="V1234" t="n">
        <v>0.9</v>
      </c>
      <c r="W1234" t="n">
        <v>9.199999999999999</v>
      </c>
      <c r="X1234" t="n">
        <v>0.24</v>
      </c>
      <c r="Y1234" t="n">
        <v>1</v>
      </c>
      <c r="Z1234" t="n">
        <v>10</v>
      </c>
    </row>
    <row r="1235">
      <c r="A1235" t="n">
        <v>46</v>
      </c>
      <c r="B1235" t="n">
        <v>60</v>
      </c>
      <c r="C1235" t="inlineStr">
        <is>
          <t xml:space="preserve">CONCLUIDO	</t>
        </is>
      </c>
      <c r="D1235" t="n">
        <v>3.8279</v>
      </c>
      <c r="E1235" t="n">
        <v>26.12</v>
      </c>
      <c r="F1235" t="n">
        <v>23.63</v>
      </c>
      <c r="G1235" t="n">
        <v>101.29</v>
      </c>
      <c r="H1235" t="n">
        <v>1.58</v>
      </c>
      <c r="I1235" t="n">
        <v>14</v>
      </c>
      <c r="J1235" t="n">
        <v>140</v>
      </c>
      <c r="K1235" t="n">
        <v>45</v>
      </c>
      <c r="L1235" t="n">
        <v>12.5</v>
      </c>
      <c r="M1235" t="n">
        <v>12</v>
      </c>
      <c r="N1235" t="n">
        <v>22.5</v>
      </c>
      <c r="O1235" t="n">
        <v>17500.05</v>
      </c>
      <c r="P1235" t="n">
        <v>212.91</v>
      </c>
      <c r="Q1235" t="n">
        <v>608.83</v>
      </c>
      <c r="R1235" t="n">
        <v>55.59</v>
      </c>
      <c r="S1235" t="n">
        <v>46.36</v>
      </c>
      <c r="T1235" t="n">
        <v>4274.86</v>
      </c>
      <c r="U1235" t="n">
        <v>0.83</v>
      </c>
      <c r="V1235" t="n">
        <v>0.9</v>
      </c>
      <c r="W1235" t="n">
        <v>9.199999999999999</v>
      </c>
      <c r="X1235" t="n">
        <v>0.26</v>
      </c>
      <c r="Y1235" t="n">
        <v>1</v>
      </c>
      <c r="Z1235" t="n">
        <v>10</v>
      </c>
    </row>
    <row r="1236">
      <c r="A1236" t="n">
        <v>47</v>
      </c>
      <c r="B1236" t="n">
        <v>60</v>
      </c>
      <c r="C1236" t="inlineStr">
        <is>
          <t xml:space="preserve">CONCLUIDO	</t>
        </is>
      </c>
      <c r="D1236" t="n">
        <v>3.8342</v>
      </c>
      <c r="E1236" t="n">
        <v>26.08</v>
      </c>
      <c r="F1236" t="n">
        <v>23.62</v>
      </c>
      <c r="G1236" t="n">
        <v>109</v>
      </c>
      <c r="H1236" t="n">
        <v>1.61</v>
      </c>
      <c r="I1236" t="n">
        <v>13</v>
      </c>
      <c r="J1236" t="n">
        <v>140.33</v>
      </c>
      <c r="K1236" t="n">
        <v>45</v>
      </c>
      <c r="L1236" t="n">
        <v>12.75</v>
      </c>
      <c r="M1236" t="n">
        <v>11</v>
      </c>
      <c r="N1236" t="n">
        <v>22.59</v>
      </c>
      <c r="O1236" t="n">
        <v>17541.95</v>
      </c>
      <c r="P1236" t="n">
        <v>212.23</v>
      </c>
      <c r="Q1236" t="n">
        <v>608.83</v>
      </c>
      <c r="R1236" t="n">
        <v>54.9</v>
      </c>
      <c r="S1236" t="n">
        <v>46.36</v>
      </c>
      <c r="T1236" t="n">
        <v>3934.49</v>
      </c>
      <c r="U1236" t="n">
        <v>0.84</v>
      </c>
      <c r="V1236" t="n">
        <v>0.9</v>
      </c>
      <c r="W1236" t="n">
        <v>9.199999999999999</v>
      </c>
      <c r="X1236" t="n">
        <v>0.24</v>
      </c>
      <c r="Y1236" t="n">
        <v>1</v>
      </c>
      <c r="Z1236" t="n">
        <v>10</v>
      </c>
    </row>
    <row r="1237">
      <c r="A1237" t="n">
        <v>48</v>
      </c>
      <c r="B1237" t="n">
        <v>60</v>
      </c>
      <c r="C1237" t="inlineStr">
        <is>
          <t xml:space="preserve">CONCLUIDO	</t>
        </is>
      </c>
      <c r="D1237" t="n">
        <v>3.8345</v>
      </c>
      <c r="E1237" t="n">
        <v>26.08</v>
      </c>
      <c r="F1237" t="n">
        <v>23.61</v>
      </c>
      <c r="G1237" t="n">
        <v>108.99</v>
      </c>
      <c r="H1237" t="n">
        <v>1.63</v>
      </c>
      <c r="I1237" t="n">
        <v>13</v>
      </c>
      <c r="J1237" t="n">
        <v>140.67</v>
      </c>
      <c r="K1237" t="n">
        <v>45</v>
      </c>
      <c r="L1237" t="n">
        <v>13</v>
      </c>
      <c r="M1237" t="n">
        <v>11</v>
      </c>
      <c r="N1237" t="n">
        <v>22.68</v>
      </c>
      <c r="O1237" t="n">
        <v>17583.88</v>
      </c>
      <c r="P1237" t="n">
        <v>211.46</v>
      </c>
      <c r="Q1237" t="n">
        <v>608.79</v>
      </c>
      <c r="R1237" t="n">
        <v>55.01</v>
      </c>
      <c r="S1237" t="n">
        <v>46.36</v>
      </c>
      <c r="T1237" t="n">
        <v>3988.59</v>
      </c>
      <c r="U1237" t="n">
        <v>0.84</v>
      </c>
      <c r="V1237" t="n">
        <v>0.9</v>
      </c>
      <c r="W1237" t="n">
        <v>9.199999999999999</v>
      </c>
      <c r="X1237" t="n">
        <v>0.24</v>
      </c>
      <c r="Y1237" t="n">
        <v>1</v>
      </c>
      <c r="Z1237" t="n">
        <v>10</v>
      </c>
    </row>
    <row r="1238">
      <c r="A1238" t="n">
        <v>49</v>
      </c>
      <c r="B1238" t="n">
        <v>60</v>
      </c>
      <c r="C1238" t="inlineStr">
        <is>
          <t xml:space="preserve">CONCLUIDO	</t>
        </is>
      </c>
      <c r="D1238" t="n">
        <v>3.8342</v>
      </c>
      <c r="E1238" t="n">
        <v>26.08</v>
      </c>
      <c r="F1238" t="n">
        <v>23.62</v>
      </c>
      <c r="G1238" t="n">
        <v>109</v>
      </c>
      <c r="H1238" t="n">
        <v>1.66</v>
      </c>
      <c r="I1238" t="n">
        <v>13</v>
      </c>
      <c r="J1238" t="n">
        <v>141.02</v>
      </c>
      <c r="K1238" t="n">
        <v>45</v>
      </c>
      <c r="L1238" t="n">
        <v>13.25</v>
      </c>
      <c r="M1238" t="n">
        <v>11</v>
      </c>
      <c r="N1238" t="n">
        <v>22.77</v>
      </c>
      <c r="O1238" t="n">
        <v>17625.85</v>
      </c>
      <c r="P1238" t="n">
        <v>210.14</v>
      </c>
      <c r="Q1238" t="n">
        <v>608.78</v>
      </c>
      <c r="R1238" t="n">
        <v>55.05</v>
      </c>
      <c r="S1238" t="n">
        <v>46.36</v>
      </c>
      <c r="T1238" t="n">
        <v>4008.71</v>
      </c>
      <c r="U1238" t="n">
        <v>0.84</v>
      </c>
      <c r="V1238" t="n">
        <v>0.9</v>
      </c>
      <c r="W1238" t="n">
        <v>9.199999999999999</v>
      </c>
      <c r="X1238" t="n">
        <v>0.24</v>
      </c>
      <c r="Y1238" t="n">
        <v>1</v>
      </c>
      <c r="Z1238" t="n">
        <v>10</v>
      </c>
    </row>
    <row r="1239">
      <c r="A1239" t="n">
        <v>50</v>
      </c>
      <c r="B1239" t="n">
        <v>60</v>
      </c>
      <c r="C1239" t="inlineStr">
        <is>
          <t xml:space="preserve">CONCLUIDO	</t>
        </is>
      </c>
      <c r="D1239" t="n">
        <v>3.8344</v>
      </c>
      <c r="E1239" t="n">
        <v>26.08</v>
      </c>
      <c r="F1239" t="n">
        <v>23.61</v>
      </c>
      <c r="G1239" t="n">
        <v>108.99</v>
      </c>
      <c r="H1239" t="n">
        <v>1.69</v>
      </c>
      <c r="I1239" t="n">
        <v>13</v>
      </c>
      <c r="J1239" t="n">
        <v>141.36</v>
      </c>
      <c r="K1239" t="n">
        <v>45</v>
      </c>
      <c r="L1239" t="n">
        <v>13.5</v>
      </c>
      <c r="M1239" t="n">
        <v>10</v>
      </c>
      <c r="N1239" t="n">
        <v>22.86</v>
      </c>
      <c r="O1239" t="n">
        <v>17667.84</v>
      </c>
      <c r="P1239" t="n">
        <v>208</v>
      </c>
      <c r="Q1239" t="n">
        <v>608.79</v>
      </c>
      <c r="R1239" t="n">
        <v>54.8</v>
      </c>
      <c r="S1239" t="n">
        <v>46.36</v>
      </c>
      <c r="T1239" t="n">
        <v>3880.27</v>
      </c>
      <c r="U1239" t="n">
        <v>0.85</v>
      </c>
      <c r="V1239" t="n">
        <v>0.9</v>
      </c>
      <c r="W1239" t="n">
        <v>9.199999999999999</v>
      </c>
      <c r="X1239" t="n">
        <v>0.24</v>
      </c>
      <c r="Y1239" t="n">
        <v>1</v>
      </c>
      <c r="Z1239" t="n">
        <v>10</v>
      </c>
    </row>
    <row r="1240">
      <c r="A1240" t="n">
        <v>51</v>
      </c>
      <c r="B1240" t="n">
        <v>60</v>
      </c>
      <c r="C1240" t="inlineStr">
        <is>
          <t xml:space="preserve">CONCLUIDO	</t>
        </is>
      </c>
      <c r="D1240" t="n">
        <v>3.8407</v>
      </c>
      <c r="E1240" t="n">
        <v>26.04</v>
      </c>
      <c r="F1240" t="n">
        <v>23.6</v>
      </c>
      <c r="G1240" t="n">
        <v>117.99</v>
      </c>
      <c r="H1240" t="n">
        <v>1.72</v>
      </c>
      <c r="I1240" t="n">
        <v>12</v>
      </c>
      <c r="J1240" t="n">
        <v>141.7</v>
      </c>
      <c r="K1240" t="n">
        <v>45</v>
      </c>
      <c r="L1240" t="n">
        <v>13.75</v>
      </c>
      <c r="M1240" t="n">
        <v>9</v>
      </c>
      <c r="N1240" t="n">
        <v>22.95</v>
      </c>
      <c r="O1240" t="n">
        <v>17709.87</v>
      </c>
      <c r="P1240" t="n">
        <v>208.01</v>
      </c>
      <c r="Q1240" t="n">
        <v>608.88</v>
      </c>
      <c r="R1240" t="n">
        <v>54.42</v>
      </c>
      <c r="S1240" t="n">
        <v>46.36</v>
      </c>
      <c r="T1240" t="n">
        <v>3696.45</v>
      </c>
      <c r="U1240" t="n">
        <v>0.85</v>
      </c>
      <c r="V1240" t="n">
        <v>0.9</v>
      </c>
      <c r="W1240" t="n">
        <v>9.199999999999999</v>
      </c>
      <c r="X1240" t="n">
        <v>0.23</v>
      </c>
      <c r="Y1240" t="n">
        <v>1</v>
      </c>
      <c r="Z1240" t="n">
        <v>10</v>
      </c>
    </row>
    <row r="1241">
      <c r="A1241" t="n">
        <v>52</v>
      </c>
      <c r="B1241" t="n">
        <v>60</v>
      </c>
      <c r="C1241" t="inlineStr">
        <is>
          <t xml:space="preserve">CONCLUIDO	</t>
        </is>
      </c>
      <c r="D1241" t="n">
        <v>3.8414</v>
      </c>
      <c r="E1241" t="n">
        <v>26.03</v>
      </c>
      <c r="F1241" t="n">
        <v>23.59</v>
      </c>
      <c r="G1241" t="n">
        <v>117.97</v>
      </c>
      <c r="H1241" t="n">
        <v>1.74</v>
      </c>
      <c r="I1241" t="n">
        <v>12</v>
      </c>
      <c r="J1241" t="n">
        <v>142.04</v>
      </c>
      <c r="K1241" t="n">
        <v>45</v>
      </c>
      <c r="L1241" t="n">
        <v>14</v>
      </c>
      <c r="M1241" t="n">
        <v>8</v>
      </c>
      <c r="N1241" t="n">
        <v>23.04</v>
      </c>
      <c r="O1241" t="n">
        <v>17751.93</v>
      </c>
      <c r="P1241" t="n">
        <v>207.49</v>
      </c>
      <c r="Q1241" t="n">
        <v>608.8099999999999</v>
      </c>
      <c r="R1241" t="n">
        <v>54.22</v>
      </c>
      <c r="S1241" t="n">
        <v>46.36</v>
      </c>
      <c r="T1241" t="n">
        <v>3595.22</v>
      </c>
      <c r="U1241" t="n">
        <v>0.86</v>
      </c>
      <c r="V1241" t="n">
        <v>0.9</v>
      </c>
      <c r="W1241" t="n">
        <v>9.199999999999999</v>
      </c>
      <c r="X1241" t="n">
        <v>0.22</v>
      </c>
      <c r="Y1241" t="n">
        <v>1</v>
      </c>
      <c r="Z1241" t="n">
        <v>10</v>
      </c>
    </row>
    <row r="1242">
      <c r="A1242" t="n">
        <v>53</v>
      </c>
      <c r="B1242" t="n">
        <v>60</v>
      </c>
      <c r="C1242" t="inlineStr">
        <is>
          <t xml:space="preserve">CONCLUIDO	</t>
        </is>
      </c>
      <c r="D1242" t="n">
        <v>3.8394</v>
      </c>
      <c r="E1242" t="n">
        <v>26.05</v>
      </c>
      <c r="F1242" t="n">
        <v>23.61</v>
      </c>
      <c r="G1242" t="n">
        <v>118.03</v>
      </c>
      <c r="H1242" t="n">
        <v>1.77</v>
      </c>
      <c r="I1242" t="n">
        <v>12</v>
      </c>
      <c r="J1242" t="n">
        <v>142.38</v>
      </c>
      <c r="K1242" t="n">
        <v>45</v>
      </c>
      <c r="L1242" t="n">
        <v>14.25</v>
      </c>
      <c r="M1242" t="n">
        <v>6</v>
      </c>
      <c r="N1242" t="n">
        <v>23.13</v>
      </c>
      <c r="O1242" t="n">
        <v>17794.02</v>
      </c>
      <c r="P1242" t="n">
        <v>207.23</v>
      </c>
      <c r="Q1242" t="n">
        <v>608.84</v>
      </c>
      <c r="R1242" t="n">
        <v>54.54</v>
      </c>
      <c r="S1242" t="n">
        <v>46.36</v>
      </c>
      <c r="T1242" t="n">
        <v>3756.25</v>
      </c>
      <c r="U1242" t="n">
        <v>0.85</v>
      </c>
      <c r="V1242" t="n">
        <v>0.9</v>
      </c>
      <c r="W1242" t="n">
        <v>9.199999999999999</v>
      </c>
      <c r="X1242" t="n">
        <v>0.24</v>
      </c>
      <c r="Y1242" t="n">
        <v>1</v>
      </c>
      <c r="Z1242" t="n">
        <v>10</v>
      </c>
    </row>
    <row r="1243">
      <c r="A1243" t="n">
        <v>54</v>
      </c>
      <c r="B1243" t="n">
        <v>60</v>
      </c>
      <c r="C1243" t="inlineStr">
        <is>
          <t xml:space="preserve">CONCLUIDO	</t>
        </is>
      </c>
      <c r="D1243" t="n">
        <v>3.8394</v>
      </c>
      <c r="E1243" t="n">
        <v>26.05</v>
      </c>
      <c r="F1243" t="n">
        <v>23.61</v>
      </c>
      <c r="G1243" t="n">
        <v>118.03</v>
      </c>
      <c r="H1243" t="n">
        <v>1.8</v>
      </c>
      <c r="I1243" t="n">
        <v>12</v>
      </c>
      <c r="J1243" t="n">
        <v>142.72</v>
      </c>
      <c r="K1243" t="n">
        <v>45</v>
      </c>
      <c r="L1243" t="n">
        <v>14.5</v>
      </c>
      <c r="M1243" t="n">
        <v>4</v>
      </c>
      <c r="N1243" t="n">
        <v>23.22</v>
      </c>
      <c r="O1243" t="n">
        <v>17836.15</v>
      </c>
      <c r="P1243" t="n">
        <v>206.41</v>
      </c>
      <c r="Q1243" t="n">
        <v>608.8200000000001</v>
      </c>
      <c r="R1243" t="n">
        <v>54.4</v>
      </c>
      <c r="S1243" t="n">
        <v>46.36</v>
      </c>
      <c r="T1243" t="n">
        <v>3689.83</v>
      </c>
      <c r="U1243" t="n">
        <v>0.85</v>
      </c>
      <c r="V1243" t="n">
        <v>0.9</v>
      </c>
      <c r="W1243" t="n">
        <v>9.210000000000001</v>
      </c>
      <c r="X1243" t="n">
        <v>0.23</v>
      </c>
      <c r="Y1243" t="n">
        <v>1</v>
      </c>
      <c r="Z1243" t="n">
        <v>10</v>
      </c>
    </row>
    <row r="1244">
      <c r="A1244" t="n">
        <v>55</v>
      </c>
      <c r="B1244" t="n">
        <v>60</v>
      </c>
      <c r="C1244" t="inlineStr">
        <is>
          <t xml:space="preserve">CONCLUIDO	</t>
        </is>
      </c>
      <c r="D1244" t="n">
        <v>3.839</v>
      </c>
      <c r="E1244" t="n">
        <v>26.05</v>
      </c>
      <c r="F1244" t="n">
        <v>23.61</v>
      </c>
      <c r="G1244" t="n">
        <v>118.05</v>
      </c>
      <c r="H1244" t="n">
        <v>1.82</v>
      </c>
      <c r="I1244" t="n">
        <v>12</v>
      </c>
      <c r="J1244" t="n">
        <v>143.06</v>
      </c>
      <c r="K1244" t="n">
        <v>45</v>
      </c>
      <c r="L1244" t="n">
        <v>14.75</v>
      </c>
      <c r="M1244" t="n">
        <v>1</v>
      </c>
      <c r="N1244" t="n">
        <v>23.31</v>
      </c>
      <c r="O1244" t="n">
        <v>17878.3</v>
      </c>
      <c r="P1244" t="n">
        <v>206.36</v>
      </c>
      <c r="Q1244" t="n">
        <v>608.85</v>
      </c>
      <c r="R1244" t="n">
        <v>54.37</v>
      </c>
      <c r="S1244" t="n">
        <v>46.36</v>
      </c>
      <c r="T1244" t="n">
        <v>3674.06</v>
      </c>
      <c r="U1244" t="n">
        <v>0.85</v>
      </c>
      <c r="V1244" t="n">
        <v>0.9</v>
      </c>
      <c r="W1244" t="n">
        <v>9.210000000000001</v>
      </c>
      <c r="X1244" t="n">
        <v>0.24</v>
      </c>
      <c r="Y1244" t="n">
        <v>1</v>
      </c>
      <c r="Z1244" t="n">
        <v>10</v>
      </c>
    </row>
    <row r="1245">
      <c r="A1245" t="n">
        <v>56</v>
      </c>
      <c r="B1245" t="n">
        <v>60</v>
      </c>
      <c r="C1245" t="inlineStr">
        <is>
          <t xml:space="preserve">CONCLUIDO	</t>
        </is>
      </c>
      <c r="D1245" t="n">
        <v>3.8385</v>
      </c>
      <c r="E1245" t="n">
        <v>26.05</v>
      </c>
      <c r="F1245" t="n">
        <v>23.61</v>
      </c>
      <c r="G1245" t="n">
        <v>118.06</v>
      </c>
      <c r="H1245" t="n">
        <v>1.85</v>
      </c>
      <c r="I1245" t="n">
        <v>12</v>
      </c>
      <c r="J1245" t="n">
        <v>143.4</v>
      </c>
      <c r="K1245" t="n">
        <v>45</v>
      </c>
      <c r="L1245" t="n">
        <v>15</v>
      </c>
      <c r="M1245" t="n">
        <v>0</v>
      </c>
      <c r="N1245" t="n">
        <v>23.41</v>
      </c>
      <c r="O1245" t="n">
        <v>17920.49</v>
      </c>
      <c r="P1245" t="n">
        <v>206.6</v>
      </c>
      <c r="Q1245" t="n">
        <v>608.83</v>
      </c>
      <c r="R1245" t="n">
        <v>54.46</v>
      </c>
      <c r="S1245" t="n">
        <v>46.36</v>
      </c>
      <c r="T1245" t="n">
        <v>3717.67</v>
      </c>
      <c r="U1245" t="n">
        <v>0.85</v>
      </c>
      <c r="V1245" t="n">
        <v>0.9</v>
      </c>
      <c r="W1245" t="n">
        <v>9.210000000000001</v>
      </c>
      <c r="X1245" t="n">
        <v>0.24</v>
      </c>
      <c r="Y1245" t="n">
        <v>1</v>
      </c>
      <c r="Z1245" t="n">
        <v>10</v>
      </c>
    </row>
    <row r="1246">
      <c r="A1246" t="n">
        <v>0</v>
      </c>
      <c r="B1246" t="n">
        <v>135</v>
      </c>
      <c r="C1246" t="inlineStr">
        <is>
          <t xml:space="preserve">CONCLUIDO	</t>
        </is>
      </c>
      <c r="D1246" t="n">
        <v>1.8635</v>
      </c>
      <c r="E1246" t="n">
        <v>53.66</v>
      </c>
      <c r="F1246" t="n">
        <v>31.35</v>
      </c>
      <c r="G1246" t="n">
        <v>4.89</v>
      </c>
      <c r="H1246" t="n">
        <v>0.07000000000000001</v>
      </c>
      <c r="I1246" t="n">
        <v>385</v>
      </c>
      <c r="J1246" t="n">
        <v>263.32</v>
      </c>
      <c r="K1246" t="n">
        <v>59.89</v>
      </c>
      <c r="L1246" t="n">
        <v>1</v>
      </c>
      <c r="M1246" t="n">
        <v>383</v>
      </c>
      <c r="N1246" t="n">
        <v>67.43000000000001</v>
      </c>
      <c r="O1246" t="n">
        <v>32710.1</v>
      </c>
      <c r="P1246" t="n">
        <v>535.79</v>
      </c>
      <c r="Q1246" t="n">
        <v>610.5700000000001</v>
      </c>
      <c r="R1246" t="n">
        <v>294.97</v>
      </c>
      <c r="S1246" t="n">
        <v>46.36</v>
      </c>
      <c r="T1246" t="n">
        <v>122106.02</v>
      </c>
      <c r="U1246" t="n">
        <v>0.16</v>
      </c>
      <c r="V1246" t="n">
        <v>0.68</v>
      </c>
      <c r="W1246" t="n">
        <v>9.81</v>
      </c>
      <c r="X1246" t="n">
        <v>7.93</v>
      </c>
      <c r="Y1246" t="n">
        <v>1</v>
      </c>
      <c r="Z1246" t="n">
        <v>10</v>
      </c>
    </row>
    <row r="1247">
      <c r="A1247" t="n">
        <v>1</v>
      </c>
      <c r="B1247" t="n">
        <v>135</v>
      </c>
      <c r="C1247" t="inlineStr">
        <is>
          <t xml:space="preserve">CONCLUIDO	</t>
        </is>
      </c>
      <c r="D1247" t="n">
        <v>2.1416</v>
      </c>
      <c r="E1247" t="n">
        <v>46.69</v>
      </c>
      <c r="F1247" t="n">
        <v>29.28</v>
      </c>
      <c r="G1247" t="n">
        <v>6.1</v>
      </c>
      <c r="H1247" t="n">
        <v>0.08</v>
      </c>
      <c r="I1247" t="n">
        <v>288</v>
      </c>
      <c r="J1247" t="n">
        <v>263.79</v>
      </c>
      <c r="K1247" t="n">
        <v>59.89</v>
      </c>
      <c r="L1247" t="n">
        <v>1.25</v>
      </c>
      <c r="M1247" t="n">
        <v>286</v>
      </c>
      <c r="N1247" t="n">
        <v>67.65000000000001</v>
      </c>
      <c r="O1247" t="n">
        <v>32767.75</v>
      </c>
      <c r="P1247" t="n">
        <v>500.6</v>
      </c>
      <c r="Q1247" t="n">
        <v>610.26</v>
      </c>
      <c r="R1247" t="n">
        <v>230.91</v>
      </c>
      <c r="S1247" t="n">
        <v>46.36</v>
      </c>
      <c r="T1247" t="n">
        <v>90563.91</v>
      </c>
      <c r="U1247" t="n">
        <v>0.2</v>
      </c>
      <c r="V1247" t="n">
        <v>0.73</v>
      </c>
      <c r="W1247" t="n">
        <v>9.65</v>
      </c>
      <c r="X1247" t="n">
        <v>5.88</v>
      </c>
      <c r="Y1247" t="n">
        <v>1</v>
      </c>
      <c r="Z1247" t="n">
        <v>10</v>
      </c>
    </row>
    <row r="1248">
      <c r="A1248" t="n">
        <v>2</v>
      </c>
      <c r="B1248" t="n">
        <v>135</v>
      </c>
      <c r="C1248" t="inlineStr">
        <is>
          <t xml:space="preserve">CONCLUIDO	</t>
        </is>
      </c>
      <c r="D1248" t="n">
        <v>2.3506</v>
      </c>
      <c r="E1248" t="n">
        <v>42.54</v>
      </c>
      <c r="F1248" t="n">
        <v>28.06</v>
      </c>
      <c r="G1248" t="n">
        <v>7.32</v>
      </c>
      <c r="H1248" t="n">
        <v>0.1</v>
      </c>
      <c r="I1248" t="n">
        <v>230</v>
      </c>
      <c r="J1248" t="n">
        <v>264.25</v>
      </c>
      <c r="K1248" t="n">
        <v>59.89</v>
      </c>
      <c r="L1248" t="n">
        <v>1.5</v>
      </c>
      <c r="M1248" t="n">
        <v>228</v>
      </c>
      <c r="N1248" t="n">
        <v>67.87</v>
      </c>
      <c r="O1248" t="n">
        <v>32825.49</v>
      </c>
      <c r="P1248" t="n">
        <v>479.7</v>
      </c>
      <c r="Q1248" t="n">
        <v>609.62</v>
      </c>
      <c r="R1248" t="n">
        <v>192.75</v>
      </c>
      <c r="S1248" t="n">
        <v>46.36</v>
      </c>
      <c r="T1248" t="n">
        <v>71773.02</v>
      </c>
      <c r="U1248" t="n">
        <v>0.24</v>
      </c>
      <c r="V1248" t="n">
        <v>0.76</v>
      </c>
      <c r="W1248" t="n">
        <v>9.56</v>
      </c>
      <c r="X1248" t="n">
        <v>4.67</v>
      </c>
      <c r="Y1248" t="n">
        <v>1</v>
      </c>
      <c r="Z1248" t="n">
        <v>10</v>
      </c>
    </row>
    <row r="1249">
      <c r="A1249" t="n">
        <v>3</v>
      </c>
      <c r="B1249" t="n">
        <v>135</v>
      </c>
      <c r="C1249" t="inlineStr">
        <is>
          <t xml:space="preserve">CONCLUIDO	</t>
        </is>
      </c>
      <c r="D1249" t="n">
        <v>2.5116</v>
      </c>
      <c r="E1249" t="n">
        <v>39.82</v>
      </c>
      <c r="F1249" t="n">
        <v>27.26</v>
      </c>
      <c r="G1249" t="n">
        <v>8.52</v>
      </c>
      <c r="H1249" t="n">
        <v>0.12</v>
      </c>
      <c r="I1249" t="n">
        <v>192</v>
      </c>
      <c r="J1249" t="n">
        <v>264.72</v>
      </c>
      <c r="K1249" t="n">
        <v>59.89</v>
      </c>
      <c r="L1249" t="n">
        <v>1.75</v>
      </c>
      <c r="M1249" t="n">
        <v>190</v>
      </c>
      <c r="N1249" t="n">
        <v>68.09</v>
      </c>
      <c r="O1249" t="n">
        <v>32883.31</v>
      </c>
      <c r="P1249" t="n">
        <v>465.84</v>
      </c>
      <c r="Q1249" t="n">
        <v>609.4400000000001</v>
      </c>
      <c r="R1249" t="n">
        <v>168.28</v>
      </c>
      <c r="S1249" t="n">
        <v>46.36</v>
      </c>
      <c r="T1249" t="n">
        <v>59729.3</v>
      </c>
      <c r="U1249" t="n">
        <v>0.28</v>
      </c>
      <c r="V1249" t="n">
        <v>0.78</v>
      </c>
      <c r="W1249" t="n">
        <v>9.470000000000001</v>
      </c>
      <c r="X1249" t="n">
        <v>3.87</v>
      </c>
      <c r="Y1249" t="n">
        <v>1</v>
      </c>
      <c r="Z1249" t="n">
        <v>10</v>
      </c>
    </row>
    <row r="1250">
      <c r="A1250" t="n">
        <v>4</v>
      </c>
      <c r="B1250" t="n">
        <v>135</v>
      </c>
      <c r="C1250" t="inlineStr">
        <is>
          <t xml:space="preserve">CONCLUIDO	</t>
        </is>
      </c>
      <c r="D1250" t="n">
        <v>2.6367</v>
      </c>
      <c r="E1250" t="n">
        <v>37.93</v>
      </c>
      <c r="F1250" t="n">
        <v>26.73</v>
      </c>
      <c r="G1250" t="n">
        <v>9.720000000000001</v>
      </c>
      <c r="H1250" t="n">
        <v>0.13</v>
      </c>
      <c r="I1250" t="n">
        <v>165</v>
      </c>
      <c r="J1250" t="n">
        <v>265.19</v>
      </c>
      <c r="K1250" t="n">
        <v>59.89</v>
      </c>
      <c r="L1250" t="n">
        <v>2</v>
      </c>
      <c r="M1250" t="n">
        <v>163</v>
      </c>
      <c r="N1250" t="n">
        <v>68.31</v>
      </c>
      <c r="O1250" t="n">
        <v>32941.21</v>
      </c>
      <c r="P1250" t="n">
        <v>456.77</v>
      </c>
      <c r="Q1250" t="n">
        <v>609.34</v>
      </c>
      <c r="R1250" t="n">
        <v>151.21</v>
      </c>
      <c r="S1250" t="n">
        <v>46.36</v>
      </c>
      <c r="T1250" t="n">
        <v>51329</v>
      </c>
      <c r="U1250" t="n">
        <v>0.31</v>
      </c>
      <c r="V1250" t="n">
        <v>0.8</v>
      </c>
      <c r="W1250" t="n">
        <v>9.460000000000001</v>
      </c>
      <c r="X1250" t="n">
        <v>3.35</v>
      </c>
      <c r="Y1250" t="n">
        <v>1</v>
      </c>
      <c r="Z1250" t="n">
        <v>10</v>
      </c>
    </row>
    <row r="1251">
      <c r="A1251" t="n">
        <v>5</v>
      </c>
      <c r="B1251" t="n">
        <v>135</v>
      </c>
      <c r="C1251" t="inlineStr">
        <is>
          <t xml:space="preserve">CONCLUIDO	</t>
        </is>
      </c>
      <c r="D1251" t="n">
        <v>2.7453</v>
      </c>
      <c r="E1251" t="n">
        <v>36.43</v>
      </c>
      <c r="F1251" t="n">
        <v>26.29</v>
      </c>
      <c r="G1251" t="n">
        <v>10.96</v>
      </c>
      <c r="H1251" t="n">
        <v>0.15</v>
      </c>
      <c r="I1251" t="n">
        <v>144</v>
      </c>
      <c r="J1251" t="n">
        <v>265.66</v>
      </c>
      <c r="K1251" t="n">
        <v>59.89</v>
      </c>
      <c r="L1251" t="n">
        <v>2.25</v>
      </c>
      <c r="M1251" t="n">
        <v>142</v>
      </c>
      <c r="N1251" t="n">
        <v>68.53</v>
      </c>
      <c r="O1251" t="n">
        <v>32999.19</v>
      </c>
      <c r="P1251" t="n">
        <v>449.15</v>
      </c>
      <c r="Q1251" t="n">
        <v>609.41</v>
      </c>
      <c r="R1251" t="n">
        <v>137.42</v>
      </c>
      <c r="S1251" t="n">
        <v>46.36</v>
      </c>
      <c r="T1251" t="n">
        <v>44539.95</v>
      </c>
      <c r="U1251" t="n">
        <v>0.34</v>
      </c>
      <c r="V1251" t="n">
        <v>0.8100000000000001</v>
      </c>
      <c r="W1251" t="n">
        <v>9.43</v>
      </c>
      <c r="X1251" t="n">
        <v>2.91</v>
      </c>
      <c r="Y1251" t="n">
        <v>1</v>
      </c>
      <c r="Z1251" t="n">
        <v>10</v>
      </c>
    </row>
    <row r="1252">
      <c r="A1252" t="n">
        <v>6</v>
      </c>
      <c r="B1252" t="n">
        <v>135</v>
      </c>
      <c r="C1252" t="inlineStr">
        <is>
          <t xml:space="preserve">CONCLUIDO	</t>
        </is>
      </c>
      <c r="D1252" t="n">
        <v>2.8359</v>
      </c>
      <c r="E1252" t="n">
        <v>35.26</v>
      </c>
      <c r="F1252" t="n">
        <v>25.94</v>
      </c>
      <c r="G1252" t="n">
        <v>12.16</v>
      </c>
      <c r="H1252" t="n">
        <v>0.17</v>
      </c>
      <c r="I1252" t="n">
        <v>128</v>
      </c>
      <c r="J1252" t="n">
        <v>266.13</v>
      </c>
      <c r="K1252" t="n">
        <v>59.89</v>
      </c>
      <c r="L1252" t="n">
        <v>2.5</v>
      </c>
      <c r="M1252" t="n">
        <v>126</v>
      </c>
      <c r="N1252" t="n">
        <v>68.75</v>
      </c>
      <c r="O1252" t="n">
        <v>33057.26</v>
      </c>
      <c r="P1252" t="n">
        <v>442.94</v>
      </c>
      <c r="Q1252" t="n">
        <v>609.3</v>
      </c>
      <c r="R1252" t="n">
        <v>127.02</v>
      </c>
      <c r="S1252" t="n">
        <v>46.36</v>
      </c>
      <c r="T1252" t="n">
        <v>39418.18</v>
      </c>
      <c r="U1252" t="n">
        <v>0.36</v>
      </c>
      <c r="V1252" t="n">
        <v>0.82</v>
      </c>
      <c r="W1252" t="n">
        <v>9.380000000000001</v>
      </c>
      <c r="X1252" t="n">
        <v>2.56</v>
      </c>
      <c r="Y1252" t="n">
        <v>1</v>
      </c>
      <c r="Z1252" t="n">
        <v>10</v>
      </c>
    </row>
    <row r="1253">
      <c r="A1253" t="n">
        <v>7</v>
      </c>
      <c r="B1253" t="n">
        <v>135</v>
      </c>
      <c r="C1253" t="inlineStr">
        <is>
          <t xml:space="preserve">CONCLUIDO	</t>
        </is>
      </c>
      <c r="D1253" t="n">
        <v>2.9123</v>
      </c>
      <c r="E1253" t="n">
        <v>34.34</v>
      </c>
      <c r="F1253" t="n">
        <v>25.67</v>
      </c>
      <c r="G1253" t="n">
        <v>13.39</v>
      </c>
      <c r="H1253" t="n">
        <v>0.18</v>
      </c>
      <c r="I1253" t="n">
        <v>115</v>
      </c>
      <c r="J1253" t="n">
        <v>266.6</v>
      </c>
      <c r="K1253" t="n">
        <v>59.89</v>
      </c>
      <c r="L1253" t="n">
        <v>2.75</v>
      </c>
      <c r="M1253" t="n">
        <v>113</v>
      </c>
      <c r="N1253" t="n">
        <v>68.97</v>
      </c>
      <c r="O1253" t="n">
        <v>33115.41</v>
      </c>
      <c r="P1253" t="n">
        <v>438.22</v>
      </c>
      <c r="Q1253" t="n">
        <v>609.3200000000001</v>
      </c>
      <c r="R1253" t="n">
        <v>118.92</v>
      </c>
      <c r="S1253" t="n">
        <v>46.36</v>
      </c>
      <c r="T1253" t="n">
        <v>35434.31</v>
      </c>
      <c r="U1253" t="n">
        <v>0.39</v>
      </c>
      <c r="V1253" t="n">
        <v>0.83</v>
      </c>
      <c r="W1253" t="n">
        <v>9.359999999999999</v>
      </c>
      <c r="X1253" t="n">
        <v>2.29</v>
      </c>
      <c r="Y1253" t="n">
        <v>1</v>
      </c>
      <c r="Z1253" t="n">
        <v>10</v>
      </c>
    </row>
    <row r="1254">
      <c r="A1254" t="n">
        <v>8</v>
      </c>
      <c r="B1254" t="n">
        <v>135</v>
      </c>
      <c r="C1254" t="inlineStr">
        <is>
          <t xml:space="preserve">CONCLUIDO	</t>
        </is>
      </c>
      <c r="D1254" t="n">
        <v>2.9736</v>
      </c>
      <c r="E1254" t="n">
        <v>33.63</v>
      </c>
      <c r="F1254" t="n">
        <v>25.47</v>
      </c>
      <c r="G1254" t="n">
        <v>14.55</v>
      </c>
      <c r="H1254" t="n">
        <v>0.2</v>
      </c>
      <c r="I1254" t="n">
        <v>105</v>
      </c>
      <c r="J1254" t="n">
        <v>267.08</v>
      </c>
      <c r="K1254" t="n">
        <v>59.89</v>
      </c>
      <c r="L1254" t="n">
        <v>3</v>
      </c>
      <c r="M1254" t="n">
        <v>103</v>
      </c>
      <c r="N1254" t="n">
        <v>69.19</v>
      </c>
      <c r="O1254" t="n">
        <v>33173.65</v>
      </c>
      <c r="P1254" t="n">
        <v>434.61</v>
      </c>
      <c r="Q1254" t="n">
        <v>609.2</v>
      </c>
      <c r="R1254" t="n">
        <v>112.37</v>
      </c>
      <c r="S1254" t="n">
        <v>46.36</v>
      </c>
      <c r="T1254" t="n">
        <v>32206.22</v>
      </c>
      <c r="U1254" t="n">
        <v>0.41</v>
      </c>
      <c r="V1254" t="n">
        <v>0.84</v>
      </c>
      <c r="W1254" t="n">
        <v>9.34</v>
      </c>
      <c r="X1254" t="n">
        <v>2.09</v>
      </c>
      <c r="Y1254" t="n">
        <v>1</v>
      </c>
      <c r="Z1254" t="n">
        <v>10</v>
      </c>
    </row>
    <row r="1255">
      <c r="A1255" t="n">
        <v>9</v>
      </c>
      <c r="B1255" t="n">
        <v>135</v>
      </c>
      <c r="C1255" t="inlineStr">
        <is>
          <t xml:space="preserve">CONCLUIDO	</t>
        </is>
      </c>
      <c r="D1255" t="n">
        <v>3.031</v>
      </c>
      <c r="E1255" t="n">
        <v>32.99</v>
      </c>
      <c r="F1255" t="n">
        <v>25.29</v>
      </c>
      <c r="G1255" t="n">
        <v>15.8</v>
      </c>
      <c r="H1255" t="n">
        <v>0.22</v>
      </c>
      <c r="I1255" t="n">
        <v>96</v>
      </c>
      <c r="J1255" t="n">
        <v>267.55</v>
      </c>
      <c r="K1255" t="n">
        <v>59.89</v>
      </c>
      <c r="L1255" t="n">
        <v>3.25</v>
      </c>
      <c r="M1255" t="n">
        <v>94</v>
      </c>
      <c r="N1255" t="n">
        <v>69.41</v>
      </c>
      <c r="O1255" t="n">
        <v>33231.97</v>
      </c>
      <c r="P1255" t="n">
        <v>431.42</v>
      </c>
      <c r="Q1255" t="n">
        <v>609.23</v>
      </c>
      <c r="R1255" t="n">
        <v>106.82</v>
      </c>
      <c r="S1255" t="n">
        <v>46.36</v>
      </c>
      <c r="T1255" t="n">
        <v>29478.8</v>
      </c>
      <c r="U1255" t="n">
        <v>0.43</v>
      </c>
      <c r="V1255" t="n">
        <v>0.84</v>
      </c>
      <c r="W1255" t="n">
        <v>9.33</v>
      </c>
      <c r="X1255" t="n">
        <v>1.91</v>
      </c>
      <c r="Y1255" t="n">
        <v>1</v>
      </c>
      <c r="Z1255" t="n">
        <v>10</v>
      </c>
    </row>
    <row r="1256">
      <c r="A1256" t="n">
        <v>10</v>
      </c>
      <c r="B1256" t="n">
        <v>135</v>
      </c>
      <c r="C1256" t="inlineStr">
        <is>
          <t xml:space="preserve">CONCLUIDO	</t>
        </is>
      </c>
      <c r="D1256" t="n">
        <v>3.0776</v>
      </c>
      <c r="E1256" t="n">
        <v>32.49</v>
      </c>
      <c r="F1256" t="n">
        <v>25.14</v>
      </c>
      <c r="G1256" t="n">
        <v>16.95</v>
      </c>
      <c r="H1256" t="n">
        <v>0.23</v>
      </c>
      <c r="I1256" t="n">
        <v>89</v>
      </c>
      <c r="J1256" t="n">
        <v>268.02</v>
      </c>
      <c r="K1256" t="n">
        <v>59.89</v>
      </c>
      <c r="L1256" t="n">
        <v>3.5</v>
      </c>
      <c r="M1256" t="n">
        <v>87</v>
      </c>
      <c r="N1256" t="n">
        <v>69.64</v>
      </c>
      <c r="O1256" t="n">
        <v>33290.38</v>
      </c>
      <c r="P1256" t="n">
        <v>428.7</v>
      </c>
      <c r="Q1256" t="n">
        <v>609.29</v>
      </c>
      <c r="R1256" t="n">
        <v>102.51</v>
      </c>
      <c r="S1256" t="n">
        <v>46.36</v>
      </c>
      <c r="T1256" t="n">
        <v>27359.26</v>
      </c>
      <c r="U1256" t="n">
        <v>0.45</v>
      </c>
      <c r="V1256" t="n">
        <v>0.85</v>
      </c>
      <c r="W1256" t="n">
        <v>9.31</v>
      </c>
      <c r="X1256" t="n">
        <v>1.76</v>
      </c>
      <c r="Y1256" t="n">
        <v>1</v>
      </c>
      <c r="Z1256" t="n">
        <v>10</v>
      </c>
    </row>
    <row r="1257">
      <c r="A1257" t="n">
        <v>11</v>
      </c>
      <c r="B1257" t="n">
        <v>135</v>
      </c>
      <c r="C1257" t="inlineStr">
        <is>
          <t xml:space="preserve">CONCLUIDO	</t>
        </is>
      </c>
      <c r="D1257" t="n">
        <v>3.1165</v>
      </c>
      <c r="E1257" t="n">
        <v>32.09</v>
      </c>
      <c r="F1257" t="n">
        <v>25.04</v>
      </c>
      <c r="G1257" t="n">
        <v>18.1</v>
      </c>
      <c r="H1257" t="n">
        <v>0.25</v>
      </c>
      <c r="I1257" t="n">
        <v>83</v>
      </c>
      <c r="J1257" t="n">
        <v>268.5</v>
      </c>
      <c r="K1257" t="n">
        <v>59.89</v>
      </c>
      <c r="L1257" t="n">
        <v>3.75</v>
      </c>
      <c r="M1257" t="n">
        <v>81</v>
      </c>
      <c r="N1257" t="n">
        <v>69.86</v>
      </c>
      <c r="O1257" t="n">
        <v>33348.87</v>
      </c>
      <c r="P1257" t="n">
        <v>426.79</v>
      </c>
      <c r="Q1257" t="n">
        <v>609.12</v>
      </c>
      <c r="R1257" t="n">
        <v>98.93000000000001</v>
      </c>
      <c r="S1257" t="n">
        <v>46.36</v>
      </c>
      <c r="T1257" t="n">
        <v>25596.03</v>
      </c>
      <c r="U1257" t="n">
        <v>0.47</v>
      </c>
      <c r="V1257" t="n">
        <v>0.85</v>
      </c>
      <c r="W1257" t="n">
        <v>9.32</v>
      </c>
      <c r="X1257" t="n">
        <v>1.66</v>
      </c>
      <c r="Y1257" t="n">
        <v>1</v>
      </c>
      <c r="Z1257" t="n">
        <v>10</v>
      </c>
    </row>
    <row r="1258">
      <c r="A1258" t="n">
        <v>12</v>
      </c>
      <c r="B1258" t="n">
        <v>135</v>
      </c>
      <c r="C1258" t="inlineStr">
        <is>
          <t xml:space="preserve">CONCLUIDO	</t>
        </is>
      </c>
      <c r="D1258" t="n">
        <v>3.159</v>
      </c>
      <c r="E1258" t="n">
        <v>31.66</v>
      </c>
      <c r="F1258" t="n">
        <v>24.91</v>
      </c>
      <c r="G1258" t="n">
        <v>19.41</v>
      </c>
      <c r="H1258" t="n">
        <v>0.26</v>
      </c>
      <c r="I1258" t="n">
        <v>77</v>
      </c>
      <c r="J1258" t="n">
        <v>268.97</v>
      </c>
      <c r="K1258" t="n">
        <v>59.89</v>
      </c>
      <c r="L1258" t="n">
        <v>4</v>
      </c>
      <c r="M1258" t="n">
        <v>75</v>
      </c>
      <c r="N1258" t="n">
        <v>70.09</v>
      </c>
      <c r="O1258" t="n">
        <v>33407.45</v>
      </c>
      <c r="P1258" t="n">
        <v>424.41</v>
      </c>
      <c r="Q1258" t="n">
        <v>609.0700000000001</v>
      </c>
      <c r="R1258" t="n">
        <v>94.90000000000001</v>
      </c>
      <c r="S1258" t="n">
        <v>46.36</v>
      </c>
      <c r="T1258" t="n">
        <v>23610.07</v>
      </c>
      <c r="U1258" t="n">
        <v>0.49</v>
      </c>
      <c r="V1258" t="n">
        <v>0.86</v>
      </c>
      <c r="W1258" t="n">
        <v>9.31</v>
      </c>
      <c r="X1258" t="n">
        <v>1.53</v>
      </c>
      <c r="Y1258" t="n">
        <v>1</v>
      </c>
      <c r="Z1258" t="n">
        <v>10</v>
      </c>
    </row>
    <row r="1259">
      <c r="A1259" t="n">
        <v>13</v>
      </c>
      <c r="B1259" t="n">
        <v>135</v>
      </c>
      <c r="C1259" t="inlineStr">
        <is>
          <t xml:space="preserve">CONCLUIDO	</t>
        </is>
      </c>
      <c r="D1259" t="n">
        <v>3.1872</v>
      </c>
      <c r="E1259" t="n">
        <v>31.38</v>
      </c>
      <c r="F1259" t="n">
        <v>24.83</v>
      </c>
      <c r="G1259" t="n">
        <v>20.41</v>
      </c>
      <c r="H1259" t="n">
        <v>0.28</v>
      </c>
      <c r="I1259" t="n">
        <v>73</v>
      </c>
      <c r="J1259" t="n">
        <v>269.45</v>
      </c>
      <c r="K1259" t="n">
        <v>59.89</v>
      </c>
      <c r="L1259" t="n">
        <v>4.25</v>
      </c>
      <c r="M1259" t="n">
        <v>71</v>
      </c>
      <c r="N1259" t="n">
        <v>70.31</v>
      </c>
      <c r="O1259" t="n">
        <v>33466.11</v>
      </c>
      <c r="P1259" t="n">
        <v>422.93</v>
      </c>
      <c r="Q1259" t="n">
        <v>609.02</v>
      </c>
      <c r="R1259" t="n">
        <v>92.97</v>
      </c>
      <c r="S1259" t="n">
        <v>46.36</v>
      </c>
      <c r="T1259" t="n">
        <v>22667.06</v>
      </c>
      <c r="U1259" t="n">
        <v>0.5</v>
      </c>
      <c r="V1259" t="n">
        <v>0.86</v>
      </c>
      <c r="W1259" t="n">
        <v>9.289999999999999</v>
      </c>
      <c r="X1259" t="n">
        <v>1.46</v>
      </c>
      <c r="Y1259" t="n">
        <v>1</v>
      </c>
      <c r="Z1259" t="n">
        <v>10</v>
      </c>
    </row>
    <row r="1260">
      <c r="A1260" t="n">
        <v>14</v>
      </c>
      <c r="B1260" t="n">
        <v>135</v>
      </c>
      <c r="C1260" t="inlineStr">
        <is>
          <t xml:space="preserve">CONCLUIDO	</t>
        </is>
      </c>
      <c r="D1260" t="n">
        <v>3.2244</v>
      </c>
      <c r="E1260" t="n">
        <v>31.01</v>
      </c>
      <c r="F1260" t="n">
        <v>24.72</v>
      </c>
      <c r="G1260" t="n">
        <v>21.81</v>
      </c>
      <c r="H1260" t="n">
        <v>0.3</v>
      </c>
      <c r="I1260" t="n">
        <v>68</v>
      </c>
      <c r="J1260" t="n">
        <v>269.92</v>
      </c>
      <c r="K1260" t="n">
        <v>59.89</v>
      </c>
      <c r="L1260" t="n">
        <v>4.5</v>
      </c>
      <c r="M1260" t="n">
        <v>66</v>
      </c>
      <c r="N1260" t="n">
        <v>70.54000000000001</v>
      </c>
      <c r="O1260" t="n">
        <v>33524.86</v>
      </c>
      <c r="P1260" t="n">
        <v>420.9</v>
      </c>
      <c r="Q1260" t="n">
        <v>609.2</v>
      </c>
      <c r="R1260" t="n">
        <v>89.18000000000001</v>
      </c>
      <c r="S1260" t="n">
        <v>46.36</v>
      </c>
      <c r="T1260" t="n">
        <v>20796.83</v>
      </c>
      <c r="U1260" t="n">
        <v>0.52</v>
      </c>
      <c r="V1260" t="n">
        <v>0.86</v>
      </c>
      <c r="W1260" t="n">
        <v>9.289999999999999</v>
      </c>
      <c r="X1260" t="n">
        <v>1.34</v>
      </c>
      <c r="Y1260" t="n">
        <v>1</v>
      </c>
      <c r="Z1260" t="n">
        <v>10</v>
      </c>
    </row>
    <row r="1261">
      <c r="A1261" t="n">
        <v>15</v>
      </c>
      <c r="B1261" t="n">
        <v>135</v>
      </c>
      <c r="C1261" t="inlineStr">
        <is>
          <t xml:space="preserve">CONCLUIDO	</t>
        </is>
      </c>
      <c r="D1261" t="n">
        <v>3.2461</v>
      </c>
      <c r="E1261" t="n">
        <v>30.81</v>
      </c>
      <c r="F1261" t="n">
        <v>24.67</v>
      </c>
      <c r="G1261" t="n">
        <v>22.77</v>
      </c>
      <c r="H1261" t="n">
        <v>0.31</v>
      </c>
      <c r="I1261" t="n">
        <v>65</v>
      </c>
      <c r="J1261" t="n">
        <v>270.4</v>
      </c>
      <c r="K1261" t="n">
        <v>59.89</v>
      </c>
      <c r="L1261" t="n">
        <v>4.75</v>
      </c>
      <c r="M1261" t="n">
        <v>63</v>
      </c>
      <c r="N1261" t="n">
        <v>70.76000000000001</v>
      </c>
      <c r="O1261" t="n">
        <v>33583.7</v>
      </c>
      <c r="P1261" t="n">
        <v>419.73</v>
      </c>
      <c r="Q1261" t="n">
        <v>609.0599999999999</v>
      </c>
      <c r="R1261" t="n">
        <v>87.14</v>
      </c>
      <c r="S1261" t="n">
        <v>46.36</v>
      </c>
      <c r="T1261" t="n">
        <v>19791.78</v>
      </c>
      <c r="U1261" t="n">
        <v>0.53</v>
      </c>
      <c r="V1261" t="n">
        <v>0.86</v>
      </c>
      <c r="W1261" t="n">
        <v>9.300000000000001</v>
      </c>
      <c r="X1261" t="n">
        <v>1.29</v>
      </c>
      <c r="Y1261" t="n">
        <v>1</v>
      </c>
      <c r="Z1261" t="n">
        <v>10</v>
      </c>
    </row>
    <row r="1262">
      <c r="A1262" t="n">
        <v>16</v>
      </c>
      <c r="B1262" t="n">
        <v>135</v>
      </c>
      <c r="C1262" t="inlineStr">
        <is>
          <t xml:space="preserve">CONCLUIDO	</t>
        </is>
      </c>
      <c r="D1262" t="n">
        <v>3.2777</v>
      </c>
      <c r="E1262" t="n">
        <v>30.51</v>
      </c>
      <c r="F1262" t="n">
        <v>24.57</v>
      </c>
      <c r="G1262" t="n">
        <v>24.17</v>
      </c>
      <c r="H1262" t="n">
        <v>0.33</v>
      </c>
      <c r="I1262" t="n">
        <v>61</v>
      </c>
      <c r="J1262" t="n">
        <v>270.88</v>
      </c>
      <c r="K1262" t="n">
        <v>59.89</v>
      </c>
      <c r="L1262" t="n">
        <v>5</v>
      </c>
      <c r="M1262" t="n">
        <v>59</v>
      </c>
      <c r="N1262" t="n">
        <v>70.98999999999999</v>
      </c>
      <c r="O1262" t="n">
        <v>33642.62</v>
      </c>
      <c r="P1262" t="n">
        <v>418.01</v>
      </c>
      <c r="Q1262" t="n">
        <v>609.0700000000001</v>
      </c>
      <c r="R1262" t="n">
        <v>84.53</v>
      </c>
      <c r="S1262" t="n">
        <v>46.36</v>
      </c>
      <c r="T1262" t="n">
        <v>18509.62</v>
      </c>
      <c r="U1262" t="n">
        <v>0.55</v>
      </c>
      <c r="V1262" t="n">
        <v>0.87</v>
      </c>
      <c r="W1262" t="n">
        <v>9.279999999999999</v>
      </c>
      <c r="X1262" t="n">
        <v>1.2</v>
      </c>
      <c r="Y1262" t="n">
        <v>1</v>
      </c>
      <c r="Z1262" t="n">
        <v>10</v>
      </c>
    </row>
    <row r="1263">
      <c r="A1263" t="n">
        <v>17</v>
      </c>
      <c r="B1263" t="n">
        <v>135</v>
      </c>
      <c r="C1263" t="inlineStr">
        <is>
          <t xml:space="preserve">CONCLUIDO	</t>
        </is>
      </c>
      <c r="D1263" t="n">
        <v>3.2983</v>
      </c>
      <c r="E1263" t="n">
        <v>30.32</v>
      </c>
      <c r="F1263" t="n">
        <v>24.53</v>
      </c>
      <c r="G1263" t="n">
        <v>25.38</v>
      </c>
      <c r="H1263" t="n">
        <v>0.34</v>
      </c>
      <c r="I1263" t="n">
        <v>58</v>
      </c>
      <c r="J1263" t="n">
        <v>271.36</v>
      </c>
      <c r="K1263" t="n">
        <v>59.89</v>
      </c>
      <c r="L1263" t="n">
        <v>5.25</v>
      </c>
      <c r="M1263" t="n">
        <v>56</v>
      </c>
      <c r="N1263" t="n">
        <v>71.22</v>
      </c>
      <c r="O1263" t="n">
        <v>33701.64</v>
      </c>
      <c r="P1263" t="n">
        <v>417.17</v>
      </c>
      <c r="Q1263" t="n">
        <v>608.96</v>
      </c>
      <c r="R1263" t="n">
        <v>83.38</v>
      </c>
      <c r="S1263" t="n">
        <v>46.36</v>
      </c>
      <c r="T1263" t="n">
        <v>17949.96</v>
      </c>
      <c r="U1263" t="n">
        <v>0.5600000000000001</v>
      </c>
      <c r="V1263" t="n">
        <v>0.87</v>
      </c>
      <c r="W1263" t="n">
        <v>9.279999999999999</v>
      </c>
      <c r="X1263" t="n">
        <v>1.16</v>
      </c>
      <c r="Y1263" t="n">
        <v>1</v>
      </c>
      <c r="Z1263" t="n">
        <v>10</v>
      </c>
    </row>
    <row r="1264">
      <c r="A1264" t="n">
        <v>18</v>
      </c>
      <c r="B1264" t="n">
        <v>135</v>
      </c>
      <c r="C1264" t="inlineStr">
        <is>
          <t xml:space="preserve">CONCLUIDO	</t>
        </is>
      </c>
      <c r="D1264" t="n">
        <v>3.3149</v>
      </c>
      <c r="E1264" t="n">
        <v>30.17</v>
      </c>
      <c r="F1264" t="n">
        <v>24.48</v>
      </c>
      <c r="G1264" t="n">
        <v>26.23</v>
      </c>
      <c r="H1264" t="n">
        <v>0.36</v>
      </c>
      <c r="I1264" t="n">
        <v>56</v>
      </c>
      <c r="J1264" t="n">
        <v>271.84</v>
      </c>
      <c r="K1264" t="n">
        <v>59.89</v>
      </c>
      <c r="L1264" t="n">
        <v>5.5</v>
      </c>
      <c r="M1264" t="n">
        <v>54</v>
      </c>
      <c r="N1264" t="n">
        <v>71.45</v>
      </c>
      <c r="O1264" t="n">
        <v>33760.74</v>
      </c>
      <c r="P1264" t="n">
        <v>416.18</v>
      </c>
      <c r="Q1264" t="n">
        <v>609</v>
      </c>
      <c r="R1264" t="n">
        <v>81.81999999999999</v>
      </c>
      <c r="S1264" t="n">
        <v>46.36</v>
      </c>
      <c r="T1264" t="n">
        <v>17176.79</v>
      </c>
      <c r="U1264" t="n">
        <v>0.57</v>
      </c>
      <c r="V1264" t="n">
        <v>0.87</v>
      </c>
      <c r="W1264" t="n">
        <v>9.27</v>
      </c>
      <c r="X1264" t="n">
        <v>1.11</v>
      </c>
      <c r="Y1264" t="n">
        <v>1</v>
      </c>
      <c r="Z1264" t="n">
        <v>10</v>
      </c>
    </row>
    <row r="1265">
      <c r="A1265" t="n">
        <v>19</v>
      </c>
      <c r="B1265" t="n">
        <v>135</v>
      </c>
      <c r="C1265" t="inlineStr">
        <is>
          <t xml:space="preserve">CONCLUIDO	</t>
        </is>
      </c>
      <c r="D1265" t="n">
        <v>3.3408</v>
      </c>
      <c r="E1265" t="n">
        <v>29.93</v>
      </c>
      <c r="F1265" t="n">
        <v>24.4</v>
      </c>
      <c r="G1265" t="n">
        <v>27.62</v>
      </c>
      <c r="H1265" t="n">
        <v>0.38</v>
      </c>
      <c r="I1265" t="n">
        <v>53</v>
      </c>
      <c r="J1265" t="n">
        <v>272.32</v>
      </c>
      <c r="K1265" t="n">
        <v>59.89</v>
      </c>
      <c r="L1265" t="n">
        <v>5.75</v>
      </c>
      <c r="M1265" t="n">
        <v>51</v>
      </c>
      <c r="N1265" t="n">
        <v>71.68000000000001</v>
      </c>
      <c r="O1265" t="n">
        <v>33820.05</v>
      </c>
      <c r="P1265" t="n">
        <v>414.61</v>
      </c>
      <c r="Q1265" t="n">
        <v>608.99</v>
      </c>
      <c r="R1265" t="n">
        <v>79.06999999999999</v>
      </c>
      <c r="S1265" t="n">
        <v>46.36</v>
      </c>
      <c r="T1265" t="n">
        <v>15817.48</v>
      </c>
      <c r="U1265" t="n">
        <v>0.59</v>
      </c>
      <c r="V1265" t="n">
        <v>0.87</v>
      </c>
      <c r="W1265" t="n">
        <v>9.27</v>
      </c>
      <c r="X1265" t="n">
        <v>1.02</v>
      </c>
      <c r="Y1265" t="n">
        <v>1</v>
      </c>
      <c r="Z1265" t="n">
        <v>10</v>
      </c>
    </row>
    <row r="1266">
      <c r="A1266" t="n">
        <v>20</v>
      </c>
      <c r="B1266" t="n">
        <v>135</v>
      </c>
      <c r="C1266" t="inlineStr">
        <is>
          <t xml:space="preserve">CONCLUIDO	</t>
        </is>
      </c>
      <c r="D1266" t="n">
        <v>3.3546</v>
      </c>
      <c r="E1266" t="n">
        <v>29.81</v>
      </c>
      <c r="F1266" t="n">
        <v>24.38</v>
      </c>
      <c r="G1266" t="n">
        <v>28.68</v>
      </c>
      <c r="H1266" t="n">
        <v>0.39</v>
      </c>
      <c r="I1266" t="n">
        <v>51</v>
      </c>
      <c r="J1266" t="n">
        <v>272.8</v>
      </c>
      <c r="K1266" t="n">
        <v>59.89</v>
      </c>
      <c r="L1266" t="n">
        <v>6</v>
      </c>
      <c r="M1266" t="n">
        <v>49</v>
      </c>
      <c r="N1266" t="n">
        <v>71.91</v>
      </c>
      <c r="O1266" t="n">
        <v>33879.33</v>
      </c>
      <c r="P1266" t="n">
        <v>414.04</v>
      </c>
      <c r="Q1266" t="n">
        <v>609</v>
      </c>
      <c r="R1266" t="n">
        <v>78.56</v>
      </c>
      <c r="S1266" t="n">
        <v>46.36</v>
      </c>
      <c r="T1266" t="n">
        <v>15573.68</v>
      </c>
      <c r="U1266" t="n">
        <v>0.59</v>
      </c>
      <c r="V1266" t="n">
        <v>0.87</v>
      </c>
      <c r="W1266" t="n">
        <v>9.26</v>
      </c>
      <c r="X1266" t="n">
        <v>1</v>
      </c>
      <c r="Y1266" t="n">
        <v>1</v>
      </c>
      <c r="Z1266" t="n">
        <v>10</v>
      </c>
    </row>
    <row r="1267">
      <c r="A1267" t="n">
        <v>21</v>
      </c>
      <c r="B1267" t="n">
        <v>135</v>
      </c>
      <c r="C1267" t="inlineStr">
        <is>
          <t xml:space="preserve">CONCLUIDO	</t>
        </is>
      </c>
      <c r="D1267" t="n">
        <v>3.3697</v>
      </c>
      <c r="E1267" t="n">
        <v>29.68</v>
      </c>
      <c r="F1267" t="n">
        <v>24.35</v>
      </c>
      <c r="G1267" t="n">
        <v>29.81</v>
      </c>
      <c r="H1267" t="n">
        <v>0.41</v>
      </c>
      <c r="I1267" t="n">
        <v>49</v>
      </c>
      <c r="J1267" t="n">
        <v>273.28</v>
      </c>
      <c r="K1267" t="n">
        <v>59.89</v>
      </c>
      <c r="L1267" t="n">
        <v>6.25</v>
      </c>
      <c r="M1267" t="n">
        <v>47</v>
      </c>
      <c r="N1267" t="n">
        <v>72.14</v>
      </c>
      <c r="O1267" t="n">
        <v>33938.7</v>
      </c>
      <c r="P1267" t="n">
        <v>413.38</v>
      </c>
      <c r="Q1267" t="n">
        <v>608.99</v>
      </c>
      <c r="R1267" t="n">
        <v>77.44</v>
      </c>
      <c r="S1267" t="n">
        <v>46.36</v>
      </c>
      <c r="T1267" t="n">
        <v>15024.97</v>
      </c>
      <c r="U1267" t="n">
        <v>0.6</v>
      </c>
      <c r="V1267" t="n">
        <v>0.88</v>
      </c>
      <c r="W1267" t="n">
        <v>9.26</v>
      </c>
      <c r="X1267" t="n">
        <v>0.97</v>
      </c>
      <c r="Y1267" t="n">
        <v>1</v>
      </c>
      <c r="Z1267" t="n">
        <v>10</v>
      </c>
    </row>
    <row r="1268">
      <c r="A1268" t="n">
        <v>22</v>
      </c>
      <c r="B1268" t="n">
        <v>135</v>
      </c>
      <c r="C1268" t="inlineStr">
        <is>
          <t xml:space="preserve">CONCLUIDO	</t>
        </is>
      </c>
      <c r="D1268" t="n">
        <v>3.3876</v>
      </c>
      <c r="E1268" t="n">
        <v>29.52</v>
      </c>
      <c r="F1268" t="n">
        <v>24.29</v>
      </c>
      <c r="G1268" t="n">
        <v>31.01</v>
      </c>
      <c r="H1268" t="n">
        <v>0.42</v>
      </c>
      <c r="I1268" t="n">
        <v>47</v>
      </c>
      <c r="J1268" t="n">
        <v>273.76</v>
      </c>
      <c r="K1268" t="n">
        <v>59.89</v>
      </c>
      <c r="L1268" t="n">
        <v>6.5</v>
      </c>
      <c r="M1268" t="n">
        <v>45</v>
      </c>
      <c r="N1268" t="n">
        <v>72.37</v>
      </c>
      <c r="O1268" t="n">
        <v>33998.16</v>
      </c>
      <c r="P1268" t="n">
        <v>412.2</v>
      </c>
      <c r="Q1268" t="n">
        <v>608.9400000000001</v>
      </c>
      <c r="R1268" t="n">
        <v>75.77</v>
      </c>
      <c r="S1268" t="n">
        <v>46.36</v>
      </c>
      <c r="T1268" t="n">
        <v>14197.36</v>
      </c>
      <c r="U1268" t="n">
        <v>0.61</v>
      </c>
      <c r="V1268" t="n">
        <v>0.88</v>
      </c>
      <c r="W1268" t="n">
        <v>9.26</v>
      </c>
      <c r="X1268" t="n">
        <v>0.92</v>
      </c>
      <c r="Y1268" t="n">
        <v>1</v>
      </c>
      <c r="Z1268" t="n">
        <v>10</v>
      </c>
    </row>
    <row r="1269">
      <c r="A1269" t="n">
        <v>23</v>
      </c>
      <c r="B1269" t="n">
        <v>135</v>
      </c>
      <c r="C1269" t="inlineStr">
        <is>
          <t xml:space="preserve">CONCLUIDO	</t>
        </is>
      </c>
      <c r="D1269" t="n">
        <v>3.4032</v>
      </c>
      <c r="E1269" t="n">
        <v>29.38</v>
      </c>
      <c r="F1269" t="n">
        <v>24.26</v>
      </c>
      <c r="G1269" t="n">
        <v>32.34</v>
      </c>
      <c r="H1269" t="n">
        <v>0.44</v>
      </c>
      <c r="I1269" t="n">
        <v>45</v>
      </c>
      <c r="J1269" t="n">
        <v>274.24</v>
      </c>
      <c r="K1269" t="n">
        <v>59.89</v>
      </c>
      <c r="L1269" t="n">
        <v>6.75</v>
      </c>
      <c r="M1269" t="n">
        <v>43</v>
      </c>
      <c r="N1269" t="n">
        <v>72.61</v>
      </c>
      <c r="O1269" t="n">
        <v>34057.71</v>
      </c>
      <c r="P1269" t="n">
        <v>411.39</v>
      </c>
      <c r="Q1269" t="n">
        <v>608.99</v>
      </c>
      <c r="R1269" t="n">
        <v>74.83</v>
      </c>
      <c r="S1269" t="n">
        <v>46.36</v>
      </c>
      <c r="T1269" t="n">
        <v>13735.42</v>
      </c>
      <c r="U1269" t="n">
        <v>0.62</v>
      </c>
      <c r="V1269" t="n">
        <v>0.88</v>
      </c>
      <c r="W1269" t="n">
        <v>9.25</v>
      </c>
      <c r="X1269" t="n">
        <v>0.88</v>
      </c>
      <c r="Y1269" t="n">
        <v>1</v>
      </c>
      <c r="Z1269" t="n">
        <v>10</v>
      </c>
    </row>
    <row r="1270">
      <c r="A1270" t="n">
        <v>24</v>
      </c>
      <c r="B1270" t="n">
        <v>135</v>
      </c>
      <c r="C1270" t="inlineStr">
        <is>
          <t xml:space="preserve">CONCLUIDO	</t>
        </is>
      </c>
      <c r="D1270" t="n">
        <v>3.4196</v>
      </c>
      <c r="E1270" t="n">
        <v>29.24</v>
      </c>
      <c r="F1270" t="n">
        <v>24.22</v>
      </c>
      <c r="G1270" t="n">
        <v>33.79</v>
      </c>
      <c r="H1270" t="n">
        <v>0.45</v>
      </c>
      <c r="I1270" t="n">
        <v>43</v>
      </c>
      <c r="J1270" t="n">
        <v>274.73</v>
      </c>
      <c r="K1270" t="n">
        <v>59.89</v>
      </c>
      <c r="L1270" t="n">
        <v>7</v>
      </c>
      <c r="M1270" t="n">
        <v>41</v>
      </c>
      <c r="N1270" t="n">
        <v>72.84</v>
      </c>
      <c r="O1270" t="n">
        <v>34117.35</v>
      </c>
      <c r="P1270" t="n">
        <v>410.67</v>
      </c>
      <c r="Q1270" t="n">
        <v>608.89</v>
      </c>
      <c r="R1270" t="n">
        <v>73.51000000000001</v>
      </c>
      <c r="S1270" t="n">
        <v>46.36</v>
      </c>
      <c r="T1270" t="n">
        <v>13085.49</v>
      </c>
      <c r="U1270" t="n">
        <v>0.63</v>
      </c>
      <c r="V1270" t="n">
        <v>0.88</v>
      </c>
      <c r="W1270" t="n">
        <v>9.25</v>
      </c>
      <c r="X1270" t="n">
        <v>0.84</v>
      </c>
      <c r="Y1270" t="n">
        <v>1</v>
      </c>
      <c r="Z1270" t="n">
        <v>10</v>
      </c>
    </row>
    <row r="1271">
      <c r="A1271" t="n">
        <v>25</v>
      </c>
      <c r="B1271" t="n">
        <v>135</v>
      </c>
      <c r="C1271" t="inlineStr">
        <is>
          <t xml:space="preserve">CONCLUIDO	</t>
        </is>
      </c>
      <c r="D1271" t="n">
        <v>3.4271</v>
      </c>
      <c r="E1271" t="n">
        <v>29.18</v>
      </c>
      <c r="F1271" t="n">
        <v>24.2</v>
      </c>
      <c r="G1271" t="n">
        <v>34.58</v>
      </c>
      <c r="H1271" t="n">
        <v>0.47</v>
      </c>
      <c r="I1271" t="n">
        <v>42</v>
      </c>
      <c r="J1271" t="n">
        <v>275.21</v>
      </c>
      <c r="K1271" t="n">
        <v>59.89</v>
      </c>
      <c r="L1271" t="n">
        <v>7.25</v>
      </c>
      <c r="M1271" t="n">
        <v>40</v>
      </c>
      <c r="N1271" t="n">
        <v>73.08</v>
      </c>
      <c r="O1271" t="n">
        <v>34177.09</v>
      </c>
      <c r="P1271" t="n">
        <v>410.25</v>
      </c>
      <c r="Q1271" t="n">
        <v>608.89</v>
      </c>
      <c r="R1271" t="n">
        <v>73.14</v>
      </c>
      <c r="S1271" t="n">
        <v>46.36</v>
      </c>
      <c r="T1271" t="n">
        <v>12908.87</v>
      </c>
      <c r="U1271" t="n">
        <v>0.63</v>
      </c>
      <c r="V1271" t="n">
        <v>0.88</v>
      </c>
      <c r="W1271" t="n">
        <v>9.25</v>
      </c>
      <c r="X1271" t="n">
        <v>0.83</v>
      </c>
      <c r="Y1271" t="n">
        <v>1</v>
      </c>
      <c r="Z1271" t="n">
        <v>10</v>
      </c>
    </row>
    <row r="1272">
      <c r="A1272" t="n">
        <v>26</v>
      </c>
      <c r="B1272" t="n">
        <v>135</v>
      </c>
      <c r="C1272" t="inlineStr">
        <is>
          <t xml:space="preserve">CONCLUIDO	</t>
        </is>
      </c>
      <c r="D1272" t="n">
        <v>3.4462</v>
      </c>
      <c r="E1272" t="n">
        <v>29.02</v>
      </c>
      <c r="F1272" t="n">
        <v>24.14</v>
      </c>
      <c r="G1272" t="n">
        <v>36.21</v>
      </c>
      <c r="H1272" t="n">
        <v>0.48</v>
      </c>
      <c r="I1272" t="n">
        <v>40</v>
      </c>
      <c r="J1272" t="n">
        <v>275.7</v>
      </c>
      <c r="K1272" t="n">
        <v>59.89</v>
      </c>
      <c r="L1272" t="n">
        <v>7.5</v>
      </c>
      <c r="M1272" t="n">
        <v>38</v>
      </c>
      <c r="N1272" t="n">
        <v>73.31</v>
      </c>
      <c r="O1272" t="n">
        <v>34236.91</v>
      </c>
      <c r="P1272" t="n">
        <v>408.98</v>
      </c>
      <c r="Q1272" t="n">
        <v>609.01</v>
      </c>
      <c r="R1272" t="n">
        <v>71.41</v>
      </c>
      <c r="S1272" t="n">
        <v>46.36</v>
      </c>
      <c r="T1272" t="n">
        <v>12051.5</v>
      </c>
      <c r="U1272" t="n">
        <v>0.65</v>
      </c>
      <c r="V1272" t="n">
        <v>0.88</v>
      </c>
      <c r="W1272" t="n">
        <v>9.24</v>
      </c>
      <c r="X1272" t="n">
        <v>0.77</v>
      </c>
      <c r="Y1272" t="n">
        <v>1</v>
      </c>
      <c r="Z1272" t="n">
        <v>10</v>
      </c>
    </row>
    <row r="1273">
      <c r="A1273" t="n">
        <v>27</v>
      </c>
      <c r="B1273" t="n">
        <v>135</v>
      </c>
      <c r="C1273" t="inlineStr">
        <is>
          <t xml:space="preserve">CONCLUIDO	</t>
        </is>
      </c>
      <c r="D1273" t="n">
        <v>3.4519</v>
      </c>
      <c r="E1273" t="n">
        <v>28.97</v>
      </c>
      <c r="F1273" t="n">
        <v>24.14</v>
      </c>
      <c r="G1273" t="n">
        <v>37.15</v>
      </c>
      <c r="H1273" t="n">
        <v>0.5</v>
      </c>
      <c r="I1273" t="n">
        <v>39</v>
      </c>
      <c r="J1273" t="n">
        <v>276.18</v>
      </c>
      <c r="K1273" t="n">
        <v>59.89</v>
      </c>
      <c r="L1273" t="n">
        <v>7.75</v>
      </c>
      <c r="M1273" t="n">
        <v>37</v>
      </c>
      <c r="N1273" t="n">
        <v>73.55</v>
      </c>
      <c r="O1273" t="n">
        <v>34296.82</v>
      </c>
      <c r="P1273" t="n">
        <v>408.8</v>
      </c>
      <c r="Q1273" t="n">
        <v>608.85</v>
      </c>
      <c r="R1273" t="n">
        <v>71.37</v>
      </c>
      <c r="S1273" t="n">
        <v>46.36</v>
      </c>
      <c r="T1273" t="n">
        <v>12037.42</v>
      </c>
      <c r="U1273" t="n">
        <v>0.65</v>
      </c>
      <c r="V1273" t="n">
        <v>0.88</v>
      </c>
      <c r="W1273" t="n">
        <v>9.24</v>
      </c>
      <c r="X1273" t="n">
        <v>0.77</v>
      </c>
      <c r="Y1273" t="n">
        <v>1</v>
      </c>
      <c r="Z1273" t="n">
        <v>10</v>
      </c>
    </row>
    <row r="1274">
      <c r="A1274" t="n">
        <v>28</v>
      </c>
      <c r="B1274" t="n">
        <v>135</v>
      </c>
      <c r="C1274" t="inlineStr">
        <is>
          <t xml:space="preserve">CONCLUIDO	</t>
        </is>
      </c>
      <c r="D1274" t="n">
        <v>3.4619</v>
      </c>
      <c r="E1274" t="n">
        <v>28.89</v>
      </c>
      <c r="F1274" t="n">
        <v>24.11</v>
      </c>
      <c r="G1274" t="n">
        <v>38.07</v>
      </c>
      <c r="H1274" t="n">
        <v>0.51</v>
      </c>
      <c r="I1274" t="n">
        <v>38</v>
      </c>
      <c r="J1274" t="n">
        <v>276.67</v>
      </c>
      <c r="K1274" t="n">
        <v>59.89</v>
      </c>
      <c r="L1274" t="n">
        <v>8</v>
      </c>
      <c r="M1274" t="n">
        <v>36</v>
      </c>
      <c r="N1274" t="n">
        <v>73.78</v>
      </c>
      <c r="O1274" t="n">
        <v>34356.83</v>
      </c>
      <c r="P1274" t="n">
        <v>408.2</v>
      </c>
      <c r="Q1274" t="n">
        <v>608.9</v>
      </c>
      <c r="R1274" t="n">
        <v>70.29000000000001</v>
      </c>
      <c r="S1274" t="n">
        <v>46.36</v>
      </c>
      <c r="T1274" t="n">
        <v>11500.91</v>
      </c>
      <c r="U1274" t="n">
        <v>0.66</v>
      </c>
      <c r="V1274" t="n">
        <v>0.88</v>
      </c>
      <c r="W1274" t="n">
        <v>9.24</v>
      </c>
      <c r="X1274" t="n">
        <v>0.74</v>
      </c>
      <c r="Y1274" t="n">
        <v>1</v>
      </c>
      <c r="Z1274" t="n">
        <v>10</v>
      </c>
    </row>
    <row r="1275">
      <c r="A1275" t="n">
        <v>29</v>
      </c>
      <c r="B1275" t="n">
        <v>135</v>
      </c>
      <c r="C1275" t="inlineStr">
        <is>
          <t xml:space="preserve">CONCLUIDO	</t>
        </is>
      </c>
      <c r="D1275" t="n">
        <v>3.4689</v>
      </c>
      <c r="E1275" t="n">
        <v>28.83</v>
      </c>
      <c r="F1275" t="n">
        <v>24.1</v>
      </c>
      <c r="G1275" t="n">
        <v>39.09</v>
      </c>
      <c r="H1275" t="n">
        <v>0.53</v>
      </c>
      <c r="I1275" t="n">
        <v>37</v>
      </c>
      <c r="J1275" t="n">
        <v>277.16</v>
      </c>
      <c r="K1275" t="n">
        <v>59.89</v>
      </c>
      <c r="L1275" t="n">
        <v>8.25</v>
      </c>
      <c r="M1275" t="n">
        <v>35</v>
      </c>
      <c r="N1275" t="n">
        <v>74.02</v>
      </c>
      <c r="O1275" t="n">
        <v>34416.93</v>
      </c>
      <c r="P1275" t="n">
        <v>407.93</v>
      </c>
      <c r="Q1275" t="n">
        <v>608.86</v>
      </c>
      <c r="R1275" t="n">
        <v>70.18000000000001</v>
      </c>
      <c r="S1275" t="n">
        <v>46.36</v>
      </c>
      <c r="T1275" t="n">
        <v>11453.96</v>
      </c>
      <c r="U1275" t="n">
        <v>0.66</v>
      </c>
      <c r="V1275" t="n">
        <v>0.88</v>
      </c>
      <c r="W1275" t="n">
        <v>9.24</v>
      </c>
      <c r="X1275" t="n">
        <v>0.73</v>
      </c>
      <c r="Y1275" t="n">
        <v>1</v>
      </c>
      <c r="Z1275" t="n">
        <v>10</v>
      </c>
    </row>
    <row r="1276">
      <c r="A1276" t="n">
        <v>30</v>
      </c>
      <c r="B1276" t="n">
        <v>135</v>
      </c>
      <c r="C1276" t="inlineStr">
        <is>
          <t xml:space="preserve">CONCLUIDO	</t>
        </is>
      </c>
      <c r="D1276" t="n">
        <v>3.479</v>
      </c>
      <c r="E1276" t="n">
        <v>28.74</v>
      </c>
      <c r="F1276" t="n">
        <v>24.07</v>
      </c>
      <c r="G1276" t="n">
        <v>40.12</v>
      </c>
      <c r="H1276" t="n">
        <v>0.55</v>
      </c>
      <c r="I1276" t="n">
        <v>36</v>
      </c>
      <c r="J1276" t="n">
        <v>277.65</v>
      </c>
      <c r="K1276" t="n">
        <v>59.89</v>
      </c>
      <c r="L1276" t="n">
        <v>8.5</v>
      </c>
      <c r="M1276" t="n">
        <v>34</v>
      </c>
      <c r="N1276" t="n">
        <v>74.26000000000001</v>
      </c>
      <c r="O1276" t="n">
        <v>34477.13</v>
      </c>
      <c r="P1276" t="n">
        <v>407.18</v>
      </c>
      <c r="Q1276" t="n">
        <v>608.84</v>
      </c>
      <c r="R1276" t="n">
        <v>69.02</v>
      </c>
      <c r="S1276" t="n">
        <v>46.36</v>
      </c>
      <c r="T1276" t="n">
        <v>10876.81</v>
      </c>
      <c r="U1276" t="n">
        <v>0.67</v>
      </c>
      <c r="V1276" t="n">
        <v>0.89</v>
      </c>
      <c r="W1276" t="n">
        <v>9.24</v>
      </c>
      <c r="X1276" t="n">
        <v>0.7</v>
      </c>
      <c r="Y1276" t="n">
        <v>1</v>
      </c>
      <c r="Z1276" t="n">
        <v>10</v>
      </c>
    </row>
    <row r="1277">
      <c r="A1277" t="n">
        <v>31</v>
      </c>
      <c r="B1277" t="n">
        <v>135</v>
      </c>
      <c r="C1277" t="inlineStr">
        <is>
          <t xml:space="preserve">CONCLUIDO	</t>
        </is>
      </c>
      <c r="D1277" t="n">
        <v>3.4872</v>
      </c>
      <c r="E1277" t="n">
        <v>28.68</v>
      </c>
      <c r="F1277" t="n">
        <v>24.05</v>
      </c>
      <c r="G1277" t="n">
        <v>41.24</v>
      </c>
      <c r="H1277" t="n">
        <v>0.5600000000000001</v>
      </c>
      <c r="I1277" t="n">
        <v>35</v>
      </c>
      <c r="J1277" t="n">
        <v>278.13</v>
      </c>
      <c r="K1277" t="n">
        <v>59.89</v>
      </c>
      <c r="L1277" t="n">
        <v>8.75</v>
      </c>
      <c r="M1277" t="n">
        <v>33</v>
      </c>
      <c r="N1277" t="n">
        <v>74.5</v>
      </c>
      <c r="O1277" t="n">
        <v>34537.41</v>
      </c>
      <c r="P1277" t="n">
        <v>406.64</v>
      </c>
      <c r="Q1277" t="n">
        <v>608.9299999999999</v>
      </c>
      <c r="R1277" t="n">
        <v>68.34</v>
      </c>
      <c r="S1277" t="n">
        <v>46.36</v>
      </c>
      <c r="T1277" t="n">
        <v>10541.28</v>
      </c>
      <c r="U1277" t="n">
        <v>0.68</v>
      </c>
      <c r="V1277" t="n">
        <v>0.89</v>
      </c>
      <c r="W1277" t="n">
        <v>9.24</v>
      </c>
      <c r="X1277" t="n">
        <v>0.68</v>
      </c>
      <c r="Y1277" t="n">
        <v>1</v>
      </c>
      <c r="Z1277" t="n">
        <v>10</v>
      </c>
    </row>
    <row r="1278">
      <c r="A1278" t="n">
        <v>32</v>
      </c>
      <c r="B1278" t="n">
        <v>135</v>
      </c>
      <c r="C1278" t="inlineStr">
        <is>
          <t xml:space="preserve">CONCLUIDO	</t>
        </is>
      </c>
      <c r="D1278" t="n">
        <v>3.495</v>
      </c>
      <c r="E1278" t="n">
        <v>28.61</v>
      </c>
      <c r="F1278" t="n">
        <v>24.04</v>
      </c>
      <c r="G1278" t="n">
        <v>42.42</v>
      </c>
      <c r="H1278" t="n">
        <v>0.58</v>
      </c>
      <c r="I1278" t="n">
        <v>34</v>
      </c>
      <c r="J1278" t="n">
        <v>278.62</v>
      </c>
      <c r="K1278" t="n">
        <v>59.89</v>
      </c>
      <c r="L1278" t="n">
        <v>9</v>
      </c>
      <c r="M1278" t="n">
        <v>32</v>
      </c>
      <c r="N1278" t="n">
        <v>74.73999999999999</v>
      </c>
      <c r="O1278" t="n">
        <v>34597.8</v>
      </c>
      <c r="P1278" t="n">
        <v>406.16</v>
      </c>
      <c r="Q1278" t="n">
        <v>608.86</v>
      </c>
      <c r="R1278" t="n">
        <v>68.16</v>
      </c>
      <c r="S1278" t="n">
        <v>46.36</v>
      </c>
      <c r="T1278" t="n">
        <v>10458.25</v>
      </c>
      <c r="U1278" t="n">
        <v>0.68</v>
      </c>
      <c r="V1278" t="n">
        <v>0.89</v>
      </c>
      <c r="W1278" t="n">
        <v>9.23</v>
      </c>
      <c r="X1278" t="n">
        <v>0.67</v>
      </c>
      <c r="Y1278" t="n">
        <v>1</v>
      </c>
      <c r="Z1278" t="n">
        <v>10</v>
      </c>
    </row>
    <row r="1279">
      <c r="A1279" t="n">
        <v>33</v>
      </c>
      <c r="B1279" t="n">
        <v>135</v>
      </c>
      <c r="C1279" t="inlineStr">
        <is>
          <t xml:space="preserve">CONCLUIDO	</t>
        </is>
      </c>
      <c r="D1279" t="n">
        <v>3.5051</v>
      </c>
      <c r="E1279" t="n">
        <v>28.53</v>
      </c>
      <c r="F1279" t="n">
        <v>24.01</v>
      </c>
      <c r="G1279" t="n">
        <v>43.65</v>
      </c>
      <c r="H1279" t="n">
        <v>0.59</v>
      </c>
      <c r="I1279" t="n">
        <v>33</v>
      </c>
      <c r="J1279" t="n">
        <v>279.11</v>
      </c>
      <c r="K1279" t="n">
        <v>59.89</v>
      </c>
      <c r="L1279" t="n">
        <v>9.25</v>
      </c>
      <c r="M1279" t="n">
        <v>31</v>
      </c>
      <c r="N1279" t="n">
        <v>74.98</v>
      </c>
      <c r="O1279" t="n">
        <v>34658.27</v>
      </c>
      <c r="P1279" t="n">
        <v>405.64</v>
      </c>
      <c r="Q1279" t="n">
        <v>608.92</v>
      </c>
      <c r="R1279" t="n">
        <v>67.09999999999999</v>
      </c>
      <c r="S1279" t="n">
        <v>46.36</v>
      </c>
      <c r="T1279" t="n">
        <v>9934.459999999999</v>
      </c>
      <c r="U1279" t="n">
        <v>0.6899999999999999</v>
      </c>
      <c r="V1279" t="n">
        <v>0.89</v>
      </c>
      <c r="W1279" t="n">
        <v>9.23</v>
      </c>
      <c r="X1279" t="n">
        <v>0.63</v>
      </c>
      <c r="Y1279" t="n">
        <v>1</v>
      </c>
      <c r="Z1279" t="n">
        <v>10</v>
      </c>
    </row>
    <row r="1280">
      <c r="A1280" t="n">
        <v>34</v>
      </c>
      <c r="B1280" t="n">
        <v>135</v>
      </c>
      <c r="C1280" t="inlineStr">
        <is>
          <t xml:space="preserve">CONCLUIDO	</t>
        </is>
      </c>
      <c r="D1280" t="n">
        <v>3.512</v>
      </c>
      <c r="E1280" t="n">
        <v>28.47</v>
      </c>
      <c r="F1280" t="n">
        <v>24</v>
      </c>
      <c r="G1280" t="n">
        <v>45.01</v>
      </c>
      <c r="H1280" t="n">
        <v>0.6</v>
      </c>
      <c r="I1280" t="n">
        <v>32</v>
      </c>
      <c r="J1280" t="n">
        <v>279.61</v>
      </c>
      <c r="K1280" t="n">
        <v>59.89</v>
      </c>
      <c r="L1280" t="n">
        <v>9.5</v>
      </c>
      <c r="M1280" t="n">
        <v>30</v>
      </c>
      <c r="N1280" t="n">
        <v>75.22</v>
      </c>
      <c r="O1280" t="n">
        <v>34718.84</v>
      </c>
      <c r="P1280" t="n">
        <v>405.33</v>
      </c>
      <c r="Q1280" t="n">
        <v>608.85</v>
      </c>
      <c r="R1280" t="n">
        <v>66.92</v>
      </c>
      <c r="S1280" t="n">
        <v>46.36</v>
      </c>
      <c r="T1280" t="n">
        <v>9845.959999999999</v>
      </c>
      <c r="U1280" t="n">
        <v>0.6899999999999999</v>
      </c>
      <c r="V1280" t="n">
        <v>0.89</v>
      </c>
      <c r="W1280" t="n">
        <v>9.23</v>
      </c>
      <c r="X1280" t="n">
        <v>0.63</v>
      </c>
      <c r="Y1280" t="n">
        <v>1</v>
      </c>
      <c r="Z1280" t="n">
        <v>10</v>
      </c>
    </row>
    <row r="1281">
      <c r="A1281" t="n">
        <v>35</v>
      </c>
      <c r="B1281" t="n">
        <v>135</v>
      </c>
      <c r="C1281" t="inlineStr">
        <is>
          <t xml:space="preserve">CONCLUIDO	</t>
        </is>
      </c>
      <c r="D1281" t="n">
        <v>3.5227</v>
      </c>
      <c r="E1281" t="n">
        <v>28.39</v>
      </c>
      <c r="F1281" t="n">
        <v>23.97</v>
      </c>
      <c r="G1281" t="n">
        <v>46.39</v>
      </c>
      <c r="H1281" t="n">
        <v>0.62</v>
      </c>
      <c r="I1281" t="n">
        <v>31</v>
      </c>
      <c r="J1281" t="n">
        <v>280.1</v>
      </c>
      <c r="K1281" t="n">
        <v>59.89</v>
      </c>
      <c r="L1281" t="n">
        <v>9.75</v>
      </c>
      <c r="M1281" t="n">
        <v>29</v>
      </c>
      <c r="N1281" t="n">
        <v>75.45999999999999</v>
      </c>
      <c r="O1281" t="n">
        <v>34779.51</v>
      </c>
      <c r="P1281" t="n">
        <v>404.64</v>
      </c>
      <c r="Q1281" t="n">
        <v>608.84</v>
      </c>
      <c r="R1281" t="n">
        <v>65.7</v>
      </c>
      <c r="S1281" t="n">
        <v>46.36</v>
      </c>
      <c r="T1281" t="n">
        <v>9241.24</v>
      </c>
      <c r="U1281" t="n">
        <v>0.71</v>
      </c>
      <c r="V1281" t="n">
        <v>0.89</v>
      </c>
      <c r="W1281" t="n">
        <v>9.23</v>
      </c>
      <c r="X1281" t="n">
        <v>0.6</v>
      </c>
      <c r="Y1281" t="n">
        <v>1</v>
      </c>
      <c r="Z1281" t="n">
        <v>10</v>
      </c>
    </row>
    <row r="1282">
      <c r="A1282" t="n">
        <v>36</v>
      </c>
      <c r="B1282" t="n">
        <v>135</v>
      </c>
      <c r="C1282" t="inlineStr">
        <is>
          <t xml:space="preserve">CONCLUIDO	</t>
        </is>
      </c>
      <c r="D1282" t="n">
        <v>3.5287</v>
      </c>
      <c r="E1282" t="n">
        <v>28.34</v>
      </c>
      <c r="F1282" t="n">
        <v>23.97</v>
      </c>
      <c r="G1282" t="n">
        <v>47.94</v>
      </c>
      <c r="H1282" t="n">
        <v>0.63</v>
      </c>
      <c r="I1282" t="n">
        <v>30</v>
      </c>
      <c r="J1282" t="n">
        <v>280.59</v>
      </c>
      <c r="K1282" t="n">
        <v>59.89</v>
      </c>
      <c r="L1282" t="n">
        <v>10</v>
      </c>
      <c r="M1282" t="n">
        <v>28</v>
      </c>
      <c r="N1282" t="n">
        <v>75.7</v>
      </c>
      <c r="O1282" t="n">
        <v>34840.27</v>
      </c>
      <c r="P1282" t="n">
        <v>404.43</v>
      </c>
      <c r="Q1282" t="n">
        <v>608.86</v>
      </c>
      <c r="R1282" t="n">
        <v>65.81999999999999</v>
      </c>
      <c r="S1282" t="n">
        <v>46.36</v>
      </c>
      <c r="T1282" t="n">
        <v>9306.440000000001</v>
      </c>
      <c r="U1282" t="n">
        <v>0.7</v>
      </c>
      <c r="V1282" t="n">
        <v>0.89</v>
      </c>
      <c r="W1282" t="n">
        <v>9.23</v>
      </c>
      <c r="X1282" t="n">
        <v>0.6</v>
      </c>
      <c r="Y1282" t="n">
        <v>1</v>
      </c>
      <c r="Z1282" t="n">
        <v>10</v>
      </c>
    </row>
    <row r="1283">
      <c r="A1283" t="n">
        <v>37</v>
      </c>
      <c r="B1283" t="n">
        <v>135</v>
      </c>
      <c r="C1283" t="inlineStr">
        <is>
          <t xml:space="preserve">CONCLUIDO	</t>
        </is>
      </c>
      <c r="D1283" t="n">
        <v>3.5298</v>
      </c>
      <c r="E1283" t="n">
        <v>28.33</v>
      </c>
      <c r="F1283" t="n">
        <v>23.96</v>
      </c>
      <c r="G1283" t="n">
        <v>47.92</v>
      </c>
      <c r="H1283" t="n">
        <v>0.65</v>
      </c>
      <c r="I1283" t="n">
        <v>30</v>
      </c>
      <c r="J1283" t="n">
        <v>281.08</v>
      </c>
      <c r="K1283" t="n">
        <v>59.89</v>
      </c>
      <c r="L1283" t="n">
        <v>10.25</v>
      </c>
      <c r="M1283" t="n">
        <v>28</v>
      </c>
      <c r="N1283" t="n">
        <v>75.95</v>
      </c>
      <c r="O1283" t="n">
        <v>34901.13</v>
      </c>
      <c r="P1283" t="n">
        <v>404.09</v>
      </c>
      <c r="Q1283" t="n">
        <v>608.85</v>
      </c>
      <c r="R1283" t="n">
        <v>65.66</v>
      </c>
      <c r="S1283" t="n">
        <v>46.36</v>
      </c>
      <c r="T1283" t="n">
        <v>9229.549999999999</v>
      </c>
      <c r="U1283" t="n">
        <v>0.71</v>
      </c>
      <c r="V1283" t="n">
        <v>0.89</v>
      </c>
      <c r="W1283" t="n">
        <v>9.23</v>
      </c>
      <c r="X1283" t="n">
        <v>0.59</v>
      </c>
      <c r="Y1283" t="n">
        <v>1</v>
      </c>
      <c r="Z1283" t="n">
        <v>10</v>
      </c>
    </row>
    <row r="1284">
      <c r="A1284" t="n">
        <v>38</v>
      </c>
      <c r="B1284" t="n">
        <v>135</v>
      </c>
      <c r="C1284" t="inlineStr">
        <is>
          <t xml:space="preserve">CONCLUIDO	</t>
        </is>
      </c>
      <c r="D1284" t="n">
        <v>3.5412</v>
      </c>
      <c r="E1284" t="n">
        <v>28.24</v>
      </c>
      <c r="F1284" t="n">
        <v>23.92</v>
      </c>
      <c r="G1284" t="n">
        <v>49.49</v>
      </c>
      <c r="H1284" t="n">
        <v>0.66</v>
      </c>
      <c r="I1284" t="n">
        <v>29</v>
      </c>
      <c r="J1284" t="n">
        <v>281.58</v>
      </c>
      <c r="K1284" t="n">
        <v>59.89</v>
      </c>
      <c r="L1284" t="n">
        <v>10.5</v>
      </c>
      <c r="M1284" t="n">
        <v>27</v>
      </c>
      <c r="N1284" t="n">
        <v>76.19</v>
      </c>
      <c r="O1284" t="n">
        <v>34962.08</v>
      </c>
      <c r="P1284" t="n">
        <v>403.47</v>
      </c>
      <c r="Q1284" t="n">
        <v>608.83</v>
      </c>
      <c r="R1284" t="n">
        <v>64.09999999999999</v>
      </c>
      <c r="S1284" t="n">
        <v>46.36</v>
      </c>
      <c r="T1284" t="n">
        <v>8450.07</v>
      </c>
      <c r="U1284" t="n">
        <v>0.72</v>
      </c>
      <c r="V1284" t="n">
        <v>0.89</v>
      </c>
      <c r="W1284" t="n">
        <v>9.23</v>
      </c>
      <c r="X1284" t="n">
        <v>0.55</v>
      </c>
      <c r="Y1284" t="n">
        <v>1</v>
      </c>
      <c r="Z1284" t="n">
        <v>10</v>
      </c>
    </row>
    <row r="1285">
      <c r="A1285" t="n">
        <v>39</v>
      </c>
      <c r="B1285" t="n">
        <v>135</v>
      </c>
      <c r="C1285" t="inlineStr">
        <is>
          <t xml:space="preserve">CONCLUIDO	</t>
        </is>
      </c>
      <c r="D1285" t="n">
        <v>3.547</v>
      </c>
      <c r="E1285" t="n">
        <v>28.19</v>
      </c>
      <c r="F1285" t="n">
        <v>23.92</v>
      </c>
      <c r="G1285" t="n">
        <v>51.27</v>
      </c>
      <c r="H1285" t="n">
        <v>0.68</v>
      </c>
      <c r="I1285" t="n">
        <v>28</v>
      </c>
      <c r="J1285" t="n">
        <v>282.07</v>
      </c>
      <c r="K1285" t="n">
        <v>59.89</v>
      </c>
      <c r="L1285" t="n">
        <v>10.75</v>
      </c>
      <c r="M1285" t="n">
        <v>26</v>
      </c>
      <c r="N1285" t="n">
        <v>76.44</v>
      </c>
      <c r="O1285" t="n">
        <v>35023.13</v>
      </c>
      <c r="P1285" t="n">
        <v>403.37</v>
      </c>
      <c r="Q1285" t="n">
        <v>608.8200000000001</v>
      </c>
      <c r="R1285" t="n">
        <v>64.65000000000001</v>
      </c>
      <c r="S1285" t="n">
        <v>46.36</v>
      </c>
      <c r="T1285" t="n">
        <v>8734.49</v>
      </c>
      <c r="U1285" t="n">
        <v>0.72</v>
      </c>
      <c r="V1285" t="n">
        <v>0.89</v>
      </c>
      <c r="W1285" t="n">
        <v>9.220000000000001</v>
      </c>
      <c r="X1285" t="n">
        <v>0.55</v>
      </c>
      <c r="Y1285" t="n">
        <v>1</v>
      </c>
      <c r="Z1285" t="n">
        <v>10</v>
      </c>
    </row>
    <row r="1286">
      <c r="A1286" t="n">
        <v>40</v>
      </c>
      <c r="B1286" t="n">
        <v>135</v>
      </c>
      <c r="C1286" t="inlineStr">
        <is>
          <t xml:space="preserve">CONCLUIDO	</t>
        </is>
      </c>
      <c r="D1286" t="n">
        <v>3.5478</v>
      </c>
      <c r="E1286" t="n">
        <v>28.19</v>
      </c>
      <c r="F1286" t="n">
        <v>23.92</v>
      </c>
      <c r="G1286" t="n">
        <v>51.25</v>
      </c>
      <c r="H1286" t="n">
        <v>0.6899999999999999</v>
      </c>
      <c r="I1286" t="n">
        <v>28</v>
      </c>
      <c r="J1286" t="n">
        <v>282.57</v>
      </c>
      <c r="K1286" t="n">
        <v>59.89</v>
      </c>
      <c r="L1286" t="n">
        <v>11</v>
      </c>
      <c r="M1286" t="n">
        <v>26</v>
      </c>
      <c r="N1286" t="n">
        <v>76.68000000000001</v>
      </c>
      <c r="O1286" t="n">
        <v>35084.28</v>
      </c>
      <c r="P1286" t="n">
        <v>402.95</v>
      </c>
      <c r="Q1286" t="n">
        <v>608.88</v>
      </c>
      <c r="R1286" t="n">
        <v>64.14</v>
      </c>
      <c r="S1286" t="n">
        <v>46.36</v>
      </c>
      <c r="T1286" t="n">
        <v>8479.870000000001</v>
      </c>
      <c r="U1286" t="n">
        <v>0.72</v>
      </c>
      <c r="V1286" t="n">
        <v>0.89</v>
      </c>
      <c r="W1286" t="n">
        <v>9.23</v>
      </c>
      <c r="X1286" t="n">
        <v>0.54</v>
      </c>
      <c r="Y1286" t="n">
        <v>1</v>
      </c>
      <c r="Z1286" t="n">
        <v>10</v>
      </c>
    </row>
    <row r="1287">
      <c r="A1287" t="n">
        <v>41</v>
      </c>
      <c r="B1287" t="n">
        <v>135</v>
      </c>
      <c r="C1287" t="inlineStr">
        <is>
          <t xml:space="preserve">CONCLUIDO	</t>
        </is>
      </c>
      <c r="D1287" t="n">
        <v>3.5589</v>
      </c>
      <c r="E1287" t="n">
        <v>28.1</v>
      </c>
      <c r="F1287" t="n">
        <v>23.88</v>
      </c>
      <c r="G1287" t="n">
        <v>53.07</v>
      </c>
      <c r="H1287" t="n">
        <v>0.71</v>
      </c>
      <c r="I1287" t="n">
        <v>27</v>
      </c>
      <c r="J1287" t="n">
        <v>283.06</v>
      </c>
      <c r="K1287" t="n">
        <v>59.89</v>
      </c>
      <c r="L1287" t="n">
        <v>11.25</v>
      </c>
      <c r="M1287" t="n">
        <v>25</v>
      </c>
      <c r="N1287" t="n">
        <v>76.93000000000001</v>
      </c>
      <c r="O1287" t="n">
        <v>35145.53</v>
      </c>
      <c r="P1287" t="n">
        <v>402.37</v>
      </c>
      <c r="Q1287" t="n">
        <v>608.9</v>
      </c>
      <c r="R1287" t="n">
        <v>63.2</v>
      </c>
      <c r="S1287" t="n">
        <v>46.36</v>
      </c>
      <c r="T1287" t="n">
        <v>8011.71</v>
      </c>
      <c r="U1287" t="n">
        <v>0.73</v>
      </c>
      <c r="V1287" t="n">
        <v>0.89</v>
      </c>
      <c r="W1287" t="n">
        <v>9.220000000000001</v>
      </c>
      <c r="X1287" t="n">
        <v>0.51</v>
      </c>
      <c r="Y1287" t="n">
        <v>1</v>
      </c>
      <c r="Z1287" t="n">
        <v>10</v>
      </c>
    </row>
    <row r="1288">
      <c r="A1288" t="n">
        <v>42</v>
      </c>
      <c r="B1288" t="n">
        <v>135</v>
      </c>
      <c r="C1288" t="inlineStr">
        <is>
          <t xml:space="preserve">CONCLUIDO	</t>
        </is>
      </c>
      <c r="D1288" t="n">
        <v>3.569</v>
      </c>
      <c r="E1288" t="n">
        <v>28.02</v>
      </c>
      <c r="F1288" t="n">
        <v>23.85</v>
      </c>
      <c r="G1288" t="n">
        <v>55.04</v>
      </c>
      <c r="H1288" t="n">
        <v>0.72</v>
      </c>
      <c r="I1288" t="n">
        <v>26</v>
      </c>
      <c r="J1288" t="n">
        <v>283.56</v>
      </c>
      <c r="K1288" t="n">
        <v>59.89</v>
      </c>
      <c r="L1288" t="n">
        <v>11.5</v>
      </c>
      <c r="M1288" t="n">
        <v>24</v>
      </c>
      <c r="N1288" t="n">
        <v>77.18000000000001</v>
      </c>
      <c r="O1288" t="n">
        <v>35206.88</v>
      </c>
      <c r="P1288" t="n">
        <v>401.73</v>
      </c>
      <c r="Q1288" t="n">
        <v>608.85</v>
      </c>
      <c r="R1288" t="n">
        <v>62.14</v>
      </c>
      <c r="S1288" t="n">
        <v>46.36</v>
      </c>
      <c r="T1288" t="n">
        <v>7488.07</v>
      </c>
      <c r="U1288" t="n">
        <v>0.75</v>
      </c>
      <c r="V1288" t="n">
        <v>0.89</v>
      </c>
      <c r="W1288" t="n">
        <v>9.220000000000001</v>
      </c>
      <c r="X1288" t="n">
        <v>0.48</v>
      </c>
      <c r="Y1288" t="n">
        <v>1</v>
      </c>
      <c r="Z1288" t="n">
        <v>10</v>
      </c>
    </row>
    <row r="1289">
      <c r="A1289" t="n">
        <v>43</v>
      </c>
      <c r="B1289" t="n">
        <v>135</v>
      </c>
      <c r="C1289" t="inlineStr">
        <is>
          <t xml:space="preserve">CONCLUIDO	</t>
        </is>
      </c>
      <c r="D1289" t="n">
        <v>3.5651</v>
      </c>
      <c r="E1289" t="n">
        <v>28.05</v>
      </c>
      <c r="F1289" t="n">
        <v>23.88</v>
      </c>
      <c r="G1289" t="n">
        <v>55.11</v>
      </c>
      <c r="H1289" t="n">
        <v>0.74</v>
      </c>
      <c r="I1289" t="n">
        <v>26</v>
      </c>
      <c r="J1289" t="n">
        <v>284.06</v>
      </c>
      <c r="K1289" t="n">
        <v>59.89</v>
      </c>
      <c r="L1289" t="n">
        <v>11.75</v>
      </c>
      <c r="M1289" t="n">
        <v>24</v>
      </c>
      <c r="N1289" t="n">
        <v>77.42</v>
      </c>
      <c r="O1289" t="n">
        <v>35268.32</v>
      </c>
      <c r="P1289" t="n">
        <v>401.86</v>
      </c>
      <c r="Q1289" t="n">
        <v>608.87</v>
      </c>
      <c r="R1289" t="n">
        <v>63.07</v>
      </c>
      <c r="S1289" t="n">
        <v>46.36</v>
      </c>
      <c r="T1289" t="n">
        <v>7950.11</v>
      </c>
      <c r="U1289" t="n">
        <v>0.74</v>
      </c>
      <c r="V1289" t="n">
        <v>0.89</v>
      </c>
      <c r="W1289" t="n">
        <v>9.23</v>
      </c>
      <c r="X1289" t="n">
        <v>0.51</v>
      </c>
      <c r="Y1289" t="n">
        <v>1</v>
      </c>
      <c r="Z1289" t="n">
        <v>10</v>
      </c>
    </row>
    <row r="1290">
      <c r="A1290" t="n">
        <v>44</v>
      </c>
      <c r="B1290" t="n">
        <v>135</v>
      </c>
      <c r="C1290" t="inlineStr">
        <is>
          <t xml:space="preserve">CONCLUIDO	</t>
        </is>
      </c>
      <c r="D1290" t="n">
        <v>3.5749</v>
      </c>
      <c r="E1290" t="n">
        <v>27.97</v>
      </c>
      <c r="F1290" t="n">
        <v>23.86</v>
      </c>
      <c r="G1290" t="n">
        <v>57.25</v>
      </c>
      <c r="H1290" t="n">
        <v>0.75</v>
      </c>
      <c r="I1290" t="n">
        <v>25</v>
      </c>
      <c r="J1290" t="n">
        <v>284.56</v>
      </c>
      <c r="K1290" t="n">
        <v>59.89</v>
      </c>
      <c r="L1290" t="n">
        <v>12</v>
      </c>
      <c r="M1290" t="n">
        <v>23</v>
      </c>
      <c r="N1290" t="n">
        <v>77.67</v>
      </c>
      <c r="O1290" t="n">
        <v>35329.87</v>
      </c>
      <c r="P1290" t="n">
        <v>401.39</v>
      </c>
      <c r="Q1290" t="n">
        <v>608.87</v>
      </c>
      <c r="R1290" t="n">
        <v>62.51</v>
      </c>
      <c r="S1290" t="n">
        <v>46.36</v>
      </c>
      <c r="T1290" t="n">
        <v>7676.43</v>
      </c>
      <c r="U1290" t="n">
        <v>0.74</v>
      </c>
      <c r="V1290" t="n">
        <v>0.89</v>
      </c>
      <c r="W1290" t="n">
        <v>9.220000000000001</v>
      </c>
      <c r="X1290" t="n">
        <v>0.48</v>
      </c>
      <c r="Y1290" t="n">
        <v>1</v>
      </c>
      <c r="Z1290" t="n">
        <v>10</v>
      </c>
    </row>
    <row r="1291">
      <c r="A1291" t="n">
        <v>45</v>
      </c>
      <c r="B1291" t="n">
        <v>135</v>
      </c>
      <c r="C1291" t="inlineStr">
        <is>
          <t xml:space="preserve">CONCLUIDO	</t>
        </is>
      </c>
      <c r="D1291" t="n">
        <v>3.5753</v>
      </c>
      <c r="E1291" t="n">
        <v>27.97</v>
      </c>
      <c r="F1291" t="n">
        <v>23.85</v>
      </c>
      <c r="G1291" t="n">
        <v>57.25</v>
      </c>
      <c r="H1291" t="n">
        <v>0.77</v>
      </c>
      <c r="I1291" t="n">
        <v>25</v>
      </c>
      <c r="J1291" t="n">
        <v>285.06</v>
      </c>
      <c r="K1291" t="n">
        <v>59.89</v>
      </c>
      <c r="L1291" t="n">
        <v>12.25</v>
      </c>
      <c r="M1291" t="n">
        <v>23</v>
      </c>
      <c r="N1291" t="n">
        <v>77.92</v>
      </c>
      <c r="O1291" t="n">
        <v>35391.51</v>
      </c>
      <c r="P1291" t="n">
        <v>401.41</v>
      </c>
      <c r="Q1291" t="n">
        <v>608.87</v>
      </c>
      <c r="R1291" t="n">
        <v>62.14</v>
      </c>
      <c r="S1291" t="n">
        <v>46.36</v>
      </c>
      <c r="T1291" t="n">
        <v>7490.82</v>
      </c>
      <c r="U1291" t="n">
        <v>0.75</v>
      </c>
      <c r="V1291" t="n">
        <v>0.89</v>
      </c>
      <c r="W1291" t="n">
        <v>9.220000000000001</v>
      </c>
      <c r="X1291" t="n">
        <v>0.48</v>
      </c>
      <c r="Y1291" t="n">
        <v>1</v>
      </c>
      <c r="Z1291" t="n">
        <v>10</v>
      </c>
    </row>
    <row r="1292">
      <c r="A1292" t="n">
        <v>46</v>
      </c>
      <c r="B1292" t="n">
        <v>135</v>
      </c>
      <c r="C1292" t="inlineStr">
        <is>
          <t xml:space="preserve">CONCLUIDO	</t>
        </is>
      </c>
      <c r="D1292" t="n">
        <v>3.5858</v>
      </c>
      <c r="E1292" t="n">
        <v>27.89</v>
      </c>
      <c r="F1292" t="n">
        <v>23.82</v>
      </c>
      <c r="G1292" t="n">
        <v>59.55</v>
      </c>
      <c r="H1292" t="n">
        <v>0.78</v>
      </c>
      <c r="I1292" t="n">
        <v>24</v>
      </c>
      <c r="J1292" t="n">
        <v>285.56</v>
      </c>
      <c r="K1292" t="n">
        <v>59.89</v>
      </c>
      <c r="L1292" t="n">
        <v>12.5</v>
      </c>
      <c r="M1292" t="n">
        <v>22</v>
      </c>
      <c r="N1292" t="n">
        <v>78.17</v>
      </c>
      <c r="O1292" t="n">
        <v>35453.26</v>
      </c>
      <c r="P1292" t="n">
        <v>400.36</v>
      </c>
      <c r="Q1292" t="n">
        <v>608.85</v>
      </c>
      <c r="R1292" t="n">
        <v>61.29</v>
      </c>
      <c r="S1292" t="n">
        <v>46.36</v>
      </c>
      <c r="T1292" t="n">
        <v>7070.85</v>
      </c>
      <c r="U1292" t="n">
        <v>0.76</v>
      </c>
      <c r="V1292" t="n">
        <v>0.89</v>
      </c>
      <c r="W1292" t="n">
        <v>9.220000000000001</v>
      </c>
      <c r="X1292" t="n">
        <v>0.45</v>
      </c>
      <c r="Y1292" t="n">
        <v>1</v>
      </c>
      <c r="Z1292" t="n">
        <v>10</v>
      </c>
    </row>
    <row r="1293">
      <c r="A1293" t="n">
        <v>47</v>
      </c>
      <c r="B1293" t="n">
        <v>135</v>
      </c>
      <c r="C1293" t="inlineStr">
        <is>
          <t xml:space="preserve">CONCLUIDO	</t>
        </is>
      </c>
      <c r="D1293" t="n">
        <v>3.5837</v>
      </c>
      <c r="E1293" t="n">
        <v>27.9</v>
      </c>
      <c r="F1293" t="n">
        <v>23.84</v>
      </c>
      <c r="G1293" t="n">
        <v>59.6</v>
      </c>
      <c r="H1293" t="n">
        <v>0.79</v>
      </c>
      <c r="I1293" t="n">
        <v>24</v>
      </c>
      <c r="J1293" t="n">
        <v>286.06</v>
      </c>
      <c r="K1293" t="n">
        <v>59.89</v>
      </c>
      <c r="L1293" t="n">
        <v>12.75</v>
      </c>
      <c r="M1293" t="n">
        <v>22</v>
      </c>
      <c r="N1293" t="n">
        <v>78.42</v>
      </c>
      <c r="O1293" t="n">
        <v>35515.1</v>
      </c>
      <c r="P1293" t="n">
        <v>400.78</v>
      </c>
      <c r="Q1293" t="n">
        <v>608.83</v>
      </c>
      <c r="R1293" t="n">
        <v>61.89</v>
      </c>
      <c r="S1293" t="n">
        <v>46.36</v>
      </c>
      <c r="T1293" t="n">
        <v>7370.06</v>
      </c>
      <c r="U1293" t="n">
        <v>0.75</v>
      </c>
      <c r="V1293" t="n">
        <v>0.89</v>
      </c>
      <c r="W1293" t="n">
        <v>9.220000000000001</v>
      </c>
      <c r="X1293" t="n">
        <v>0.47</v>
      </c>
      <c r="Y1293" t="n">
        <v>1</v>
      </c>
      <c r="Z1293" t="n">
        <v>10</v>
      </c>
    </row>
    <row r="1294">
      <c r="A1294" t="n">
        <v>48</v>
      </c>
      <c r="B1294" t="n">
        <v>135</v>
      </c>
      <c r="C1294" t="inlineStr">
        <is>
          <t xml:space="preserve">CONCLUIDO	</t>
        </is>
      </c>
      <c r="D1294" t="n">
        <v>3.593</v>
      </c>
      <c r="E1294" t="n">
        <v>27.83</v>
      </c>
      <c r="F1294" t="n">
        <v>23.82</v>
      </c>
      <c r="G1294" t="n">
        <v>62.13</v>
      </c>
      <c r="H1294" t="n">
        <v>0.8100000000000001</v>
      </c>
      <c r="I1294" t="n">
        <v>23</v>
      </c>
      <c r="J1294" t="n">
        <v>286.56</v>
      </c>
      <c r="K1294" t="n">
        <v>59.89</v>
      </c>
      <c r="L1294" t="n">
        <v>13</v>
      </c>
      <c r="M1294" t="n">
        <v>21</v>
      </c>
      <c r="N1294" t="n">
        <v>78.68000000000001</v>
      </c>
      <c r="O1294" t="n">
        <v>35577.18</v>
      </c>
      <c r="P1294" t="n">
        <v>399.92</v>
      </c>
      <c r="Q1294" t="n">
        <v>608.83</v>
      </c>
      <c r="R1294" t="n">
        <v>61.09</v>
      </c>
      <c r="S1294" t="n">
        <v>46.36</v>
      </c>
      <c r="T1294" t="n">
        <v>6978.84</v>
      </c>
      <c r="U1294" t="n">
        <v>0.76</v>
      </c>
      <c r="V1294" t="n">
        <v>0.89</v>
      </c>
      <c r="W1294" t="n">
        <v>9.220000000000001</v>
      </c>
      <c r="X1294" t="n">
        <v>0.44</v>
      </c>
      <c r="Y1294" t="n">
        <v>1</v>
      </c>
      <c r="Z1294" t="n">
        <v>10</v>
      </c>
    </row>
    <row r="1295">
      <c r="A1295" t="n">
        <v>49</v>
      </c>
      <c r="B1295" t="n">
        <v>135</v>
      </c>
      <c r="C1295" t="inlineStr">
        <is>
          <t xml:space="preserve">CONCLUIDO	</t>
        </is>
      </c>
      <c r="D1295" t="n">
        <v>3.5928</v>
      </c>
      <c r="E1295" t="n">
        <v>27.83</v>
      </c>
      <c r="F1295" t="n">
        <v>23.82</v>
      </c>
      <c r="G1295" t="n">
        <v>62.13</v>
      </c>
      <c r="H1295" t="n">
        <v>0.82</v>
      </c>
      <c r="I1295" t="n">
        <v>23</v>
      </c>
      <c r="J1295" t="n">
        <v>287.07</v>
      </c>
      <c r="K1295" t="n">
        <v>59.89</v>
      </c>
      <c r="L1295" t="n">
        <v>13.25</v>
      </c>
      <c r="M1295" t="n">
        <v>21</v>
      </c>
      <c r="N1295" t="n">
        <v>78.93000000000001</v>
      </c>
      <c r="O1295" t="n">
        <v>35639.23</v>
      </c>
      <c r="P1295" t="n">
        <v>400.11</v>
      </c>
      <c r="Q1295" t="n">
        <v>608.9</v>
      </c>
      <c r="R1295" t="n">
        <v>61.18</v>
      </c>
      <c r="S1295" t="n">
        <v>46.36</v>
      </c>
      <c r="T1295" t="n">
        <v>7021.06</v>
      </c>
      <c r="U1295" t="n">
        <v>0.76</v>
      </c>
      <c r="V1295" t="n">
        <v>0.89</v>
      </c>
      <c r="W1295" t="n">
        <v>9.220000000000001</v>
      </c>
      <c r="X1295" t="n">
        <v>0.45</v>
      </c>
      <c r="Y1295" t="n">
        <v>1</v>
      </c>
      <c r="Z1295" t="n">
        <v>10</v>
      </c>
    </row>
    <row r="1296">
      <c r="A1296" t="n">
        <v>50</v>
      </c>
      <c r="B1296" t="n">
        <v>135</v>
      </c>
      <c r="C1296" t="inlineStr">
        <is>
          <t xml:space="preserve">CONCLUIDO	</t>
        </is>
      </c>
      <c r="D1296" t="n">
        <v>3.593</v>
      </c>
      <c r="E1296" t="n">
        <v>27.83</v>
      </c>
      <c r="F1296" t="n">
        <v>23.82</v>
      </c>
      <c r="G1296" t="n">
        <v>62.13</v>
      </c>
      <c r="H1296" t="n">
        <v>0.84</v>
      </c>
      <c r="I1296" t="n">
        <v>23</v>
      </c>
      <c r="J1296" t="n">
        <v>287.57</v>
      </c>
      <c r="K1296" t="n">
        <v>59.89</v>
      </c>
      <c r="L1296" t="n">
        <v>13.5</v>
      </c>
      <c r="M1296" t="n">
        <v>21</v>
      </c>
      <c r="N1296" t="n">
        <v>79.18000000000001</v>
      </c>
      <c r="O1296" t="n">
        <v>35701.38</v>
      </c>
      <c r="P1296" t="n">
        <v>399.73</v>
      </c>
      <c r="Q1296" t="n">
        <v>608.86</v>
      </c>
      <c r="R1296" t="n">
        <v>61.33</v>
      </c>
      <c r="S1296" t="n">
        <v>46.36</v>
      </c>
      <c r="T1296" t="n">
        <v>7096.77</v>
      </c>
      <c r="U1296" t="n">
        <v>0.76</v>
      </c>
      <c r="V1296" t="n">
        <v>0.89</v>
      </c>
      <c r="W1296" t="n">
        <v>9.210000000000001</v>
      </c>
      <c r="X1296" t="n">
        <v>0.44</v>
      </c>
      <c r="Y1296" t="n">
        <v>1</v>
      </c>
      <c r="Z1296" t="n">
        <v>10</v>
      </c>
    </row>
    <row r="1297">
      <c r="A1297" t="n">
        <v>51</v>
      </c>
      <c r="B1297" t="n">
        <v>135</v>
      </c>
      <c r="C1297" t="inlineStr">
        <is>
          <t xml:space="preserve">CONCLUIDO	</t>
        </is>
      </c>
      <c r="D1297" t="n">
        <v>3.6016</v>
      </c>
      <c r="E1297" t="n">
        <v>27.77</v>
      </c>
      <c r="F1297" t="n">
        <v>23.8</v>
      </c>
      <c r="G1297" t="n">
        <v>64.91</v>
      </c>
      <c r="H1297" t="n">
        <v>0.85</v>
      </c>
      <c r="I1297" t="n">
        <v>22</v>
      </c>
      <c r="J1297" t="n">
        <v>288.08</v>
      </c>
      <c r="K1297" t="n">
        <v>59.89</v>
      </c>
      <c r="L1297" t="n">
        <v>13.75</v>
      </c>
      <c r="M1297" t="n">
        <v>20</v>
      </c>
      <c r="N1297" t="n">
        <v>79.44</v>
      </c>
      <c r="O1297" t="n">
        <v>35763.64</v>
      </c>
      <c r="P1297" t="n">
        <v>399.38</v>
      </c>
      <c r="Q1297" t="n">
        <v>608.85</v>
      </c>
      <c r="R1297" t="n">
        <v>60.69</v>
      </c>
      <c r="S1297" t="n">
        <v>46.36</v>
      </c>
      <c r="T1297" t="n">
        <v>6783.18</v>
      </c>
      <c r="U1297" t="n">
        <v>0.76</v>
      </c>
      <c r="V1297" t="n">
        <v>0.9</v>
      </c>
      <c r="W1297" t="n">
        <v>9.210000000000001</v>
      </c>
      <c r="X1297" t="n">
        <v>0.43</v>
      </c>
      <c r="Y1297" t="n">
        <v>1</v>
      </c>
      <c r="Z1297" t="n">
        <v>10</v>
      </c>
    </row>
    <row r="1298">
      <c r="A1298" t="n">
        <v>52</v>
      </c>
      <c r="B1298" t="n">
        <v>135</v>
      </c>
      <c r="C1298" t="inlineStr">
        <is>
          <t xml:space="preserve">CONCLUIDO	</t>
        </is>
      </c>
      <c r="D1298" t="n">
        <v>3.6026</v>
      </c>
      <c r="E1298" t="n">
        <v>27.76</v>
      </c>
      <c r="F1298" t="n">
        <v>23.79</v>
      </c>
      <c r="G1298" t="n">
        <v>64.89</v>
      </c>
      <c r="H1298" t="n">
        <v>0.86</v>
      </c>
      <c r="I1298" t="n">
        <v>22</v>
      </c>
      <c r="J1298" t="n">
        <v>288.58</v>
      </c>
      <c r="K1298" t="n">
        <v>59.89</v>
      </c>
      <c r="L1298" t="n">
        <v>14</v>
      </c>
      <c r="M1298" t="n">
        <v>20</v>
      </c>
      <c r="N1298" t="n">
        <v>79.69</v>
      </c>
      <c r="O1298" t="n">
        <v>35826</v>
      </c>
      <c r="P1298" t="n">
        <v>399.23</v>
      </c>
      <c r="Q1298" t="n">
        <v>608.84</v>
      </c>
      <c r="R1298" t="n">
        <v>60.59</v>
      </c>
      <c r="S1298" t="n">
        <v>46.36</v>
      </c>
      <c r="T1298" t="n">
        <v>6733.17</v>
      </c>
      <c r="U1298" t="n">
        <v>0.77</v>
      </c>
      <c r="V1298" t="n">
        <v>0.9</v>
      </c>
      <c r="W1298" t="n">
        <v>9.210000000000001</v>
      </c>
      <c r="X1298" t="n">
        <v>0.42</v>
      </c>
      <c r="Y1298" t="n">
        <v>1</v>
      </c>
      <c r="Z1298" t="n">
        <v>10</v>
      </c>
    </row>
    <row r="1299">
      <c r="A1299" t="n">
        <v>53</v>
      </c>
      <c r="B1299" t="n">
        <v>135</v>
      </c>
      <c r="C1299" t="inlineStr">
        <is>
          <t xml:space="preserve">CONCLUIDO	</t>
        </is>
      </c>
      <c r="D1299" t="n">
        <v>3.6104</v>
      </c>
      <c r="E1299" t="n">
        <v>27.7</v>
      </c>
      <c r="F1299" t="n">
        <v>23.78</v>
      </c>
      <c r="G1299" t="n">
        <v>67.95</v>
      </c>
      <c r="H1299" t="n">
        <v>0.88</v>
      </c>
      <c r="I1299" t="n">
        <v>21</v>
      </c>
      <c r="J1299" t="n">
        <v>289.09</v>
      </c>
      <c r="K1299" t="n">
        <v>59.89</v>
      </c>
      <c r="L1299" t="n">
        <v>14.25</v>
      </c>
      <c r="M1299" t="n">
        <v>19</v>
      </c>
      <c r="N1299" t="n">
        <v>79.95</v>
      </c>
      <c r="O1299" t="n">
        <v>35888.47</v>
      </c>
      <c r="P1299" t="n">
        <v>398.55</v>
      </c>
      <c r="Q1299" t="n">
        <v>608.88</v>
      </c>
      <c r="R1299" t="n">
        <v>60.06</v>
      </c>
      <c r="S1299" t="n">
        <v>46.36</v>
      </c>
      <c r="T1299" t="n">
        <v>6473.28</v>
      </c>
      <c r="U1299" t="n">
        <v>0.77</v>
      </c>
      <c r="V1299" t="n">
        <v>0.9</v>
      </c>
      <c r="W1299" t="n">
        <v>9.220000000000001</v>
      </c>
      <c r="X1299" t="n">
        <v>0.41</v>
      </c>
      <c r="Y1299" t="n">
        <v>1</v>
      </c>
      <c r="Z1299" t="n">
        <v>10</v>
      </c>
    </row>
    <row r="1300">
      <c r="A1300" t="n">
        <v>54</v>
      </c>
      <c r="B1300" t="n">
        <v>135</v>
      </c>
      <c r="C1300" t="inlineStr">
        <is>
          <t xml:space="preserve">CONCLUIDO	</t>
        </is>
      </c>
      <c r="D1300" t="n">
        <v>3.6107</v>
      </c>
      <c r="E1300" t="n">
        <v>27.7</v>
      </c>
      <c r="F1300" t="n">
        <v>23.78</v>
      </c>
      <c r="G1300" t="n">
        <v>67.95</v>
      </c>
      <c r="H1300" t="n">
        <v>0.89</v>
      </c>
      <c r="I1300" t="n">
        <v>21</v>
      </c>
      <c r="J1300" t="n">
        <v>289.6</v>
      </c>
      <c r="K1300" t="n">
        <v>59.89</v>
      </c>
      <c r="L1300" t="n">
        <v>14.5</v>
      </c>
      <c r="M1300" t="n">
        <v>19</v>
      </c>
      <c r="N1300" t="n">
        <v>80.20999999999999</v>
      </c>
      <c r="O1300" t="n">
        <v>35951.04</v>
      </c>
      <c r="P1300" t="n">
        <v>398.82</v>
      </c>
      <c r="Q1300" t="n">
        <v>608.9</v>
      </c>
      <c r="R1300" t="n">
        <v>60.1</v>
      </c>
      <c r="S1300" t="n">
        <v>46.36</v>
      </c>
      <c r="T1300" t="n">
        <v>6494.01</v>
      </c>
      <c r="U1300" t="n">
        <v>0.77</v>
      </c>
      <c r="V1300" t="n">
        <v>0.9</v>
      </c>
      <c r="W1300" t="n">
        <v>9.210000000000001</v>
      </c>
      <c r="X1300" t="n">
        <v>0.41</v>
      </c>
      <c r="Y1300" t="n">
        <v>1</v>
      </c>
      <c r="Z1300" t="n">
        <v>10</v>
      </c>
    </row>
    <row r="1301">
      <c r="A1301" t="n">
        <v>55</v>
      </c>
      <c r="B1301" t="n">
        <v>135</v>
      </c>
      <c r="C1301" t="inlineStr">
        <is>
          <t xml:space="preserve">CONCLUIDO	</t>
        </is>
      </c>
      <c r="D1301" t="n">
        <v>3.6128</v>
      </c>
      <c r="E1301" t="n">
        <v>27.68</v>
      </c>
      <c r="F1301" t="n">
        <v>23.76</v>
      </c>
      <c r="G1301" t="n">
        <v>67.90000000000001</v>
      </c>
      <c r="H1301" t="n">
        <v>0.91</v>
      </c>
      <c r="I1301" t="n">
        <v>21</v>
      </c>
      <c r="J1301" t="n">
        <v>290.1</v>
      </c>
      <c r="K1301" t="n">
        <v>59.89</v>
      </c>
      <c r="L1301" t="n">
        <v>14.75</v>
      </c>
      <c r="M1301" t="n">
        <v>19</v>
      </c>
      <c r="N1301" t="n">
        <v>80.47</v>
      </c>
      <c r="O1301" t="n">
        <v>36013.72</v>
      </c>
      <c r="P1301" t="n">
        <v>398.24</v>
      </c>
      <c r="Q1301" t="n">
        <v>608.8099999999999</v>
      </c>
      <c r="R1301" t="n">
        <v>59.75</v>
      </c>
      <c r="S1301" t="n">
        <v>46.36</v>
      </c>
      <c r="T1301" t="n">
        <v>6319.57</v>
      </c>
      <c r="U1301" t="n">
        <v>0.78</v>
      </c>
      <c r="V1301" t="n">
        <v>0.9</v>
      </c>
      <c r="W1301" t="n">
        <v>9.210000000000001</v>
      </c>
      <c r="X1301" t="n">
        <v>0.39</v>
      </c>
      <c r="Y1301" t="n">
        <v>1</v>
      </c>
      <c r="Z1301" t="n">
        <v>10</v>
      </c>
    </row>
    <row r="1302">
      <c r="A1302" t="n">
        <v>56</v>
      </c>
      <c r="B1302" t="n">
        <v>135</v>
      </c>
      <c r="C1302" t="inlineStr">
        <is>
          <t xml:space="preserve">CONCLUIDO	</t>
        </is>
      </c>
      <c r="D1302" t="n">
        <v>3.6235</v>
      </c>
      <c r="E1302" t="n">
        <v>27.6</v>
      </c>
      <c r="F1302" t="n">
        <v>23.73</v>
      </c>
      <c r="G1302" t="n">
        <v>71.2</v>
      </c>
      <c r="H1302" t="n">
        <v>0.92</v>
      </c>
      <c r="I1302" t="n">
        <v>20</v>
      </c>
      <c r="J1302" t="n">
        <v>290.61</v>
      </c>
      <c r="K1302" t="n">
        <v>59.89</v>
      </c>
      <c r="L1302" t="n">
        <v>15</v>
      </c>
      <c r="M1302" t="n">
        <v>18</v>
      </c>
      <c r="N1302" t="n">
        <v>80.73</v>
      </c>
      <c r="O1302" t="n">
        <v>36076.5</v>
      </c>
      <c r="P1302" t="n">
        <v>397.54</v>
      </c>
      <c r="Q1302" t="n">
        <v>608.8099999999999</v>
      </c>
      <c r="R1302" t="n">
        <v>58.64</v>
      </c>
      <c r="S1302" t="n">
        <v>46.36</v>
      </c>
      <c r="T1302" t="n">
        <v>5765.3</v>
      </c>
      <c r="U1302" t="n">
        <v>0.79</v>
      </c>
      <c r="V1302" t="n">
        <v>0.9</v>
      </c>
      <c r="W1302" t="n">
        <v>9.210000000000001</v>
      </c>
      <c r="X1302" t="n">
        <v>0.36</v>
      </c>
      <c r="Y1302" t="n">
        <v>1</v>
      </c>
      <c r="Z1302" t="n">
        <v>10</v>
      </c>
    </row>
    <row r="1303">
      <c r="A1303" t="n">
        <v>57</v>
      </c>
      <c r="B1303" t="n">
        <v>135</v>
      </c>
      <c r="C1303" t="inlineStr">
        <is>
          <t xml:space="preserve">CONCLUIDO	</t>
        </is>
      </c>
      <c r="D1303" t="n">
        <v>3.6208</v>
      </c>
      <c r="E1303" t="n">
        <v>27.62</v>
      </c>
      <c r="F1303" t="n">
        <v>23.75</v>
      </c>
      <c r="G1303" t="n">
        <v>71.26000000000001</v>
      </c>
      <c r="H1303" t="n">
        <v>0.93</v>
      </c>
      <c r="I1303" t="n">
        <v>20</v>
      </c>
      <c r="J1303" t="n">
        <v>291.12</v>
      </c>
      <c r="K1303" t="n">
        <v>59.89</v>
      </c>
      <c r="L1303" t="n">
        <v>15.25</v>
      </c>
      <c r="M1303" t="n">
        <v>18</v>
      </c>
      <c r="N1303" t="n">
        <v>80.98999999999999</v>
      </c>
      <c r="O1303" t="n">
        <v>36139.39</v>
      </c>
      <c r="P1303" t="n">
        <v>397.84</v>
      </c>
      <c r="Q1303" t="n">
        <v>608.85</v>
      </c>
      <c r="R1303" t="n">
        <v>59.1</v>
      </c>
      <c r="S1303" t="n">
        <v>46.36</v>
      </c>
      <c r="T1303" t="n">
        <v>5996.94</v>
      </c>
      <c r="U1303" t="n">
        <v>0.78</v>
      </c>
      <c r="V1303" t="n">
        <v>0.9</v>
      </c>
      <c r="W1303" t="n">
        <v>9.210000000000001</v>
      </c>
      <c r="X1303" t="n">
        <v>0.38</v>
      </c>
      <c r="Y1303" t="n">
        <v>1</v>
      </c>
      <c r="Z1303" t="n">
        <v>10</v>
      </c>
    </row>
    <row r="1304">
      <c r="A1304" t="n">
        <v>58</v>
      </c>
      <c r="B1304" t="n">
        <v>135</v>
      </c>
      <c r="C1304" t="inlineStr">
        <is>
          <t xml:space="preserve">CONCLUIDO	</t>
        </is>
      </c>
      <c r="D1304" t="n">
        <v>3.6221</v>
      </c>
      <c r="E1304" t="n">
        <v>27.61</v>
      </c>
      <c r="F1304" t="n">
        <v>23.74</v>
      </c>
      <c r="G1304" t="n">
        <v>71.23</v>
      </c>
      <c r="H1304" t="n">
        <v>0.95</v>
      </c>
      <c r="I1304" t="n">
        <v>20</v>
      </c>
      <c r="J1304" t="n">
        <v>291.63</v>
      </c>
      <c r="K1304" t="n">
        <v>59.89</v>
      </c>
      <c r="L1304" t="n">
        <v>15.5</v>
      </c>
      <c r="M1304" t="n">
        <v>18</v>
      </c>
      <c r="N1304" t="n">
        <v>81.25</v>
      </c>
      <c r="O1304" t="n">
        <v>36202.38</v>
      </c>
      <c r="P1304" t="n">
        <v>397.57</v>
      </c>
      <c r="Q1304" t="n">
        <v>608.76</v>
      </c>
      <c r="R1304" t="n">
        <v>59.02</v>
      </c>
      <c r="S1304" t="n">
        <v>46.36</v>
      </c>
      <c r="T1304" t="n">
        <v>5959.12</v>
      </c>
      <c r="U1304" t="n">
        <v>0.79</v>
      </c>
      <c r="V1304" t="n">
        <v>0.9</v>
      </c>
      <c r="W1304" t="n">
        <v>9.210000000000001</v>
      </c>
      <c r="X1304" t="n">
        <v>0.37</v>
      </c>
      <c r="Y1304" t="n">
        <v>1</v>
      </c>
      <c r="Z1304" t="n">
        <v>10</v>
      </c>
    </row>
    <row r="1305">
      <c r="A1305" t="n">
        <v>59</v>
      </c>
      <c r="B1305" t="n">
        <v>135</v>
      </c>
      <c r="C1305" t="inlineStr">
        <is>
          <t xml:space="preserve">CONCLUIDO	</t>
        </is>
      </c>
      <c r="D1305" t="n">
        <v>3.6213</v>
      </c>
      <c r="E1305" t="n">
        <v>27.61</v>
      </c>
      <c r="F1305" t="n">
        <v>23.75</v>
      </c>
      <c r="G1305" t="n">
        <v>71.25</v>
      </c>
      <c r="H1305" t="n">
        <v>0.96</v>
      </c>
      <c r="I1305" t="n">
        <v>20</v>
      </c>
      <c r="J1305" t="n">
        <v>292.15</v>
      </c>
      <c r="K1305" t="n">
        <v>59.89</v>
      </c>
      <c r="L1305" t="n">
        <v>15.75</v>
      </c>
      <c r="M1305" t="n">
        <v>18</v>
      </c>
      <c r="N1305" t="n">
        <v>81.51000000000001</v>
      </c>
      <c r="O1305" t="n">
        <v>36265.48</v>
      </c>
      <c r="P1305" t="n">
        <v>397.33</v>
      </c>
      <c r="Q1305" t="n">
        <v>608.88</v>
      </c>
      <c r="R1305" t="n">
        <v>59.22</v>
      </c>
      <c r="S1305" t="n">
        <v>46.36</v>
      </c>
      <c r="T1305" t="n">
        <v>6055.81</v>
      </c>
      <c r="U1305" t="n">
        <v>0.78</v>
      </c>
      <c r="V1305" t="n">
        <v>0.9</v>
      </c>
      <c r="W1305" t="n">
        <v>9.210000000000001</v>
      </c>
      <c r="X1305" t="n">
        <v>0.38</v>
      </c>
      <c r="Y1305" t="n">
        <v>1</v>
      </c>
      <c r="Z1305" t="n">
        <v>10</v>
      </c>
    </row>
    <row r="1306">
      <c r="A1306" t="n">
        <v>60</v>
      </c>
      <c r="B1306" t="n">
        <v>135</v>
      </c>
      <c r="C1306" t="inlineStr">
        <is>
          <t xml:space="preserve">CONCLUIDO	</t>
        </is>
      </c>
      <c r="D1306" t="n">
        <v>3.631</v>
      </c>
      <c r="E1306" t="n">
        <v>27.54</v>
      </c>
      <c r="F1306" t="n">
        <v>23.73</v>
      </c>
      <c r="G1306" t="n">
        <v>74.93000000000001</v>
      </c>
      <c r="H1306" t="n">
        <v>0.97</v>
      </c>
      <c r="I1306" t="n">
        <v>19</v>
      </c>
      <c r="J1306" t="n">
        <v>292.66</v>
      </c>
      <c r="K1306" t="n">
        <v>59.89</v>
      </c>
      <c r="L1306" t="n">
        <v>16</v>
      </c>
      <c r="M1306" t="n">
        <v>17</v>
      </c>
      <c r="N1306" t="n">
        <v>81.77</v>
      </c>
      <c r="O1306" t="n">
        <v>36328.69</v>
      </c>
      <c r="P1306" t="n">
        <v>397.4</v>
      </c>
      <c r="Q1306" t="n">
        <v>608.79</v>
      </c>
      <c r="R1306" t="n">
        <v>58.34</v>
      </c>
      <c r="S1306" t="n">
        <v>46.36</v>
      </c>
      <c r="T1306" t="n">
        <v>5624.8</v>
      </c>
      <c r="U1306" t="n">
        <v>0.79</v>
      </c>
      <c r="V1306" t="n">
        <v>0.9</v>
      </c>
      <c r="W1306" t="n">
        <v>9.210000000000001</v>
      </c>
      <c r="X1306" t="n">
        <v>0.36</v>
      </c>
      <c r="Y1306" t="n">
        <v>1</v>
      </c>
      <c r="Z1306" t="n">
        <v>10</v>
      </c>
    </row>
    <row r="1307">
      <c r="A1307" t="n">
        <v>61</v>
      </c>
      <c r="B1307" t="n">
        <v>135</v>
      </c>
      <c r="C1307" t="inlineStr">
        <is>
          <t xml:space="preserve">CONCLUIDO	</t>
        </is>
      </c>
      <c r="D1307" t="n">
        <v>3.6302</v>
      </c>
      <c r="E1307" t="n">
        <v>27.55</v>
      </c>
      <c r="F1307" t="n">
        <v>23.73</v>
      </c>
      <c r="G1307" t="n">
        <v>74.95</v>
      </c>
      <c r="H1307" t="n">
        <v>0.99</v>
      </c>
      <c r="I1307" t="n">
        <v>19</v>
      </c>
      <c r="J1307" t="n">
        <v>293.17</v>
      </c>
      <c r="K1307" t="n">
        <v>59.89</v>
      </c>
      <c r="L1307" t="n">
        <v>16.25</v>
      </c>
      <c r="M1307" t="n">
        <v>17</v>
      </c>
      <c r="N1307" t="n">
        <v>82.03</v>
      </c>
      <c r="O1307" t="n">
        <v>36392.01</v>
      </c>
      <c r="P1307" t="n">
        <v>397.27</v>
      </c>
      <c r="Q1307" t="n">
        <v>608.8</v>
      </c>
      <c r="R1307" t="n">
        <v>58.59</v>
      </c>
      <c r="S1307" t="n">
        <v>46.36</v>
      </c>
      <c r="T1307" t="n">
        <v>5748.06</v>
      </c>
      <c r="U1307" t="n">
        <v>0.79</v>
      </c>
      <c r="V1307" t="n">
        <v>0.9</v>
      </c>
      <c r="W1307" t="n">
        <v>9.210000000000001</v>
      </c>
      <c r="X1307" t="n">
        <v>0.36</v>
      </c>
      <c r="Y1307" t="n">
        <v>1</v>
      </c>
      <c r="Z1307" t="n">
        <v>10</v>
      </c>
    </row>
    <row r="1308">
      <c r="A1308" t="n">
        <v>62</v>
      </c>
      <c r="B1308" t="n">
        <v>135</v>
      </c>
      <c r="C1308" t="inlineStr">
        <is>
          <t xml:space="preserve">CONCLUIDO	</t>
        </is>
      </c>
      <c r="D1308" t="n">
        <v>3.6313</v>
      </c>
      <c r="E1308" t="n">
        <v>27.54</v>
      </c>
      <c r="F1308" t="n">
        <v>23.73</v>
      </c>
      <c r="G1308" t="n">
        <v>74.92</v>
      </c>
      <c r="H1308" t="n">
        <v>1</v>
      </c>
      <c r="I1308" t="n">
        <v>19</v>
      </c>
      <c r="J1308" t="n">
        <v>293.69</v>
      </c>
      <c r="K1308" t="n">
        <v>59.89</v>
      </c>
      <c r="L1308" t="n">
        <v>16.5</v>
      </c>
      <c r="M1308" t="n">
        <v>17</v>
      </c>
      <c r="N1308" t="n">
        <v>82.3</v>
      </c>
      <c r="O1308" t="n">
        <v>36455.44</v>
      </c>
      <c r="P1308" t="n">
        <v>396.67</v>
      </c>
      <c r="Q1308" t="n">
        <v>608.8200000000001</v>
      </c>
      <c r="R1308" t="n">
        <v>58.35</v>
      </c>
      <c r="S1308" t="n">
        <v>46.36</v>
      </c>
      <c r="T1308" t="n">
        <v>5628.06</v>
      </c>
      <c r="U1308" t="n">
        <v>0.79</v>
      </c>
      <c r="V1308" t="n">
        <v>0.9</v>
      </c>
      <c r="W1308" t="n">
        <v>9.210000000000001</v>
      </c>
      <c r="X1308" t="n">
        <v>0.35</v>
      </c>
      <c r="Y1308" t="n">
        <v>1</v>
      </c>
      <c r="Z1308" t="n">
        <v>10</v>
      </c>
    </row>
    <row r="1309">
      <c r="A1309" t="n">
        <v>63</v>
      </c>
      <c r="B1309" t="n">
        <v>135</v>
      </c>
      <c r="C1309" t="inlineStr">
        <is>
          <t xml:space="preserve">CONCLUIDO	</t>
        </is>
      </c>
      <c r="D1309" t="n">
        <v>3.6394</v>
      </c>
      <c r="E1309" t="n">
        <v>27.48</v>
      </c>
      <c r="F1309" t="n">
        <v>23.71</v>
      </c>
      <c r="G1309" t="n">
        <v>79.05</v>
      </c>
      <c r="H1309" t="n">
        <v>1.01</v>
      </c>
      <c r="I1309" t="n">
        <v>18</v>
      </c>
      <c r="J1309" t="n">
        <v>294.2</v>
      </c>
      <c r="K1309" t="n">
        <v>59.89</v>
      </c>
      <c r="L1309" t="n">
        <v>16.75</v>
      </c>
      <c r="M1309" t="n">
        <v>16</v>
      </c>
      <c r="N1309" t="n">
        <v>82.56</v>
      </c>
      <c r="O1309" t="n">
        <v>36518.97</v>
      </c>
      <c r="P1309" t="n">
        <v>396.09</v>
      </c>
      <c r="Q1309" t="n">
        <v>608.85</v>
      </c>
      <c r="R1309" t="n">
        <v>57.99</v>
      </c>
      <c r="S1309" t="n">
        <v>46.36</v>
      </c>
      <c r="T1309" t="n">
        <v>5450.46</v>
      </c>
      <c r="U1309" t="n">
        <v>0.8</v>
      </c>
      <c r="V1309" t="n">
        <v>0.9</v>
      </c>
      <c r="W1309" t="n">
        <v>9.210000000000001</v>
      </c>
      <c r="X1309" t="n">
        <v>0.34</v>
      </c>
      <c r="Y1309" t="n">
        <v>1</v>
      </c>
      <c r="Z1309" t="n">
        <v>10</v>
      </c>
    </row>
    <row r="1310">
      <c r="A1310" t="n">
        <v>64</v>
      </c>
      <c r="B1310" t="n">
        <v>135</v>
      </c>
      <c r="C1310" t="inlineStr">
        <is>
          <t xml:space="preserve">CONCLUIDO	</t>
        </is>
      </c>
      <c r="D1310" t="n">
        <v>3.6399</v>
      </c>
      <c r="E1310" t="n">
        <v>27.47</v>
      </c>
      <c r="F1310" t="n">
        <v>23.71</v>
      </c>
      <c r="G1310" t="n">
        <v>79.03</v>
      </c>
      <c r="H1310" t="n">
        <v>1.03</v>
      </c>
      <c r="I1310" t="n">
        <v>18</v>
      </c>
      <c r="J1310" t="n">
        <v>294.72</v>
      </c>
      <c r="K1310" t="n">
        <v>59.89</v>
      </c>
      <c r="L1310" t="n">
        <v>17</v>
      </c>
      <c r="M1310" t="n">
        <v>16</v>
      </c>
      <c r="N1310" t="n">
        <v>82.83</v>
      </c>
      <c r="O1310" t="n">
        <v>36582.62</v>
      </c>
      <c r="P1310" t="n">
        <v>396.62</v>
      </c>
      <c r="Q1310" t="n">
        <v>608.86</v>
      </c>
      <c r="R1310" t="n">
        <v>57.7</v>
      </c>
      <c r="S1310" t="n">
        <v>46.36</v>
      </c>
      <c r="T1310" t="n">
        <v>5307.88</v>
      </c>
      <c r="U1310" t="n">
        <v>0.8</v>
      </c>
      <c r="V1310" t="n">
        <v>0.9</v>
      </c>
      <c r="W1310" t="n">
        <v>9.210000000000001</v>
      </c>
      <c r="X1310" t="n">
        <v>0.34</v>
      </c>
      <c r="Y1310" t="n">
        <v>1</v>
      </c>
      <c r="Z1310" t="n">
        <v>10</v>
      </c>
    </row>
    <row r="1311">
      <c r="A1311" t="n">
        <v>65</v>
      </c>
      <c r="B1311" t="n">
        <v>135</v>
      </c>
      <c r="C1311" t="inlineStr">
        <is>
          <t xml:space="preserve">CONCLUIDO	</t>
        </is>
      </c>
      <c r="D1311" t="n">
        <v>3.6427</v>
      </c>
      <c r="E1311" t="n">
        <v>27.45</v>
      </c>
      <c r="F1311" t="n">
        <v>23.69</v>
      </c>
      <c r="G1311" t="n">
        <v>78.95999999999999</v>
      </c>
      <c r="H1311" t="n">
        <v>1.04</v>
      </c>
      <c r="I1311" t="n">
        <v>18</v>
      </c>
      <c r="J1311" t="n">
        <v>295.23</v>
      </c>
      <c r="K1311" t="n">
        <v>59.89</v>
      </c>
      <c r="L1311" t="n">
        <v>17.25</v>
      </c>
      <c r="M1311" t="n">
        <v>16</v>
      </c>
      <c r="N1311" t="n">
        <v>83.09999999999999</v>
      </c>
      <c r="O1311" t="n">
        <v>36646.38</v>
      </c>
      <c r="P1311" t="n">
        <v>396.04</v>
      </c>
      <c r="Q1311" t="n">
        <v>608.76</v>
      </c>
      <c r="R1311" t="n">
        <v>57.19</v>
      </c>
      <c r="S1311" t="n">
        <v>46.36</v>
      </c>
      <c r="T1311" t="n">
        <v>5054.16</v>
      </c>
      <c r="U1311" t="n">
        <v>0.8100000000000001</v>
      </c>
      <c r="V1311" t="n">
        <v>0.9</v>
      </c>
      <c r="W1311" t="n">
        <v>9.210000000000001</v>
      </c>
      <c r="X1311" t="n">
        <v>0.32</v>
      </c>
      <c r="Y1311" t="n">
        <v>1</v>
      </c>
      <c r="Z1311" t="n">
        <v>10</v>
      </c>
    </row>
    <row r="1312">
      <c r="A1312" t="n">
        <v>66</v>
      </c>
      <c r="B1312" t="n">
        <v>135</v>
      </c>
      <c r="C1312" t="inlineStr">
        <is>
          <t xml:space="preserve">CONCLUIDO	</t>
        </is>
      </c>
      <c r="D1312" t="n">
        <v>3.6398</v>
      </c>
      <c r="E1312" t="n">
        <v>27.47</v>
      </c>
      <c r="F1312" t="n">
        <v>23.71</v>
      </c>
      <c r="G1312" t="n">
        <v>79.04000000000001</v>
      </c>
      <c r="H1312" t="n">
        <v>1.05</v>
      </c>
      <c r="I1312" t="n">
        <v>18</v>
      </c>
      <c r="J1312" t="n">
        <v>295.75</v>
      </c>
      <c r="K1312" t="n">
        <v>59.89</v>
      </c>
      <c r="L1312" t="n">
        <v>17.5</v>
      </c>
      <c r="M1312" t="n">
        <v>16</v>
      </c>
      <c r="N1312" t="n">
        <v>83.36</v>
      </c>
      <c r="O1312" t="n">
        <v>36710.24</v>
      </c>
      <c r="P1312" t="n">
        <v>395.74</v>
      </c>
      <c r="Q1312" t="n">
        <v>608.8200000000001</v>
      </c>
      <c r="R1312" t="n">
        <v>57.84</v>
      </c>
      <c r="S1312" t="n">
        <v>46.36</v>
      </c>
      <c r="T1312" t="n">
        <v>5378.73</v>
      </c>
      <c r="U1312" t="n">
        <v>0.8</v>
      </c>
      <c r="V1312" t="n">
        <v>0.9</v>
      </c>
      <c r="W1312" t="n">
        <v>9.210000000000001</v>
      </c>
      <c r="X1312" t="n">
        <v>0.34</v>
      </c>
      <c r="Y1312" t="n">
        <v>1</v>
      </c>
      <c r="Z1312" t="n">
        <v>10</v>
      </c>
    </row>
    <row r="1313">
      <c r="A1313" t="n">
        <v>67</v>
      </c>
      <c r="B1313" t="n">
        <v>135</v>
      </c>
      <c r="C1313" t="inlineStr">
        <is>
          <t xml:space="preserve">CONCLUIDO	</t>
        </is>
      </c>
      <c r="D1313" t="n">
        <v>3.6494</v>
      </c>
      <c r="E1313" t="n">
        <v>27.4</v>
      </c>
      <c r="F1313" t="n">
        <v>23.69</v>
      </c>
      <c r="G1313" t="n">
        <v>83.61</v>
      </c>
      <c r="H1313" t="n">
        <v>1.07</v>
      </c>
      <c r="I1313" t="n">
        <v>17</v>
      </c>
      <c r="J1313" t="n">
        <v>296.27</v>
      </c>
      <c r="K1313" t="n">
        <v>59.89</v>
      </c>
      <c r="L1313" t="n">
        <v>17.75</v>
      </c>
      <c r="M1313" t="n">
        <v>15</v>
      </c>
      <c r="N1313" t="n">
        <v>83.63</v>
      </c>
      <c r="O1313" t="n">
        <v>36774.22</v>
      </c>
      <c r="P1313" t="n">
        <v>395.02</v>
      </c>
      <c r="Q1313" t="n">
        <v>608.85</v>
      </c>
      <c r="R1313" t="n">
        <v>57.16</v>
      </c>
      <c r="S1313" t="n">
        <v>46.36</v>
      </c>
      <c r="T1313" t="n">
        <v>5044.86</v>
      </c>
      <c r="U1313" t="n">
        <v>0.8100000000000001</v>
      </c>
      <c r="V1313" t="n">
        <v>0.9</v>
      </c>
      <c r="W1313" t="n">
        <v>9.210000000000001</v>
      </c>
      <c r="X1313" t="n">
        <v>0.32</v>
      </c>
      <c r="Y1313" t="n">
        <v>1</v>
      </c>
      <c r="Z1313" t="n">
        <v>10</v>
      </c>
    </row>
    <row r="1314">
      <c r="A1314" t="n">
        <v>68</v>
      </c>
      <c r="B1314" t="n">
        <v>135</v>
      </c>
      <c r="C1314" t="inlineStr">
        <is>
          <t xml:space="preserve">CONCLUIDO	</t>
        </is>
      </c>
      <c r="D1314" t="n">
        <v>3.6496</v>
      </c>
      <c r="E1314" t="n">
        <v>27.4</v>
      </c>
      <c r="F1314" t="n">
        <v>23.69</v>
      </c>
      <c r="G1314" t="n">
        <v>83.59999999999999</v>
      </c>
      <c r="H1314" t="n">
        <v>1.08</v>
      </c>
      <c r="I1314" t="n">
        <v>17</v>
      </c>
      <c r="J1314" t="n">
        <v>296.79</v>
      </c>
      <c r="K1314" t="n">
        <v>59.89</v>
      </c>
      <c r="L1314" t="n">
        <v>18</v>
      </c>
      <c r="M1314" t="n">
        <v>15</v>
      </c>
      <c r="N1314" t="n">
        <v>83.90000000000001</v>
      </c>
      <c r="O1314" t="n">
        <v>36838.32</v>
      </c>
      <c r="P1314" t="n">
        <v>395.29</v>
      </c>
      <c r="Q1314" t="n">
        <v>608.87</v>
      </c>
      <c r="R1314" t="n">
        <v>57.04</v>
      </c>
      <c r="S1314" t="n">
        <v>46.36</v>
      </c>
      <c r="T1314" t="n">
        <v>4984.67</v>
      </c>
      <c r="U1314" t="n">
        <v>0.8100000000000001</v>
      </c>
      <c r="V1314" t="n">
        <v>0.9</v>
      </c>
      <c r="W1314" t="n">
        <v>9.210000000000001</v>
      </c>
      <c r="X1314" t="n">
        <v>0.32</v>
      </c>
      <c r="Y1314" t="n">
        <v>1</v>
      </c>
      <c r="Z1314" t="n">
        <v>10</v>
      </c>
    </row>
    <row r="1315">
      <c r="A1315" t="n">
        <v>69</v>
      </c>
      <c r="B1315" t="n">
        <v>135</v>
      </c>
      <c r="C1315" t="inlineStr">
        <is>
          <t xml:space="preserve">CONCLUIDO	</t>
        </is>
      </c>
      <c r="D1315" t="n">
        <v>3.6481</v>
      </c>
      <c r="E1315" t="n">
        <v>27.41</v>
      </c>
      <c r="F1315" t="n">
        <v>23.7</v>
      </c>
      <c r="G1315" t="n">
        <v>83.64</v>
      </c>
      <c r="H1315" t="n">
        <v>1.09</v>
      </c>
      <c r="I1315" t="n">
        <v>17</v>
      </c>
      <c r="J1315" t="n">
        <v>297.31</v>
      </c>
      <c r="K1315" t="n">
        <v>59.89</v>
      </c>
      <c r="L1315" t="n">
        <v>18.25</v>
      </c>
      <c r="M1315" t="n">
        <v>15</v>
      </c>
      <c r="N1315" t="n">
        <v>84.17</v>
      </c>
      <c r="O1315" t="n">
        <v>36902.52</v>
      </c>
      <c r="P1315" t="n">
        <v>395.65</v>
      </c>
      <c r="Q1315" t="n">
        <v>608.8099999999999</v>
      </c>
      <c r="R1315" t="n">
        <v>57.45</v>
      </c>
      <c r="S1315" t="n">
        <v>46.36</v>
      </c>
      <c r="T1315" t="n">
        <v>5189.02</v>
      </c>
      <c r="U1315" t="n">
        <v>0.8100000000000001</v>
      </c>
      <c r="V1315" t="n">
        <v>0.9</v>
      </c>
      <c r="W1315" t="n">
        <v>9.210000000000001</v>
      </c>
      <c r="X1315" t="n">
        <v>0.33</v>
      </c>
      <c r="Y1315" t="n">
        <v>1</v>
      </c>
      <c r="Z1315" t="n">
        <v>10</v>
      </c>
    </row>
    <row r="1316">
      <c r="A1316" t="n">
        <v>70</v>
      </c>
      <c r="B1316" t="n">
        <v>135</v>
      </c>
      <c r="C1316" t="inlineStr">
        <is>
          <t xml:space="preserve">CONCLUIDO	</t>
        </is>
      </c>
      <c r="D1316" t="n">
        <v>3.6485</v>
      </c>
      <c r="E1316" t="n">
        <v>27.41</v>
      </c>
      <c r="F1316" t="n">
        <v>23.7</v>
      </c>
      <c r="G1316" t="n">
        <v>83.63</v>
      </c>
      <c r="H1316" t="n">
        <v>1.11</v>
      </c>
      <c r="I1316" t="n">
        <v>17</v>
      </c>
      <c r="J1316" t="n">
        <v>297.83</v>
      </c>
      <c r="K1316" t="n">
        <v>59.89</v>
      </c>
      <c r="L1316" t="n">
        <v>18.5</v>
      </c>
      <c r="M1316" t="n">
        <v>15</v>
      </c>
      <c r="N1316" t="n">
        <v>84.45</v>
      </c>
      <c r="O1316" t="n">
        <v>36966.84</v>
      </c>
      <c r="P1316" t="n">
        <v>395.33</v>
      </c>
      <c r="Q1316" t="n">
        <v>608.76</v>
      </c>
      <c r="R1316" t="n">
        <v>57.39</v>
      </c>
      <c r="S1316" t="n">
        <v>46.36</v>
      </c>
      <c r="T1316" t="n">
        <v>5155.94</v>
      </c>
      <c r="U1316" t="n">
        <v>0.8100000000000001</v>
      </c>
      <c r="V1316" t="n">
        <v>0.9</v>
      </c>
      <c r="W1316" t="n">
        <v>9.210000000000001</v>
      </c>
      <c r="X1316" t="n">
        <v>0.32</v>
      </c>
      <c r="Y1316" t="n">
        <v>1</v>
      </c>
      <c r="Z1316" t="n">
        <v>10</v>
      </c>
    </row>
    <row r="1317">
      <c r="A1317" t="n">
        <v>71</v>
      </c>
      <c r="B1317" t="n">
        <v>135</v>
      </c>
      <c r="C1317" t="inlineStr">
        <is>
          <t xml:space="preserve">CONCLUIDO	</t>
        </is>
      </c>
      <c r="D1317" t="n">
        <v>3.6481</v>
      </c>
      <c r="E1317" t="n">
        <v>27.41</v>
      </c>
      <c r="F1317" t="n">
        <v>23.7</v>
      </c>
      <c r="G1317" t="n">
        <v>83.64</v>
      </c>
      <c r="H1317" t="n">
        <v>1.12</v>
      </c>
      <c r="I1317" t="n">
        <v>17</v>
      </c>
      <c r="J1317" t="n">
        <v>298.35</v>
      </c>
      <c r="K1317" t="n">
        <v>59.89</v>
      </c>
      <c r="L1317" t="n">
        <v>18.75</v>
      </c>
      <c r="M1317" t="n">
        <v>15</v>
      </c>
      <c r="N1317" t="n">
        <v>84.72</v>
      </c>
      <c r="O1317" t="n">
        <v>37031.27</v>
      </c>
      <c r="P1317" t="n">
        <v>394.78</v>
      </c>
      <c r="Q1317" t="n">
        <v>608.8099999999999</v>
      </c>
      <c r="R1317" t="n">
        <v>57.54</v>
      </c>
      <c r="S1317" t="n">
        <v>46.36</v>
      </c>
      <c r="T1317" t="n">
        <v>5234.75</v>
      </c>
      <c r="U1317" t="n">
        <v>0.8100000000000001</v>
      </c>
      <c r="V1317" t="n">
        <v>0.9</v>
      </c>
      <c r="W1317" t="n">
        <v>9.210000000000001</v>
      </c>
      <c r="X1317" t="n">
        <v>0.33</v>
      </c>
      <c r="Y1317" t="n">
        <v>1</v>
      </c>
      <c r="Z1317" t="n">
        <v>10</v>
      </c>
    </row>
    <row r="1318">
      <c r="A1318" t="n">
        <v>72</v>
      </c>
      <c r="B1318" t="n">
        <v>135</v>
      </c>
      <c r="C1318" t="inlineStr">
        <is>
          <t xml:space="preserve">CONCLUIDO	</t>
        </is>
      </c>
      <c r="D1318" t="n">
        <v>3.6599</v>
      </c>
      <c r="E1318" t="n">
        <v>27.32</v>
      </c>
      <c r="F1318" t="n">
        <v>23.66</v>
      </c>
      <c r="G1318" t="n">
        <v>88.73</v>
      </c>
      <c r="H1318" t="n">
        <v>1.13</v>
      </c>
      <c r="I1318" t="n">
        <v>16</v>
      </c>
      <c r="J1318" t="n">
        <v>298.88</v>
      </c>
      <c r="K1318" t="n">
        <v>59.89</v>
      </c>
      <c r="L1318" t="n">
        <v>19</v>
      </c>
      <c r="M1318" t="n">
        <v>14</v>
      </c>
      <c r="N1318" t="n">
        <v>84.98999999999999</v>
      </c>
      <c r="O1318" t="n">
        <v>37095.82</v>
      </c>
      <c r="P1318" t="n">
        <v>394.41</v>
      </c>
      <c r="Q1318" t="n">
        <v>608.83</v>
      </c>
      <c r="R1318" t="n">
        <v>56.47</v>
      </c>
      <c r="S1318" t="n">
        <v>46.36</v>
      </c>
      <c r="T1318" t="n">
        <v>4702.11</v>
      </c>
      <c r="U1318" t="n">
        <v>0.82</v>
      </c>
      <c r="V1318" t="n">
        <v>0.9</v>
      </c>
      <c r="W1318" t="n">
        <v>9.199999999999999</v>
      </c>
      <c r="X1318" t="n">
        <v>0.29</v>
      </c>
      <c r="Y1318" t="n">
        <v>1</v>
      </c>
      <c r="Z1318" t="n">
        <v>10</v>
      </c>
    </row>
    <row r="1319">
      <c r="A1319" t="n">
        <v>73</v>
      </c>
      <c r="B1319" t="n">
        <v>135</v>
      </c>
      <c r="C1319" t="inlineStr">
        <is>
          <t xml:space="preserve">CONCLUIDO	</t>
        </is>
      </c>
      <c r="D1319" t="n">
        <v>3.6589</v>
      </c>
      <c r="E1319" t="n">
        <v>27.33</v>
      </c>
      <c r="F1319" t="n">
        <v>23.67</v>
      </c>
      <c r="G1319" t="n">
        <v>88.76000000000001</v>
      </c>
      <c r="H1319" t="n">
        <v>1.15</v>
      </c>
      <c r="I1319" t="n">
        <v>16</v>
      </c>
      <c r="J1319" t="n">
        <v>299.4</v>
      </c>
      <c r="K1319" t="n">
        <v>59.89</v>
      </c>
      <c r="L1319" t="n">
        <v>19.25</v>
      </c>
      <c r="M1319" t="n">
        <v>14</v>
      </c>
      <c r="N1319" t="n">
        <v>85.27</v>
      </c>
      <c r="O1319" t="n">
        <v>37160.49</v>
      </c>
      <c r="P1319" t="n">
        <v>394.71</v>
      </c>
      <c r="Q1319" t="n">
        <v>608.77</v>
      </c>
      <c r="R1319" t="n">
        <v>56.78</v>
      </c>
      <c r="S1319" t="n">
        <v>46.36</v>
      </c>
      <c r="T1319" t="n">
        <v>4859.26</v>
      </c>
      <c r="U1319" t="n">
        <v>0.82</v>
      </c>
      <c r="V1319" t="n">
        <v>0.9</v>
      </c>
      <c r="W1319" t="n">
        <v>9.199999999999999</v>
      </c>
      <c r="X1319" t="n">
        <v>0.3</v>
      </c>
      <c r="Y1319" t="n">
        <v>1</v>
      </c>
      <c r="Z1319" t="n">
        <v>10</v>
      </c>
    </row>
    <row r="1320">
      <c r="A1320" t="n">
        <v>74</v>
      </c>
      <c r="B1320" t="n">
        <v>135</v>
      </c>
      <c r="C1320" t="inlineStr">
        <is>
          <t xml:space="preserve">CONCLUIDO	</t>
        </is>
      </c>
      <c r="D1320" t="n">
        <v>3.656</v>
      </c>
      <c r="E1320" t="n">
        <v>27.35</v>
      </c>
      <c r="F1320" t="n">
        <v>23.69</v>
      </c>
      <c r="G1320" t="n">
        <v>88.84</v>
      </c>
      <c r="H1320" t="n">
        <v>1.16</v>
      </c>
      <c r="I1320" t="n">
        <v>16</v>
      </c>
      <c r="J1320" t="n">
        <v>299.93</v>
      </c>
      <c r="K1320" t="n">
        <v>59.89</v>
      </c>
      <c r="L1320" t="n">
        <v>19.5</v>
      </c>
      <c r="M1320" t="n">
        <v>14</v>
      </c>
      <c r="N1320" t="n">
        <v>85.54000000000001</v>
      </c>
      <c r="O1320" t="n">
        <v>37225.39</v>
      </c>
      <c r="P1320" t="n">
        <v>394.81</v>
      </c>
      <c r="Q1320" t="n">
        <v>608.8</v>
      </c>
      <c r="R1320" t="n">
        <v>57.35</v>
      </c>
      <c r="S1320" t="n">
        <v>46.36</v>
      </c>
      <c r="T1320" t="n">
        <v>5142.23</v>
      </c>
      <c r="U1320" t="n">
        <v>0.8100000000000001</v>
      </c>
      <c r="V1320" t="n">
        <v>0.9</v>
      </c>
      <c r="W1320" t="n">
        <v>9.199999999999999</v>
      </c>
      <c r="X1320" t="n">
        <v>0.32</v>
      </c>
      <c r="Y1320" t="n">
        <v>1</v>
      </c>
      <c r="Z1320" t="n">
        <v>10</v>
      </c>
    </row>
    <row r="1321">
      <c r="A1321" t="n">
        <v>75</v>
      </c>
      <c r="B1321" t="n">
        <v>135</v>
      </c>
      <c r="C1321" t="inlineStr">
        <is>
          <t xml:space="preserve">CONCLUIDO	</t>
        </is>
      </c>
      <c r="D1321" t="n">
        <v>3.6553</v>
      </c>
      <c r="E1321" t="n">
        <v>27.36</v>
      </c>
      <c r="F1321" t="n">
        <v>23.7</v>
      </c>
      <c r="G1321" t="n">
        <v>88.86</v>
      </c>
      <c r="H1321" t="n">
        <v>1.17</v>
      </c>
      <c r="I1321" t="n">
        <v>16</v>
      </c>
      <c r="J1321" t="n">
        <v>300.45</v>
      </c>
      <c r="K1321" t="n">
        <v>59.89</v>
      </c>
      <c r="L1321" t="n">
        <v>19.75</v>
      </c>
      <c r="M1321" t="n">
        <v>14</v>
      </c>
      <c r="N1321" t="n">
        <v>85.81999999999999</v>
      </c>
      <c r="O1321" t="n">
        <v>37290.29</v>
      </c>
      <c r="P1321" t="n">
        <v>394.5</v>
      </c>
      <c r="Q1321" t="n">
        <v>608.79</v>
      </c>
      <c r="R1321" t="n">
        <v>57.46</v>
      </c>
      <c r="S1321" t="n">
        <v>46.36</v>
      </c>
      <c r="T1321" t="n">
        <v>5199.46</v>
      </c>
      <c r="U1321" t="n">
        <v>0.8100000000000001</v>
      </c>
      <c r="V1321" t="n">
        <v>0.9</v>
      </c>
      <c r="W1321" t="n">
        <v>9.210000000000001</v>
      </c>
      <c r="X1321" t="n">
        <v>0.32</v>
      </c>
      <c r="Y1321" t="n">
        <v>1</v>
      </c>
      <c r="Z1321" t="n">
        <v>10</v>
      </c>
    </row>
    <row r="1322">
      <c r="A1322" t="n">
        <v>76</v>
      </c>
      <c r="B1322" t="n">
        <v>135</v>
      </c>
      <c r="C1322" t="inlineStr">
        <is>
          <t xml:space="preserve">CONCLUIDO	</t>
        </is>
      </c>
      <c r="D1322" t="n">
        <v>3.6549</v>
      </c>
      <c r="E1322" t="n">
        <v>27.36</v>
      </c>
      <c r="F1322" t="n">
        <v>23.7</v>
      </c>
      <c r="G1322" t="n">
        <v>88.87</v>
      </c>
      <c r="H1322" t="n">
        <v>1.18</v>
      </c>
      <c r="I1322" t="n">
        <v>16</v>
      </c>
      <c r="J1322" t="n">
        <v>300.98</v>
      </c>
      <c r="K1322" t="n">
        <v>59.89</v>
      </c>
      <c r="L1322" t="n">
        <v>20</v>
      </c>
      <c r="M1322" t="n">
        <v>14</v>
      </c>
      <c r="N1322" t="n">
        <v>86.09</v>
      </c>
      <c r="O1322" t="n">
        <v>37355.31</v>
      </c>
      <c r="P1322" t="n">
        <v>394.01</v>
      </c>
      <c r="Q1322" t="n">
        <v>608.8200000000001</v>
      </c>
      <c r="R1322" t="n">
        <v>57.59</v>
      </c>
      <c r="S1322" t="n">
        <v>46.36</v>
      </c>
      <c r="T1322" t="n">
        <v>5264.03</v>
      </c>
      <c r="U1322" t="n">
        <v>0.8</v>
      </c>
      <c r="V1322" t="n">
        <v>0.9</v>
      </c>
      <c r="W1322" t="n">
        <v>9.210000000000001</v>
      </c>
      <c r="X1322" t="n">
        <v>0.33</v>
      </c>
      <c r="Y1322" t="n">
        <v>1</v>
      </c>
      <c r="Z1322" t="n">
        <v>10</v>
      </c>
    </row>
    <row r="1323">
      <c r="A1323" t="n">
        <v>77</v>
      </c>
      <c r="B1323" t="n">
        <v>135</v>
      </c>
      <c r="C1323" t="inlineStr">
        <is>
          <t xml:space="preserve">CONCLUIDO	</t>
        </is>
      </c>
      <c r="D1323" t="n">
        <v>3.6675</v>
      </c>
      <c r="E1323" t="n">
        <v>27.27</v>
      </c>
      <c r="F1323" t="n">
        <v>23.66</v>
      </c>
      <c r="G1323" t="n">
        <v>94.62</v>
      </c>
      <c r="H1323" t="n">
        <v>1.2</v>
      </c>
      <c r="I1323" t="n">
        <v>15</v>
      </c>
      <c r="J1323" t="n">
        <v>301.51</v>
      </c>
      <c r="K1323" t="n">
        <v>59.89</v>
      </c>
      <c r="L1323" t="n">
        <v>20.25</v>
      </c>
      <c r="M1323" t="n">
        <v>13</v>
      </c>
      <c r="N1323" t="n">
        <v>86.37</v>
      </c>
      <c r="O1323" t="n">
        <v>37420.44</v>
      </c>
      <c r="P1323" t="n">
        <v>393.55</v>
      </c>
      <c r="Q1323" t="n">
        <v>608.77</v>
      </c>
      <c r="R1323" t="n">
        <v>56.28</v>
      </c>
      <c r="S1323" t="n">
        <v>46.36</v>
      </c>
      <c r="T1323" t="n">
        <v>4612.79</v>
      </c>
      <c r="U1323" t="n">
        <v>0.82</v>
      </c>
      <c r="V1323" t="n">
        <v>0.9</v>
      </c>
      <c r="W1323" t="n">
        <v>9.199999999999999</v>
      </c>
      <c r="X1323" t="n">
        <v>0.28</v>
      </c>
      <c r="Y1323" t="n">
        <v>1</v>
      </c>
      <c r="Z1323" t="n">
        <v>10</v>
      </c>
    </row>
    <row r="1324">
      <c r="A1324" t="n">
        <v>78</v>
      </c>
      <c r="B1324" t="n">
        <v>135</v>
      </c>
      <c r="C1324" t="inlineStr">
        <is>
          <t xml:space="preserve">CONCLUIDO	</t>
        </is>
      </c>
      <c r="D1324" t="n">
        <v>3.6686</v>
      </c>
      <c r="E1324" t="n">
        <v>27.26</v>
      </c>
      <c r="F1324" t="n">
        <v>23.65</v>
      </c>
      <c r="G1324" t="n">
        <v>94.59</v>
      </c>
      <c r="H1324" t="n">
        <v>1.21</v>
      </c>
      <c r="I1324" t="n">
        <v>15</v>
      </c>
      <c r="J1324" t="n">
        <v>302.04</v>
      </c>
      <c r="K1324" t="n">
        <v>59.89</v>
      </c>
      <c r="L1324" t="n">
        <v>20.5</v>
      </c>
      <c r="M1324" t="n">
        <v>13</v>
      </c>
      <c r="N1324" t="n">
        <v>86.65000000000001</v>
      </c>
      <c r="O1324" t="n">
        <v>37485.7</v>
      </c>
      <c r="P1324" t="n">
        <v>393.71</v>
      </c>
      <c r="Q1324" t="n">
        <v>608.8099999999999</v>
      </c>
      <c r="R1324" t="n">
        <v>55.86</v>
      </c>
      <c r="S1324" t="n">
        <v>46.36</v>
      </c>
      <c r="T1324" t="n">
        <v>4403.84</v>
      </c>
      <c r="U1324" t="n">
        <v>0.83</v>
      </c>
      <c r="V1324" t="n">
        <v>0.9</v>
      </c>
      <c r="W1324" t="n">
        <v>9.199999999999999</v>
      </c>
      <c r="X1324" t="n">
        <v>0.28</v>
      </c>
      <c r="Y1324" t="n">
        <v>1</v>
      </c>
      <c r="Z1324" t="n">
        <v>10</v>
      </c>
    </row>
    <row r="1325">
      <c r="A1325" t="n">
        <v>79</v>
      </c>
      <c r="B1325" t="n">
        <v>135</v>
      </c>
      <c r="C1325" t="inlineStr">
        <is>
          <t xml:space="preserve">CONCLUIDO	</t>
        </is>
      </c>
      <c r="D1325" t="n">
        <v>3.6693</v>
      </c>
      <c r="E1325" t="n">
        <v>27.25</v>
      </c>
      <c r="F1325" t="n">
        <v>23.64</v>
      </c>
      <c r="G1325" t="n">
        <v>94.56999999999999</v>
      </c>
      <c r="H1325" t="n">
        <v>1.22</v>
      </c>
      <c r="I1325" t="n">
        <v>15</v>
      </c>
      <c r="J1325" t="n">
        <v>302.57</v>
      </c>
      <c r="K1325" t="n">
        <v>59.89</v>
      </c>
      <c r="L1325" t="n">
        <v>20.75</v>
      </c>
      <c r="M1325" t="n">
        <v>13</v>
      </c>
      <c r="N1325" t="n">
        <v>86.93000000000001</v>
      </c>
      <c r="O1325" t="n">
        <v>37551.07</v>
      </c>
      <c r="P1325" t="n">
        <v>393.72</v>
      </c>
      <c r="Q1325" t="n">
        <v>608.86</v>
      </c>
      <c r="R1325" t="n">
        <v>55.78</v>
      </c>
      <c r="S1325" t="n">
        <v>46.36</v>
      </c>
      <c r="T1325" t="n">
        <v>4363.73</v>
      </c>
      <c r="U1325" t="n">
        <v>0.83</v>
      </c>
      <c r="V1325" t="n">
        <v>0.9</v>
      </c>
      <c r="W1325" t="n">
        <v>9.199999999999999</v>
      </c>
      <c r="X1325" t="n">
        <v>0.27</v>
      </c>
      <c r="Y1325" t="n">
        <v>1</v>
      </c>
      <c r="Z1325" t="n">
        <v>10</v>
      </c>
    </row>
    <row r="1326">
      <c r="A1326" t="n">
        <v>80</v>
      </c>
      <c r="B1326" t="n">
        <v>135</v>
      </c>
      <c r="C1326" t="inlineStr">
        <is>
          <t xml:space="preserve">CONCLUIDO	</t>
        </is>
      </c>
      <c r="D1326" t="n">
        <v>3.6667</v>
      </c>
      <c r="E1326" t="n">
        <v>27.27</v>
      </c>
      <c r="F1326" t="n">
        <v>23.66</v>
      </c>
      <c r="G1326" t="n">
        <v>94.65000000000001</v>
      </c>
      <c r="H1326" t="n">
        <v>1.23</v>
      </c>
      <c r="I1326" t="n">
        <v>15</v>
      </c>
      <c r="J1326" t="n">
        <v>303.1</v>
      </c>
      <c r="K1326" t="n">
        <v>59.89</v>
      </c>
      <c r="L1326" t="n">
        <v>21</v>
      </c>
      <c r="M1326" t="n">
        <v>13</v>
      </c>
      <c r="N1326" t="n">
        <v>87.20999999999999</v>
      </c>
      <c r="O1326" t="n">
        <v>37616.56</v>
      </c>
      <c r="P1326" t="n">
        <v>393.9</v>
      </c>
      <c r="Q1326" t="n">
        <v>608.76</v>
      </c>
      <c r="R1326" t="n">
        <v>56.51</v>
      </c>
      <c r="S1326" t="n">
        <v>46.36</v>
      </c>
      <c r="T1326" t="n">
        <v>4728.16</v>
      </c>
      <c r="U1326" t="n">
        <v>0.82</v>
      </c>
      <c r="V1326" t="n">
        <v>0.9</v>
      </c>
      <c r="W1326" t="n">
        <v>9.199999999999999</v>
      </c>
      <c r="X1326" t="n">
        <v>0.29</v>
      </c>
      <c r="Y1326" t="n">
        <v>1</v>
      </c>
      <c r="Z1326" t="n">
        <v>10</v>
      </c>
    </row>
    <row r="1327">
      <c r="A1327" t="n">
        <v>81</v>
      </c>
      <c r="B1327" t="n">
        <v>135</v>
      </c>
      <c r="C1327" t="inlineStr">
        <is>
          <t xml:space="preserve">CONCLUIDO	</t>
        </is>
      </c>
      <c r="D1327" t="n">
        <v>3.6673</v>
      </c>
      <c r="E1327" t="n">
        <v>27.27</v>
      </c>
      <c r="F1327" t="n">
        <v>23.66</v>
      </c>
      <c r="G1327" t="n">
        <v>94.63</v>
      </c>
      <c r="H1327" t="n">
        <v>1.25</v>
      </c>
      <c r="I1327" t="n">
        <v>15</v>
      </c>
      <c r="J1327" t="n">
        <v>303.63</v>
      </c>
      <c r="K1327" t="n">
        <v>59.89</v>
      </c>
      <c r="L1327" t="n">
        <v>21.25</v>
      </c>
      <c r="M1327" t="n">
        <v>13</v>
      </c>
      <c r="N1327" t="n">
        <v>87.48999999999999</v>
      </c>
      <c r="O1327" t="n">
        <v>37682.17</v>
      </c>
      <c r="P1327" t="n">
        <v>393.25</v>
      </c>
      <c r="Q1327" t="n">
        <v>608.85</v>
      </c>
      <c r="R1327" t="n">
        <v>56.15</v>
      </c>
      <c r="S1327" t="n">
        <v>46.36</v>
      </c>
      <c r="T1327" t="n">
        <v>4547.47</v>
      </c>
      <c r="U1327" t="n">
        <v>0.83</v>
      </c>
      <c r="V1327" t="n">
        <v>0.9</v>
      </c>
      <c r="W1327" t="n">
        <v>9.210000000000001</v>
      </c>
      <c r="X1327" t="n">
        <v>0.28</v>
      </c>
      <c r="Y1327" t="n">
        <v>1</v>
      </c>
      <c r="Z1327" t="n">
        <v>10</v>
      </c>
    </row>
    <row r="1328">
      <c r="A1328" t="n">
        <v>82</v>
      </c>
      <c r="B1328" t="n">
        <v>135</v>
      </c>
      <c r="C1328" t="inlineStr">
        <is>
          <t xml:space="preserve">CONCLUIDO	</t>
        </is>
      </c>
      <c r="D1328" t="n">
        <v>3.6684</v>
      </c>
      <c r="E1328" t="n">
        <v>27.26</v>
      </c>
      <c r="F1328" t="n">
        <v>23.65</v>
      </c>
      <c r="G1328" t="n">
        <v>94.59</v>
      </c>
      <c r="H1328" t="n">
        <v>1.26</v>
      </c>
      <c r="I1328" t="n">
        <v>15</v>
      </c>
      <c r="J1328" t="n">
        <v>304.16</v>
      </c>
      <c r="K1328" t="n">
        <v>59.89</v>
      </c>
      <c r="L1328" t="n">
        <v>21.5</v>
      </c>
      <c r="M1328" t="n">
        <v>13</v>
      </c>
      <c r="N1328" t="n">
        <v>87.78</v>
      </c>
      <c r="O1328" t="n">
        <v>37747.91</v>
      </c>
      <c r="P1328" t="n">
        <v>392.43</v>
      </c>
      <c r="Q1328" t="n">
        <v>608.87</v>
      </c>
      <c r="R1328" t="n">
        <v>56.09</v>
      </c>
      <c r="S1328" t="n">
        <v>46.36</v>
      </c>
      <c r="T1328" t="n">
        <v>4518.02</v>
      </c>
      <c r="U1328" t="n">
        <v>0.83</v>
      </c>
      <c r="V1328" t="n">
        <v>0.9</v>
      </c>
      <c r="W1328" t="n">
        <v>9.199999999999999</v>
      </c>
      <c r="X1328" t="n">
        <v>0.28</v>
      </c>
      <c r="Y1328" t="n">
        <v>1</v>
      </c>
      <c r="Z1328" t="n">
        <v>10</v>
      </c>
    </row>
    <row r="1329">
      <c r="A1329" t="n">
        <v>83</v>
      </c>
      <c r="B1329" t="n">
        <v>135</v>
      </c>
      <c r="C1329" t="inlineStr">
        <is>
          <t xml:space="preserve">CONCLUIDO	</t>
        </is>
      </c>
      <c r="D1329" t="n">
        <v>3.6789</v>
      </c>
      <c r="E1329" t="n">
        <v>27.18</v>
      </c>
      <c r="F1329" t="n">
        <v>23.62</v>
      </c>
      <c r="G1329" t="n">
        <v>101.23</v>
      </c>
      <c r="H1329" t="n">
        <v>1.27</v>
      </c>
      <c r="I1329" t="n">
        <v>14</v>
      </c>
      <c r="J1329" t="n">
        <v>304.7</v>
      </c>
      <c r="K1329" t="n">
        <v>59.89</v>
      </c>
      <c r="L1329" t="n">
        <v>21.75</v>
      </c>
      <c r="M1329" t="n">
        <v>12</v>
      </c>
      <c r="N1329" t="n">
        <v>88.06</v>
      </c>
      <c r="O1329" t="n">
        <v>37813.76</v>
      </c>
      <c r="P1329" t="n">
        <v>392.17</v>
      </c>
      <c r="Q1329" t="n">
        <v>608.8200000000001</v>
      </c>
      <c r="R1329" t="n">
        <v>55.18</v>
      </c>
      <c r="S1329" t="n">
        <v>46.36</v>
      </c>
      <c r="T1329" t="n">
        <v>4068.47</v>
      </c>
      <c r="U1329" t="n">
        <v>0.84</v>
      </c>
      <c r="V1329" t="n">
        <v>0.9</v>
      </c>
      <c r="W1329" t="n">
        <v>9.199999999999999</v>
      </c>
      <c r="X1329" t="n">
        <v>0.25</v>
      </c>
      <c r="Y1329" t="n">
        <v>1</v>
      </c>
      <c r="Z1329" t="n">
        <v>10</v>
      </c>
    </row>
    <row r="1330">
      <c r="A1330" t="n">
        <v>84</v>
      </c>
      <c r="B1330" t="n">
        <v>135</v>
      </c>
      <c r="C1330" t="inlineStr">
        <is>
          <t xml:space="preserve">CONCLUIDO	</t>
        </is>
      </c>
      <c r="D1330" t="n">
        <v>3.6777</v>
      </c>
      <c r="E1330" t="n">
        <v>27.19</v>
      </c>
      <c r="F1330" t="n">
        <v>23.63</v>
      </c>
      <c r="G1330" t="n">
        <v>101.27</v>
      </c>
      <c r="H1330" t="n">
        <v>1.28</v>
      </c>
      <c r="I1330" t="n">
        <v>14</v>
      </c>
      <c r="J1330" t="n">
        <v>305.23</v>
      </c>
      <c r="K1330" t="n">
        <v>59.89</v>
      </c>
      <c r="L1330" t="n">
        <v>22</v>
      </c>
      <c r="M1330" t="n">
        <v>12</v>
      </c>
      <c r="N1330" t="n">
        <v>88.34999999999999</v>
      </c>
      <c r="O1330" t="n">
        <v>37879.74</v>
      </c>
      <c r="P1330" t="n">
        <v>392.78</v>
      </c>
      <c r="Q1330" t="n">
        <v>608.8</v>
      </c>
      <c r="R1330" t="n">
        <v>55.25</v>
      </c>
      <c r="S1330" t="n">
        <v>46.36</v>
      </c>
      <c r="T1330" t="n">
        <v>4101.47</v>
      </c>
      <c r="U1330" t="n">
        <v>0.84</v>
      </c>
      <c r="V1330" t="n">
        <v>0.9</v>
      </c>
      <c r="W1330" t="n">
        <v>9.210000000000001</v>
      </c>
      <c r="X1330" t="n">
        <v>0.26</v>
      </c>
      <c r="Y1330" t="n">
        <v>1</v>
      </c>
      <c r="Z1330" t="n">
        <v>10</v>
      </c>
    </row>
    <row r="1331">
      <c r="A1331" t="n">
        <v>85</v>
      </c>
      <c r="B1331" t="n">
        <v>135</v>
      </c>
      <c r="C1331" t="inlineStr">
        <is>
          <t xml:space="preserve">CONCLUIDO	</t>
        </is>
      </c>
      <c r="D1331" t="n">
        <v>3.6801</v>
      </c>
      <c r="E1331" t="n">
        <v>27.17</v>
      </c>
      <c r="F1331" t="n">
        <v>23.61</v>
      </c>
      <c r="G1331" t="n">
        <v>101.2</v>
      </c>
      <c r="H1331" t="n">
        <v>1.3</v>
      </c>
      <c r="I1331" t="n">
        <v>14</v>
      </c>
      <c r="J1331" t="n">
        <v>305.77</v>
      </c>
      <c r="K1331" t="n">
        <v>59.89</v>
      </c>
      <c r="L1331" t="n">
        <v>22.25</v>
      </c>
      <c r="M1331" t="n">
        <v>12</v>
      </c>
      <c r="N1331" t="n">
        <v>88.63</v>
      </c>
      <c r="O1331" t="n">
        <v>37945.85</v>
      </c>
      <c r="P1331" t="n">
        <v>392.47</v>
      </c>
      <c r="Q1331" t="n">
        <v>608.75</v>
      </c>
      <c r="R1331" t="n">
        <v>54.85</v>
      </c>
      <c r="S1331" t="n">
        <v>46.36</v>
      </c>
      <c r="T1331" t="n">
        <v>3904.09</v>
      </c>
      <c r="U1331" t="n">
        <v>0.85</v>
      </c>
      <c r="V1331" t="n">
        <v>0.9</v>
      </c>
      <c r="W1331" t="n">
        <v>9.199999999999999</v>
      </c>
      <c r="X1331" t="n">
        <v>0.24</v>
      </c>
      <c r="Y1331" t="n">
        <v>1</v>
      </c>
      <c r="Z1331" t="n">
        <v>10</v>
      </c>
    </row>
    <row r="1332">
      <c r="A1332" t="n">
        <v>86</v>
      </c>
      <c r="B1332" t="n">
        <v>135</v>
      </c>
      <c r="C1332" t="inlineStr">
        <is>
          <t xml:space="preserve">CONCLUIDO	</t>
        </is>
      </c>
      <c r="D1332" t="n">
        <v>3.6793</v>
      </c>
      <c r="E1332" t="n">
        <v>27.18</v>
      </c>
      <c r="F1332" t="n">
        <v>23.62</v>
      </c>
      <c r="G1332" t="n">
        <v>101.22</v>
      </c>
      <c r="H1332" t="n">
        <v>1.31</v>
      </c>
      <c r="I1332" t="n">
        <v>14</v>
      </c>
      <c r="J1332" t="n">
        <v>306.31</v>
      </c>
      <c r="K1332" t="n">
        <v>59.89</v>
      </c>
      <c r="L1332" t="n">
        <v>22.5</v>
      </c>
      <c r="M1332" t="n">
        <v>12</v>
      </c>
      <c r="N1332" t="n">
        <v>88.92</v>
      </c>
      <c r="O1332" t="n">
        <v>38012.07</v>
      </c>
      <c r="P1332" t="n">
        <v>392.62</v>
      </c>
      <c r="Q1332" t="n">
        <v>608.8</v>
      </c>
      <c r="R1332" t="n">
        <v>54.96</v>
      </c>
      <c r="S1332" t="n">
        <v>46.36</v>
      </c>
      <c r="T1332" t="n">
        <v>3956.1</v>
      </c>
      <c r="U1332" t="n">
        <v>0.84</v>
      </c>
      <c r="V1332" t="n">
        <v>0.9</v>
      </c>
      <c r="W1332" t="n">
        <v>9.199999999999999</v>
      </c>
      <c r="X1332" t="n">
        <v>0.25</v>
      </c>
      <c r="Y1332" t="n">
        <v>1</v>
      </c>
      <c r="Z1332" t="n">
        <v>10</v>
      </c>
    </row>
    <row r="1333">
      <c r="A1333" t="n">
        <v>87</v>
      </c>
      <c r="B1333" t="n">
        <v>135</v>
      </c>
      <c r="C1333" t="inlineStr">
        <is>
          <t xml:space="preserve">CONCLUIDO	</t>
        </is>
      </c>
      <c r="D1333" t="n">
        <v>3.6793</v>
      </c>
      <c r="E1333" t="n">
        <v>27.18</v>
      </c>
      <c r="F1333" t="n">
        <v>23.62</v>
      </c>
      <c r="G1333" t="n">
        <v>101.22</v>
      </c>
      <c r="H1333" t="n">
        <v>1.32</v>
      </c>
      <c r="I1333" t="n">
        <v>14</v>
      </c>
      <c r="J1333" t="n">
        <v>306.84</v>
      </c>
      <c r="K1333" t="n">
        <v>59.89</v>
      </c>
      <c r="L1333" t="n">
        <v>22.75</v>
      </c>
      <c r="M1333" t="n">
        <v>12</v>
      </c>
      <c r="N1333" t="n">
        <v>89.20999999999999</v>
      </c>
      <c r="O1333" t="n">
        <v>38078.42</v>
      </c>
      <c r="P1333" t="n">
        <v>392.21</v>
      </c>
      <c r="Q1333" t="n">
        <v>608.8</v>
      </c>
      <c r="R1333" t="n">
        <v>55.01</v>
      </c>
      <c r="S1333" t="n">
        <v>46.36</v>
      </c>
      <c r="T1333" t="n">
        <v>3981.72</v>
      </c>
      <c r="U1333" t="n">
        <v>0.84</v>
      </c>
      <c r="V1333" t="n">
        <v>0.9</v>
      </c>
      <c r="W1333" t="n">
        <v>9.199999999999999</v>
      </c>
      <c r="X1333" t="n">
        <v>0.25</v>
      </c>
      <c r="Y1333" t="n">
        <v>1</v>
      </c>
      <c r="Z1333" t="n">
        <v>10</v>
      </c>
    </row>
    <row r="1334">
      <c r="A1334" t="n">
        <v>88</v>
      </c>
      <c r="B1334" t="n">
        <v>135</v>
      </c>
      <c r="C1334" t="inlineStr">
        <is>
          <t xml:space="preserve">CONCLUIDO	</t>
        </is>
      </c>
      <c r="D1334" t="n">
        <v>3.6769</v>
      </c>
      <c r="E1334" t="n">
        <v>27.2</v>
      </c>
      <c r="F1334" t="n">
        <v>23.64</v>
      </c>
      <c r="G1334" t="n">
        <v>101.3</v>
      </c>
      <c r="H1334" t="n">
        <v>1.33</v>
      </c>
      <c r="I1334" t="n">
        <v>14</v>
      </c>
      <c r="J1334" t="n">
        <v>307.38</v>
      </c>
      <c r="K1334" t="n">
        <v>59.89</v>
      </c>
      <c r="L1334" t="n">
        <v>23</v>
      </c>
      <c r="M1334" t="n">
        <v>12</v>
      </c>
      <c r="N1334" t="n">
        <v>89.5</v>
      </c>
      <c r="O1334" t="n">
        <v>38144.9</v>
      </c>
      <c r="P1334" t="n">
        <v>392.03</v>
      </c>
      <c r="Q1334" t="n">
        <v>608.8099999999999</v>
      </c>
      <c r="R1334" t="n">
        <v>55.6</v>
      </c>
      <c r="S1334" t="n">
        <v>46.36</v>
      </c>
      <c r="T1334" t="n">
        <v>4276.82</v>
      </c>
      <c r="U1334" t="n">
        <v>0.83</v>
      </c>
      <c r="V1334" t="n">
        <v>0.9</v>
      </c>
      <c r="W1334" t="n">
        <v>9.199999999999999</v>
      </c>
      <c r="X1334" t="n">
        <v>0.26</v>
      </c>
      <c r="Y1334" t="n">
        <v>1</v>
      </c>
      <c r="Z1334" t="n">
        <v>10</v>
      </c>
    </row>
    <row r="1335">
      <c r="A1335" t="n">
        <v>89</v>
      </c>
      <c r="B1335" t="n">
        <v>135</v>
      </c>
      <c r="C1335" t="inlineStr">
        <is>
          <t xml:space="preserve">CONCLUIDO	</t>
        </is>
      </c>
      <c r="D1335" t="n">
        <v>3.6764</v>
      </c>
      <c r="E1335" t="n">
        <v>27.2</v>
      </c>
      <c r="F1335" t="n">
        <v>23.64</v>
      </c>
      <c r="G1335" t="n">
        <v>101.31</v>
      </c>
      <c r="H1335" t="n">
        <v>1.35</v>
      </c>
      <c r="I1335" t="n">
        <v>14</v>
      </c>
      <c r="J1335" t="n">
        <v>307.92</v>
      </c>
      <c r="K1335" t="n">
        <v>59.89</v>
      </c>
      <c r="L1335" t="n">
        <v>23.25</v>
      </c>
      <c r="M1335" t="n">
        <v>12</v>
      </c>
      <c r="N1335" t="n">
        <v>89.79000000000001</v>
      </c>
      <c r="O1335" t="n">
        <v>38211.5</v>
      </c>
      <c r="P1335" t="n">
        <v>391.65</v>
      </c>
      <c r="Q1335" t="n">
        <v>608.84</v>
      </c>
      <c r="R1335" t="n">
        <v>55.68</v>
      </c>
      <c r="S1335" t="n">
        <v>46.36</v>
      </c>
      <c r="T1335" t="n">
        <v>4316.28</v>
      </c>
      <c r="U1335" t="n">
        <v>0.83</v>
      </c>
      <c r="V1335" t="n">
        <v>0.9</v>
      </c>
      <c r="W1335" t="n">
        <v>9.199999999999999</v>
      </c>
      <c r="X1335" t="n">
        <v>0.27</v>
      </c>
      <c r="Y1335" t="n">
        <v>1</v>
      </c>
      <c r="Z1335" t="n">
        <v>10</v>
      </c>
    </row>
    <row r="1336">
      <c r="A1336" t="n">
        <v>90</v>
      </c>
      <c r="B1336" t="n">
        <v>135</v>
      </c>
      <c r="C1336" t="inlineStr">
        <is>
          <t xml:space="preserve">CONCLUIDO	</t>
        </is>
      </c>
      <c r="D1336" t="n">
        <v>3.6866</v>
      </c>
      <c r="E1336" t="n">
        <v>27.13</v>
      </c>
      <c r="F1336" t="n">
        <v>23.62</v>
      </c>
      <c r="G1336" t="n">
        <v>108.99</v>
      </c>
      <c r="H1336" t="n">
        <v>1.36</v>
      </c>
      <c r="I1336" t="n">
        <v>13</v>
      </c>
      <c r="J1336" t="n">
        <v>308.46</v>
      </c>
      <c r="K1336" t="n">
        <v>59.89</v>
      </c>
      <c r="L1336" t="n">
        <v>23.5</v>
      </c>
      <c r="M1336" t="n">
        <v>11</v>
      </c>
      <c r="N1336" t="n">
        <v>90.08</v>
      </c>
      <c r="O1336" t="n">
        <v>38278.23</v>
      </c>
      <c r="P1336" t="n">
        <v>391.63</v>
      </c>
      <c r="Q1336" t="n">
        <v>608.8</v>
      </c>
      <c r="R1336" t="n">
        <v>54.81</v>
      </c>
      <c r="S1336" t="n">
        <v>46.36</v>
      </c>
      <c r="T1336" t="n">
        <v>3889.5</v>
      </c>
      <c r="U1336" t="n">
        <v>0.85</v>
      </c>
      <c r="V1336" t="n">
        <v>0.9</v>
      </c>
      <c r="W1336" t="n">
        <v>9.199999999999999</v>
      </c>
      <c r="X1336" t="n">
        <v>0.24</v>
      </c>
      <c r="Y1336" t="n">
        <v>1</v>
      </c>
      <c r="Z1336" t="n">
        <v>10</v>
      </c>
    </row>
    <row r="1337">
      <c r="A1337" t="n">
        <v>91</v>
      </c>
      <c r="B1337" t="n">
        <v>135</v>
      </c>
      <c r="C1337" t="inlineStr">
        <is>
          <t xml:space="preserve">CONCLUIDO	</t>
        </is>
      </c>
      <c r="D1337" t="n">
        <v>3.6866</v>
      </c>
      <c r="E1337" t="n">
        <v>27.13</v>
      </c>
      <c r="F1337" t="n">
        <v>23.61</v>
      </c>
      <c r="G1337" t="n">
        <v>108.99</v>
      </c>
      <c r="H1337" t="n">
        <v>1.37</v>
      </c>
      <c r="I1337" t="n">
        <v>13</v>
      </c>
      <c r="J1337" t="n">
        <v>309.01</v>
      </c>
      <c r="K1337" t="n">
        <v>59.89</v>
      </c>
      <c r="L1337" t="n">
        <v>23.75</v>
      </c>
      <c r="M1337" t="n">
        <v>11</v>
      </c>
      <c r="N1337" t="n">
        <v>90.37</v>
      </c>
      <c r="O1337" t="n">
        <v>38345.09</v>
      </c>
      <c r="P1337" t="n">
        <v>392.01</v>
      </c>
      <c r="Q1337" t="n">
        <v>608.8</v>
      </c>
      <c r="R1337" t="n">
        <v>54.85</v>
      </c>
      <c r="S1337" t="n">
        <v>46.36</v>
      </c>
      <c r="T1337" t="n">
        <v>3908.43</v>
      </c>
      <c r="U1337" t="n">
        <v>0.85</v>
      </c>
      <c r="V1337" t="n">
        <v>0.9</v>
      </c>
      <c r="W1337" t="n">
        <v>9.199999999999999</v>
      </c>
      <c r="X1337" t="n">
        <v>0.24</v>
      </c>
      <c r="Y1337" t="n">
        <v>1</v>
      </c>
      <c r="Z1337" t="n">
        <v>10</v>
      </c>
    </row>
    <row r="1338">
      <c r="A1338" t="n">
        <v>92</v>
      </c>
      <c r="B1338" t="n">
        <v>135</v>
      </c>
      <c r="C1338" t="inlineStr">
        <is>
          <t xml:space="preserve">CONCLUIDO	</t>
        </is>
      </c>
      <c r="D1338" t="n">
        <v>3.6869</v>
      </c>
      <c r="E1338" t="n">
        <v>27.12</v>
      </c>
      <c r="F1338" t="n">
        <v>23.61</v>
      </c>
      <c r="G1338" t="n">
        <v>108.98</v>
      </c>
      <c r="H1338" t="n">
        <v>1.38</v>
      </c>
      <c r="I1338" t="n">
        <v>13</v>
      </c>
      <c r="J1338" t="n">
        <v>309.55</v>
      </c>
      <c r="K1338" t="n">
        <v>59.89</v>
      </c>
      <c r="L1338" t="n">
        <v>24</v>
      </c>
      <c r="M1338" t="n">
        <v>11</v>
      </c>
      <c r="N1338" t="n">
        <v>90.66</v>
      </c>
      <c r="O1338" t="n">
        <v>38412.07</v>
      </c>
      <c r="P1338" t="n">
        <v>391.75</v>
      </c>
      <c r="Q1338" t="n">
        <v>608.8</v>
      </c>
      <c r="R1338" t="n">
        <v>54.86</v>
      </c>
      <c r="S1338" t="n">
        <v>46.36</v>
      </c>
      <c r="T1338" t="n">
        <v>3913.99</v>
      </c>
      <c r="U1338" t="n">
        <v>0.84</v>
      </c>
      <c r="V1338" t="n">
        <v>0.9</v>
      </c>
      <c r="W1338" t="n">
        <v>9.199999999999999</v>
      </c>
      <c r="X1338" t="n">
        <v>0.24</v>
      </c>
      <c r="Y1338" t="n">
        <v>1</v>
      </c>
      <c r="Z1338" t="n">
        <v>10</v>
      </c>
    </row>
    <row r="1339">
      <c r="A1339" t="n">
        <v>93</v>
      </c>
      <c r="B1339" t="n">
        <v>135</v>
      </c>
      <c r="C1339" t="inlineStr">
        <is>
          <t xml:space="preserve">CONCLUIDO	</t>
        </is>
      </c>
      <c r="D1339" t="n">
        <v>3.6874</v>
      </c>
      <c r="E1339" t="n">
        <v>27.12</v>
      </c>
      <c r="F1339" t="n">
        <v>23.61</v>
      </c>
      <c r="G1339" t="n">
        <v>108.97</v>
      </c>
      <c r="H1339" t="n">
        <v>1.39</v>
      </c>
      <c r="I1339" t="n">
        <v>13</v>
      </c>
      <c r="J1339" t="n">
        <v>310.09</v>
      </c>
      <c r="K1339" t="n">
        <v>59.89</v>
      </c>
      <c r="L1339" t="n">
        <v>24.25</v>
      </c>
      <c r="M1339" t="n">
        <v>11</v>
      </c>
      <c r="N1339" t="n">
        <v>90.95999999999999</v>
      </c>
      <c r="O1339" t="n">
        <v>38479.19</v>
      </c>
      <c r="P1339" t="n">
        <v>391.66</v>
      </c>
      <c r="Q1339" t="n">
        <v>608.84</v>
      </c>
      <c r="R1339" t="n">
        <v>54.9</v>
      </c>
      <c r="S1339" t="n">
        <v>46.36</v>
      </c>
      <c r="T1339" t="n">
        <v>3933.48</v>
      </c>
      <c r="U1339" t="n">
        <v>0.84</v>
      </c>
      <c r="V1339" t="n">
        <v>0.9</v>
      </c>
      <c r="W1339" t="n">
        <v>9.199999999999999</v>
      </c>
      <c r="X1339" t="n">
        <v>0.24</v>
      </c>
      <c r="Y1339" t="n">
        <v>1</v>
      </c>
      <c r="Z1339" t="n">
        <v>10</v>
      </c>
    </row>
    <row r="1340">
      <c r="A1340" t="n">
        <v>94</v>
      </c>
      <c r="B1340" t="n">
        <v>135</v>
      </c>
      <c r="C1340" t="inlineStr">
        <is>
          <t xml:space="preserve">CONCLUIDO	</t>
        </is>
      </c>
      <c r="D1340" t="n">
        <v>3.687</v>
      </c>
      <c r="E1340" t="n">
        <v>27.12</v>
      </c>
      <c r="F1340" t="n">
        <v>23.61</v>
      </c>
      <c r="G1340" t="n">
        <v>108.98</v>
      </c>
      <c r="H1340" t="n">
        <v>1.41</v>
      </c>
      <c r="I1340" t="n">
        <v>13</v>
      </c>
      <c r="J1340" t="n">
        <v>310.64</v>
      </c>
      <c r="K1340" t="n">
        <v>59.89</v>
      </c>
      <c r="L1340" t="n">
        <v>24.5</v>
      </c>
      <c r="M1340" t="n">
        <v>11</v>
      </c>
      <c r="N1340" t="n">
        <v>91.25</v>
      </c>
      <c r="O1340" t="n">
        <v>38546.43</v>
      </c>
      <c r="P1340" t="n">
        <v>391.68</v>
      </c>
      <c r="Q1340" t="n">
        <v>608.85</v>
      </c>
      <c r="R1340" t="n">
        <v>54.72</v>
      </c>
      <c r="S1340" t="n">
        <v>46.36</v>
      </c>
      <c r="T1340" t="n">
        <v>3841.71</v>
      </c>
      <c r="U1340" t="n">
        <v>0.85</v>
      </c>
      <c r="V1340" t="n">
        <v>0.9</v>
      </c>
      <c r="W1340" t="n">
        <v>9.199999999999999</v>
      </c>
      <c r="X1340" t="n">
        <v>0.24</v>
      </c>
      <c r="Y1340" t="n">
        <v>1</v>
      </c>
      <c r="Z1340" t="n">
        <v>10</v>
      </c>
    </row>
    <row r="1341">
      <c r="A1341" t="n">
        <v>95</v>
      </c>
      <c r="B1341" t="n">
        <v>135</v>
      </c>
      <c r="C1341" t="inlineStr">
        <is>
          <t xml:space="preserve">CONCLUIDO	</t>
        </is>
      </c>
      <c r="D1341" t="n">
        <v>3.6862</v>
      </c>
      <c r="E1341" t="n">
        <v>27.13</v>
      </c>
      <c r="F1341" t="n">
        <v>23.62</v>
      </c>
      <c r="G1341" t="n">
        <v>109.01</v>
      </c>
      <c r="H1341" t="n">
        <v>1.42</v>
      </c>
      <c r="I1341" t="n">
        <v>13</v>
      </c>
      <c r="J1341" t="n">
        <v>311.19</v>
      </c>
      <c r="K1341" t="n">
        <v>59.89</v>
      </c>
      <c r="L1341" t="n">
        <v>24.75</v>
      </c>
      <c r="M1341" t="n">
        <v>11</v>
      </c>
      <c r="N1341" t="n">
        <v>91.55</v>
      </c>
      <c r="O1341" t="n">
        <v>38613.8</v>
      </c>
      <c r="P1341" t="n">
        <v>391.27</v>
      </c>
      <c r="Q1341" t="n">
        <v>608.79</v>
      </c>
      <c r="R1341" t="n">
        <v>54.94</v>
      </c>
      <c r="S1341" t="n">
        <v>46.36</v>
      </c>
      <c r="T1341" t="n">
        <v>3952.25</v>
      </c>
      <c r="U1341" t="n">
        <v>0.84</v>
      </c>
      <c r="V1341" t="n">
        <v>0.9</v>
      </c>
      <c r="W1341" t="n">
        <v>9.199999999999999</v>
      </c>
      <c r="X1341" t="n">
        <v>0.25</v>
      </c>
      <c r="Y1341" t="n">
        <v>1</v>
      </c>
      <c r="Z1341" t="n">
        <v>10</v>
      </c>
    </row>
    <row r="1342">
      <c r="A1342" t="n">
        <v>96</v>
      </c>
      <c r="B1342" t="n">
        <v>135</v>
      </c>
      <c r="C1342" t="inlineStr">
        <is>
          <t xml:space="preserve">CONCLUIDO	</t>
        </is>
      </c>
      <c r="D1342" t="n">
        <v>3.6871</v>
      </c>
      <c r="E1342" t="n">
        <v>27.12</v>
      </c>
      <c r="F1342" t="n">
        <v>23.61</v>
      </c>
      <c r="G1342" t="n">
        <v>108.97</v>
      </c>
      <c r="H1342" t="n">
        <v>1.43</v>
      </c>
      <c r="I1342" t="n">
        <v>13</v>
      </c>
      <c r="J1342" t="n">
        <v>311.73</v>
      </c>
      <c r="K1342" t="n">
        <v>59.89</v>
      </c>
      <c r="L1342" t="n">
        <v>25</v>
      </c>
      <c r="M1342" t="n">
        <v>11</v>
      </c>
      <c r="N1342" t="n">
        <v>91.84999999999999</v>
      </c>
      <c r="O1342" t="n">
        <v>38681.31</v>
      </c>
      <c r="P1342" t="n">
        <v>390.88</v>
      </c>
      <c r="Q1342" t="n">
        <v>608.8099999999999</v>
      </c>
      <c r="R1342" t="n">
        <v>54.94</v>
      </c>
      <c r="S1342" t="n">
        <v>46.36</v>
      </c>
      <c r="T1342" t="n">
        <v>3954.57</v>
      </c>
      <c r="U1342" t="n">
        <v>0.84</v>
      </c>
      <c r="V1342" t="n">
        <v>0.9</v>
      </c>
      <c r="W1342" t="n">
        <v>9.199999999999999</v>
      </c>
      <c r="X1342" t="n">
        <v>0.24</v>
      </c>
      <c r="Y1342" t="n">
        <v>1</v>
      </c>
      <c r="Z1342" t="n">
        <v>10</v>
      </c>
    </row>
    <row r="1343">
      <c r="A1343" t="n">
        <v>97</v>
      </c>
      <c r="B1343" t="n">
        <v>135</v>
      </c>
      <c r="C1343" t="inlineStr">
        <is>
          <t xml:space="preserve">CONCLUIDO	</t>
        </is>
      </c>
      <c r="D1343" t="n">
        <v>3.6866</v>
      </c>
      <c r="E1343" t="n">
        <v>27.12</v>
      </c>
      <c r="F1343" t="n">
        <v>23.61</v>
      </c>
      <c r="G1343" t="n">
        <v>108.99</v>
      </c>
      <c r="H1343" t="n">
        <v>1.44</v>
      </c>
      <c r="I1343" t="n">
        <v>13</v>
      </c>
      <c r="J1343" t="n">
        <v>312.28</v>
      </c>
      <c r="K1343" t="n">
        <v>59.89</v>
      </c>
      <c r="L1343" t="n">
        <v>25.25</v>
      </c>
      <c r="M1343" t="n">
        <v>11</v>
      </c>
      <c r="N1343" t="n">
        <v>92.15000000000001</v>
      </c>
      <c r="O1343" t="n">
        <v>38749.07</v>
      </c>
      <c r="P1343" t="n">
        <v>390.49</v>
      </c>
      <c r="Q1343" t="n">
        <v>608.8</v>
      </c>
      <c r="R1343" t="n">
        <v>54.8</v>
      </c>
      <c r="S1343" t="n">
        <v>46.36</v>
      </c>
      <c r="T1343" t="n">
        <v>3884.14</v>
      </c>
      <c r="U1343" t="n">
        <v>0.85</v>
      </c>
      <c r="V1343" t="n">
        <v>0.9</v>
      </c>
      <c r="W1343" t="n">
        <v>9.199999999999999</v>
      </c>
      <c r="X1343" t="n">
        <v>0.24</v>
      </c>
      <c r="Y1343" t="n">
        <v>1</v>
      </c>
      <c r="Z1343" t="n">
        <v>10</v>
      </c>
    </row>
    <row r="1344">
      <c r="A1344" t="n">
        <v>98</v>
      </c>
      <c r="B1344" t="n">
        <v>135</v>
      </c>
      <c r="C1344" t="inlineStr">
        <is>
          <t xml:space="preserve">CONCLUIDO	</t>
        </is>
      </c>
      <c r="D1344" t="n">
        <v>3.6978</v>
      </c>
      <c r="E1344" t="n">
        <v>27.04</v>
      </c>
      <c r="F1344" t="n">
        <v>23.58</v>
      </c>
      <c r="G1344" t="n">
        <v>117.92</v>
      </c>
      <c r="H1344" t="n">
        <v>1.45</v>
      </c>
      <c r="I1344" t="n">
        <v>12</v>
      </c>
      <c r="J1344" t="n">
        <v>312.83</v>
      </c>
      <c r="K1344" t="n">
        <v>59.89</v>
      </c>
      <c r="L1344" t="n">
        <v>25.5</v>
      </c>
      <c r="M1344" t="n">
        <v>10</v>
      </c>
      <c r="N1344" t="n">
        <v>92.44</v>
      </c>
      <c r="O1344" t="n">
        <v>38816.85</v>
      </c>
      <c r="P1344" t="n">
        <v>389.72</v>
      </c>
      <c r="Q1344" t="n">
        <v>608.8</v>
      </c>
      <c r="R1344" t="n">
        <v>53.86</v>
      </c>
      <c r="S1344" t="n">
        <v>46.36</v>
      </c>
      <c r="T1344" t="n">
        <v>3419.03</v>
      </c>
      <c r="U1344" t="n">
        <v>0.86</v>
      </c>
      <c r="V1344" t="n">
        <v>0.9</v>
      </c>
      <c r="W1344" t="n">
        <v>9.199999999999999</v>
      </c>
      <c r="X1344" t="n">
        <v>0.21</v>
      </c>
      <c r="Y1344" t="n">
        <v>1</v>
      </c>
      <c r="Z1344" t="n">
        <v>10</v>
      </c>
    </row>
    <row r="1345">
      <c r="A1345" t="n">
        <v>99</v>
      </c>
      <c r="B1345" t="n">
        <v>135</v>
      </c>
      <c r="C1345" t="inlineStr">
        <is>
          <t xml:space="preserve">CONCLUIDO	</t>
        </is>
      </c>
      <c r="D1345" t="n">
        <v>3.6975</v>
      </c>
      <c r="E1345" t="n">
        <v>27.04</v>
      </c>
      <c r="F1345" t="n">
        <v>23.59</v>
      </c>
      <c r="G1345" t="n">
        <v>117.93</v>
      </c>
      <c r="H1345" t="n">
        <v>1.46</v>
      </c>
      <c r="I1345" t="n">
        <v>12</v>
      </c>
      <c r="J1345" t="n">
        <v>313.38</v>
      </c>
      <c r="K1345" t="n">
        <v>59.89</v>
      </c>
      <c r="L1345" t="n">
        <v>25.75</v>
      </c>
      <c r="M1345" t="n">
        <v>10</v>
      </c>
      <c r="N1345" t="n">
        <v>92.75</v>
      </c>
      <c r="O1345" t="n">
        <v>38884.75</v>
      </c>
      <c r="P1345" t="n">
        <v>390.16</v>
      </c>
      <c r="Q1345" t="n">
        <v>608.9</v>
      </c>
      <c r="R1345" t="n">
        <v>54.05</v>
      </c>
      <c r="S1345" t="n">
        <v>46.36</v>
      </c>
      <c r="T1345" t="n">
        <v>3513.48</v>
      </c>
      <c r="U1345" t="n">
        <v>0.86</v>
      </c>
      <c r="V1345" t="n">
        <v>0.9</v>
      </c>
      <c r="W1345" t="n">
        <v>9.19</v>
      </c>
      <c r="X1345" t="n">
        <v>0.21</v>
      </c>
      <c r="Y1345" t="n">
        <v>1</v>
      </c>
      <c r="Z1345" t="n">
        <v>10</v>
      </c>
    </row>
    <row r="1346">
      <c r="A1346" t="n">
        <v>100</v>
      </c>
      <c r="B1346" t="n">
        <v>135</v>
      </c>
      <c r="C1346" t="inlineStr">
        <is>
          <t xml:space="preserve">CONCLUIDO	</t>
        </is>
      </c>
      <c r="D1346" t="n">
        <v>3.6954</v>
      </c>
      <c r="E1346" t="n">
        <v>27.06</v>
      </c>
      <c r="F1346" t="n">
        <v>23.6</v>
      </c>
      <c r="G1346" t="n">
        <v>118.01</v>
      </c>
      <c r="H1346" t="n">
        <v>1.48</v>
      </c>
      <c r="I1346" t="n">
        <v>12</v>
      </c>
      <c r="J1346" t="n">
        <v>313.93</v>
      </c>
      <c r="K1346" t="n">
        <v>59.89</v>
      </c>
      <c r="L1346" t="n">
        <v>26</v>
      </c>
      <c r="M1346" t="n">
        <v>10</v>
      </c>
      <c r="N1346" t="n">
        <v>93.05</v>
      </c>
      <c r="O1346" t="n">
        <v>38952.8</v>
      </c>
      <c r="P1346" t="n">
        <v>390.48</v>
      </c>
      <c r="Q1346" t="n">
        <v>608.8099999999999</v>
      </c>
      <c r="R1346" t="n">
        <v>54.49</v>
      </c>
      <c r="S1346" t="n">
        <v>46.36</v>
      </c>
      <c r="T1346" t="n">
        <v>3732.69</v>
      </c>
      <c r="U1346" t="n">
        <v>0.85</v>
      </c>
      <c r="V1346" t="n">
        <v>0.9</v>
      </c>
      <c r="W1346" t="n">
        <v>9.199999999999999</v>
      </c>
      <c r="X1346" t="n">
        <v>0.23</v>
      </c>
      <c r="Y1346" t="n">
        <v>1</v>
      </c>
      <c r="Z1346" t="n">
        <v>10</v>
      </c>
    </row>
    <row r="1347">
      <c r="A1347" t="n">
        <v>101</v>
      </c>
      <c r="B1347" t="n">
        <v>135</v>
      </c>
      <c r="C1347" t="inlineStr">
        <is>
          <t xml:space="preserve">CONCLUIDO	</t>
        </is>
      </c>
      <c r="D1347" t="n">
        <v>3.6974</v>
      </c>
      <c r="E1347" t="n">
        <v>27.05</v>
      </c>
      <c r="F1347" t="n">
        <v>23.59</v>
      </c>
      <c r="G1347" t="n">
        <v>117.93</v>
      </c>
      <c r="H1347" t="n">
        <v>1.49</v>
      </c>
      <c r="I1347" t="n">
        <v>12</v>
      </c>
      <c r="J1347" t="n">
        <v>314.49</v>
      </c>
      <c r="K1347" t="n">
        <v>59.89</v>
      </c>
      <c r="L1347" t="n">
        <v>26.25</v>
      </c>
      <c r="M1347" t="n">
        <v>10</v>
      </c>
      <c r="N1347" t="n">
        <v>93.34999999999999</v>
      </c>
      <c r="O1347" t="n">
        <v>39020.97</v>
      </c>
      <c r="P1347" t="n">
        <v>390.41</v>
      </c>
      <c r="Q1347" t="n">
        <v>608.83</v>
      </c>
      <c r="R1347" t="n">
        <v>54.22</v>
      </c>
      <c r="S1347" t="n">
        <v>46.36</v>
      </c>
      <c r="T1347" t="n">
        <v>3599.49</v>
      </c>
      <c r="U1347" t="n">
        <v>0.85</v>
      </c>
      <c r="V1347" t="n">
        <v>0.9</v>
      </c>
      <c r="W1347" t="n">
        <v>9.19</v>
      </c>
      <c r="X1347" t="n">
        <v>0.21</v>
      </c>
      <c r="Y1347" t="n">
        <v>1</v>
      </c>
      <c r="Z1347" t="n">
        <v>10</v>
      </c>
    </row>
    <row r="1348">
      <c r="A1348" t="n">
        <v>102</v>
      </c>
      <c r="B1348" t="n">
        <v>135</v>
      </c>
      <c r="C1348" t="inlineStr">
        <is>
          <t xml:space="preserve">CONCLUIDO	</t>
        </is>
      </c>
      <c r="D1348" t="n">
        <v>3.697</v>
      </c>
      <c r="E1348" t="n">
        <v>27.05</v>
      </c>
      <c r="F1348" t="n">
        <v>23.59</v>
      </c>
      <c r="G1348" t="n">
        <v>117.95</v>
      </c>
      <c r="H1348" t="n">
        <v>1.5</v>
      </c>
      <c r="I1348" t="n">
        <v>12</v>
      </c>
      <c r="J1348" t="n">
        <v>315.04</v>
      </c>
      <c r="K1348" t="n">
        <v>59.89</v>
      </c>
      <c r="L1348" t="n">
        <v>26.5</v>
      </c>
      <c r="M1348" t="n">
        <v>10</v>
      </c>
      <c r="N1348" t="n">
        <v>93.65000000000001</v>
      </c>
      <c r="O1348" t="n">
        <v>39089.29</v>
      </c>
      <c r="P1348" t="n">
        <v>390.48</v>
      </c>
      <c r="Q1348" t="n">
        <v>608.84</v>
      </c>
      <c r="R1348" t="n">
        <v>54.27</v>
      </c>
      <c r="S1348" t="n">
        <v>46.36</v>
      </c>
      <c r="T1348" t="n">
        <v>3623.73</v>
      </c>
      <c r="U1348" t="n">
        <v>0.85</v>
      </c>
      <c r="V1348" t="n">
        <v>0.9</v>
      </c>
      <c r="W1348" t="n">
        <v>9.19</v>
      </c>
      <c r="X1348" t="n">
        <v>0.22</v>
      </c>
      <c r="Y1348" t="n">
        <v>1</v>
      </c>
      <c r="Z1348" t="n">
        <v>10</v>
      </c>
    </row>
    <row r="1349">
      <c r="A1349" t="n">
        <v>103</v>
      </c>
      <c r="B1349" t="n">
        <v>135</v>
      </c>
      <c r="C1349" t="inlineStr">
        <is>
          <t xml:space="preserve">CONCLUIDO	</t>
        </is>
      </c>
      <c r="D1349" t="n">
        <v>3.6966</v>
      </c>
      <c r="E1349" t="n">
        <v>27.05</v>
      </c>
      <c r="F1349" t="n">
        <v>23.59</v>
      </c>
      <c r="G1349" t="n">
        <v>117.96</v>
      </c>
      <c r="H1349" t="n">
        <v>1.51</v>
      </c>
      <c r="I1349" t="n">
        <v>12</v>
      </c>
      <c r="J1349" t="n">
        <v>315.6</v>
      </c>
      <c r="K1349" t="n">
        <v>59.89</v>
      </c>
      <c r="L1349" t="n">
        <v>26.75</v>
      </c>
      <c r="M1349" t="n">
        <v>10</v>
      </c>
      <c r="N1349" t="n">
        <v>93.95999999999999</v>
      </c>
      <c r="O1349" t="n">
        <v>39157.74</v>
      </c>
      <c r="P1349" t="n">
        <v>390.58</v>
      </c>
      <c r="Q1349" t="n">
        <v>608.79</v>
      </c>
      <c r="R1349" t="n">
        <v>54.29</v>
      </c>
      <c r="S1349" t="n">
        <v>46.36</v>
      </c>
      <c r="T1349" t="n">
        <v>3632.42</v>
      </c>
      <c r="U1349" t="n">
        <v>0.85</v>
      </c>
      <c r="V1349" t="n">
        <v>0.9</v>
      </c>
      <c r="W1349" t="n">
        <v>9.199999999999999</v>
      </c>
      <c r="X1349" t="n">
        <v>0.22</v>
      </c>
      <c r="Y1349" t="n">
        <v>1</v>
      </c>
      <c r="Z1349" t="n">
        <v>10</v>
      </c>
    </row>
    <row r="1350">
      <c r="A1350" t="n">
        <v>104</v>
      </c>
      <c r="B1350" t="n">
        <v>135</v>
      </c>
      <c r="C1350" t="inlineStr">
        <is>
          <t xml:space="preserve">CONCLUIDO	</t>
        </is>
      </c>
      <c r="D1350" t="n">
        <v>3.6964</v>
      </c>
      <c r="E1350" t="n">
        <v>27.05</v>
      </c>
      <c r="F1350" t="n">
        <v>23.59</v>
      </c>
      <c r="G1350" t="n">
        <v>117.97</v>
      </c>
      <c r="H1350" t="n">
        <v>1.52</v>
      </c>
      <c r="I1350" t="n">
        <v>12</v>
      </c>
      <c r="J1350" t="n">
        <v>316.15</v>
      </c>
      <c r="K1350" t="n">
        <v>59.89</v>
      </c>
      <c r="L1350" t="n">
        <v>27</v>
      </c>
      <c r="M1350" t="n">
        <v>10</v>
      </c>
      <c r="N1350" t="n">
        <v>94.26000000000001</v>
      </c>
      <c r="O1350" t="n">
        <v>39226.32</v>
      </c>
      <c r="P1350" t="n">
        <v>390.43</v>
      </c>
      <c r="Q1350" t="n">
        <v>608.77</v>
      </c>
      <c r="R1350" t="n">
        <v>54.37</v>
      </c>
      <c r="S1350" t="n">
        <v>46.36</v>
      </c>
      <c r="T1350" t="n">
        <v>3672.04</v>
      </c>
      <c r="U1350" t="n">
        <v>0.85</v>
      </c>
      <c r="V1350" t="n">
        <v>0.9</v>
      </c>
      <c r="W1350" t="n">
        <v>9.199999999999999</v>
      </c>
      <c r="X1350" t="n">
        <v>0.22</v>
      </c>
      <c r="Y1350" t="n">
        <v>1</v>
      </c>
      <c r="Z1350" t="n">
        <v>10</v>
      </c>
    </row>
    <row r="1351">
      <c r="A1351" t="n">
        <v>105</v>
      </c>
      <c r="B1351" t="n">
        <v>135</v>
      </c>
      <c r="C1351" t="inlineStr">
        <is>
          <t xml:space="preserve">CONCLUIDO	</t>
        </is>
      </c>
      <c r="D1351" t="n">
        <v>3.6952</v>
      </c>
      <c r="E1351" t="n">
        <v>27.06</v>
      </c>
      <c r="F1351" t="n">
        <v>23.6</v>
      </c>
      <c r="G1351" t="n">
        <v>118.01</v>
      </c>
      <c r="H1351" t="n">
        <v>1.53</v>
      </c>
      <c r="I1351" t="n">
        <v>12</v>
      </c>
      <c r="J1351" t="n">
        <v>316.71</v>
      </c>
      <c r="K1351" t="n">
        <v>59.89</v>
      </c>
      <c r="L1351" t="n">
        <v>27.25</v>
      </c>
      <c r="M1351" t="n">
        <v>10</v>
      </c>
      <c r="N1351" t="n">
        <v>94.56999999999999</v>
      </c>
      <c r="O1351" t="n">
        <v>39295.05</v>
      </c>
      <c r="P1351" t="n">
        <v>390.19</v>
      </c>
      <c r="Q1351" t="n">
        <v>608.75</v>
      </c>
      <c r="R1351" t="n">
        <v>54.59</v>
      </c>
      <c r="S1351" t="n">
        <v>46.36</v>
      </c>
      <c r="T1351" t="n">
        <v>3783.01</v>
      </c>
      <c r="U1351" t="n">
        <v>0.85</v>
      </c>
      <c r="V1351" t="n">
        <v>0.9</v>
      </c>
      <c r="W1351" t="n">
        <v>9.199999999999999</v>
      </c>
      <c r="X1351" t="n">
        <v>0.23</v>
      </c>
      <c r="Y1351" t="n">
        <v>1</v>
      </c>
      <c r="Z1351" t="n">
        <v>10</v>
      </c>
    </row>
    <row r="1352">
      <c r="A1352" t="n">
        <v>106</v>
      </c>
      <c r="B1352" t="n">
        <v>135</v>
      </c>
      <c r="C1352" t="inlineStr">
        <is>
          <t xml:space="preserve">CONCLUIDO	</t>
        </is>
      </c>
      <c r="D1352" t="n">
        <v>3.696</v>
      </c>
      <c r="E1352" t="n">
        <v>27.06</v>
      </c>
      <c r="F1352" t="n">
        <v>23.6</v>
      </c>
      <c r="G1352" t="n">
        <v>117.98</v>
      </c>
      <c r="H1352" t="n">
        <v>1.54</v>
      </c>
      <c r="I1352" t="n">
        <v>12</v>
      </c>
      <c r="J1352" t="n">
        <v>317.27</v>
      </c>
      <c r="K1352" t="n">
        <v>59.89</v>
      </c>
      <c r="L1352" t="n">
        <v>27.5</v>
      </c>
      <c r="M1352" t="n">
        <v>10</v>
      </c>
      <c r="N1352" t="n">
        <v>94.88</v>
      </c>
      <c r="O1352" t="n">
        <v>39363.91</v>
      </c>
      <c r="P1352" t="n">
        <v>389.81</v>
      </c>
      <c r="Q1352" t="n">
        <v>608.76</v>
      </c>
      <c r="R1352" t="n">
        <v>54.57</v>
      </c>
      <c r="S1352" t="n">
        <v>46.36</v>
      </c>
      <c r="T1352" t="n">
        <v>3770.31</v>
      </c>
      <c r="U1352" t="n">
        <v>0.85</v>
      </c>
      <c r="V1352" t="n">
        <v>0.9</v>
      </c>
      <c r="W1352" t="n">
        <v>9.19</v>
      </c>
      <c r="X1352" t="n">
        <v>0.23</v>
      </c>
      <c r="Y1352" t="n">
        <v>1</v>
      </c>
      <c r="Z1352" t="n">
        <v>10</v>
      </c>
    </row>
    <row r="1353">
      <c r="A1353" t="n">
        <v>107</v>
      </c>
      <c r="B1353" t="n">
        <v>135</v>
      </c>
      <c r="C1353" t="inlineStr">
        <is>
          <t xml:space="preserve">CONCLUIDO	</t>
        </is>
      </c>
      <c r="D1353" t="n">
        <v>3.6945</v>
      </c>
      <c r="E1353" t="n">
        <v>27.07</v>
      </c>
      <c r="F1353" t="n">
        <v>23.61</v>
      </c>
      <c r="G1353" t="n">
        <v>118.04</v>
      </c>
      <c r="H1353" t="n">
        <v>1.56</v>
      </c>
      <c r="I1353" t="n">
        <v>12</v>
      </c>
      <c r="J1353" t="n">
        <v>317.83</v>
      </c>
      <c r="K1353" t="n">
        <v>59.89</v>
      </c>
      <c r="L1353" t="n">
        <v>27.75</v>
      </c>
      <c r="M1353" t="n">
        <v>10</v>
      </c>
      <c r="N1353" t="n">
        <v>95.19</v>
      </c>
      <c r="O1353" t="n">
        <v>39432.92</v>
      </c>
      <c r="P1353" t="n">
        <v>389.2</v>
      </c>
      <c r="Q1353" t="n">
        <v>608.79</v>
      </c>
      <c r="R1353" t="n">
        <v>54.49</v>
      </c>
      <c r="S1353" t="n">
        <v>46.36</v>
      </c>
      <c r="T1353" t="n">
        <v>3733.25</v>
      </c>
      <c r="U1353" t="n">
        <v>0.85</v>
      </c>
      <c r="V1353" t="n">
        <v>0.9</v>
      </c>
      <c r="W1353" t="n">
        <v>9.210000000000001</v>
      </c>
      <c r="X1353" t="n">
        <v>0.24</v>
      </c>
      <c r="Y1353" t="n">
        <v>1</v>
      </c>
      <c r="Z1353" t="n">
        <v>10</v>
      </c>
    </row>
    <row r="1354">
      <c r="A1354" t="n">
        <v>108</v>
      </c>
      <c r="B1354" t="n">
        <v>135</v>
      </c>
      <c r="C1354" t="inlineStr">
        <is>
          <t xml:space="preserve">CONCLUIDO	</t>
        </is>
      </c>
      <c r="D1354" t="n">
        <v>3.7072</v>
      </c>
      <c r="E1354" t="n">
        <v>26.97</v>
      </c>
      <c r="F1354" t="n">
        <v>23.57</v>
      </c>
      <c r="G1354" t="n">
        <v>128.54</v>
      </c>
      <c r="H1354" t="n">
        <v>1.57</v>
      </c>
      <c r="I1354" t="n">
        <v>11</v>
      </c>
      <c r="J1354" t="n">
        <v>318.39</v>
      </c>
      <c r="K1354" t="n">
        <v>59.89</v>
      </c>
      <c r="L1354" t="n">
        <v>28</v>
      </c>
      <c r="M1354" t="n">
        <v>9</v>
      </c>
      <c r="N1354" t="n">
        <v>95.5</v>
      </c>
      <c r="O1354" t="n">
        <v>39502.07</v>
      </c>
      <c r="P1354" t="n">
        <v>388.94</v>
      </c>
      <c r="Q1354" t="n">
        <v>608.76</v>
      </c>
      <c r="R1354" t="n">
        <v>53.56</v>
      </c>
      <c r="S1354" t="n">
        <v>46.36</v>
      </c>
      <c r="T1354" t="n">
        <v>3274.37</v>
      </c>
      <c r="U1354" t="n">
        <v>0.87</v>
      </c>
      <c r="V1354" t="n">
        <v>0.9</v>
      </c>
      <c r="W1354" t="n">
        <v>9.19</v>
      </c>
      <c r="X1354" t="n">
        <v>0.19</v>
      </c>
      <c r="Y1354" t="n">
        <v>1</v>
      </c>
      <c r="Z1354" t="n">
        <v>10</v>
      </c>
    </row>
    <row r="1355">
      <c r="A1355" t="n">
        <v>109</v>
      </c>
      <c r="B1355" t="n">
        <v>135</v>
      </c>
      <c r="C1355" t="inlineStr">
        <is>
          <t xml:space="preserve">CONCLUIDO	</t>
        </is>
      </c>
      <c r="D1355" t="n">
        <v>3.7068</v>
      </c>
      <c r="E1355" t="n">
        <v>26.98</v>
      </c>
      <c r="F1355" t="n">
        <v>23.57</v>
      </c>
      <c r="G1355" t="n">
        <v>128.56</v>
      </c>
      <c r="H1355" t="n">
        <v>1.58</v>
      </c>
      <c r="I1355" t="n">
        <v>11</v>
      </c>
      <c r="J1355" t="n">
        <v>318.95</v>
      </c>
      <c r="K1355" t="n">
        <v>59.89</v>
      </c>
      <c r="L1355" t="n">
        <v>28.25</v>
      </c>
      <c r="M1355" t="n">
        <v>9</v>
      </c>
      <c r="N1355" t="n">
        <v>95.81</v>
      </c>
      <c r="O1355" t="n">
        <v>39571.36</v>
      </c>
      <c r="P1355" t="n">
        <v>389.27</v>
      </c>
      <c r="Q1355" t="n">
        <v>608.76</v>
      </c>
      <c r="R1355" t="n">
        <v>53.56</v>
      </c>
      <c r="S1355" t="n">
        <v>46.36</v>
      </c>
      <c r="T1355" t="n">
        <v>3272.9</v>
      </c>
      <c r="U1355" t="n">
        <v>0.87</v>
      </c>
      <c r="V1355" t="n">
        <v>0.9</v>
      </c>
      <c r="W1355" t="n">
        <v>9.19</v>
      </c>
      <c r="X1355" t="n">
        <v>0.2</v>
      </c>
      <c r="Y1355" t="n">
        <v>1</v>
      </c>
      <c r="Z1355" t="n">
        <v>10</v>
      </c>
    </row>
    <row r="1356">
      <c r="A1356" t="n">
        <v>110</v>
      </c>
      <c r="B1356" t="n">
        <v>135</v>
      </c>
      <c r="C1356" t="inlineStr">
        <is>
          <t xml:space="preserve">CONCLUIDO	</t>
        </is>
      </c>
      <c r="D1356" t="n">
        <v>3.7056</v>
      </c>
      <c r="E1356" t="n">
        <v>26.99</v>
      </c>
      <c r="F1356" t="n">
        <v>23.58</v>
      </c>
      <c r="G1356" t="n">
        <v>128.6</v>
      </c>
      <c r="H1356" t="n">
        <v>1.59</v>
      </c>
      <c r="I1356" t="n">
        <v>11</v>
      </c>
      <c r="J1356" t="n">
        <v>319.51</v>
      </c>
      <c r="K1356" t="n">
        <v>59.89</v>
      </c>
      <c r="L1356" t="n">
        <v>28.5</v>
      </c>
      <c r="M1356" t="n">
        <v>9</v>
      </c>
      <c r="N1356" t="n">
        <v>96.13</v>
      </c>
      <c r="O1356" t="n">
        <v>39640.79</v>
      </c>
      <c r="P1356" t="n">
        <v>389.54</v>
      </c>
      <c r="Q1356" t="n">
        <v>608.84</v>
      </c>
      <c r="R1356" t="n">
        <v>53.71</v>
      </c>
      <c r="S1356" t="n">
        <v>46.36</v>
      </c>
      <c r="T1356" t="n">
        <v>3346.19</v>
      </c>
      <c r="U1356" t="n">
        <v>0.86</v>
      </c>
      <c r="V1356" t="n">
        <v>0.9</v>
      </c>
      <c r="W1356" t="n">
        <v>9.199999999999999</v>
      </c>
      <c r="X1356" t="n">
        <v>0.2</v>
      </c>
      <c r="Y1356" t="n">
        <v>1</v>
      </c>
      <c r="Z1356" t="n">
        <v>10</v>
      </c>
    </row>
    <row r="1357">
      <c r="A1357" t="n">
        <v>111</v>
      </c>
      <c r="B1357" t="n">
        <v>135</v>
      </c>
      <c r="C1357" t="inlineStr">
        <is>
          <t xml:space="preserve">CONCLUIDO	</t>
        </is>
      </c>
      <c r="D1357" t="n">
        <v>3.7063</v>
      </c>
      <c r="E1357" t="n">
        <v>26.98</v>
      </c>
      <c r="F1357" t="n">
        <v>23.57</v>
      </c>
      <c r="G1357" t="n">
        <v>128.57</v>
      </c>
      <c r="H1357" t="n">
        <v>1.6</v>
      </c>
      <c r="I1357" t="n">
        <v>11</v>
      </c>
      <c r="J1357" t="n">
        <v>320.08</v>
      </c>
      <c r="K1357" t="n">
        <v>59.89</v>
      </c>
      <c r="L1357" t="n">
        <v>28.75</v>
      </c>
      <c r="M1357" t="n">
        <v>9</v>
      </c>
      <c r="N1357" t="n">
        <v>96.44</v>
      </c>
      <c r="O1357" t="n">
        <v>39710.36</v>
      </c>
      <c r="P1357" t="n">
        <v>389.76</v>
      </c>
      <c r="Q1357" t="n">
        <v>608.77</v>
      </c>
      <c r="R1357" t="n">
        <v>53.71</v>
      </c>
      <c r="S1357" t="n">
        <v>46.36</v>
      </c>
      <c r="T1357" t="n">
        <v>3347.51</v>
      </c>
      <c r="U1357" t="n">
        <v>0.86</v>
      </c>
      <c r="V1357" t="n">
        <v>0.9</v>
      </c>
      <c r="W1357" t="n">
        <v>9.19</v>
      </c>
      <c r="X1357" t="n">
        <v>0.2</v>
      </c>
      <c r="Y1357" t="n">
        <v>1</v>
      </c>
      <c r="Z1357" t="n">
        <v>10</v>
      </c>
    </row>
    <row r="1358">
      <c r="A1358" t="n">
        <v>112</v>
      </c>
      <c r="B1358" t="n">
        <v>135</v>
      </c>
      <c r="C1358" t="inlineStr">
        <is>
          <t xml:space="preserve">CONCLUIDO	</t>
        </is>
      </c>
      <c r="D1358" t="n">
        <v>3.7077</v>
      </c>
      <c r="E1358" t="n">
        <v>26.97</v>
      </c>
      <c r="F1358" t="n">
        <v>23.56</v>
      </c>
      <c r="G1358" t="n">
        <v>128.52</v>
      </c>
      <c r="H1358" t="n">
        <v>1.61</v>
      </c>
      <c r="I1358" t="n">
        <v>11</v>
      </c>
      <c r="J1358" t="n">
        <v>320.64</v>
      </c>
      <c r="K1358" t="n">
        <v>59.89</v>
      </c>
      <c r="L1358" t="n">
        <v>29</v>
      </c>
      <c r="M1358" t="n">
        <v>9</v>
      </c>
      <c r="N1358" t="n">
        <v>96.75</v>
      </c>
      <c r="O1358" t="n">
        <v>39780.08</v>
      </c>
      <c r="P1358" t="n">
        <v>389.56</v>
      </c>
      <c r="Q1358" t="n">
        <v>608.75</v>
      </c>
      <c r="R1358" t="n">
        <v>53.38</v>
      </c>
      <c r="S1358" t="n">
        <v>46.36</v>
      </c>
      <c r="T1358" t="n">
        <v>3181.84</v>
      </c>
      <c r="U1358" t="n">
        <v>0.87</v>
      </c>
      <c r="V1358" t="n">
        <v>0.9</v>
      </c>
      <c r="W1358" t="n">
        <v>9.19</v>
      </c>
      <c r="X1358" t="n">
        <v>0.19</v>
      </c>
      <c r="Y1358" t="n">
        <v>1</v>
      </c>
      <c r="Z1358" t="n">
        <v>10</v>
      </c>
    </row>
    <row r="1359">
      <c r="A1359" t="n">
        <v>113</v>
      </c>
      <c r="B1359" t="n">
        <v>135</v>
      </c>
      <c r="C1359" t="inlineStr">
        <is>
          <t xml:space="preserve">CONCLUIDO	</t>
        </is>
      </c>
      <c r="D1359" t="n">
        <v>3.7068</v>
      </c>
      <c r="E1359" t="n">
        <v>26.98</v>
      </c>
      <c r="F1359" t="n">
        <v>23.57</v>
      </c>
      <c r="G1359" t="n">
        <v>128.56</v>
      </c>
      <c r="H1359" t="n">
        <v>1.62</v>
      </c>
      <c r="I1359" t="n">
        <v>11</v>
      </c>
      <c r="J1359" t="n">
        <v>321.21</v>
      </c>
      <c r="K1359" t="n">
        <v>59.89</v>
      </c>
      <c r="L1359" t="n">
        <v>29.25</v>
      </c>
      <c r="M1359" t="n">
        <v>9</v>
      </c>
      <c r="N1359" t="n">
        <v>97.06999999999999</v>
      </c>
      <c r="O1359" t="n">
        <v>39849.95</v>
      </c>
      <c r="P1359" t="n">
        <v>389.62</v>
      </c>
      <c r="Q1359" t="n">
        <v>608.84</v>
      </c>
      <c r="R1359" t="n">
        <v>53.45</v>
      </c>
      <c r="S1359" t="n">
        <v>46.36</v>
      </c>
      <c r="T1359" t="n">
        <v>3219.72</v>
      </c>
      <c r="U1359" t="n">
        <v>0.87</v>
      </c>
      <c r="V1359" t="n">
        <v>0.9</v>
      </c>
      <c r="W1359" t="n">
        <v>9.199999999999999</v>
      </c>
      <c r="X1359" t="n">
        <v>0.2</v>
      </c>
      <c r="Y1359" t="n">
        <v>1</v>
      </c>
      <c r="Z1359" t="n">
        <v>10</v>
      </c>
    </row>
    <row r="1360">
      <c r="A1360" t="n">
        <v>114</v>
      </c>
      <c r="B1360" t="n">
        <v>135</v>
      </c>
      <c r="C1360" t="inlineStr">
        <is>
          <t xml:space="preserve">CONCLUIDO	</t>
        </is>
      </c>
      <c r="D1360" t="n">
        <v>3.7067</v>
      </c>
      <c r="E1360" t="n">
        <v>26.98</v>
      </c>
      <c r="F1360" t="n">
        <v>23.57</v>
      </c>
      <c r="G1360" t="n">
        <v>128.56</v>
      </c>
      <c r="H1360" t="n">
        <v>1.63</v>
      </c>
      <c r="I1360" t="n">
        <v>11</v>
      </c>
      <c r="J1360" t="n">
        <v>321.78</v>
      </c>
      <c r="K1360" t="n">
        <v>59.89</v>
      </c>
      <c r="L1360" t="n">
        <v>29.5</v>
      </c>
      <c r="M1360" t="n">
        <v>9</v>
      </c>
      <c r="N1360" t="n">
        <v>97.39</v>
      </c>
      <c r="O1360" t="n">
        <v>39919.96</v>
      </c>
      <c r="P1360" t="n">
        <v>389.38</v>
      </c>
      <c r="Q1360" t="n">
        <v>608.78</v>
      </c>
      <c r="R1360" t="n">
        <v>53.57</v>
      </c>
      <c r="S1360" t="n">
        <v>46.36</v>
      </c>
      <c r="T1360" t="n">
        <v>3279.51</v>
      </c>
      <c r="U1360" t="n">
        <v>0.87</v>
      </c>
      <c r="V1360" t="n">
        <v>0.9</v>
      </c>
      <c r="W1360" t="n">
        <v>9.19</v>
      </c>
      <c r="X1360" t="n">
        <v>0.2</v>
      </c>
      <c r="Y1360" t="n">
        <v>1</v>
      </c>
      <c r="Z1360" t="n">
        <v>10</v>
      </c>
    </row>
    <row r="1361">
      <c r="A1361" t="n">
        <v>115</v>
      </c>
      <c r="B1361" t="n">
        <v>135</v>
      </c>
      <c r="C1361" t="inlineStr">
        <is>
          <t xml:space="preserve">CONCLUIDO	</t>
        </is>
      </c>
      <c r="D1361" t="n">
        <v>3.7064</v>
      </c>
      <c r="E1361" t="n">
        <v>26.98</v>
      </c>
      <c r="F1361" t="n">
        <v>23.57</v>
      </c>
      <c r="G1361" t="n">
        <v>128.57</v>
      </c>
      <c r="H1361" t="n">
        <v>1.64</v>
      </c>
      <c r="I1361" t="n">
        <v>11</v>
      </c>
      <c r="J1361" t="n">
        <v>322.34</v>
      </c>
      <c r="K1361" t="n">
        <v>59.89</v>
      </c>
      <c r="L1361" t="n">
        <v>29.75</v>
      </c>
      <c r="M1361" t="n">
        <v>9</v>
      </c>
      <c r="N1361" t="n">
        <v>97.70999999999999</v>
      </c>
      <c r="O1361" t="n">
        <v>39990.12</v>
      </c>
      <c r="P1361" t="n">
        <v>388.87</v>
      </c>
      <c r="Q1361" t="n">
        <v>608.84</v>
      </c>
      <c r="R1361" t="n">
        <v>53.55</v>
      </c>
      <c r="S1361" t="n">
        <v>46.36</v>
      </c>
      <c r="T1361" t="n">
        <v>3267.19</v>
      </c>
      <c r="U1361" t="n">
        <v>0.87</v>
      </c>
      <c r="V1361" t="n">
        <v>0.9</v>
      </c>
      <c r="W1361" t="n">
        <v>9.199999999999999</v>
      </c>
      <c r="X1361" t="n">
        <v>0.2</v>
      </c>
      <c r="Y1361" t="n">
        <v>1</v>
      </c>
      <c r="Z1361" t="n">
        <v>10</v>
      </c>
    </row>
    <row r="1362">
      <c r="A1362" t="n">
        <v>116</v>
      </c>
      <c r="B1362" t="n">
        <v>135</v>
      </c>
      <c r="C1362" t="inlineStr">
        <is>
          <t xml:space="preserve">CONCLUIDO	</t>
        </is>
      </c>
      <c r="D1362" t="n">
        <v>3.7066</v>
      </c>
      <c r="E1362" t="n">
        <v>26.98</v>
      </c>
      <c r="F1362" t="n">
        <v>23.57</v>
      </c>
      <c r="G1362" t="n">
        <v>128.56</v>
      </c>
      <c r="H1362" t="n">
        <v>1.66</v>
      </c>
      <c r="I1362" t="n">
        <v>11</v>
      </c>
      <c r="J1362" t="n">
        <v>322.91</v>
      </c>
      <c r="K1362" t="n">
        <v>59.89</v>
      </c>
      <c r="L1362" t="n">
        <v>30</v>
      </c>
      <c r="M1362" t="n">
        <v>9</v>
      </c>
      <c r="N1362" t="n">
        <v>98.03</v>
      </c>
      <c r="O1362" t="n">
        <v>40060.43</v>
      </c>
      <c r="P1362" t="n">
        <v>388.71</v>
      </c>
      <c r="Q1362" t="n">
        <v>608.79</v>
      </c>
      <c r="R1362" t="n">
        <v>53.62</v>
      </c>
      <c r="S1362" t="n">
        <v>46.36</v>
      </c>
      <c r="T1362" t="n">
        <v>3304.19</v>
      </c>
      <c r="U1362" t="n">
        <v>0.86</v>
      </c>
      <c r="V1362" t="n">
        <v>0.9</v>
      </c>
      <c r="W1362" t="n">
        <v>9.19</v>
      </c>
      <c r="X1362" t="n">
        <v>0.2</v>
      </c>
      <c r="Y1362" t="n">
        <v>1</v>
      </c>
      <c r="Z1362" t="n">
        <v>10</v>
      </c>
    </row>
    <row r="1363">
      <c r="A1363" t="n">
        <v>117</v>
      </c>
      <c r="B1363" t="n">
        <v>135</v>
      </c>
      <c r="C1363" t="inlineStr">
        <is>
          <t xml:space="preserve">CONCLUIDO	</t>
        </is>
      </c>
      <c r="D1363" t="n">
        <v>3.7074</v>
      </c>
      <c r="E1363" t="n">
        <v>26.97</v>
      </c>
      <c r="F1363" t="n">
        <v>23.56</v>
      </c>
      <c r="G1363" t="n">
        <v>128.53</v>
      </c>
      <c r="H1363" t="n">
        <v>1.67</v>
      </c>
      <c r="I1363" t="n">
        <v>11</v>
      </c>
      <c r="J1363" t="n">
        <v>323.49</v>
      </c>
      <c r="K1363" t="n">
        <v>59.89</v>
      </c>
      <c r="L1363" t="n">
        <v>30.25</v>
      </c>
      <c r="M1363" t="n">
        <v>9</v>
      </c>
      <c r="N1363" t="n">
        <v>98.34999999999999</v>
      </c>
      <c r="O1363" t="n">
        <v>40131.01</v>
      </c>
      <c r="P1363" t="n">
        <v>388.1</v>
      </c>
      <c r="Q1363" t="n">
        <v>608.76</v>
      </c>
      <c r="R1363" t="n">
        <v>53.23</v>
      </c>
      <c r="S1363" t="n">
        <v>46.36</v>
      </c>
      <c r="T1363" t="n">
        <v>3105.65</v>
      </c>
      <c r="U1363" t="n">
        <v>0.87</v>
      </c>
      <c r="V1363" t="n">
        <v>0.9</v>
      </c>
      <c r="W1363" t="n">
        <v>9.199999999999999</v>
      </c>
      <c r="X1363" t="n">
        <v>0.19</v>
      </c>
      <c r="Y1363" t="n">
        <v>1</v>
      </c>
      <c r="Z1363" t="n">
        <v>10</v>
      </c>
    </row>
    <row r="1364">
      <c r="A1364" t="n">
        <v>118</v>
      </c>
      <c r="B1364" t="n">
        <v>135</v>
      </c>
      <c r="C1364" t="inlineStr">
        <is>
          <t xml:space="preserve">CONCLUIDO	</t>
        </is>
      </c>
      <c r="D1364" t="n">
        <v>3.7076</v>
      </c>
      <c r="E1364" t="n">
        <v>26.97</v>
      </c>
      <c r="F1364" t="n">
        <v>23.56</v>
      </c>
      <c r="G1364" t="n">
        <v>128.52</v>
      </c>
      <c r="H1364" t="n">
        <v>1.68</v>
      </c>
      <c r="I1364" t="n">
        <v>11</v>
      </c>
      <c r="J1364" t="n">
        <v>324.06</v>
      </c>
      <c r="K1364" t="n">
        <v>59.89</v>
      </c>
      <c r="L1364" t="n">
        <v>30.5</v>
      </c>
      <c r="M1364" t="n">
        <v>9</v>
      </c>
      <c r="N1364" t="n">
        <v>98.67</v>
      </c>
      <c r="O1364" t="n">
        <v>40201.62</v>
      </c>
      <c r="P1364" t="n">
        <v>387.73</v>
      </c>
      <c r="Q1364" t="n">
        <v>608.8</v>
      </c>
      <c r="R1364" t="n">
        <v>53.36</v>
      </c>
      <c r="S1364" t="n">
        <v>46.36</v>
      </c>
      <c r="T1364" t="n">
        <v>3172.09</v>
      </c>
      <c r="U1364" t="n">
        <v>0.87</v>
      </c>
      <c r="V1364" t="n">
        <v>0.9</v>
      </c>
      <c r="W1364" t="n">
        <v>9.19</v>
      </c>
      <c r="X1364" t="n">
        <v>0.19</v>
      </c>
      <c r="Y1364" t="n">
        <v>1</v>
      </c>
      <c r="Z1364" t="n">
        <v>10</v>
      </c>
    </row>
    <row r="1365">
      <c r="A1365" t="n">
        <v>119</v>
      </c>
      <c r="B1365" t="n">
        <v>135</v>
      </c>
      <c r="C1365" t="inlineStr">
        <is>
          <t xml:space="preserve">CONCLUIDO	</t>
        </is>
      </c>
      <c r="D1365" t="n">
        <v>3.717</v>
      </c>
      <c r="E1365" t="n">
        <v>26.9</v>
      </c>
      <c r="F1365" t="n">
        <v>23.55</v>
      </c>
      <c r="G1365" t="n">
        <v>141.27</v>
      </c>
      <c r="H1365" t="n">
        <v>1.69</v>
      </c>
      <c r="I1365" t="n">
        <v>10</v>
      </c>
      <c r="J1365" t="n">
        <v>324.63</v>
      </c>
      <c r="K1365" t="n">
        <v>59.89</v>
      </c>
      <c r="L1365" t="n">
        <v>30.75</v>
      </c>
      <c r="M1365" t="n">
        <v>8</v>
      </c>
      <c r="N1365" t="n">
        <v>99</v>
      </c>
      <c r="O1365" t="n">
        <v>40272.38</v>
      </c>
      <c r="P1365" t="n">
        <v>386.9</v>
      </c>
      <c r="Q1365" t="n">
        <v>608.8</v>
      </c>
      <c r="R1365" t="n">
        <v>52.88</v>
      </c>
      <c r="S1365" t="n">
        <v>46.36</v>
      </c>
      <c r="T1365" t="n">
        <v>2935.99</v>
      </c>
      <c r="U1365" t="n">
        <v>0.88</v>
      </c>
      <c r="V1365" t="n">
        <v>0.9</v>
      </c>
      <c r="W1365" t="n">
        <v>9.19</v>
      </c>
      <c r="X1365" t="n">
        <v>0.17</v>
      </c>
      <c r="Y1365" t="n">
        <v>1</v>
      </c>
      <c r="Z1365" t="n">
        <v>10</v>
      </c>
    </row>
    <row r="1366">
      <c r="A1366" t="n">
        <v>120</v>
      </c>
      <c r="B1366" t="n">
        <v>135</v>
      </c>
      <c r="C1366" t="inlineStr">
        <is>
          <t xml:space="preserve">CONCLUIDO	</t>
        </is>
      </c>
      <c r="D1366" t="n">
        <v>3.7161</v>
      </c>
      <c r="E1366" t="n">
        <v>26.91</v>
      </c>
      <c r="F1366" t="n">
        <v>23.55</v>
      </c>
      <c r="G1366" t="n">
        <v>141.31</v>
      </c>
      <c r="H1366" t="n">
        <v>1.7</v>
      </c>
      <c r="I1366" t="n">
        <v>10</v>
      </c>
      <c r="J1366" t="n">
        <v>325.21</v>
      </c>
      <c r="K1366" t="n">
        <v>59.89</v>
      </c>
      <c r="L1366" t="n">
        <v>31</v>
      </c>
      <c r="M1366" t="n">
        <v>8</v>
      </c>
      <c r="N1366" t="n">
        <v>99.31999999999999</v>
      </c>
      <c r="O1366" t="n">
        <v>40343.29</v>
      </c>
      <c r="P1366" t="n">
        <v>387.8</v>
      </c>
      <c r="Q1366" t="n">
        <v>608.8</v>
      </c>
      <c r="R1366" t="n">
        <v>52.99</v>
      </c>
      <c r="S1366" t="n">
        <v>46.36</v>
      </c>
      <c r="T1366" t="n">
        <v>2992.6</v>
      </c>
      <c r="U1366" t="n">
        <v>0.87</v>
      </c>
      <c r="V1366" t="n">
        <v>0.9</v>
      </c>
      <c r="W1366" t="n">
        <v>9.19</v>
      </c>
      <c r="X1366" t="n">
        <v>0.18</v>
      </c>
      <c r="Y1366" t="n">
        <v>1</v>
      </c>
      <c r="Z1366" t="n">
        <v>10</v>
      </c>
    </row>
    <row r="1367">
      <c r="A1367" t="n">
        <v>121</v>
      </c>
      <c r="B1367" t="n">
        <v>135</v>
      </c>
      <c r="C1367" t="inlineStr">
        <is>
          <t xml:space="preserve">CONCLUIDO	</t>
        </is>
      </c>
      <c r="D1367" t="n">
        <v>3.7159</v>
      </c>
      <c r="E1367" t="n">
        <v>26.91</v>
      </c>
      <c r="F1367" t="n">
        <v>23.55</v>
      </c>
      <c r="G1367" t="n">
        <v>141.31</v>
      </c>
      <c r="H1367" t="n">
        <v>1.71</v>
      </c>
      <c r="I1367" t="n">
        <v>10</v>
      </c>
      <c r="J1367" t="n">
        <v>325.78</v>
      </c>
      <c r="K1367" t="n">
        <v>59.89</v>
      </c>
      <c r="L1367" t="n">
        <v>31.25</v>
      </c>
      <c r="M1367" t="n">
        <v>8</v>
      </c>
      <c r="N1367" t="n">
        <v>99.65000000000001</v>
      </c>
      <c r="O1367" t="n">
        <v>40414.36</v>
      </c>
      <c r="P1367" t="n">
        <v>388.29</v>
      </c>
      <c r="Q1367" t="n">
        <v>608.8099999999999</v>
      </c>
      <c r="R1367" t="n">
        <v>52.95</v>
      </c>
      <c r="S1367" t="n">
        <v>46.36</v>
      </c>
      <c r="T1367" t="n">
        <v>2970.24</v>
      </c>
      <c r="U1367" t="n">
        <v>0.88</v>
      </c>
      <c r="V1367" t="n">
        <v>0.9</v>
      </c>
      <c r="W1367" t="n">
        <v>9.199999999999999</v>
      </c>
      <c r="X1367" t="n">
        <v>0.18</v>
      </c>
      <c r="Y1367" t="n">
        <v>1</v>
      </c>
      <c r="Z1367" t="n">
        <v>10</v>
      </c>
    </row>
    <row r="1368">
      <c r="A1368" t="n">
        <v>122</v>
      </c>
      <c r="B1368" t="n">
        <v>135</v>
      </c>
      <c r="C1368" t="inlineStr">
        <is>
          <t xml:space="preserve">CONCLUIDO	</t>
        </is>
      </c>
      <c r="D1368" t="n">
        <v>3.7167</v>
      </c>
      <c r="E1368" t="n">
        <v>26.91</v>
      </c>
      <c r="F1368" t="n">
        <v>23.55</v>
      </c>
      <c r="G1368" t="n">
        <v>141.28</v>
      </c>
      <c r="H1368" t="n">
        <v>1.72</v>
      </c>
      <c r="I1368" t="n">
        <v>10</v>
      </c>
      <c r="J1368" t="n">
        <v>326.36</v>
      </c>
      <c r="K1368" t="n">
        <v>59.89</v>
      </c>
      <c r="L1368" t="n">
        <v>31.5</v>
      </c>
      <c r="M1368" t="n">
        <v>8</v>
      </c>
      <c r="N1368" t="n">
        <v>99.97</v>
      </c>
      <c r="O1368" t="n">
        <v>40485.58</v>
      </c>
      <c r="P1368" t="n">
        <v>388.41</v>
      </c>
      <c r="Q1368" t="n">
        <v>608.75</v>
      </c>
      <c r="R1368" t="n">
        <v>52.86</v>
      </c>
      <c r="S1368" t="n">
        <v>46.36</v>
      </c>
      <c r="T1368" t="n">
        <v>2927.08</v>
      </c>
      <c r="U1368" t="n">
        <v>0.88</v>
      </c>
      <c r="V1368" t="n">
        <v>0.9</v>
      </c>
      <c r="W1368" t="n">
        <v>9.19</v>
      </c>
      <c r="X1368" t="n">
        <v>0.18</v>
      </c>
      <c r="Y1368" t="n">
        <v>1</v>
      </c>
      <c r="Z1368" t="n">
        <v>10</v>
      </c>
    </row>
    <row r="1369">
      <c r="A1369" t="n">
        <v>123</v>
      </c>
      <c r="B1369" t="n">
        <v>135</v>
      </c>
      <c r="C1369" t="inlineStr">
        <is>
          <t xml:space="preserve">CONCLUIDO	</t>
        </is>
      </c>
      <c r="D1369" t="n">
        <v>3.7164</v>
      </c>
      <c r="E1369" t="n">
        <v>26.91</v>
      </c>
      <c r="F1369" t="n">
        <v>23.55</v>
      </c>
      <c r="G1369" t="n">
        <v>141.3</v>
      </c>
      <c r="H1369" t="n">
        <v>1.73</v>
      </c>
      <c r="I1369" t="n">
        <v>10</v>
      </c>
      <c r="J1369" t="n">
        <v>326.94</v>
      </c>
      <c r="K1369" t="n">
        <v>59.89</v>
      </c>
      <c r="L1369" t="n">
        <v>31.75</v>
      </c>
      <c r="M1369" t="n">
        <v>8</v>
      </c>
      <c r="N1369" t="n">
        <v>100.3</v>
      </c>
      <c r="O1369" t="n">
        <v>40556.96</v>
      </c>
      <c r="P1369" t="n">
        <v>388.59</v>
      </c>
      <c r="Q1369" t="n">
        <v>608.77</v>
      </c>
      <c r="R1369" t="n">
        <v>52.85</v>
      </c>
      <c r="S1369" t="n">
        <v>46.36</v>
      </c>
      <c r="T1369" t="n">
        <v>2921.07</v>
      </c>
      <c r="U1369" t="n">
        <v>0.88</v>
      </c>
      <c r="V1369" t="n">
        <v>0.9</v>
      </c>
      <c r="W1369" t="n">
        <v>9.199999999999999</v>
      </c>
      <c r="X1369" t="n">
        <v>0.18</v>
      </c>
      <c r="Y1369" t="n">
        <v>1</v>
      </c>
      <c r="Z1369" t="n">
        <v>10</v>
      </c>
    </row>
    <row r="1370">
      <c r="A1370" t="n">
        <v>124</v>
      </c>
      <c r="B1370" t="n">
        <v>135</v>
      </c>
      <c r="C1370" t="inlineStr">
        <is>
          <t xml:space="preserve">CONCLUIDO	</t>
        </is>
      </c>
      <c r="D1370" t="n">
        <v>3.7161</v>
      </c>
      <c r="E1370" t="n">
        <v>26.91</v>
      </c>
      <c r="F1370" t="n">
        <v>23.55</v>
      </c>
      <c r="G1370" t="n">
        <v>141.31</v>
      </c>
      <c r="H1370" t="n">
        <v>1.74</v>
      </c>
      <c r="I1370" t="n">
        <v>10</v>
      </c>
      <c r="J1370" t="n">
        <v>327.52</v>
      </c>
      <c r="K1370" t="n">
        <v>59.89</v>
      </c>
      <c r="L1370" t="n">
        <v>32</v>
      </c>
      <c r="M1370" t="n">
        <v>8</v>
      </c>
      <c r="N1370" t="n">
        <v>100.63</v>
      </c>
      <c r="O1370" t="n">
        <v>40628.49</v>
      </c>
      <c r="P1370" t="n">
        <v>388.93</v>
      </c>
      <c r="Q1370" t="n">
        <v>608.77</v>
      </c>
      <c r="R1370" t="n">
        <v>52.95</v>
      </c>
      <c r="S1370" t="n">
        <v>46.36</v>
      </c>
      <c r="T1370" t="n">
        <v>2971.11</v>
      </c>
      <c r="U1370" t="n">
        <v>0.88</v>
      </c>
      <c r="V1370" t="n">
        <v>0.9</v>
      </c>
      <c r="W1370" t="n">
        <v>9.199999999999999</v>
      </c>
      <c r="X1370" t="n">
        <v>0.18</v>
      </c>
      <c r="Y1370" t="n">
        <v>1</v>
      </c>
      <c r="Z1370" t="n">
        <v>10</v>
      </c>
    </row>
    <row r="1371">
      <c r="A1371" t="n">
        <v>125</v>
      </c>
      <c r="B1371" t="n">
        <v>135</v>
      </c>
      <c r="C1371" t="inlineStr">
        <is>
          <t xml:space="preserve">CONCLUIDO	</t>
        </is>
      </c>
      <c r="D1371" t="n">
        <v>3.7169</v>
      </c>
      <c r="E1371" t="n">
        <v>26.9</v>
      </c>
      <c r="F1371" t="n">
        <v>23.55</v>
      </c>
      <c r="G1371" t="n">
        <v>141.27</v>
      </c>
      <c r="H1371" t="n">
        <v>1.75</v>
      </c>
      <c r="I1371" t="n">
        <v>10</v>
      </c>
      <c r="J1371" t="n">
        <v>328.1</v>
      </c>
      <c r="K1371" t="n">
        <v>59.89</v>
      </c>
      <c r="L1371" t="n">
        <v>32.25</v>
      </c>
      <c r="M1371" t="n">
        <v>8</v>
      </c>
      <c r="N1371" t="n">
        <v>100.96</v>
      </c>
      <c r="O1371" t="n">
        <v>40700.18</v>
      </c>
      <c r="P1371" t="n">
        <v>389.23</v>
      </c>
      <c r="Q1371" t="n">
        <v>608.79</v>
      </c>
      <c r="R1371" t="n">
        <v>52.79</v>
      </c>
      <c r="S1371" t="n">
        <v>46.36</v>
      </c>
      <c r="T1371" t="n">
        <v>2890.59</v>
      </c>
      <c r="U1371" t="n">
        <v>0.88</v>
      </c>
      <c r="V1371" t="n">
        <v>0.9</v>
      </c>
      <c r="W1371" t="n">
        <v>9.19</v>
      </c>
      <c r="X1371" t="n">
        <v>0.17</v>
      </c>
      <c r="Y1371" t="n">
        <v>1</v>
      </c>
      <c r="Z1371" t="n">
        <v>10</v>
      </c>
    </row>
    <row r="1372">
      <c r="A1372" t="n">
        <v>126</v>
      </c>
      <c r="B1372" t="n">
        <v>135</v>
      </c>
      <c r="C1372" t="inlineStr">
        <is>
          <t xml:space="preserve">CONCLUIDO	</t>
        </is>
      </c>
      <c r="D1372" t="n">
        <v>3.7175</v>
      </c>
      <c r="E1372" t="n">
        <v>26.9</v>
      </c>
      <c r="F1372" t="n">
        <v>23.54</v>
      </c>
      <c r="G1372" t="n">
        <v>141.25</v>
      </c>
      <c r="H1372" t="n">
        <v>1.76</v>
      </c>
      <c r="I1372" t="n">
        <v>10</v>
      </c>
      <c r="J1372" t="n">
        <v>328.68</v>
      </c>
      <c r="K1372" t="n">
        <v>59.89</v>
      </c>
      <c r="L1372" t="n">
        <v>32.5</v>
      </c>
      <c r="M1372" t="n">
        <v>8</v>
      </c>
      <c r="N1372" t="n">
        <v>101.3</v>
      </c>
      <c r="O1372" t="n">
        <v>40772.03</v>
      </c>
      <c r="P1372" t="n">
        <v>389.17</v>
      </c>
      <c r="Q1372" t="n">
        <v>608.77</v>
      </c>
      <c r="R1372" t="n">
        <v>52.63</v>
      </c>
      <c r="S1372" t="n">
        <v>46.36</v>
      </c>
      <c r="T1372" t="n">
        <v>2814.89</v>
      </c>
      <c r="U1372" t="n">
        <v>0.88</v>
      </c>
      <c r="V1372" t="n">
        <v>0.91</v>
      </c>
      <c r="W1372" t="n">
        <v>9.19</v>
      </c>
      <c r="X1372" t="n">
        <v>0.17</v>
      </c>
      <c r="Y1372" t="n">
        <v>1</v>
      </c>
      <c r="Z1372" t="n">
        <v>10</v>
      </c>
    </row>
    <row r="1373">
      <c r="A1373" t="n">
        <v>127</v>
      </c>
      <c r="B1373" t="n">
        <v>135</v>
      </c>
      <c r="C1373" t="inlineStr">
        <is>
          <t xml:space="preserve">CONCLUIDO	</t>
        </is>
      </c>
      <c r="D1373" t="n">
        <v>3.7167</v>
      </c>
      <c r="E1373" t="n">
        <v>26.91</v>
      </c>
      <c r="F1373" t="n">
        <v>23.55</v>
      </c>
      <c r="G1373" t="n">
        <v>141.28</v>
      </c>
      <c r="H1373" t="n">
        <v>1.77</v>
      </c>
      <c r="I1373" t="n">
        <v>10</v>
      </c>
      <c r="J1373" t="n">
        <v>329.27</v>
      </c>
      <c r="K1373" t="n">
        <v>59.89</v>
      </c>
      <c r="L1373" t="n">
        <v>32.75</v>
      </c>
      <c r="M1373" t="n">
        <v>8</v>
      </c>
      <c r="N1373" t="n">
        <v>101.63</v>
      </c>
      <c r="O1373" t="n">
        <v>40844.03</v>
      </c>
      <c r="P1373" t="n">
        <v>389.5</v>
      </c>
      <c r="Q1373" t="n">
        <v>608.78</v>
      </c>
      <c r="R1373" t="n">
        <v>52.74</v>
      </c>
      <c r="S1373" t="n">
        <v>46.36</v>
      </c>
      <c r="T1373" t="n">
        <v>2865.44</v>
      </c>
      <c r="U1373" t="n">
        <v>0.88</v>
      </c>
      <c r="V1373" t="n">
        <v>0.9</v>
      </c>
      <c r="W1373" t="n">
        <v>9.199999999999999</v>
      </c>
      <c r="X1373" t="n">
        <v>0.18</v>
      </c>
      <c r="Y1373" t="n">
        <v>1</v>
      </c>
      <c r="Z1373" t="n">
        <v>10</v>
      </c>
    </row>
    <row r="1374">
      <c r="A1374" t="n">
        <v>128</v>
      </c>
      <c r="B1374" t="n">
        <v>135</v>
      </c>
      <c r="C1374" t="inlineStr">
        <is>
          <t xml:space="preserve">CONCLUIDO	</t>
        </is>
      </c>
      <c r="D1374" t="n">
        <v>3.7169</v>
      </c>
      <c r="E1374" t="n">
        <v>26.9</v>
      </c>
      <c r="F1374" t="n">
        <v>23.55</v>
      </c>
      <c r="G1374" t="n">
        <v>141.27</v>
      </c>
      <c r="H1374" t="n">
        <v>1.78</v>
      </c>
      <c r="I1374" t="n">
        <v>10</v>
      </c>
      <c r="J1374" t="n">
        <v>329.85</v>
      </c>
      <c r="K1374" t="n">
        <v>59.89</v>
      </c>
      <c r="L1374" t="n">
        <v>33</v>
      </c>
      <c r="M1374" t="n">
        <v>8</v>
      </c>
      <c r="N1374" t="n">
        <v>101.97</v>
      </c>
      <c r="O1374" t="n">
        <v>40916.2</v>
      </c>
      <c r="P1374" t="n">
        <v>389.76</v>
      </c>
      <c r="Q1374" t="n">
        <v>608.76</v>
      </c>
      <c r="R1374" t="n">
        <v>52.74</v>
      </c>
      <c r="S1374" t="n">
        <v>46.36</v>
      </c>
      <c r="T1374" t="n">
        <v>2869.24</v>
      </c>
      <c r="U1374" t="n">
        <v>0.88</v>
      </c>
      <c r="V1374" t="n">
        <v>0.9</v>
      </c>
      <c r="W1374" t="n">
        <v>9.199999999999999</v>
      </c>
      <c r="X1374" t="n">
        <v>0.17</v>
      </c>
      <c r="Y1374" t="n">
        <v>1</v>
      </c>
      <c r="Z1374" t="n">
        <v>10</v>
      </c>
    </row>
    <row r="1375">
      <c r="A1375" t="n">
        <v>129</v>
      </c>
      <c r="B1375" t="n">
        <v>135</v>
      </c>
      <c r="C1375" t="inlineStr">
        <is>
          <t xml:space="preserve">CONCLUIDO	</t>
        </is>
      </c>
      <c r="D1375" t="n">
        <v>3.717</v>
      </c>
      <c r="E1375" t="n">
        <v>26.9</v>
      </c>
      <c r="F1375" t="n">
        <v>23.55</v>
      </c>
      <c r="G1375" t="n">
        <v>141.27</v>
      </c>
      <c r="H1375" t="n">
        <v>1.79</v>
      </c>
      <c r="I1375" t="n">
        <v>10</v>
      </c>
      <c r="J1375" t="n">
        <v>330.44</v>
      </c>
      <c r="K1375" t="n">
        <v>59.89</v>
      </c>
      <c r="L1375" t="n">
        <v>33.25</v>
      </c>
      <c r="M1375" t="n">
        <v>8</v>
      </c>
      <c r="N1375" t="n">
        <v>102.3</v>
      </c>
      <c r="O1375" t="n">
        <v>40988.53</v>
      </c>
      <c r="P1375" t="n">
        <v>389.63</v>
      </c>
      <c r="Q1375" t="n">
        <v>608.8</v>
      </c>
      <c r="R1375" t="n">
        <v>52.62</v>
      </c>
      <c r="S1375" t="n">
        <v>46.36</v>
      </c>
      <c r="T1375" t="n">
        <v>2805.7</v>
      </c>
      <c r="U1375" t="n">
        <v>0.88</v>
      </c>
      <c r="V1375" t="n">
        <v>0.9</v>
      </c>
      <c r="W1375" t="n">
        <v>9.199999999999999</v>
      </c>
      <c r="X1375" t="n">
        <v>0.17</v>
      </c>
      <c r="Y1375" t="n">
        <v>1</v>
      </c>
      <c r="Z1375" t="n">
        <v>10</v>
      </c>
    </row>
    <row r="1376">
      <c r="A1376" t="n">
        <v>130</v>
      </c>
      <c r="B1376" t="n">
        <v>135</v>
      </c>
      <c r="C1376" t="inlineStr">
        <is>
          <t xml:space="preserve">CONCLUIDO	</t>
        </is>
      </c>
      <c r="D1376" t="n">
        <v>3.717</v>
      </c>
      <c r="E1376" t="n">
        <v>26.9</v>
      </c>
      <c r="F1376" t="n">
        <v>23.54</v>
      </c>
      <c r="G1376" t="n">
        <v>141.27</v>
      </c>
      <c r="H1376" t="n">
        <v>1.8</v>
      </c>
      <c r="I1376" t="n">
        <v>10</v>
      </c>
      <c r="J1376" t="n">
        <v>331.03</v>
      </c>
      <c r="K1376" t="n">
        <v>59.89</v>
      </c>
      <c r="L1376" t="n">
        <v>33.5</v>
      </c>
      <c r="M1376" t="n">
        <v>8</v>
      </c>
      <c r="N1376" t="n">
        <v>102.64</v>
      </c>
      <c r="O1376" t="n">
        <v>41061.02</v>
      </c>
      <c r="P1376" t="n">
        <v>389.24</v>
      </c>
      <c r="Q1376" t="n">
        <v>608.75</v>
      </c>
      <c r="R1376" t="n">
        <v>52.65</v>
      </c>
      <c r="S1376" t="n">
        <v>46.36</v>
      </c>
      <c r="T1376" t="n">
        <v>2821.94</v>
      </c>
      <c r="U1376" t="n">
        <v>0.88</v>
      </c>
      <c r="V1376" t="n">
        <v>0.9</v>
      </c>
      <c r="W1376" t="n">
        <v>9.199999999999999</v>
      </c>
      <c r="X1376" t="n">
        <v>0.17</v>
      </c>
      <c r="Y1376" t="n">
        <v>1</v>
      </c>
      <c r="Z1376" t="n">
        <v>10</v>
      </c>
    </row>
    <row r="1377">
      <c r="A1377" t="n">
        <v>131</v>
      </c>
      <c r="B1377" t="n">
        <v>135</v>
      </c>
      <c r="C1377" t="inlineStr">
        <is>
          <t xml:space="preserve">CONCLUIDO	</t>
        </is>
      </c>
      <c r="D1377" t="n">
        <v>3.7185</v>
      </c>
      <c r="E1377" t="n">
        <v>26.89</v>
      </c>
      <c r="F1377" t="n">
        <v>23.53</v>
      </c>
      <c r="G1377" t="n">
        <v>141.2</v>
      </c>
      <c r="H1377" t="n">
        <v>1.81</v>
      </c>
      <c r="I1377" t="n">
        <v>10</v>
      </c>
      <c r="J1377" t="n">
        <v>331.62</v>
      </c>
      <c r="K1377" t="n">
        <v>59.89</v>
      </c>
      <c r="L1377" t="n">
        <v>33.75</v>
      </c>
      <c r="M1377" t="n">
        <v>8</v>
      </c>
      <c r="N1377" t="n">
        <v>102.98</v>
      </c>
      <c r="O1377" t="n">
        <v>41133.67</v>
      </c>
      <c r="P1377" t="n">
        <v>388.29</v>
      </c>
      <c r="Q1377" t="n">
        <v>608.8099999999999</v>
      </c>
      <c r="R1377" t="n">
        <v>52.59</v>
      </c>
      <c r="S1377" t="n">
        <v>46.36</v>
      </c>
      <c r="T1377" t="n">
        <v>2792.13</v>
      </c>
      <c r="U1377" t="n">
        <v>0.88</v>
      </c>
      <c r="V1377" t="n">
        <v>0.91</v>
      </c>
      <c r="W1377" t="n">
        <v>9.19</v>
      </c>
      <c r="X1377" t="n">
        <v>0.16</v>
      </c>
      <c r="Y1377" t="n">
        <v>1</v>
      </c>
      <c r="Z1377" t="n">
        <v>10</v>
      </c>
    </row>
    <row r="1378">
      <c r="A1378" t="n">
        <v>132</v>
      </c>
      <c r="B1378" t="n">
        <v>135</v>
      </c>
      <c r="C1378" t="inlineStr">
        <is>
          <t xml:space="preserve">CONCLUIDO	</t>
        </is>
      </c>
      <c r="D1378" t="n">
        <v>3.7169</v>
      </c>
      <c r="E1378" t="n">
        <v>26.9</v>
      </c>
      <c r="F1378" t="n">
        <v>23.55</v>
      </c>
      <c r="G1378" t="n">
        <v>141.27</v>
      </c>
      <c r="H1378" t="n">
        <v>1.82</v>
      </c>
      <c r="I1378" t="n">
        <v>10</v>
      </c>
      <c r="J1378" t="n">
        <v>332.21</v>
      </c>
      <c r="K1378" t="n">
        <v>59.89</v>
      </c>
      <c r="L1378" t="n">
        <v>34</v>
      </c>
      <c r="M1378" t="n">
        <v>8</v>
      </c>
      <c r="N1378" t="n">
        <v>103.32</v>
      </c>
      <c r="O1378" t="n">
        <v>41206.49</v>
      </c>
      <c r="P1378" t="n">
        <v>387.84</v>
      </c>
      <c r="Q1378" t="n">
        <v>608.79</v>
      </c>
      <c r="R1378" t="n">
        <v>52.79</v>
      </c>
      <c r="S1378" t="n">
        <v>46.36</v>
      </c>
      <c r="T1378" t="n">
        <v>2894.63</v>
      </c>
      <c r="U1378" t="n">
        <v>0.88</v>
      </c>
      <c r="V1378" t="n">
        <v>0.9</v>
      </c>
      <c r="W1378" t="n">
        <v>9.19</v>
      </c>
      <c r="X1378" t="n">
        <v>0.17</v>
      </c>
      <c r="Y1378" t="n">
        <v>1</v>
      </c>
      <c r="Z1378" t="n">
        <v>10</v>
      </c>
    </row>
    <row r="1379">
      <c r="A1379" t="n">
        <v>133</v>
      </c>
      <c r="B1379" t="n">
        <v>135</v>
      </c>
      <c r="C1379" t="inlineStr">
        <is>
          <t xml:space="preserve">CONCLUIDO	</t>
        </is>
      </c>
      <c r="D1379" t="n">
        <v>3.7165</v>
      </c>
      <c r="E1379" t="n">
        <v>26.91</v>
      </c>
      <c r="F1379" t="n">
        <v>23.55</v>
      </c>
      <c r="G1379" t="n">
        <v>141.29</v>
      </c>
      <c r="H1379" t="n">
        <v>1.83</v>
      </c>
      <c r="I1379" t="n">
        <v>10</v>
      </c>
      <c r="J1379" t="n">
        <v>332.8</v>
      </c>
      <c r="K1379" t="n">
        <v>59.89</v>
      </c>
      <c r="L1379" t="n">
        <v>34.25</v>
      </c>
      <c r="M1379" t="n">
        <v>8</v>
      </c>
      <c r="N1379" t="n">
        <v>103.66</v>
      </c>
      <c r="O1379" t="n">
        <v>41279.48</v>
      </c>
      <c r="P1379" t="n">
        <v>387.02</v>
      </c>
      <c r="Q1379" t="n">
        <v>608.8200000000001</v>
      </c>
      <c r="R1379" t="n">
        <v>52.96</v>
      </c>
      <c r="S1379" t="n">
        <v>46.36</v>
      </c>
      <c r="T1379" t="n">
        <v>2975.7</v>
      </c>
      <c r="U1379" t="n">
        <v>0.88</v>
      </c>
      <c r="V1379" t="n">
        <v>0.9</v>
      </c>
      <c r="W1379" t="n">
        <v>9.19</v>
      </c>
      <c r="X1379" t="n">
        <v>0.18</v>
      </c>
      <c r="Y1379" t="n">
        <v>1</v>
      </c>
      <c r="Z1379" t="n">
        <v>10</v>
      </c>
    </row>
    <row r="1380">
      <c r="A1380" t="n">
        <v>134</v>
      </c>
      <c r="B1380" t="n">
        <v>135</v>
      </c>
      <c r="C1380" t="inlineStr">
        <is>
          <t xml:space="preserve">CONCLUIDO	</t>
        </is>
      </c>
      <c r="D1380" t="n">
        <v>3.7253</v>
      </c>
      <c r="E1380" t="n">
        <v>26.84</v>
      </c>
      <c r="F1380" t="n">
        <v>23.54</v>
      </c>
      <c r="G1380" t="n">
        <v>156.9</v>
      </c>
      <c r="H1380" t="n">
        <v>1.84</v>
      </c>
      <c r="I1380" t="n">
        <v>9</v>
      </c>
      <c r="J1380" t="n">
        <v>333.39</v>
      </c>
      <c r="K1380" t="n">
        <v>59.89</v>
      </c>
      <c r="L1380" t="n">
        <v>34.5</v>
      </c>
      <c r="M1380" t="n">
        <v>7</v>
      </c>
      <c r="N1380" t="n">
        <v>104.01</v>
      </c>
      <c r="O1380" t="n">
        <v>41352.63</v>
      </c>
      <c r="P1380" t="n">
        <v>385.72</v>
      </c>
      <c r="Q1380" t="n">
        <v>608.77</v>
      </c>
      <c r="R1380" t="n">
        <v>52.31</v>
      </c>
      <c r="S1380" t="n">
        <v>46.36</v>
      </c>
      <c r="T1380" t="n">
        <v>2658.22</v>
      </c>
      <c r="U1380" t="n">
        <v>0.89</v>
      </c>
      <c r="V1380" t="n">
        <v>0.91</v>
      </c>
      <c r="W1380" t="n">
        <v>9.199999999999999</v>
      </c>
      <c r="X1380" t="n">
        <v>0.16</v>
      </c>
      <c r="Y1380" t="n">
        <v>1</v>
      </c>
      <c r="Z1380" t="n">
        <v>10</v>
      </c>
    </row>
    <row r="1381">
      <c r="A1381" t="n">
        <v>135</v>
      </c>
      <c r="B1381" t="n">
        <v>135</v>
      </c>
      <c r="C1381" t="inlineStr">
        <is>
          <t xml:space="preserve">CONCLUIDO	</t>
        </is>
      </c>
      <c r="D1381" t="n">
        <v>3.7254</v>
      </c>
      <c r="E1381" t="n">
        <v>26.84</v>
      </c>
      <c r="F1381" t="n">
        <v>23.53</v>
      </c>
      <c r="G1381" t="n">
        <v>156.9</v>
      </c>
      <c r="H1381" t="n">
        <v>1.85</v>
      </c>
      <c r="I1381" t="n">
        <v>9</v>
      </c>
      <c r="J1381" t="n">
        <v>333.99</v>
      </c>
      <c r="K1381" t="n">
        <v>59.89</v>
      </c>
      <c r="L1381" t="n">
        <v>34.75</v>
      </c>
      <c r="M1381" t="n">
        <v>7</v>
      </c>
      <c r="N1381" t="n">
        <v>104.35</v>
      </c>
      <c r="O1381" t="n">
        <v>41426.07</v>
      </c>
      <c r="P1381" t="n">
        <v>386.3</v>
      </c>
      <c r="Q1381" t="n">
        <v>608.76</v>
      </c>
      <c r="R1381" t="n">
        <v>52.46</v>
      </c>
      <c r="S1381" t="n">
        <v>46.36</v>
      </c>
      <c r="T1381" t="n">
        <v>2733.85</v>
      </c>
      <c r="U1381" t="n">
        <v>0.88</v>
      </c>
      <c r="V1381" t="n">
        <v>0.91</v>
      </c>
      <c r="W1381" t="n">
        <v>9.19</v>
      </c>
      <c r="X1381" t="n">
        <v>0.16</v>
      </c>
      <c r="Y1381" t="n">
        <v>1</v>
      </c>
      <c r="Z1381" t="n">
        <v>10</v>
      </c>
    </row>
    <row r="1382">
      <c r="A1382" t="n">
        <v>136</v>
      </c>
      <c r="B1382" t="n">
        <v>135</v>
      </c>
      <c r="C1382" t="inlineStr">
        <is>
          <t xml:space="preserve">CONCLUIDO	</t>
        </is>
      </c>
      <c r="D1382" t="n">
        <v>3.7262</v>
      </c>
      <c r="E1382" t="n">
        <v>26.84</v>
      </c>
      <c r="F1382" t="n">
        <v>23.53</v>
      </c>
      <c r="G1382" t="n">
        <v>156.86</v>
      </c>
      <c r="H1382" t="n">
        <v>1.86</v>
      </c>
      <c r="I1382" t="n">
        <v>9</v>
      </c>
      <c r="J1382" t="n">
        <v>334.58</v>
      </c>
      <c r="K1382" t="n">
        <v>59.89</v>
      </c>
      <c r="L1382" t="n">
        <v>35</v>
      </c>
      <c r="M1382" t="n">
        <v>7</v>
      </c>
      <c r="N1382" t="n">
        <v>104.7</v>
      </c>
      <c r="O1382" t="n">
        <v>41499.57</v>
      </c>
      <c r="P1382" t="n">
        <v>386.68</v>
      </c>
      <c r="Q1382" t="n">
        <v>608.77</v>
      </c>
      <c r="R1382" t="n">
        <v>52.27</v>
      </c>
      <c r="S1382" t="n">
        <v>46.36</v>
      </c>
      <c r="T1382" t="n">
        <v>2635.35</v>
      </c>
      <c r="U1382" t="n">
        <v>0.89</v>
      </c>
      <c r="V1382" t="n">
        <v>0.91</v>
      </c>
      <c r="W1382" t="n">
        <v>9.19</v>
      </c>
      <c r="X1382" t="n">
        <v>0.16</v>
      </c>
      <c r="Y1382" t="n">
        <v>1</v>
      </c>
      <c r="Z1382" t="n">
        <v>10</v>
      </c>
    </row>
    <row r="1383">
      <c r="A1383" t="n">
        <v>137</v>
      </c>
      <c r="B1383" t="n">
        <v>135</v>
      </c>
      <c r="C1383" t="inlineStr">
        <is>
          <t xml:space="preserve">CONCLUIDO	</t>
        </is>
      </c>
      <c r="D1383" t="n">
        <v>3.7261</v>
      </c>
      <c r="E1383" t="n">
        <v>26.84</v>
      </c>
      <c r="F1383" t="n">
        <v>23.53</v>
      </c>
      <c r="G1383" t="n">
        <v>156.86</v>
      </c>
      <c r="H1383" t="n">
        <v>1.87</v>
      </c>
      <c r="I1383" t="n">
        <v>9</v>
      </c>
      <c r="J1383" t="n">
        <v>335.18</v>
      </c>
      <c r="K1383" t="n">
        <v>59.89</v>
      </c>
      <c r="L1383" t="n">
        <v>35.25</v>
      </c>
      <c r="M1383" t="n">
        <v>7</v>
      </c>
      <c r="N1383" t="n">
        <v>105.04</v>
      </c>
      <c r="O1383" t="n">
        <v>41573.23</v>
      </c>
      <c r="P1383" t="n">
        <v>387.12</v>
      </c>
      <c r="Q1383" t="n">
        <v>608.79</v>
      </c>
      <c r="R1383" t="n">
        <v>52.32</v>
      </c>
      <c r="S1383" t="n">
        <v>46.36</v>
      </c>
      <c r="T1383" t="n">
        <v>2660.65</v>
      </c>
      <c r="U1383" t="n">
        <v>0.89</v>
      </c>
      <c r="V1383" t="n">
        <v>0.91</v>
      </c>
      <c r="W1383" t="n">
        <v>9.19</v>
      </c>
      <c r="X1383" t="n">
        <v>0.16</v>
      </c>
      <c r="Y1383" t="n">
        <v>1</v>
      </c>
      <c r="Z1383" t="n">
        <v>10</v>
      </c>
    </row>
    <row r="1384">
      <c r="A1384" t="n">
        <v>138</v>
      </c>
      <c r="B1384" t="n">
        <v>135</v>
      </c>
      <c r="C1384" t="inlineStr">
        <is>
          <t xml:space="preserve">CONCLUIDO	</t>
        </is>
      </c>
      <c r="D1384" t="n">
        <v>3.7252</v>
      </c>
      <c r="E1384" t="n">
        <v>26.84</v>
      </c>
      <c r="F1384" t="n">
        <v>23.54</v>
      </c>
      <c r="G1384" t="n">
        <v>156.91</v>
      </c>
      <c r="H1384" t="n">
        <v>1.88</v>
      </c>
      <c r="I1384" t="n">
        <v>9</v>
      </c>
      <c r="J1384" t="n">
        <v>335.78</v>
      </c>
      <c r="K1384" t="n">
        <v>59.89</v>
      </c>
      <c r="L1384" t="n">
        <v>35.5</v>
      </c>
      <c r="M1384" t="n">
        <v>7</v>
      </c>
      <c r="N1384" t="n">
        <v>105.39</v>
      </c>
      <c r="O1384" t="n">
        <v>41647.07</v>
      </c>
      <c r="P1384" t="n">
        <v>387.45</v>
      </c>
      <c r="Q1384" t="n">
        <v>608.78</v>
      </c>
      <c r="R1384" t="n">
        <v>52.54</v>
      </c>
      <c r="S1384" t="n">
        <v>46.36</v>
      </c>
      <c r="T1384" t="n">
        <v>2774.84</v>
      </c>
      <c r="U1384" t="n">
        <v>0.88</v>
      </c>
      <c r="V1384" t="n">
        <v>0.91</v>
      </c>
      <c r="W1384" t="n">
        <v>9.19</v>
      </c>
      <c r="X1384" t="n">
        <v>0.17</v>
      </c>
      <c r="Y1384" t="n">
        <v>1</v>
      </c>
      <c r="Z1384" t="n">
        <v>10</v>
      </c>
    </row>
    <row r="1385">
      <c r="A1385" t="n">
        <v>139</v>
      </c>
      <c r="B1385" t="n">
        <v>135</v>
      </c>
      <c r="C1385" t="inlineStr">
        <is>
          <t xml:space="preserve">CONCLUIDO	</t>
        </is>
      </c>
      <c r="D1385" t="n">
        <v>3.7252</v>
      </c>
      <c r="E1385" t="n">
        <v>26.84</v>
      </c>
      <c r="F1385" t="n">
        <v>23.54</v>
      </c>
      <c r="G1385" t="n">
        <v>156.91</v>
      </c>
      <c r="H1385" t="n">
        <v>1.89</v>
      </c>
      <c r="I1385" t="n">
        <v>9</v>
      </c>
      <c r="J1385" t="n">
        <v>336.38</v>
      </c>
      <c r="K1385" t="n">
        <v>59.89</v>
      </c>
      <c r="L1385" t="n">
        <v>35.75</v>
      </c>
      <c r="M1385" t="n">
        <v>7</v>
      </c>
      <c r="N1385" t="n">
        <v>105.74</v>
      </c>
      <c r="O1385" t="n">
        <v>41721.08</v>
      </c>
      <c r="P1385" t="n">
        <v>387.67</v>
      </c>
      <c r="Q1385" t="n">
        <v>608.77</v>
      </c>
      <c r="R1385" t="n">
        <v>52.51</v>
      </c>
      <c r="S1385" t="n">
        <v>46.36</v>
      </c>
      <c r="T1385" t="n">
        <v>2755.06</v>
      </c>
      <c r="U1385" t="n">
        <v>0.88</v>
      </c>
      <c r="V1385" t="n">
        <v>0.91</v>
      </c>
      <c r="W1385" t="n">
        <v>9.19</v>
      </c>
      <c r="X1385" t="n">
        <v>0.16</v>
      </c>
      <c r="Y1385" t="n">
        <v>1</v>
      </c>
      <c r="Z1385" t="n">
        <v>10</v>
      </c>
    </row>
    <row r="1386">
      <c r="A1386" t="n">
        <v>140</v>
      </c>
      <c r="B1386" t="n">
        <v>135</v>
      </c>
      <c r="C1386" t="inlineStr">
        <is>
          <t xml:space="preserve">CONCLUIDO	</t>
        </is>
      </c>
      <c r="D1386" t="n">
        <v>3.725</v>
      </c>
      <c r="E1386" t="n">
        <v>26.85</v>
      </c>
      <c r="F1386" t="n">
        <v>23.54</v>
      </c>
      <c r="G1386" t="n">
        <v>156.92</v>
      </c>
      <c r="H1386" t="n">
        <v>1.9</v>
      </c>
      <c r="I1386" t="n">
        <v>9</v>
      </c>
      <c r="J1386" t="n">
        <v>336.98</v>
      </c>
      <c r="K1386" t="n">
        <v>59.89</v>
      </c>
      <c r="L1386" t="n">
        <v>36</v>
      </c>
      <c r="M1386" t="n">
        <v>7</v>
      </c>
      <c r="N1386" t="n">
        <v>106.09</v>
      </c>
      <c r="O1386" t="n">
        <v>41795.26</v>
      </c>
      <c r="P1386" t="n">
        <v>387.95</v>
      </c>
      <c r="Q1386" t="n">
        <v>608.76</v>
      </c>
      <c r="R1386" t="n">
        <v>52.59</v>
      </c>
      <c r="S1386" t="n">
        <v>46.36</v>
      </c>
      <c r="T1386" t="n">
        <v>2798.62</v>
      </c>
      <c r="U1386" t="n">
        <v>0.88</v>
      </c>
      <c r="V1386" t="n">
        <v>0.91</v>
      </c>
      <c r="W1386" t="n">
        <v>9.19</v>
      </c>
      <c r="X1386" t="n">
        <v>0.17</v>
      </c>
      <c r="Y1386" t="n">
        <v>1</v>
      </c>
      <c r="Z1386" t="n">
        <v>10</v>
      </c>
    </row>
    <row r="1387">
      <c r="A1387" t="n">
        <v>141</v>
      </c>
      <c r="B1387" t="n">
        <v>135</v>
      </c>
      <c r="C1387" t="inlineStr">
        <is>
          <t xml:space="preserve">CONCLUIDO	</t>
        </is>
      </c>
      <c r="D1387" t="n">
        <v>3.7254</v>
      </c>
      <c r="E1387" t="n">
        <v>26.84</v>
      </c>
      <c r="F1387" t="n">
        <v>23.54</v>
      </c>
      <c r="G1387" t="n">
        <v>156.9</v>
      </c>
      <c r="H1387" t="n">
        <v>1.91</v>
      </c>
      <c r="I1387" t="n">
        <v>9</v>
      </c>
      <c r="J1387" t="n">
        <v>337.58</v>
      </c>
      <c r="K1387" t="n">
        <v>59.89</v>
      </c>
      <c r="L1387" t="n">
        <v>36.25</v>
      </c>
      <c r="M1387" t="n">
        <v>7</v>
      </c>
      <c r="N1387" t="n">
        <v>106.45</v>
      </c>
      <c r="O1387" t="n">
        <v>41869.62</v>
      </c>
      <c r="P1387" t="n">
        <v>387.91</v>
      </c>
      <c r="Q1387" t="n">
        <v>608.76</v>
      </c>
      <c r="R1387" t="n">
        <v>52.53</v>
      </c>
      <c r="S1387" t="n">
        <v>46.36</v>
      </c>
      <c r="T1387" t="n">
        <v>2766.34</v>
      </c>
      <c r="U1387" t="n">
        <v>0.88</v>
      </c>
      <c r="V1387" t="n">
        <v>0.91</v>
      </c>
      <c r="W1387" t="n">
        <v>9.19</v>
      </c>
      <c r="X1387" t="n">
        <v>0.16</v>
      </c>
      <c r="Y1387" t="n">
        <v>1</v>
      </c>
      <c r="Z1387" t="n">
        <v>10</v>
      </c>
    </row>
    <row r="1388">
      <c r="A1388" t="n">
        <v>142</v>
      </c>
      <c r="B1388" t="n">
        <v>135</v>
      </c>
      <c r="C1388" t="inlineStr">
        <is>
          <t xml:space="preserve">CONCLUIDO	</t>
        </is>
      </c>
      <c r="D1388" t="n">
        <v>3.7258</v>
      </c>
      <c r="E1388" t="n">
        <v>26.84</v>
      </c>
      <c r="F1388" t="n">
        <v>23.53</v>
      </c>
      <c r="G1388" t="n">
        <v>156.88</v>
      </c>
      <c r="H1388" t="n">
        <v>1.92</v>
      </c>
      <c r="I1388" t="n">
        <v>9</v>
      </c>
      <c r="J1388" t="n">
        <v>338.19</v>
      </c>
      <c r="K1388" t="n">
        <v>59.89</v>
      </c>
      <c r="L1388" t="n">
        <v>36.5</v>
      </c>
      <c r="M1388" t="n">
        <v>7</v>
      </c>
      <c r="N1388" t="n">
        <v>106.8</v>
      </c>
      <c r="O1388" t="n">
        <v>41944.15</v>
      </c>
      <c r="P1388" t="n">
        <v>388.02</v>
      </c>
      <c r="Q1388" t="n">
        <v>608.77</v>
      </c>
      <c r="R1388" t="n">
        <v>52.35</v>
      </c>
      <c r="S1388" t="n">
        <v>46.36</v>
      </c>
      <c r="T1388" t="n">
        <v>2677.56</v>
      </c>
      <c r="U1388" t="n">
        <v>0.89</v>
      </c>
      <c r="V1388" t="n">
        <v>0.91</v>
      </c>
      <c r="W1388" t="n">
        <v>9.19</v>
      </c>
      <c r="X1388" t="n">
        <v>0.16</v>
      </c>
      <c r="Y1388" t="n">
        <v>1</v>
      </c>
      <c r="Z1388" t="n">
        <v>10</v>
      </c>
    </row>
    <row r="1389">
      <c r="A1389" t="n">
        <v>143</v>
      </c>
      <c r="B1389" t="n">
        <v>135</v>
      </c>
      <c r="C1389" t="inlineStr">
        <is>
          <t xml:space="preserve">CONCLUIDO	</t>
        </is>
      </c>
      <c r="D1389" t="n">
        <v>3.7255</v>
      </c>
      <c r="E1389" t="n">
        <v>26.84</v>
      </c>
      <c r="F1389" t="n">
        <v>23.53</v>
      </c>
      <c r="G1389" t="n">
        <v>156.89</v>
      </c>
      <c r="H1389" t="n">
        <v>1.93</v>
      </c>
      <c r="I1389" t="n">
        <v>9</v>
      </c>
      <c r="J1389" t="n">
        <v>338.79</v>
      </c>
      <c r="K1389" t="n">
        <v>59.89</v>
      </c>
      <c r="L1389" t="n">
        <v>36.75</v>
      </c>
      <c r="M1389" t="n">
        <v>7</v>
      </c>
      <c r="N1389" t="n">
        <v>107.16</v>
      </c>
      <c r="O1389" t="n">
        <v>42018.86</v>
      </c>
      <c r="P1389" t="n">
        <v>388.12</v>
      </c>
      <c r="Q1389" t="n">
        <v>608.86</v>
      </c>
      <c r="R1389" t="n">
        <v>52.42</v>
      </c>
      <c r="S1389" t="n">
        <v>46.36</v>
      </c>
      <c r="T1389" t="n">
        <v>2712.38</v>
      </c>
      <c r="U1389" t="n">
        <v>0.88</v>
      </c>
      <c r="V1389" t="n">
        <v>0.91</v>
      </c>
      <c r="W1389" t="n">
        <v>9.19</v>
      </c>
      <c r="X1389" t="n">
        <v>0.16</v>
      </c>
      <c r="Y1389" t="n">
        <v>1</v>
      </c>
      <c r="Z1389" t="n">
        <v>10</v>
      </c>
    </row>
    <row r="1390">
      <c r="A1390" t="n">
        <v>144</v>
      </c>
      <c r="B1390" t="n">
        <v>135</v>
      </c>
      <c r="C1390" t="inlineStr">
        <is>
          <t xml:space="preserve">CONCLUIDO	</t>
        </is>
      </c>
      <c r="D1390" t="n">
        <v>3.7256</v>
      </c>
      <c r="E1390" t="n">
        <v>26.84</v>
      </c>
      <c r="F1390" t="n">
        <v>23.53</v>
      </c>
      <c r="G1390" t="n">
        <v>156.89</v>
      </c>
      <c r="H1390" t="n">
        <v>1.94</v>
      </c>
      <c r="I1390" t="n">
        <v>9</v>
      </c>
      <c r="J1390" t="n">
        <v>339.4</v>
      </c>
      <c r="K1390" t="n">
        <v>59.89</v>
      </c>
      <c r="L1390" t="n">
        <v>37</v>
      </c>
      <c r="M1390" t="n">
        <v>7</v>
      </c>
      <c r="N1390" t="n">
        <v>107.51</v>
      </c>
      <c r="O1390" t="n">
        <v>42093.75</v>
      </c>
      <c r="P1390" t="n">
        <v>388.4</v>
      </c>
      <c r="Q1390" t="n">
        <v>608.79</v>
      </c>
      <c r="R1390" t="n">
        <v>52.29</v>
      </c>
      <c r="S1390" t="n">
        <v>46.36</v>
      </c>
      <c r="T1390" t="n">
        <v>2647.33</v>
      </c>
      <c r="U1390" t="n">
        <v>0.89</v>
      </c>
      <c r="V1390" t="n">
        <v>0.91</v>
      </c>
      <c r="W1390" t="n">
        <v>9.199999999999999</v>
      </c>
      <c r="X1390" t="n">
        <v>0.16</v>
      </c>
      <c r="Y1390" t="n">
        <v>1</v>
      </c>
      <c r="Z1390" t="n">
        <v>10</v>
      </c>
    </row>
    <row r="1391">
      <c r="A1391" t="n">
        <v>145</v>
      </c>
      <c r="B1391" t="n">
        <v>135</v>
      </c>
      <c r="C1391" t="inlineStr">
        <is>
          <t xml:space="preserve">CONCLUIDO	</t>
        </is>
      </c>
      <c r="D1391" t="n">
        <v>3.7263</v>
      </c>
      <c r="E1391" t="n">
        <v>26.84</v>
      </c>
      <c r="F1391" t="n">
        <v>23.53</v>
      </c>
      <c r="G1391" t="n">
        <v>156.85</v>
      </c>
      <c r="H1391" t="n">
        <v>1.95</v>
      </c>
      <c r="I1391" t="n">
        <v>9</v>
      </c>
      <c r="J1391" t="n">
        <v>340.01</v>
      </c>
      <c r="K1391" t="n">
        <v>59.89</v>
      </c>
      <c r="L1391" t="n">
        <v>37.25</v>
      </c>
      <c r="M1391" t="n">
        <v>7</v>
      </c>
      <c r="N1391" t="n">
        <v>107.87</v>
      </c>
      <c r="O1391" t="n">
        <v>42168.82</v>
      </c>
      <c r="P1391" t="n">
        <v>388.14</v>
      </c>
      <c r="Q1391" t="n">
        <v>608.79</v>
      </c>
      <c r="R1391" t="n">
        <v>52.29</v>
      </c>
      <c r="S1391" t="n">
        <v>46.36</v>
      </c>
      <c r="T1391" t="n">
        <v>2647.9</v>
      </c>
      <c r="U1391" t="n">
        <v>0.89</v>
      </c>
      <c r="V1391" t="n">
        <v>0.91</v>
      </c>
      <c r="W1391" t="n">
        <v>9.19</v>
      </c>
      <c r="X1391" t="n">
        <v>0.16</v>
      </c>
      <c r="Y1391" t="n">
        <v>1</v>
      </c>
      <c r="Z1391" t="n">
        <v>10</v>
      </c>
    </row>
    <row r="1392">
      <c r="A1392" t="n">
        <v>146</v>
      </c>
      <c r="B1392" t="n">
        <v>135</v>
      </c>
      <c r="C1392" t="inlineStr">
        <is>
          <t xml:space="preserve">CONCLUIDO	</t>
        </is>
      </c>
      <c r="D1392" t="n">
        <v>3.7257</v>
      </c>
      <c r="E1392" t="n">
        <v>26.84</v>
      </c>
      <c r="F1392" t="n">
        <v>23.53</v>
      </c>
      <c r="G1392" t="n">
        <v>156.88</v>
      </c>
      <c r="H1392" t="n">
        <v>1.96</v>
      </c>
      <c r="I1392" t="n">
        <v>9</v>
      </c>
      <c r="J1392" t="n">
        <v>340.62</v>
      </c>
      <c r="K1392" t="n">
        <v>59.89</v>
      </c>
      <c r="L1392" t="n">
        <v>37.5</v>
      </c>
      <c r="M1392" t="n">
        <v>7</v>
      </c>
      <c r="N1392" t="n">
        <v>108.23</v>
      </c>
      <c r="O1392" t="n">
        <v>42244.08</v>
      </c>
      <c r="P1392" t="n">
        <v>388.52</v>
      </c>
      <c r="Q1392" t="n">
        <v>608.78</v>
      </c>
      <c r="R1392" t="n">
        <v>52.28</v>
      </c>
      <c r="S1392" t="n">
        <v>46.36</v>
      </c>
      <c r="T1392" t="n">
        <v>2642.49</v>
      </c>
      <c r="U1392" t="n">
        <v>0.89</v>
      </c>
      <c r="V1392" t="n">
        <v>0.91</v>
      </c>
      <c r="W1392" t="n">
        <v>9.199999999999999</v>
      </c>
      <c r="X1392" t="n">
        <v>0.16</v>
      </c>
      <c r="Y1392" t="n">
        <v>1</v>
      </c>
      <c r="Z1392" t="n">
        <v>10</v>
      </c>
    </row>
    <row r="1393">
      <c r="A1393" t="n">
        <v>147</v>
      </c>
      <c r="B1393" t="n">
        <v>135</v>
      </c>
      <c r="C1393" t="inlineStr">
        <is>
          <t xml:space="preserve">CONCLUIDO	</t>
        </is>
      </c>
      <c r="D1393" t="n">
        <v>3.7259</v>
      </c>
      <c r="E1393" t="n">
        <v>26.84</v>
      </c>
      <c r="F1393" t="n">
        <v>23.53</v>
      </c>
      <c r="G1393" t="n">
        <v>156.87</v>
      </c>
      <c r="H1393" t="n">
        <v>1.97</v>
      </c>
      <c r="I1393" t="n">
        <v>9</v>
      </c>
      <c r="J1393" t="n">
        <v>341.23</v>
      </c>
      <c r="K1393" t="n">
        <v>59.89</v>
      </c>
      <c r="L1393" t="n">
        <v>37.75</v>
      </c>
      <c r="M1393" t="n">
        <v>7</v>
      </c>
      <c r="N1393" t="n">
        <v>108.59</v>
      </c>
      <c r="O1393" t="n">
        <v>42319.51</v>
      </c>
      <c r="P1393" t="n">
        <v>388.41</v>
      </c>
      <c r="Q1393" t="n">
        <v>608.76</v>
      </c>
      <c r="R1393" t="n">
        <v>52.27</v>
      </c>
      <c r="S1393" t="n">
        <v>46.36</v>
      </c>
      <c r="T1393" t="n">
        <v>2638.51</v>
      </c>
      <c r="U1393" t="n">
        <v>0.89</v>
      </c>
      <c r="V1393" t="n">
        <v>0.91</v>
      </c>
      <c r="W1393" t="n">
        <v>9.199999999999999</v>
      </c>
      <c r="X1393" t="n">
        <v>0.16</v>
      </c>
      <c r="Y1393" t="n">
        <v>1</v>
      </c>
      <c r="Z1393" t="n">
        <v>10</v>
      </c>
    </row>
    <row r="1394">
      <c r="A1394" t="n">
        <v>148</v>
      </c>
      <c r="B1394" t="n">
        <v>135</v>
      </c>
      <c r="C1394" t="inlineStr">
        <is>
          <t xml:space="preserve">CONCLUIDO	</t>
        </is>
      </c>
      <c r="D1394" t="n">
        <v>3.7254</v>
      </c>
      <c r="E1394" t="n">
        <v>26.84</v>
      </c>
      <c r="F1394" t="n">
        <v>23.53</v>
      </c>
      <c r="G1394" t="n">
        <v>156.9</v>
      </c>
      <c r="H1394" t="n">
        <v>1.98</v>
      </c>
      <c r="I1394" t="n">
        <v>9</v>
      </c>
      <c r="J1394" t="n">
        <v>341.84</v>
      </c>
      <c r="K1394" t="n">
        <v>59.89</v>
      </c>
      <c r="L1394" t="n">
        <v>38</v>
      </c>
      <c r="M1394" t="n">
        <v>7</v>
      </c>
      <c r="N1394" t="n">
        <v>108.96</v>
      </c>
      <c r="O1394" t="n">
        <v>42395.13</v>
      </c>
      <c r="P1394" t="n">
        <v>388.13</v>
      </c>
      <c r="Q1394" t="n">
        <v>608.78</v>
      </c>
      <c r="R1394" t="n">
        <v>52.55</v>
      </c>
      <c r="S1394" t="n">
        <v>46.36</v>
      </c>
      <c r="T1394" t="n">
        <v>2779.34</v>
      </c>
      <c r="U1394" t="n">
        <v>0.88</v>
      </c>
      <c r="V1394" t="n">
        <v>0.91</v>
      </c>
      <c r="W1394" t="n">
        <v>9.19</v>
      </c>
      <c r="X1394" t="n">
        <v>0.16</v>
      </c>
      <c r="Y1394" t="n">
        <v>1</v>
      </c>
      <c r="Z1394" t="n">
        <v>10</v>
      </c>
    </row>
    <row r="1395">
      <c r="A1395" t="n">
        <v>149</v>
      </c>
      <c r="B1395" t="n">
        <v>135</v>
      </c>
      <c r="C1395" t="inlineStr">
        <is>
          <t xml:space="preserve">CONCLUIDO	</t>
        </is>
      </c>
      <c r="D1395" t="n">
        <v>3.725</v>
      </c>
      <c r="E1395" t="n">
        <v>26.85</v>
      </c>
      <c r="F1395" t="n">
        <v>23.54</v>
      </c>
      <c r="G1395" t="n">
        <v>156.92</v>
      </c>
      <c r="H1395" t="n">
        <v>1.99</v>
      </c>
      <c r="I1395" t="n">
        <v>9</v>
      </c>
      <c r="J1395" t="n">
        <v>342.46</v>
      </c>
      <c r="K1395" t="n">
        <v>59.89</v>
      </c>
      <c r="L1395" t="n">
        <v>38.25</v>
      </c>
      <c r="M1395" t="n">
        <v>7</v>
      </c>
      <c r="N1395" t="n">
        <v>109.32</v>
      </c>
      <c r="O1395" t="n">
        <v>42470.94</v>
      </c>
      <c r="P1395" t="n">
        <v>387.93</v>
      </c>
      <c r="Q1395" t="n">
        <v>608.77</v>
      </c>
      <c r="R1395" t="n">
        <v>52.71</v>
      </c>
      <c r="S1395" t="n">
        <v>46.36</v>
      </c>
      <c r="T1395" t="n">
        <v>2859.32</v>
      </c>
      <c r="U1395" t="n">
        <v>0.88</v>
      </c>
      <c r="V1395" t="n">
        <v>0.91</v>
      </c>
      <c r="W1395" t="n">
        <v>9.19</v>
      </c>
      <c r="X1395" t="n">
        <v>0.17</v>
      </c>
      <c r="Y1395" t="n">
        <v>1</v>
      </c>
      <c r="Z1395" t="n">
        <v>10</v>
      </c>
    </row>
    <row r="1396">
      <c r="A1396" t="n">
        <v>150</v>
      </c>
      <c r="B1396" t="n">
        <v>135</v>
      </c>
      <c r="C1396" t="inlineStr">
        <is>
          <t xml:space="preserve">CONCLUIDO	</t>
        </is>
      </c>
      <c r="D1396" t="n">
        <v>3.7255</v>
      </c>
      <c r="E1396" t="n">
        <v>26.84</v>
      </c>
      <c r="F1396" t="n">
        <v>23.53</v>
      </c>
      <c r="G1396" t="n">
        <v>156.89</v>
      </c>
      <c r="H1396" t="n">
        <v>2</v>
      </c>
      <c r="I1396" t="n">
        <v>9</v>
      </c>
      <c r="J1396" t="n">
        <v>343.08</v>
      </c>
      <c r="K1396" t="n">
        <v>59.89</v>
      </c>
      <c r="L1396" t="n">
        <v>38.5</v>
      </c>
      <c r="M1396" t="n">
        <v>7</v>
      </c>
      <c r="N1396" t="n">
        <v>109.69</v>
      </c>
      <c r="O1396" t="n">
        <v>42546.93</v>
      </c>
      <c r="P1396" t="n">
        <v>387.54</v>
      </c>
      <c r="Q1396" t="n">
        <v>608.75</v>
      </c>
      <c r="R1396" t="n">
        <v>52.5</v>
      </c>
      <c r="S1396" t="n">
        <v>46.36</v>
      </c>
      <c r="T1396" t="n">
        <v>2752.25</v>
      </c>
      <c r="U1396" t="n">
        <v>0.88</v>
      </c>
      <c r="V1396" t="n">
        <v>0.91</v>
      </c>
      <c r="W1396" t="n">
        <v>9.19</v>
      </c>
      <c r="X1396" t="n">
        <v>0.16</v>
      </c>
      <c r="Y1396" t="n">
        <v>1</v>
      </c>
      <c r="Z1396" t="n">
        <v>10</v>
      </c>
    </row>
    <row r="1397">
      <c r="A1397" t="n">
        <v>151</v>
      </c>
      <c r="B1397" t="n">
        <v>135</v>
      </c>
      <c r="C1397" t="inlineStr">
        <is>
          <t xml:space="preserve">CONCLUIDO	</t>
        </is>
      </c>
      <c r="D1397" t="n">
        <v>3.7244</v>
      </c>
      <c r="E1397" t="n">
        <v>26.85</v>
      </c>
      <c r="F1397" t="n">
        <v>23.54</v>
      </c>
      <c r="G1397" t="n">
        <v>156.94</v>
      </c>
      <c r="H1397" t="n">
        <v>2.01</v>
      </c>
      <c r="I1397" t="n">
        <v>9</v>
      </c>
      <c r="J1397" t="n">
        <v>343.69</v>
      </c>
      <c r="K1397" t="n">
        <v>59.89</v>
      </c>
      <c r="L1397" t="n">
        <v>38.75</v>
      </c>
      <c r="M1397" t="n">
        <v>7</v>
      </c>
      <c r="N1397" t="n">
        <v>110.06</v>
      </c>
      <c r="O1397" t="n">
        <v>42623.24</v>
      </c>
      <c r="P1397" t="n">
        <v>387.4</v>
      </c>
      <c r="Q1397" t="n">
        <v>608.76</v>
      </c>
      <c r="R1397" t="n">
        <v>52.65</v>
      </c>
      <c r="S1397" t="n">
        <v>46.36</v>
      </c>
      <c r="T1397" t="n">
        <v>2826.8</v>
      </c>
      <c r="U1397" t="n">
        <v>0.88</v>
      </c>
      <c r="V1397" t="n">
        <v>0.91</v>
      </c>
      <c r="W1397" t="n">
        <v>9.199999999999999</v>
      </c>
      <c r="X1397" t="n">
        <v>0.17</v>
      </c>
      <c r="Y1397" t="n">
        <v>1</v>
      </c>
      <c r="Z1397" t="n">
        <v>10</v>
      </c>
    </row>
    <row r="1398">
      <c r="A1398" t="n">
        <v>152</v>
      </c>
      <c r="B1398" t="n">
        <v>135</v>
      </c>
      <c r="C1398" t="inlineStr">
        <is>
          <t xml:space="preserve">CONCLUIDO	</t>
        </is>
      </c>
      <c r="D1398" t="n">
        <v>3.7249</v>
      </c>
      <c r="E1398" t="n">
        <v>26.85</v>
      </c>
      <c r="F1398" t="n">
        <v>23.54</v>
      </c>
      <c r="G1398" t="n">
        <v>156.92</v>
      </c>
      <c r="H1398" t="n">
        <v>2.02</v>
      </c>
      <c r="I1398" t="n">
        <v>9</v>
      </c>
      <c r="J1398" t="n">
        <v>344.31</v>
      </c>
      <c r="K1398" t="n">
        <v>59.89</v>
      </c>
      <c r="L1398" t="n">
        <v>39</v>
      </c>
      <c r="M1398" t="n">
        <v>7</v>
      </c>
      <c r="N1398" t="n">
        <v>110.43</v>
      </c>
      <c r="O1398" t="n">
        <v>42699.62</v>
      </c>
      <c r="P1398" t="n">
        <v>386.99</v>
      </c>
      <c r="Q1398" t="n">
        <v>608.78</v>
      </c>
      <c r="R1398" t="n">
        <v>52.59</v>
      </c>
      <c r="S1398" t="n">
        <v>46.36</v>
      </c>
      <c r="T1398" t="n">
        <v>2795.41</v>
      </c>
      <c r="U1398" t="n">
        <v>0.88</v>
      </c>
      <c r="V1398" t="n">
        <v>0.91</v>
      </c>
      <c r="W1398" t="n">
        <v>9.19</v>
      </c>
      <c r="X1398" t="n">
        <v>0.17</v>
      </c>
      <c r="Y1398" t="n">
        <v>1</v>
      </c>
      <c r="Z1398" t="n">
        <v>10</v>
      </c>
    </row>
    <row r="1399">
      <c r="A1399" t="n">
        <v>153</v>
      </c>
      <c r="B1399" t="n">
        <v>135</v>
      </c>
      <c r="C1399" t="inlineStr">
        <is>
          <t xml:space="preserve">CONCLUIDO	</t>
        </is>
      </c>
      <c r="D1399" t="n">
        <v>3.7242</v>
      </c>
      <c r="E1399" t="n">
        <v>26.85</v>
      </c>
      <c r="F1399" t="n">
        <v>23.54</v>
      </c>
      <c r="G1399" t="n">
        <v>156.96</v>
      </c>
      <c r="H1399" t="n">
        <v>2.03</v>
      </c>
      <c r="I1399" t="n">
        <v>9</v>
      </c>
      <c r="J1399" t="n">
        <v>344.93</v>
      </c>
      <c r="K1399" t="n">
        <v>59.89</v>
      </c>
      <c r="L1399" t="n">
        <v>39.25</v>
      </c>
      <c r="M1399" t="n">
        <v>7</v>
      </c>
      <c r="N1399" t="n">
        <v>110.8</v>
      </c>
      <c r="O1399" t="n">
        <v>42776.18</v>
      </c>
      <c r="P1399" t="n">
        <v>386.54</v>
      </c>
      <c r="Q1399" t="n">
        <v>608.8200000000001</v>
      </c>
      <c r="R1399" t="n">
        <v>52.79</v>
      </c>
      <c r="S1399" t="n">
        <v>46.36</v>
      </c>
      <c r="T1399" t="n">
        <v>2898.91</v>
      </c>
      <c r="U1399" t="n">
        <v>0.88</v>
      </c>
      <c r="V1399" t="n">
        <v>0.91</v>
      </c>
      <c r="W1399" t="n">
        <v>9.19</v>
      </c>
      <c r="X1399" t="n">
        <v>0.17</v>
      </c>
      <c r="Y1399" t="n">
        <v>1</v>
      </c>
      <c r="Z1399" t="n">
        <v>10</v>
      </c>
    </row>
    <row r="1400">
      <c r="A1400" t="n">
        <v>154</v>
      </c>
      <c r="B1400" t="n">
        <v>135</v>
      </c>
      <c r="C1400" t="inlineStr">
        <is>
          <t xml:space="preserve">CONCLUIDO	</t>
        </is>
      </c>
      <c r="D1400" t="n">
        <v>3.7361</v>
      </c>
      <c r="E1400" t="n">
        <v>26.77</v>
      </c>
      <c r="F1400" t="n">
        <v>23.51</v>
      </c>
      <c r="G1400" t="n">
        <v>176.31</v>
      </c>
      <c r="H1400" t="n">
        <v>2.04</v>
      </c>
      <c r="I1400" t="n">
        <v>8</v>
      </c>
      <c r="J1400" t="n">
        <v>345.56</v>
      </c>
      <c r="K1400" t="n">
        <v>59.89</v>
      </c>
      <c r="L1400" t="n">
        <v>39.5</v>
      </c>
      <c r="M1400" t="n">
        <v>6</v>
      </c>
      <c r="N1400" t="n">
        <v>111.17</v>
      </c>
      <c r="O1400" t="n">
        <v>42852.94</v>
      </c>
      <c r="P1400" t="n">
        <v>385.57</v>
      </c>
      <c r="Q1400" t="n">
        <v>608.78</v>
      </c>
      <c r="R1400" t="n">
        <v>51.71</v>
      </c>
      <c r="S1400" t="n">
        <v>46.36</v>
      </c>
      <c r="T1400" t="n">
        <v>2364.85</v>
      </c>
      <c r="U1400" t="n">
        <v>0.9</v>
      </c>
      <c r="V1400" t="n">
        <v>0.91</v>
      </c>
      <c r="W1400" t="n">
        <v>9.19</v>
      </c>
      <c r="X1400" t="n">
        <v>0.14</v>
      </c>
      <c r="Y1400" t="n">
        <v>1</v>
      </c>
      <c r="Z1400" t="n">
        <v>10</v>
      </c>
    </row>
    <row r="1401">
      <c r="A1401" t="n">
        <v>155</v>
      </c>
      <c r="B1401" t="n">
        <v>135</v>
      </c>
      <c r="C1401" t="inlineStr">
        <is>
          <t xml:space="preserve">CONCLUIDO	</t>
        </is>
      </c>
      <c r="D1401" t="n">
        <v>3.7361</v>
      </c>
      <c r="E1401" t="n">
        <v>26.77</v>
      </c>
      <c r="F1401" t="n">
        <v>23.51</v>
      </c>
      <c r="G1401" t="n">
        <v>176.31</v>
      </c>
      <c r="H1401" t="n">
        <v>2.05</v>
      </c>
      <c r="I1401" t="n">
        <v>8</v>
      </c>
      <c r="J1401" t="n">
        <v>346.18</v>
      </c>
      <c r="K1401" t="n">
        <v>59.89</v>
      </c>
      <c r="L1401" t="n">
        <v>39.75</v>
      </c>
      <c r="M1401" t="n">
        <v>6</v>
      </c>
      <c r="N1401" t="n">
        <v>111.54</v>
      </c>
      <c r="O1401" t="n">
        <v>42929.9</v>
      </c>
      <c r="P1401" t="n">
        <v>386.39</v>
      </c>
      <c r="Q1401" t="n">
        <v>608.76</v>
      </c>
      <c r="R1401" t="n">
        <v>51.71</v>
      </c>
      <c r="S1401" t="n">
        <v>46.36</v>
      </c>
      <c r="T1401" t="n">
        <v>2364.8</v>
      </c>
      <c r="U1401" t="n">
        <v>0.9</v>
      </c>
      <c r="V1401" t="n">
        <v>0.91</v>
      </c>
      <c r="W1401" t="n">
        <v>9.19</v>
      </c>
      <c r="X1401" t="n">
        <v>0.14</v>
      </c>
      <c r="Y1401" t="n">
        <v>1</v>
      </c>
      <c r="Z1401" t="n">
        <v>10</v>
      </c>
    </row>
    <row r="1402">
      <c r="A1402" t="n">
        <v>156</v>
      </c>
      <c r="B1402" t="n">
        <v>135</v>
      </c>
      <c r="C1402" t="inlineStr">
        <is>
          <t xml:space="preserve">CONCLUIDO	</t>
        </is>
      </c>
      <c r="D1402" t="n">
        <v>3.7366</v>
      </c>
      <c r="E1402" t="n">
        <v>26.76</v>
      </c>
      <c r="F1402" t="n">
        <v>23.5</v>
      </c>
      <c r="G1402" t="n">
        <v>176.29</v>
      </c>
      <c r="H1402" t="n">
        <v>2.06</v>
      </c>
      <c r="I1402" t="n">
        <v>8</v>
      </c>
      <c r="J1402" t="n">
        <v>346.81</v>
      </c>
      <c r="K1402" t="n">
        <v>59.89</v>
      </c>
      <c r="L1402" t="n">
        <v>40</v>
      </c>
      <c r="M1402" t="n">
        <v>6</v>
      </c>
      <c r="N1402" t="n">
        <v>111.92</v>
      </c>
      <c r="O1402" t="n">
        <v>43007.05</v>
      </c>
      <c r="P1402" t="n">
        <v>386.68</v>
      </c>
      <c r="Q1402" t="n">
        <v>608.8200000000001</v>
      </c>
      <c r="R1402" t="n">
        <v>51.49</v>
      </c>
      <c r="S1402" t="n">
        <v>46.36</v>
      </c>
      <c r="T1402" t="n">
        <v>2252.92</v>
      </c>
      <c r="U1402" t="n">
        <v>0.9</v>
      </c>
      <c r="V1402" t="n">
        <v>0.91</v>
      </c>
      <c r="W1402" t="n">
        <v>9.19</v>
      </c>
      <c r="X1402" t="n">
        <v>0.13</v>
      </c>
      <c r="Y1402" t="n">
        <v>1</v>
      </c>
      <c r="Z1402" t="n">
        <v>10</v>
      </c>
    </row>
    <row r="1403">
      <c r="A1403" t="n">
        <v>0</v>
      </c>
      <c r="B1403" t="n">
        <v>80</v>
      </c>
      <c r="C1403" t="inlineStr">
        <is>
          <t xml:space="preserve">CONCLUIDO	</t>
        </is>
      </c>
      <c r="D1403" t="n">
        <v>2.5524</v>
      </c>
      <c r="E1403" t="n">
        <v>39.18</v>
      </c>
      <c r="F1403" t="n">
        <v>28.61</v>
      </c>
      <c r="G1403" t="n">
        <v>6.7</v>
      </c>
      <c r="H1403" t="n">
        <v>0.11</v>
      </c>
      <c r="I1403" t="n">
        <v>256</v>
      </c>
      <c r="J1403" t="n">
        <v>159.12</v>
      </c>
      <c r="K1403" t="n">
        <v>50.28</v>
      </c>
      <c r="L1403" t="n">
        <v>1</v>
      </c>
      <c r="M1403" t="n">
        <v>254</v>
      </c>
      <c r="N1403" t="n">
        <v>27.84</v>
      </c>
      <c r="O1403" t="n">
        <v>19859.16</v>
      </c>
      <c r="P1403" t="n">
        <v>355.71</v>
      </c>
      <c r="Q1403" t="n">
        <v>610.03</v>
      </c>
      <c r="R1403" t="n">
        <v>209.72</v>
      </c>
      <c r="S1403" t="n">
        <v>46.36</v>
      </c>
      <c r="T1403" t="n">
        <v>80129.92999999999</v>
      </c>
      <c r="U1403" t="n">
        <v>0.22</v>
      </c>
      <c r="V1403" t="n">
        <v>0.75</v>
      </c>
      <c r="W1403" t="n">
        <v>9.6</v>
      </c>
      <c r="X1403" t="n">
        <v>5.21</v>
      </c>
      <c r="Y1403" t="n">
        <v>1</v>
      </c>
      <c r="Z1403" t="n">
        <v>10</v>
      </c>
    </row>
    <row r="1404">
      <c r="A1404" t="n">
        <v>1</v>
      </c>
      <c r="B1404" t="n">
        <v>80</v>
      </c>
      <c r="C1404" t="inlineStr">
        <is>
          <t xml:space="preserve">CONCLUIDO	</t>
        </is>
      </c>
      <c r="D1404" t="n">
        <v>2.778</v>
      </c>
      <c r="E1404" t="n">
        <v>36</v>
      </c>
      <c r="F1404" t="n">
        <v>27.36</v>
      </c>
      <c r="G1404" t="n">
        <v>8.369999999999999</v>
      </c>
      <c r="H1404" t="n">
        <v>0.14</v>
      </c>
      <c r="I1404" t="n">
        <v>196</v>
      </c>
      <c r="J1404" t="n">
        <v>159.48</v>
      </c>
      <c r="K1404" t="n">
        <v>50.28</v>
      </c>
      <c r="L1404" t="n">
        <v>1.25</v>
      </c>
      <c r="M1404" t="n">
        <v>194</v>
      </c>
      <c r="N1404" t="n">
        <v>27.95</v>
      </c>
      <c r="O1404" t="n">
        <v>19902.91</v>
      </c>
      <c r="P1404" t="n">
        <v>339.8</v>
      </c>
      <c r="Q1404" t="n">
        <v>609.5599999999999</v>
      </c>
      <c r="R1404" t="n">
        <v>170.84</v>
      </c>
      <c r="S1404" t="n">
        <v>46.36</v>
      </c>
      <c r="T1404" t="n">
        <v>60987.86</v>
      </c>
      <c r="U1404" t="n">
        <v>0.27</v>
      </c>
      <c r="V1404" t="n">
        <v>0.78</v>
      </c>
      <c r="W1404" t="n">
        <v>9.5</v>
      </c>
      <c r="X1404" t="n">
        <v>3.97</v>
      </c>
      <c r="Y1404" t="n">
        <v>1</v>
      </c>
      <c r="Z1404" t="n">
        <v>10</v>
      </c>
    </row>
    <row r="1405">
      <c r="A1405" t="n">
        <v>2</v>
      </c>
      <c r="B1405" t="n">
        <v>80</v>
      </c>
      <c r="C1405" t="inlineStr">
        <is>
          <t xml:space="preserve">CONCLUIDO	</t>
        </is>
      </c>
      <c r="D1405" t="n">
        <v>2.9439</v>
      </c>
      <c r="E1405" t="n">
        <v>33.97</v>
      </c>
      <c r="F1405" t="n">
        <v>26.55</v>
      </c>
      <c r="G1405" t="n">
        <v>10.08</v>
      </c>
      <c r="H1405" t="n">
        <v>0.17</v>
      </c>
      <c r="I1405" t="n">
        <v>158</v>
      </c>
      <c r="J1405" t="n">
        <v>159.83</v>
      </c>
      <c r="K1405" t="n">
        <v>50.28</v>
      </c>
      <c r="L1405" t="n">
        <v>1.5</v>
      </c>
      <c r="M1405" t="n">
        <v>156</v>
      </c>
      <c r="N1405" t="n">
        <v>28.05</v>
      </c>
      <c r="O1405" t="n">
        <v>19946.71</v>
      </c>
      <c r="P1405" t="n">
        <v>329.28</v>
      </c>
      <c r="Q1405" t="n">
        <v>609.61</v>
      </c>
      <c r="R1405" t="n">
        <v>146.4</v>
      </c>
      <c r="S1405" t="n">
        <v>46.36</v>
      </c>
      <c r="T1405" t="n">
        <v>48955.87</v>
      </c>
      <c r="U1405" t="n">
        <v>0.32</v>
      </c>
      <c r="V1405" t="n">
        <v>0.8</v>
      </c>
      <c r="W1405" t="n">
        <v>9.42</v>
      </c>
      <c r="X1405" t="n">
        <v>3.17</v>
      </c>
      <c r="Y1405" t="n">
        <v>1</v>
      </c>
      <c r="Z1405" t="n">
        <v>10</v>
      </c>
    </row>
    <row r="1406">
      <c r="A1406" t="n">
        <v>3</v>
      </c>
      <c r="B1406" t="n">
        <v>80</v>
      </c>
      <c r="C1406" t="inlineStr">
        <is>
          <t xml:space="preserve">CONCLUIDO	</t>
        </is>
      </c>
      <c r="D1406" t="n">
        <v>3.0629</v>
      </c>
      <c r="E1406" t="n">
        <v>32.65</v>
      </c>
      <c r="F1406" t="n">
        <v>26.04</v>
      </c>
      <c r="G1406" t="n">
        <v>11.75</v>
      </c>
      <c r="H1406" t="n">
        <v>0.19</v>
      </c>
      <c r="I1406" t="n">
        <v>133</v>
      </c>
      <c r="J1406" t="n">
        <v>160.19</v>
      </c>
      <c r="K1406" t="n">
        <v>50.28</v>
      </c>
      <c r="L1406" t="n">
        <v>1.75</v>
      </c>
      <c r="M1406" t="n">
        <v>131</v>
      </c>
      <c r="N1406" t="n">
        <v>28.16</v>
      </c>
      <c r="O1406" t="n">
        <v>19990.53</v>
      </c>
      <c r="P1406" t="n">
        <v>322.46</v>
      </c>
      <c r="Q1406" t="n">
        <v>609.4400000000001</v>
      </c>
      <c r="R1406" t="n">
        <v>130.15</v>
      </c>
      <c r="S1406" t="n">
        <v>46.36</v>
      </c>
      <c r="T1406" t="n">
        <v>40959.98</v>
      </c>
      <c r="U1406" t="n">
        <v>0.36</v>
      </c>
      <c r="V1406" t="n">
        <v>0.82</v>
      </c>
      <c r="W1406" t="n">
        <v>9.390000000000001</v>
      </c>
      <c r="X1406" t="n">
        <v>2.65</v>
      </c>
      <c r="Y1406" t="n">
        <v>1</v>
      </c>
      <c r="Z1406" t="n">
        <v>10</v>
      </c>
    </row>
    <row r="1407">
      <c r="A1407" t="n">
        <v>4</v>
      </c>
      <c r="B1407" t="n">
        <v>80</v>
      </c>
      <c r="C1407" t="inlineStr">
        <is>
          <t xml:space="preserve">CONCLUIDO	</t>
        </is>
      </c>
      <c r="D1407" t="n">
        <v>3.1551</v>
      </c>
      <c r="E1407" t="n">
        <v>31.69</v>
      </c>
      <c r="F1407" t="n">
        <v>25.66</v>
      </c>
      <c r="G1407" t="n">
        <v>13.39</v>
      </c>
      <c r="H1407" t="n">
        <v>0.22</v>
      </c>
      <c r="I1407" t="n">
        <v>115</v>
      </c>
      <c r="J1407" t="n">
        <v>160.54</v>
      </c>
      <c r="K1407" t="n">
        <v>50.28</v>
      </c>
      <c r="L1407" t="n">
        <v>2</v>
      </c>
      <c r="M1407" t="n">
        <v>113</v>
      </c>
      <c r="N1407" t="n">
        <v>28.26</v>
      </c>
      <c r="O1407" t="n">
        <v>20034.4</v>
      </c>
      <c r="P1407" t="n">
        <v>317.32</v>
      </c>
      <c r="Q1407" t="n">
        <v>609.33</v>
      </c>
      <c r="R1407" t="n">
        <v>118.15</v>
      </c>
      <c r="S1407" t="n">
        <v>46.36</v>
      </c>
      <c r="T1407" t="n">
        <v>35046.23</v>
      </c>
      <c r="U1407" t="n">
        <v>0.39</v>
      </c>
      <c r="V1407" t="n">
        <v>0.83</v>
      </c>
      <c r="W1407" t="n">
        <v>9.369999999999999</v>
      </c>
      <c r="X1407" t="n">
        <v>2.28</v>
      </c>
      <c r="Y1407" t="n">
        <v>1</v>
      </c>
      <c r="Z1407" t="n">
        <v>10</v>
      </c>
    </row>
    <row r="1408">
      <c r="A1408" t="n">
        <v>5</v>
      </c>
      <c r="B1408" t="n">
        <v>80</v>
      </c>
      <c r="C1408" t="inlineStr">
        <is>
          <t xml:space="preserve">CONCLUIDO	</t>
        </is>
      </c>
      <c r="D1408" t="n">
        <v>3.2281</v>
      </c>
      <c r="E1408" t="n">
        <v>30.98</v>
      </c>
      <c r="F1408" t="n">
        <v>25.4</v>
      </c>
      <c r="G1408" t="n">
        <v>15.09</v>
      </c>
      <c r="H1408" t="n">
        <v>0.25</v>
      </c>
      <c r="I1408" t="n">
        <v>101</v>
      </c>
      <c r="J1408" t="n">
        <v>160.9</v>
      </c>
      <c r="K1408" t="n">
        <v>50.28</v>
      </c>
      <c r="L1408" t="n">
        <v>2.25</v>
      </c>
      <c r="M1408" t="n">
        <v>99</v>
      </c>
      <c r="N1408" t="n">
        <v>28.37</v>
      </c>
      <c r="O1408" t="n">
        <v>20078.3</v>
      </c>
      <c r="P1408" t="n">
        <v>313.52</v>
      </c>
      <c r="Q1408" t="n">
        <v>609.11</v>
      </c>
      <c r="R1408" t="n">
        <v>110.1</v>
      </c>
      <c r="S1408" t="n">
        <v>46.36</v>
      </c>
      <c r="T1408" t="n">
        <v>31091.54</v>
      </c>
      <c r="U1408" t="n">
        <v>0.42</v>
      </c>
      <c r="V1408" t="n">
        <v>0.84</v>
      </c>
      <c r="W1408" t="n">
        <v>9.35</v>
      </c>
      <c r="X1408" t="n">
        <v>2.02</v>
      </c>
      <c r="Y1408" t="n">
        <v>1</v>
      </c>
      <c r="Z1408" t="n">
        <v>10</v>
      </c>
    </row>
    <row r="1409">
      <c r="A1409" t="n">
        <v>6</v>
      </c>
      <c r="B1409" t="n">
        <v>80</v>
      </c>
      <c r="C1409" t="inlineStr">
        <is>
          <t xml:space="preserve">CONCLUIDO	</t>
        </is>
      </c>
      <c r="D1409" t="n">
        <v>3.2897</v>
      </c>
      <c r="E1409" t="n">
        <v>30.4</v>
      </c>
      <c r="F1409" t="n">
        <v>25.17</v>
      </c>
      <c r="G1409" t="n">
        <v>16.78</v>
      </c>
      <c r="H1409" t="n">
        <v>0.27</v>
      </c>
      <c r="I1409" t="n">
        <v>90</v>
      </c>
      <c r="J1409" t="n">
        <v>161.26</v>
      </c>
      <c r="K1409" t="n">
        <v>50.28</v>
      </c>
      <c r="L1409" t="n">
        <v>2.5</v>
      </c>
      <c r="M1409" t="n">
        <v>88</v>
      </c>
      <c r="N1409" t="n">
        <v>28.48</v>
      </c>
      <c r="O1409" t="n">
        <v>20122.23</v>
      </c>
      <c r="P1409" t="n">
        <v>310.2</v>
      </c>
      <c r="Q1409" t="n">
        <v>608.99</v>
      </c>
      <c r="R1409" t="n">
        <v>103.39</v>
      </c>
      <c r="S1409" t="n">
        <v>46.36</v>
      </c>
      <c r="T1409" t="n">
        <v>27794.15</v>
      </c>
      <c r="U1409" t="n">
        <v>0.45</v>
      </c>
      <c r="V1409" t="n">
        <v>0.85</v>
      </c>
      <c r="W1409" t="n">
        <v>9.32</v>
      </c>
      <c r="X1409" t="n">
        <v>1.79</v>
      </c>
      <c r="Y1409" t="n">
        <v>1</v>
      </c>
      <c r="Z1409" t="n">
        <v>10</v>
      </c>
    </row>
    <row r="1410">
      <c r="A1410" t="n">
        <v>7</v>
      </c>
      <c r="B1410" t="n">
        <v>80</v>
      </c>
      <c r="C1410" t="inlineStr">
        <is>
          <t xml:space="preserve">CONCLUIDO	</t>
        </is>
      </c>
      <c r="D1410" t="n">
        <v>3.3404</v>
      </c>
      <c r="E1410" t="n">
        <v>29.94</v>
      </c>
      <c r="F1410" t="n">
        <v>25</v>
      </c>
      <c r="G1410" t="n">
        <v>18.52</v>
      </c>
      <c r="H1410" t="n">
        <v>0.3</v>
      </c>
      <c r="I1410" t="n">
        <v>81</v>
      </c>
      <c r="J1410" t="n">
        <v>161.61</v>
      </c>
      <c r="K1410" t="n">
        <v>50.28</v>
      </c>
      <c r="L1410" t="n">
        <v>2.75</v>
      </c>
      <c r="M1410" t="n">
        <v>79</v>
      </c>
      <c r="N1410" t="n">
        <v>28.58</v>
      </c>
      <c r="O1410" t="n">
        <v>20166.2</v>
      </c>
      <c r="P1410" t="n">
        <v>307.56</v>
      </c>
      <c r="Q1410" t="n">
        <v>609.04</v>
      </c>
      <c r="R1410" t="n">
        <v>97.87</v>
      </c>
      <c r="S1410" t="n">
        <v>46.36</v>
      </c>
      <c r="T1410" t="n">
        <v>25076.2</v>
      </c>
      <c r="U1410" t="n">
        <v>0.47</v>
      </c>
      <c r="V1410" t="n">
        <v>0.85</v>
      </c>
      <c r="W1410" t="n">
        <v>9.31</v>
      </c>
      <c r="X1410" t="n">
        <v>1.63</v>
      </c>
      <c r="Y1410" t="n">
        <v>1</v>
      </c>
      <c r="Z1410" t="n">
        <v>10</v>
      </c>
    </row>
    <row r="1411">
      <c r="A1411" t="n">
        <v>8</v>
      </c>
      <c r="B1411" t="n">
        <v>80</v>
      </c>
      <c r="C1411" t="inlineStr">
        <is>
          <t xml:space="preserve">CONCLUIDO	</t>
        </is>
      </c>
      <c r="D1411" t="n">
        <v>3.3855</v>
      </c>
      <c r="E1411" t="n">
        <v>29.54</v>
      </c>
      <c r="F1411" t="n">
        <v>24.83</v>
      </c>
      <c r="G1411" t="n">
        <v>20.13</v>
      </c>
      <c r="H1411" t="n">
        <v>0.33</v>
      </c>
      <c r="I1411" t="n">
        <v>74</v>
      </c>
      <c r="J1411" t="n">
        <v>161.97</v>
      </c>
      <c r="K1411" t="n">
        <v>50.28</v>
      </c>
      <c r="L1411" t="n">
        <v>3</v>
      </c>
      <c r="M1411" t="n">
        <v>72</v>
      </c>
      <c r="N1411" t="n">
        <v>28.69</v>
      </c>
      <c r="O1411" t="n">
        <v>20210.21</v>
      </c>
      <c r="P1411" t="n">
        <v>304.91</v>
      </c>
      <c r="Q1411" t="n">
        <v>609.04</v>
      </c>
      <c r="R1411" t="n">
        <v>92.89</v>
      </c>
      <c r="S1411" t="n">
        <v>46.36</v>
      </c>
      <c r="T1411" t="n">
        <v>22623.81</v>
      </c>
      <c r="U1411" t="n">
        <v>0.5</v>
      </c>
      <c r="V1411" t="n">
        <v>0.86</v>
      </c>
      <c r="W1411" t="n">
        <v>9.279999999999999</v>
      </c>
      <c r="X1411" t="n">
        <v>1.45</v>
      </c>
      <c r="Y1411" t="n">
        <v>1</v>
      </c>
      <c r="Z1411" t="n">
        <v>10</v>
      </c>
    </row>
    <row r="1412">
      <c r="A1412" t="n">
        <v>9</v>
      </c>
      <c r="B1412" t="n">
        <v>80</v>
      </c>
      <c r="C1412" t="inlineStr">
        <is>
          <t xml:space="preserve">CONCLUIDO	</t>
        </is>
      </c>
      <c r="D1412" t="n">
        <v>3.4208</v>
      </c>
      <c r="E1412" t="n">
        <v>29.23</v>
      </c>
      <c r="F1412" t="n">
        <v>24.72</v>
      </c>
      <c r="G1412" t="n">
        <v>21.81</v>
      </c>
      <c r="H1412" t="n">
        <v>0.35</v>
      </c>
      <c r="I1412" t="n">
        <v>68</v>
      </c>
      <c r="J1412" t="n">
        <v>162.33</v>
      </c>
      <c r="K1412" t="n">
        <v>50.28</v>
      </c>
      <c r="L1412" t="n">
        <v>3.25</v>
      </c>
      <c r="M1412" t="n">
        <v>66</v>
      </c>
      <c r="N1412" t="n">
        <v>28.8</v>
      </c>
      <c r="O1412" t="n">
        <v>20254.26</v>
      </c>
      <c r="P1412" t="n">
        <v>302.88</v>
      </c>
      <c r="Q1412" t="n">
        <v>609.12</v>
      </c>
      <c r="R1412" t="n">
        <v>88.98</v>
      </c>
      <c r="S1412" t="n">
        <v>46.36</v>
      </c>
      <c r="T1412" t="n">
        <v>20697.77</v>
      </c>
      <c r="U1412" t="n">
        <v>0.52</v>
      </c>
      <c r="V1412" t="n">
        <v>0.86</v>
      </c>
      <c r="W1412" t="n">
        <v>9.289999999999999</v>
      </c>
      <c r="X1412" t="n">
        <v>1.34</v>
      </c>
      <c r="Y1412" t="n">
        <v>1</v>
      </c>
      <c r="Z1412" t="n">
        <v>10</v>
      </c>
    </row>
    <row r="1413">
      <c r="A1413" t="n">
        <v>10</v>
      </c>
      <c r="B1413" t="n">
        <v>80</v>
      </c>
      <c r="C1413" t="inlineStr">
        <is>
          <t xml:space="preserve">CONCLUIDO	</t>
        </is>
      </c>
      <c r="D1413" t="n">
        <v>3.4507</v>
      </c>
      <c r="E1413" t="n">
        <v>28.98</v>
      </c>
      <c r="F1413" t="n">
        <v>24.63</v>
      </c>
      <c r="G1413" t="n">
        <v>23.45</v>
      </c>
      <c r="H1413" t="n">
        <v>0.38</v>
      </c>
      <c r="I1413" t="n">
        <v>63</v>
      </c>
      <c r="J1413" t="n">
        <v>162.68</v>
      </c>
      <c r="K1413" t="n">
        <v>50.28</v>
      </c>
      <c r="L1413" t="n">
        <v>3.5</v>
      </c>
      <c r="M1413" t="n">
        <v>61</v>
      </c>
      <c r="N1413" t="n">
        <v>28.9</v>
      </c>
      <c r="O1413" t="n">
        <v>20298.34</v>
      </c>
      <c r="P1413" t="n">
        <v>301.27</v>
      </c>
      <c r="Q1413" t="n">
        <v>609.1</v>
      </c>
      <c r="R1413" t="n">
        <v>86.2</v>
      </c>
      <c r="S1413" t="n">
        <v>46.36</v>
      </c>
      <c r="T1413" t="n">
        <v>19331.48</v>
      </c>
      <c r="U1413" t="n">
        <v>0.54</v>
      </c>
      <c r="V1413" t="n">
        <v>0.87</v>
      </c>
      <c r="W1413" t="n">
        <v>9.279999999999999</v>
      </c>
      <c r="X1413" t="n">
        <v>1.25</v>
      </c>
      <c r="Y1413" t="n">
        <v>1</v>
      </c>
      <c r="Z1413" t="n">
        <v>10</v>
      </c>
    </row>
    <row r="1414">
      <c r="A1414" t="n">
        <v>11</v>
      </c>
      <c r="B1414" t="n">
        <v>80</v>
      </c>
      <c r="C1414" t="inlineStr">
        <is>
          <t xml:space="preserve">CONCLUIDO	</t>
        </is>
      </c>
      <c r="D1414" t="n">
        <v>3.4755</v>
      </c>
      <c r="E1414" t="n">
        <v>28.77</v>
      </c>
      <c r="F1414" t="n">
        <v>24.55</v>
      </c>
      <c r="G1414" t="n">
        <v>24.96</v>
      </c>
      <c r="H1414" t="n">
        <v>0.41</v>
      </c>
      <c r="I1414" t="n">
        <v>59</v>
      </c>
      <c r="J1414" t="n">
        <v>163.04</v>
      </c>
      <c r="K1414" t="n">
        <v>50.28</v>
      </c>
      <c r="L1414" t="n">
        <v>3.75</v>
      </c>
      <c r="M1414" t="n">
        <v>57</v>
      </c>
      <c r="N1414" t="n">
        <v>29.01</v>
      </c>
      <c r="O1414" t="n">
        <v>20342.46</v>
      </c>
      <c r="P1414" t="n">
        <v>299.84</v>
      </c>
      <c r="Q1414" t="n">
        <v>609</v>
      </c>
      <c r="R1414" t="n">
        <v>83.73999999999999</v>
      </c>
      <c r="S1414" t="n">
        <v>46.36</v>
      </c>
      <c r="T1414" t="n">
        <v>18120.53</v>
      </c>
      <c r="U1414" t="n">
        <v>0.55</v>
      </c>
      <c r="V1414" t="n">
        <v>0.87</v>
      </c>
      <c r="W1414" t="n">
        <v>9.279999999999999</v>
      </c>
      <c r="X1414" t="n">
        <v>1.17</v>
      </c>
      <c r="Y1414" t="n">
        <v>1</v>
      </c>
      <c r="Z1414" t="n">
        <v>10</v>
      </c>
    </row>
    <row r="1415">
      <c r="A1415" t="n">
        <v>12</v>
      </c>
      <c r="B1415" t="n">
        <v>80</v>
      </c>
      <c r="C1415" t="inlineStr">
        <is>
          <t xml:space="preserve">CONCLUIDO	</t>
        </is>
      </c>
      <c r="D1415" t="n">
        <v>3.5</v>
      </c>
      <c r="E1415" t="n">
        <v>28.57</v>
      </c>
      <c r="F1415" t="n">
        <v>24.47</v>
      </c>
      <c r="G1415" t="n">
        <v>26.7</v>
      </c>
      <c r="H1415" t="n">
        <v>0.43</v>
      </c>
      <c r="I1415" t="n">
        <v>55</v>
      </c>
      <c r="J1415" t="n">
        <v>163.4</v>
      </c>
      <c r="K1415" t="n">
        <v>50.28</v>
      </c>
      <c r="L1415" t="n">
        <v>4</v>
      </c>
      <c r="M1415" t="n">
        <v>53</v>
      </c>
      <c r="N1415" t="n">
        <v>29.12</v>
      </c>
      <c r="O1415" t="n">
        <v>20386.62</v>
      </c>
      <c r="P1415" t="n">
        <v>298.38</v>
      </c>
      <c r="Q1415" t="n">
        <v>608.96</v>
      </c>
      <c r="R1415" t="n">
        <v>81.41</v>
      </c>
      <c r="S1415" t="n">
        <v>46.36</v>
      </c>
      <c r="T1415" t="n">
        <v>16979.42</v>
      </c>
      <c r="U1415" t="n">
        <v>0.57</v>
      </c>
      <c r="V1415" t="n">
        <v>0.87</v>
      </c>
      <c r="W1415" t="n">
        <v>9.27</v>
      </c>
      <c r="X1415" t="n">
        <v>1.1</v>
      </c>
      <c r="Y1415" t="n">
        <v>1</v>
      </c>
      <c r="Z1415" t="n">
        <v>10</v>
      </c>
    </row>
    <row r="1416">
      <c r="A1416" t="n">
        <v>13</v>
      </c>
      <c r="B1416" t="n">
        <v>80</v>
      </c>
      <c r="C1416" t="inlineStr">
        <is>
          <t xml:space="preserve">CONCLUIDO	</t>
        </is>
      </c>
      <c r="D1416" t="n">
        <v>3.5295</v>
      </c>
      <c r="E1416" t="n">
        <v>28.33</v>
      </c>
      <c r="F1416" t="n">
        <v>24.36</v>
      </c>
      <c r="G1416" t="n">
        <v>28.66</v>
      </c>
      <c r="H1416" t="n">
        <v>0.46</v>
      </c>
      <c r="I1416" t="n">
        <v>51</v>
      </c>
      <c r="J1416" t="n">
        <v>163.76</v>
      </c>
      <c r="K1416" t="n">
        <v>50.28</v>
      </c>
      <c r="L1416" t="n">
        <v>4.25</v>
      </c>
      <c r="M1416" t="n">
        <v>49</v>
      </c>
      <c r="N1416" t="n">
        <v>29.23</v>
      </c>
      <c r="O1416" t="n">
        <v>20430.81</v>
      </c>
      <c r="P1416" t="n">
        <v>296.57</v>
      </c>
      <c r="Q1416" t="n">
        <v>608.91</v>
      </c>
      <c r="R1416" t="n">
        <v>78.22</v>
      </c>
      <c r="S1416" t="n">
        <v>46.36</v>
      </c>
      <c r="T1416" t="n">
        <v>15401.54</v>
      </c>
      <c r="U1416" t="n">
        <v>0.59</v>
      </c>
      <c r="V1416" t="n">
        <v>0.87</v>
      </c>
      <c r="W1416" t="n">
        <v>9.26</v>
      </c>
      <c r="X1416" t="n">
        <v>0.99</v>
      </c>
      <c r="Y1416" t="n">
        <v>1</v>
      </c>
      <c r="Z1416" t="n">
        <v>10</v>
      </c>
    </row>
    <row r="1417">
      <c r="A1417" t="n">
        <v>14</v>
      </c>
      <c r="B1417" t="n">
        <v>80</v>
      </c>
      <c r="C1417" t="inlineStr">
        <is>
          <t xml:space="preserve">CONCLUIDO	</t>
        </is>
      </c>
      <c r="D1417" t="n">
        <v>3.5493</v>
      </c>
      <c r="E1417" t="n">
        <v>28.17</v>
      </c>
      <c r="F1417" t="n">
        <v>24.3</v>
      </c>
      <c r="G1417" t="n">
        <v>30.38</v>
      </c>
      <c r="H1417" t="n">
        <v>0.49</v>
      </c>
      <c r="I1417" t="n">
        <v>48</v>
      </c>
      <c r="J1417" t="n">
        <v>164.12</v>
      </c>
      <c r="K1417" t="n">
        <v>50.28</v>
      </c>
      <c r="L1417" t="n">
        <v>4.5</v>
      </c>
      <c r="M1417" t="n">
        <v>46</v>
      </c>
      <c r="N1417" t="n">
        <v>29.34</v>
      </c>
      <c r="O1417" t="n">
        <v>20475.04</v>
      </c>
      <c r="P1417" t="n">
        <v>295.14</v>
      </c>
      <c r="Q1417" t="n">
        <v>608.96</v>
      </c>
      <c r="R1417" t="n">
        <v>76.33</v>
      </c>
      <c r="S1417" t="n">
        <v>46.36</v>
      </c>
      <c r="T1417" t="n">
        <v>14471.61</v>
      </c>
      <c r="U1417" t="n">
        <v>0.61</v>
      </c>
      <c r="V1417" t="n">
        <v>0.88</v>
      </c>
      <c r="W1417" t="n">
        <v>9.25</v>
      </c>
      <c r="X1417" t="n">
        <v>0.93</v>
      </c>
      <c r="Y1417" t="n">
        <v>1</v>
      </c>
      <c r="Z1417" t="n">
        <v>10</v>
      </c>
    </row>
    <row r="1418">
      <c r="A1418" t="n">
        <v>15</v>
      </c>
      <c r="B1418" t="n">
        <v>80</v>
      </c>
      <c r="C1418" t="inlineStr">
        <is>
          <t xml:space="preserve">CONCLUIDO	</t>
        </is>
      </c>
      <c r="D1418" t="n">
        <v>3.5615</v>
      </c>
      <c r="E1418" t="n">
        <v>28.08</v>
      </c>
      <c r="F1418" t="n">
        <v>24.27</v>
      </c>
      <c r="G1418" t="n">
        <v>31.66</v>
      </c>
      <c r="H1418" t="n">
        <v>0.51</v>
      </c>
      <c r="I1418" t="n">
        <v>46</v>
      </c>
      <c r="J1418" t="n">
        <v>164.48</v>
      </c>
      <c r="K1418" t="n">
        <v>50.28</v>
      </c>
      <c r="L1418" t="n">
        <v>4.75</v>
      </c>
      <c r="M1418" t="n">
        <v>44</v>
      </c>
      <c r="N1418" t="n">
        <v>29.45</v>
      </c>
      <c r="O1418" t="n">
        <v>20519.3</v>
      </c>
      <c r="P1418" t="n">
        <v>294.3</v>
      </c>
      <c r="Q1418" t="n">
        <v>609.04</v>
      </c>
      <c r="R1418" t="n">
        <v>75.54000000000001</v>
      </c>
      <c r="S1418" t="n">
        <v>46.36</v>
      </c>
      <c r="T1418" t="n">
        <v>14089.5</v>
      </c>
      <c r="U1418" t="n">
        <v>0.61</v>
      </c>
      <c r="V1418" t="n">
        <v>0.88</v>
      </c>
      <c r="W1418" t="n">
        <v>9.25</v>
      </c>
      <c r="X1418" t="n">
        <v>0.9</v>
      </c>
      <c r="Y1418" t="n">
        <v>1</v>
      </c>
      <c r="Z1418" t="n">
        <v>10</v>
      </c>
    </row>
    <row r="1419">
      <c r="A1419" t="n">
        <v>16</v>
      </c>
      <c r="B1419" t="n">
        <v>80</v>
      </c>
      <c r="C1419" t="inlineStr">
        <is>
          <t xml:space="preserve">CONCLUIDO	</t>
        </is>
      </c>
      <c r="D1419" t="n">
        <v>3.5799</v>
      </c>
      <c r="E1419" t="n">
        <v>27.93</v>
      </c>
      <c r="F1419" t="n">
        <v>24.22</v>
      </c>
      <c r="G1419" t="n">
        <v>33.8</v>
      </c>
      <c r="H1419" t="n">
        <v>0.54</v>
      </c>
      <c r="I1419" t="n">
        <v>43</v>
      </c>
      <c r="J1419" t="n">
        <v>164.83</v>
      </c>
      <c r="K1419" t="n">
        <v>50.28</v>
      </c>
      <c r="L1419" t="n">
        <v>5</v>
      </c>
      <c r="M1419" t="n">
        <v>41</v>
      </c>
      <c r="N1419" t="n">
        <v>29.55</v>
      </c>
      <c r="O1419" t="n">
        <v>20563.61</v>
      </c>
      <c r="P1419" t="n">
        <v>293.22</v>
      </c>
      <c r="Q1419" t="n">
        <v>608.97</v>
      </c>
      <c r="R1419" t="n">
        <v>73.39</v>
      </c>
      <c r="S1419" t="n">
        <v>46.36</v>
      </c>
      <c r="T1419" t="n">
        <v>13027.72</v>
      </c>
      <c r="U1419" t="n">
        <v>0.63</v>
      </c>
      <c r="V1419" t="n">
        <v>0.88</v>
      </c>
      <c r="W1419" t="n">
        <v>9.26</v>
      </c>
      <c r="X1419" t="n">
        <v>0.85</v>
      </c>
      <c r="Y1419" t="n">
        <v>1</v>
      </c>
      <c r="Z1419" t="n">
        <v>10</v>
      </c>
    </row>
    <row r="1420">
      <c r="A1420" t="n">
        <v>17</v>
      </c>
      <c r="B1420" t="n">
        <v>80</v>
      </c>
      <c r="C1420" t="inlineStr">
        <is>
          <t xml:space="preserve">CONCLUIDO	</t>
        </is>
      </c>
      <c r="D1420" t="n">
        <v>3.5937</v>
      </c>
      <c r="E1420" t="n">
        <v>27.83</v>
      </c>
      <c r="F1420" t="n">
        <v>24.18</v>
      </c>
      <c r="G1420" t="n">
        <v>35.39</v>
      </c>
      <c r="H1420" t="n">
        <v>0.5600000000000001</v>
      </c>
      <c r="I1420" t="n">
        <v>41</v>
      </c>
      <c r="J1420" t="n">
        <v>165.19</v>
      </c>
      <c r="K1420" t="n">
        <v>50.28</v>
      </c>
      <c r="L1420" t="n">
        <v>5.25</v>
      </c>
      <c r="M1420" t="n">
        <v>39</v>
      </c>
      <c r="N1420" t="n">
        <v>29.66</v>
      </c>
      <c r="O1420" t="n">
        <v>20607.95</v>
      </c>
      <c r="P1420" t="n">
        <v>292.04</v>
      </c>
      <c r="Q1420" t="n">
        <v>608.98</v>
      </c>
      <c r="R1420" t="n">
        <v>72.33</v>
      </c>
      <c r="S1420" t="n">
        <v>46.36</v>
      </c>
      <c r="T1420" t="n">
        <v>12509.14</v>
      </c>
      <c r="U1420" t="n">
        <v>0.64</v>
      </c>
      <c r="V1420" t="n">
        <v>0.88</v>
      </c>
      <c r="W1420" t="n">
        <v>9.25</v>
      </c>
      <c r="X1420" t="n">
        <v>0.8100000000000001</v>
      </c>
      <c r="Y1420" t="n">
        <v>1</v>
      </c>
      <c r="Z1420" t="n">
        <v>10</v>
      </c>
    </row>
    <row r="1421">
      <c r="A1421" t="n">
        <v>18</v>
      </c>
      <c r="B1421" t="n">
        <v>80</v>
      </c>
      <c r="C1421" t="inlineStr">
        <is>
          <t xml:space="preserve">CONCLUIDO	</t>
        </is>
      </c>
      <c r="D1421" t="n">
        <v>3.6075</v>
      </c>
      <c r="E1421" t="n">
        <v>27.72</v>
      </c>
      <c r="F1421" t="n">
        <v>24.14</v>
      </c>
      <c r="G1421" t="n">
        <v>37.14</v>
      </c>
      <c r="H1421" t="n">
        <v>0.59</v>
      </c>
      <c r="I1421" t="n">
        <v>39</v>
      </c>
      <c r="J1421" t="n">
        <v>165.55</v>
      </c>
      <c r="K1421" t="n">
        <v>50.28</v>
      </c>
      <c r="L1421" t="n">
        <v>5.5</v>
      </c>
      <c r="M1421" t="n">
        <v>37</v>
      </c>
      <c r="N1421" t="n">
        <v>29.77</v>
      </c>
      <c r="O1421" t="n">
        <v>20652.33</v>
      </c>
      <c r="P1421" t="n">
        <v>290.93</v>
      </c>
      <c r="Q1421" t="n">
        <v>608.89</v>
      </c>
      <c r="R1421" t="n">
        <v>71.25</v>
      </c>
      <c r="S1421" t="n">
        <v>46.36</v>
      </c>
      <c r="T1421" t="n">
        <v>11975.67</v>
      </c>
      <c r="U1421" t="n">
        <v>0.65</v>
      </c>
      <c r="V1421" t="n">
        <v>0.88</v>
      </c>
      <c r="W1421" t="n">
        <v>9.24</v>
      </c>
      <c r="X1421" t="n">
        <v>0.77</v>
      </c>
      <c r="Y1421" t="n">
        <v>1</v>
      </c>
      <c r="Z1421" t="n">
        <v>10</v>
      </c>
    </row>
    <row r="1422">
      <c r="A1422" t="n">
        <v>19</v>
      </c>
      <c r="B1422" t="n">
        <v>80</v>
      </c>
      <c r="C1422" t="inlineStr">
        <is>
          <t xml:space="preserve">CONCLUIDO	</t>
        </is>
      </c>
      <c r="D1422" t="n">
        <v>3.6137</v>
      </c>
      <c r="E1422" t="n">
        <v>27.67</v>
      </c>
      <c r="F1422" t="n">
        <v>24.12</v>
      </c>
      <c r="G1422" t="n">
        <v>38.09</v>
      </c>
      <c r="H1422" t="n">
        <v>0.61</v>
      </c>
      <c r="I1422" t="n">
        <v>38</v>
      </c>
      <c r="J1422" t="n">
        <v>165.91</v>
      </c>
      <c r="K1422" t="n">
        <v>50.28</v>
      </c>
      <c r="L1422" t="n">
        <v>5.75</v>
      </c>
      <c r="M1422" t="n">
        <v>36</v>
      </c>
      <c r="N1422" t="n">
        <v>29.88</v>
      </c>
      <c r="O1422" t="n">
        <v>20696.74</v>
      </c>
      <c r="P1422" t="n">
        <v>290.23</v>
      </c>
      <c r="Q1422" t="n">
        <v>608.9299999999999</v>
      </c>
      <c r="R1422" t="n">
        <v>70.7</v>
      </c>
      <c r="S1422" t="n">
        <v>46.36</v>
      </c>
      <c r="T1422" t="n">
        <v>11707.1</v>
      </c>
      <c r="U1422" t="n">
        <v>0.66</v>
      </c>
      <c r="V1422" t="n">
        <v>0.88</v>
      </c>
      <c r="W1422" t="n">
        <v>9.24</v>
      </c>
      <c r="X1422" t="n">
        <v>0.75</v>
      </c>
      <c r="Y1422" t="n">
        <v>1</v>
      </c>
      <c r="Z1422" t="n">
        <v>10</v>
      </c>
    </row>
    <row r="1423">
      <c r="A1423" t="n">
        <v>20</v>
      </c>
      <c r="B1423" t="n">
        <v>80</v>
      </c>
      <c r="C1423" t="inlineStr">
        <is>
          <t xml:space="preserve">CONCLUIDO	</t>
        </is>
      </c>
      <c r="D1423" t="n">
        <v>3.6288</v>
      </c>
      <c r="E1423" t="n">
        <v>27.56</v>
      </c>
      <c r="F1423" t="n">
        <v>24.07</v>
      </c>
      <c r="G1423" t="n">
        <v>40.12</v>
      </c>
      <c r="H1423" t="n">
        <v>0.64</v>
      </c>
      <c r="I1423" t="n">
        <v>36</v>
      </c>
      <c r="J1423" t="n">
        <v>166.27</v>
      </c>
      <c r="K1423" t="n">
        <v>50.28</v>
      </c>
      <c r="L1423" t="n">
        <v>6</v>
      </c>
      <c r="M1423" t="n">
        <v>34</v>
      </c>
      <c r="N1423" t="n">
        <v>29.99</v>
      </c>
      <c r="O1423" t="n">
        <v>20741.2</v>
      </c>
      <c r="P1423" t="n">
        <v>289.07</v>
      </c>
      <c r="Q1423" t="n">
        <v>608.85</v>
      </c>
      <c r="R1423" t="n">
        <v>69.12</v>
      </c>
      <c r="S1423" t="n">
        <v>46.36</v>
      </c>
      <c r="T1423" t="n">
        <v>10927.87</v>
      </c>
      <c r="U1423" t="n">
        <v>0.67</v>
      </c>
      <c r="V1423" t="n">
        <v>0.89</v>
      </c>
      <c r="W1423" t="n">
        <v>9.24</v>
      </c>
      <c r="X1423" t="n">
        <v>0.7</v>
      </c>
      <c r="Y1423" t="n">
        <v>1</v>
      </c>
      <c r="Z1423" t="n">
        <v>10</v>
      </c>
    </row>
    <row r="1424">
      <c r="A1424" t="n">
        <v>21</v>
      </c>
      <c r="B1424" t="n">
        <v>80</v>
      </c>
      <c r="C1424" t="inlineStr">
        <is>
          <t xml:space="preserve">CONCLUIDO	</t>
        </is>
      </c>
      <c r="D1424" t="n">
        <v>3.6444</v>
      </c>
      <c r="E1424" t="n">
        <v>27.44</v>
      </c>
      <c r="F1424" t="n">
        <v>24.02</v>
      </c>
      <c r="G1424" t="n">
        <v>42.39</v>
      </c>
      <c r="H1424" t="n">
        <v>0.66</v>
      </c>
      <c r="I1424" t="n">
        <v>34</v>
      </c>
      <c r="J1424" t="n">
        <v>166.64</v>
      </c>
      <c r="K1424" t="n">
        <v>50.28</v>
      </c>
      <c r="L1424" t="n">
        <v>6.25</v>
      </c>
      <c r="M1424" t="n">
        <v>32</v>
      </c>
      <c r="N1424" t="n">
        <v>30.11</v>
      </c>
      <c r="O1424" t="n">
        <v>20785.69</v>
      </c>
      <c r="P1424" t="n">
        <v>287.81</v>
      </c>
      <c r="Q1424" t="n">
        <v>608.9299999999999</v>
      </c>
      <c r="R1424" t="n">
        <v>67.45</v>
      </c>
      <c r="S1424" t="n">
        <v>46.36</v>
      </c>
      <c r="T1424" t="n">
        <v>10101.79</v>
      </c>
      <c r="U1424" t="n">
        <v>0.6899999999999999</v>
      </c>
      <c r="V1424" t="n">
        <v>0.89</v>
      </c>
      <c r="W1424" t="n">
        <v>9.23</v>
      </c>
      <c r="X1424" t="n">
        <v>0.65</v>
      </c>
      <c r="Y1424" t="n">
        <v>1</v>
      </c>
      <c r="Z1424" t="n">
        <v>10</v>
      </c>
    </row>
    <row r="1425">
      <c r="A1425" t="n">
        <v>22</v>
      </c>
      <c r="B1425" t="n">
        <v>80</v>
      </c>
      <c r="C1425" t="inlineStr">
        <is>
          <t xml:space="preserve">CONCLUIDO	</t>
        </is>
      </c>
      <c r="D1425" t="n">
        <v>3.6501</v>
      </c>
      <c r="E1425" t="n">
        <v>27.4</v>
      </c>
      <c r="F1425" t="n">
        <v>24.01</v>
      </c>
      <c r="G1425" t="n">
        <v>43.65</v>
      </c>
      <c r="H1425" t="n">
        <v>0.6899999999999999</v>
      </c>
      <c r="I1425" t="n">
        <v>33</v>
      </c>
      <c r="J1425" t="n">
        <v>167</v>
      </c>
      <c r="K1425" t="n">
        <v>50.28</v>
      </c>
      <c r="L1425" t="n">
        <v>6.5</v>
      </c>
      <c r="M1425" t="n">
        <v>31</v>
      </c>
      <c r="N1425" t="n">
        <v>30.22</v>
      </c>
      <c r="O1425" t="n">
        <v>20830.22</v>
      </c>
      <c r="P1425" t="n">
        <v>287.2</v>
      </c>
      <c r="Q1425" t="n">
        <v>608.88</v>
      </c>
      <c r="R1425" t="n">
        <v>66.95</v>
      </c>
      <c r="S1425" t="n">
        <v>46.36</v>
      </c>
      <c r="T1425" t="n">
        <v>9859.629999999999</v>
      </c>
      <c r="U1425" t="n">
        <v>0.6899999999999999</v>
      </c>
      <c r="V1425" t="n">
        <v>0.89</v>
      </c>
      <c r="W1425" t="n">
        <v>9.23</v>
      </c>
      <c r="X1425" t="n">
        <v>0.64</v>
      </c>
      <c r="Y1425" t="n">
        <v>1</v>
      </c>
      <c r="Z1425" t="n">
        <v>10</v>
      </c>
    </row>
    <row r="1426">
      <c r="A1426" t="n">
        <v>23</v>
      </c>
      <c r="B1426" t="n">
        <v>80</v>
      </c>
      <c r="C1426" t="inlineStr">
        <is>
          <t xml:space="preserve">CONCLUIDO	</t>
        </is>
      </c>
      <c r="D1426" t="n">
        <v>3.6555</v>
      </c>
      <c r="E1426" t="n">
        <v>27.36</v>
      </c>
      <c r="F1426" t="n">
        <v>24</v>
      </c>
      <c r="G1426" t="n">
        <v>45</v>
      </c>
      <c r="H1426" t="n">
        <v>0.71</v>
      </c>
      <c r="I1426" t="n">
        <v>32</v>
      </c>
      <c r="J1426" t="n">
        <v>167.36</v>
      </c>
      <c r="K1426" t="n">
        <v>50.28</v>
      </c>
      <c r="L1426" t="n">
        <v>6.75</v>
      </c>
      <c r="M1426" t="n">
        <v>30</v>
      </c>
      <c r="N1426" t="n">
        <v>30.33</v>
      </c>
      <c r="O1426" t="n">
        <v>20874.78</v>
      </c>
      <c r="P1426" t="n">
        <v>286.66</v>
      </c>
      <c r="Q1426" t="n">
        <v>608.9299999999999</v>
      </c>
      <c r="R1426" t="n">
        <v>66.75</v>
      </c>
      <c r="S1426" t="n">
        <v>46.36</v>
      </c>
      <c r="T1426" t="n">
        <v>9762.07</v>
      </c>
      <c r="U1426" t="n">
        <v>0.6899999999999999</v>
      </c>
      <c r="V1426" t="n">
        <v>0.89</v>
      </c>
      <c r="W1426" t="n">
        <v>9.23</v>
      </c>
      <c r="X1426" t="n">
        <v>0.63</v>
      </c>
      <c r="Y1426" t="n">
        <v>1</v>
      </c>
      <c r="Z1426" t="n">
        <v>10</v>
      </c>
    </row>
    <row r="1427">
      <c r="A1427" t="n">
        <v>24</v>
      </c>
      <c r="B1427" t="n">
        <v>80</v>
      </c>
      <c r="C1427" t="inlineStr">
        <is>
          <t xml:space="preserve">CONCLUIDO	</t>
        </is>
      </c>
      <c r="D1427" t="n">
        <v>3.6625</v>
      </c>
      <c r="E1427" t="n">
        <v>27.3</v>
      </c>
      <c r="F1427" t="n">
        <v>23.98</v>
      </c>
      <c r="G1427" t="n">
        <v>46.41</v>
      </c>
      <c r="H1427" t="n">
        <v>0.74</v>
      </c>
      <c r="I1427" t="n">
        <v>31</v>
      </c>
      <c r="J1427" t="n">
        <v>167.72</v>
      </c>
      <c r="K1427" t="n">
        <v>50.28</v>
      </c>
      <c r="L1427" t="n">
        <v>7</v>
      </c>
      <c r="M1427" t="n">
        <v>29</v>
      </c>
      <c r="N1427" t="n">
        <v>30.44</v>
      </c>
      <c r="O1427" t="n">
        <v>20919.39</v>
      </c>
      <c r="P1427" t="n">
        <v>285.78</v>
      </c>
      <c r="Q1427" t="n">
        <v>608.89</v>
      </c>
      <c r="R1427" t="n">
        <v>66.31999999999999</v>
      </c>
      <c r="S1427" t="n">
        <v>46.36</v>
      </c>
      <c r="T1427" t="n">
        <v>9553.23</v>
      </c>
      <c r="U1427" t="n">
        <v>0.7</v>
      </c>
      <c r="V1427" t="n">
        <v>0.89</v>
      </c>
      <c r="W1427" t="n">
        <v>9.23</v>
      </c>
      <c r="X1427" t="n">
        <v>0.61</v>
      </c>
      <c r="Y1427" t="n">
        <v>1</v>
      </c>
      <c r="Z1427" t="n">
        <v>10</v>
      </c>
    </row>
    <row r="1428">
      <c r="A1428" t="n">
        <v>25</v>
      </c>
      <c r="B1428" t="n">
        <v>80</v>
      </c>
      <c r="C1428" t="inlineStr">
        <is>
          <t xml:space="preserve">CONCLUIDO	</t>
        </is>
      </c>
      <c r="D1428" t="n">
        <v>3.6694</v>
      </c>
      <c r="E1428" t="n">
        <v>27.25</v>
      </c>
      <c r="F1428" t="n">
        <v>23.96</v>
      </c>
      <c r="G1428" t="n">
        <v>47.92</v>
      </c>
      <c r="H1428" t="n">
        <v>0.76</v>
      </c>
      <c r="I1428" t="n">
        <v>30</v>
      </c>
      <c r="J1428" t="n">
        <v>168.08</v>
      </c>
      <c r="K1428" t="n">
        <v>50.28</v>
      </c>
      <c r="L1428" t="n">
        <v>7.25</v>
      </c>
      <c r="M1428" t="n">
        <v>28</v>
      </c>
      <c r="N1428" t="n">
        <v>30.55</v>
      </c>
      <c r="O1428" t="n">
        <v>20964.03</v>
      </c>
      <c r="P1428" t="n">
        <v>284.88</v>
      </c>
      <c r="Q1428" t="n">
        <v>609.01</v>
      </c>
      <c r="R1428" t="n">
        <v>65.51000000000001</v>
      </c>
      <c r="S1428" t="n">
        <v>46.36</v>
      </c>
      <c r="T1428" t="n">
        <v>9150.76</v>
      </c>
      <c r="U1428" t="n">
        <v>0.71</v>
      </c>
      <c r="V1428" t="n">
        <v>0.89</v>
      </c>
      <c r="W1428" t="n">
        <v>9.23</v>
      </c>
      <c r="X1428" t="n">
        <v>0.59</v>
      </c>
      <c r="Y1428" t="n">
        <v>1</v>
      </c>
      <c r="Z1428" t="n">
        <v>10</v>
      </c>
    </row>
    <row r="1429">
      <c r="A1429" t="n">
        <v>26</v>
      </c>
      <c r="B1429" t="n">
        <v>80</v>
      </c>
      <c r="C1429" t="inlineStr">
        <is>
          <t xml:space="preserve">CONCLUIDO	</t>
        </is>
      </c>
      <c r="D1429" t="n">
        <v>3.6772</v>
      </c>
      <c r="E1429" t="n">
        <v>27.19</v>
      </c>
      <c r="F1429" t="n">
        <v>23.94</v>
      </c>
      <c r="G1429" t="n">
        <v>49.52</v>
      </c>
      <c r="H1429" t="n">
        <v>0.79</v>
      </c>
      <c r="I1429" t="n">
        <v>29</v>
      </c>
      <c r="J1429" t="n">
        <v>168.44</v>
      </c>
      <c r="K1429" t="n">
        <v>50.28</v>
      </c>
      <c r="L1429" t="n">
        <v>7.5</v>
      </c>
      <c r="M1429" t="n">
        <v>27</v>
      </c>
      <c r="N1429" t="n">
        <v>30.66</v>
      </c>
      <c r="O1429" t="n">
        <v>21008.71</v>
      </c>
      <c r="P1429" t="n">
        <v>284.22</v>
      </c>
      <c r="Q1429" t="n">
        <v>608.83</v>
      </c>
      <c r="R1429" t="n">
        <v>64.73</v>
      </c>
      <c r="S1429" t="n">
        <v>46.36</v>
      </c>
      <c r="T1429" t="n">
        <v>8765.790000000001</v>
      </c>
      <c r="U1429" t="n">
        <v>0.72</v>
      </c>
      <c r="V1429" t="n">
        <v>0.89</v>
      </c>
      <c r="W1429" t="n">
        <v>9.23</v>
      </c>
      <c r="X1429" t="n">
        <v>0.5600000000000001</v>
      </c>
      <c r="Y1429" t="n">
        <v>1</v>
      </c>
      <c r="Z1429" t="n">
        <v>10</v>
      </c>
    </row>
    <row r="1430">
      <c r="A1430" t="n">
        <v>27</v>
      </c>
      <c r="B1430" t="n">
        <v>80</v>
      </c>
      <c r="C1430" t="inlineStr">
        <is>
          <t xml:space="preserve">CONCLUIDO	</t>
        </is>
      </c>
      <c r="D1430" t="n">
        <v>3.6851</v>
      </c>
      <c r="E1430" t="n">
        <v>27.14</v>
      </c>
      <c r="F1430" t="n">
        <v>23.91</v>
      </c>
      <c r="G1430" t="n">
        <v>51.24</v>
      </c>
      <c r="H1430" t="n">
        <v>0.8100000000000001</v>
      </c>
      <c r="I1430" t="n">
        <v>28</v>
      </c>
      <c r="J1430" t="n">
        <v>168.81</v>
      </c>
      <c r="K1430" t="n">
        <v>50.28</v>
      </c>
      <c r="L1430" t="n">
        <v>7.75</v>
      </c>
      <c r="M1430" t="n">
        <v>26</v>
      </c>
      <c r="N1430" t="n">
        <v>30.78</v>
      </c>
      <c r="O1430" t="n">
        <v>21053.43</v>
      </c>
      <c r="P1430" t="n">
        <v>283.11</v>
      </c>
      <c r="Q1430" t="n">
        <v>608.83</v>
      </c>
      <c r="R1430" t="n">
        <v>64.18000000000001</v>
      </c>
      <c r="S1430" t="n">
        <v>46.36</v>
      </c>
      <c r="T1430" t="n">
        <v>8499.559999999999</v>
      </c>
      <c r="U1430" t="n">
        <v>0.72</v>
      </c>
      <c r="V1430" t="n">
        <v>0.89</v>
      </c>
      <c r="W1430" t="n">
        <v>9.220000000000001</v>
      </c>
      <c r="X1430" t="n">
        <v>0.54</v>
      </c>
      <c r="Y1430" t="n">
        <v>1</v>
      </c>
      <c r="Z1430" t="n">
        <v>10</v>
      </c>
    </row>
    <row r="1431">
      <c r="A1431" t="n">
        <v>28</v>
      </c>
      <c r="B1431" t="n">
        <v>80</v>
      </c>
      <c r="C1431" t="inlineStr">
        <is>
          <t xml:space="preserve">CONCLUIDO	</t>
        </is>
      </c>
      <c r="D1431" t="n">
        <v>3.6936</v>
      </c>
      <c r="E1431" t="n">
        <v>27.07</v>
      </c>
      <c r="F1431" t="n">
        <v>23.88</v>
      </c>
      <c r="G1431" t="n">
        <v>53.07</v>
      </c>
      <c r="H1431" t="n">
        <v>0.84</v>
      </c>
      <c r="I1431" t="n">
        <v>27</v>
      </c>
      <c r="J1431" t="n">
        <v>169.17</v>
      </c>
      <c r="K1431" t="n">
        <v>50.28</v>
      </c>
      <c r="L1431" t="n">
        <v>8</v>
      </c>
      <c r="M1431" t="n">
        <v>25</v>
      </c>
      <c r="N1431" t="n">
        <v>30.89</v>
      </c>
      <c r="O1431" t="n">
        <v>21098.19</v>
      </c>
      <c r="P1431" t="n">
        <v>282.56</v>
      </c>
      <c r="Q1431" t="n">
        <v>608.87</v>
      </c>
      <c r="R1431" t="n">
        <v>63.04</v>
      </c>
      <c r="S1431" t="n">
        <v>46.36</v>
      </c>
      <c r="T1431" t="n">
        <v>7934.88</v>
      </c>
      <c r="U1431" t="n">
        <v>0.74</v>
      </c>
      <c r="V1431" t="n">
        <v>0.89</v>
      </c>
      <c r="W1431" t="n">
        <v>9.220000000000001</v>
      </c>
      <c r="X1431" t="n">
        <v>0.51</v>
      </c>
      <c r="Y1431" t="n">
        <v>1</v>
      </c>
      <c r="Z1431" t="n">
        <v>10</v>
      </c>
    </row>
    <row r="1432">
      <c r="A1432" t="n">
        <v>29</v>
      </c>
      <c r="B1432" t="n">
        <v>80</v>
      </c>
      <c r="C1432" t="inlineStr">
        <is>
          <t xml:space="preserve">CONCLUIDO	</t>
        </is>
      </c>
      <c r="D1432" t="n">
        <v>3.6971</v>
      </c>
      <c r="E1432" t="n">
        <v>27.05</v>
      </c>
      <c r="F1432" t="n">
        <v>23.89</v>
      </c>
      <c r="G1432" t="n">
        <v>55.12</v>
      </c>
      <c r="H1432" t="n">
        <v>0.86</v>
      </c>
      <c r="I1432" t="n">
        <v>26</v>
      </c>
      <c r="J1432" t="n">
        <v>169.53</v>
      </c>
      <c r="K1432" t="n">
        <v>50.28</v>
      </c>
      <c r="L1432" t="n">
        <v>8.25</v>
      </c>
      <c r="M1432" t="n">
        <v>24</v>
      </c>
      <c r="N1432" t="n">
        <v>31</v>
      </c>
      <c r="O1432" t="n">
        <v>21142.98</v>
      </c>
      <c r="P1432" t="n">
        <v>281.79</v>
      </c>
      <c r="Q1432" t="n">
        <v>608.88</v>
      </c>
      <c r="R1432" t="n">
        <v>63.06</v>
      </c>
      <c r="S1432" t="n">
        <v>46.36</v>
      </c>
      <c r="T1432" t="n">
        <v>7949.51</v>
      </c>
      <c r="U1432" t="n">
        <v>0.74</v>
      </c>
      <c r="V1432" t="n">
        <v>0.89</v>
      </c>
      <c r="W1432" t="n">
        <v>9.23</v>
      </c>
      <c r="X1432" t="n">
        <v>0.51</v>
      </c>
      <c r="Y1432" t="n">
        <v>1</v>
      </c>
      <c r="Z1432" t="n">
        <v>10</v>
      </c>
    </row>
    <row r="1433">
      <c r="A1433" t="n">
        <v>30</v>
      </c>
      <c r="B1433" t="n">
        <v>80</v>
      </c>
      <c r="C1433" t="inlineStr">
        <is>
          <t xml:space="preserve">CONCLUIDO	</t>
        </is>
      </c>
      <c r="D1433" t="n">
        <v>3.7072</v>
      </c>
      <c r="E1433" t="n">
        <v>26.97</v>
      </c>
      <c r="F1433" t="n">
        <v>23.84</v>
      </c>
      <c r="G1433" t="n">
        <v>57.23</v>
      </c>
      <c r="H1433" t="n">
        <v>0.89</v>
      </c>
      <c r="I1433" t="n">
        <v>25</v>
      </c>
      <c r="J1433" t="n">
        <v>169.9</v>
      </c>
      <c r="K1433" t="n">
        <v>50.28</v>
      </c>
      <c r="L1433" t="n">
        <v>8.5</v>
      </c>
      <c r="M1433" t="n">
        <v>23</v>
      </c>
      <c r="N1433" t="n">
        <v>31.12</v>
      </c>
      <c r="O1433" t="n">
        <v>21187.82</v>
      </c>
      <c r="P1433" t="n">
        <v>281.21</v>
      </c>
      <c r="Q1433" t="n">
        <v>608.8</v>
      </c>
      <c r="R1433" t="n">
        <v>62.22</v>
      </c>
      <c r="S1433" t="n">
        <v>46.36</v>
      </c>
      <c r="T1433" t="n">
        <v>7530.96</v>
      </c>
      <c r="U1433" t="n">
        <v>0.75</v>
      </c>
      <c r="V1433" t="n">
        <v>0.89</v>
      </c>
      <c r="W1433" t="n">
        <v>9.210000000000001</v>
      </c>
      <c r="X1433" t="n">
        <v>0.47</v>
      </c>
      <c r="Y1433" t="n">
        <v>1</v>
      </c>
      <c r="Z1433" t="n">
        <v>10</v>
      </c>
    </row>
    <row r="1434">
      <c r="A1434" t="n">
        <v>31</v>
      </c>
      <c r="B1434" t="n">
        <v>80</v>
      </c>
      <c r="C1434" t="inlineStr">
        <is>
          <t xml:space="preserve">CONCLUIDO	</t>
        </is>
      </c>
      <c r="D1434" t="n">
        <v>3.7145</v>
      </c>
      <c r="E1434" t="n">
        <v>26.92</v>
      </c>
      <c r="F1434" t="n">
        <v>23.82</v>
      </c>
      <c r="G1434" t="n">
        <v>59.56</v>
      </c>
      <c r="H1434" t="n">
        <v>0.91</v>
      </c>
      <c r="I1434" t="n">
        <v>24</v>
      </c>
      <c r="J1434" t="n">
        <v>170.26</v>
      </c>
      <c r="K1434" t="n">
        <v>50.28</v>
      </c>
      <c r="L1434" t="n">
        <v>8.75</v>
      </c>
      <c r="M1434" t="n">
        <v>22</v>
      </c>
      <c r="N1434" t="n">
        <v>31.23</v>
      </c>
      <c r="O1434" t="n">
        <v>21232.69</v>
      </c>
      <c r="P1434" t="n">
        <v>279.83</v>
      </c>
      <c r="Q1434" t="n">
        <v>608.8</v>
      </c>
      <c r="R1434" t="n">
        <v>61.36</v>
      </c>
      <c r="S1434" t="n">
        <v>46.36</v>
      </c>
      <c r="T1434" t="n">
        <v>7109.73</v>
      </c>
      <c r="U1434" t="n">
        <v>0.76</v>
      </c>
      <c r="V1434" t="n">
        <v>0.89</v>
      </c>
      <c r="W1434" t="n">
        <v>9.220000000000001</v>
      </c>
      <c r="X1434" t="n">
        <v>0.45</v>
      </c>
      <c r="Y1434" t="n">
        <v>1</v>
      </c>
      <c r="Z1434" t="n">
        <v>10</v>
      </c>
    </row>
    <row r="1435">
      <c r="A1435" t="n">
        <v>32</v>
      </c>
      <c r="B1435" t="n">
        <v>80</v>
      </c>
      <c r="C1435" t="inlineStr">
        <is>
          <t xml:space="preserve">CONCLUIDO	</t>
        </is>
      </c>
      <c r="D1435" t="n">
        <v>3.7122</v>
      </c>
      <c r="E1435" t="n">
        <v>26.94</v>
      </c>
      <c r="F1435" t="n">
        <v>23.84</v>
      </c>
      <c r="G1435" t="n">
        <v>59.6</v>
      </c>
      <c r="H1435" t="n">
        <v>0.9399999999999999</v>
      </c>
      <c r="I1435" t="n">
        <v>24</v>
      </c>
      <c r="J1435" t="n">
        <v>170.62</v>
      </c>
      <c r="K1435" t="n">
        <v>50.28</v>
      </c>
      <c r="L1435" t="n">
        <v>9</v>
      </c>
      <c r="M1435" t="n">
        <v>22</v>
      </c>
      <c r="N1435" t="n">
        <v>31.34</v>
      </c>
      <c r="O1435" t="n">
        <v>21277.6</v>
      </c>
      <c r="P1435" t="n">
        <v>279.68</v>
      </c>
      <c r="Q1435" t="n">
        <v>608.8</v>
      </c>
      <c r="R1435" t="n">
        <v>61.79</v>
      </c>
      <c r="S1435" t="n">
        <v>46.36</v>
      </c>
      <c r="T1435" t="n">
        <v>7320.65</v>
      </c>
      <c r="U1435" t="n">
        <v>0.75</v>
      </c>
      <c r="V1435" t="n">
        <v>0.89</v>
      </c>
      <c r="W1435" t="n">
        <v>9.220000000000001</v>
      </c>
      <c r="X1435" t="n">
        <v>0.47</v>
      </c>
      <c r="Y1435" t="n">
        <v>1</v>
      </c>
      <c r="Z1435" t="n">
        <v>10</v>
      </c>
    </row>
    <row r="1436">
      <c r="A1436" t="n">
        <v>33</v>
      </c>
      <c r="B1436" t="n">
        <v>80</v>
      </c>
      <c r="C1436" t="inlineStr">
        <is>
          <t xml:space="preserve">CONCLUIDO	</t>
        </is>
      </c>
      <c r="D1436" t="n">
        <v>3.7194</v>
      </c>
      <c r="E1436" t="n">
        <v>26.89</v>
      </c>
      <c r="F1436" t="n">
        <v>23.82</v>
      </c>
      <c r="G1436" t="n">
        <v>62.14</v>
      </c>
      <c r="H1436" t="n">
        <v>0.96</v>
      </c>
      <c r="I1436" t="n">
        <v>23</v>
      </c>
      <c r="J1436" t="n">
        <v>170.99</v>
      </c>
      <c r="K1436" t="n">
        <v>50.28</v>
      </c>
      <c r="L1436" t="n">
        <v>9.25</v>
      </c>
      <c r="M1436" t="n">
        <v>21</v>
      </c>
      <c r="N1436" t="n">
        <v>31.46</v>
      </c>
      <c r="O1436" t="n">
        <v>21322.55</v>
      </c>
      <c r="P1436" t="n">
        <v>278.97</v>
      </c>
      <c r="Q1436" t="n">
        <v>608.8099999999999</v>
      </c>
      <c r="R1436" t="n">
        <v>61.38</v>
      </c>
      <c r="S1436" t="n">
        <v>46.36</v>
      </c>
      <c r="T1436" t="n">
        <v>7120.4</v>
      </c>
      <c r="U1436" t="n">
        <v>0.76</v>
      </c>
      <c r="V1436" t="n">
        <v>0.89</v>
      </c>
      <c r="W1436" t="n">
        <v>9.220000000000001</v>
      </c>
      <c r="X1436" t="n">
        <v>0.45</v>
      </c>
      <c r="Y1436" t="n">
        <v>1</v>
      </c>
      <c r="Z1436" t="n">
        <v>10</v>
      </c>
    </row>
    <row r="1437">
      <c r="A1437" t="n">
        <v>34</v>
      </c>
      <c r="B1437" t="n">
        <v>80</v>
      </c>
      <c r="C1437" t="inlineStr">
        <is>
          <t xml:space="preserve">CONCLUIDO	</t>
        </is>
      </c>
      <c r="D1437" t="n">
        <v>3.7277</v>
      </c>
      <c r="E1437" t="n">
        <v>26.83</v>
      </c>
      <c r="F1437" t="n">
        <v>23.79</v>
      </c>
      <c r="G1437" t="n">
        <v>64.89</v>
      </c>
      <c r="H1437" t="n">
        <v>0.98</v>
      </c>
      <c r="I1437" t="n">
        <v>22</v>
      </c>
      <c r="J1437" t="n">
        <v>171.35</v>
      </c>
      <c r="K1437" t="n">
        <v>50.28</v>
      </c>
      <c r="L1437" t="n">
        <v>9.5</v>
      </c>
      <c r="M1437" t="n">
        <v>20</v>
      </c>
      <c r="N1437" t="n">
        <v>31.57</v>
      </c>
      <c r="O1437" t="n">
        <v>21367.54</v>
      </c>
      <c r="P1437" t="n">
        <v>277.74</v>
      </c>
      <c r="Q1437" t="n">
        <v>608.89</v>
      </c>
      <c r="R1437" t="n">
        <v>60.39</v>
      </c>
      <c r="S1437" t="n">
        <v>46.36</v>
      </c>
      <c r="T1437" t="n">
        <v>6630.21</v>
      </c>
      <c r="U1437" t="n">
        <v>0.77</v>
      </c>
      <c r="V1437" t="n">
        <v>0.9</v>
      </c>
      <c r="W1437" t="n">
        <v>9.210000000000001</v>
      </c>
      <c r="X1437" t="n">
        <v>0.42</v>
      </c>
      <c r="Y1437" t="n">
        <v>1</v>
      </c>
      <c r="Z1437" t="n">
        <v>10</v>
      </c>
    </row>
    <row r="1438">
      <c r="A1438" t="n">
        <v>35</v>
      </c>
      <c r="B1438" t="n">
        <v>80</v>
      </c>
      <c r="C1438" t="inlineStr">
        <is>
          <t xml:space="preserve">CONCLUIDO	</t>
        </is>
      </c>
      <c r="D1438" t="n">
        <v>3.7277</v>
      </c>
      <c r="E1438" t="n">
        <v>26.83</v>
      </c>
      <c r="F1438" t="n">
        <v>23.79</v>
      </c>
      <c r="G1438" t="n">
        <v>64.89</v>
      </c>
      <c r="H1438" t="n">
        <v>1.01</v>
      </c>
      <c r="I1438" t="n">
        <v>22</v>
      </c>
      <c r="J1438" t="n">
        <v>171.72</v>
      </c>
      <c r="K1438" t="n">
        <v>50.28</v>
      </c>
      <c r="L1438" t="n">
        <v>9.75</v>
      </c>
      <c r="M1438" t="n">
        <v>20</v>
      </c>
      <c r="N1438" t="n">
        <v>31.69</v>
      </c>
      <c r="O1438" t="n">
        <v>21412.57</v>
      </c>
      <c r="P1438" t="n">
        <v>277.44</v>
      </c>
      <c r="Q1438" t="n">
        <v>608.89</v>
      </c>
      <c r="R1438" t="n">
        <v>60.6</v>
      </c>
      <c r="S1438" t="n">
        <v>46.36</v>
      </c>
      <c r="T1438" t="n">
        <v>6736.72</v>
      </c>
      <c r="U1438" t="n">
        <v>0.76</v>
      </c>
      <c r="V1438" t="n">
        <v>0.9</v>
      </c>
      <c r="W1438" t="n">
        <v>9.210000000000001</v>
      </c>
      <c r="X1438" t="n">
        <v>0.42</v>
      </c>
      <c r="Y1438" t="n">
        <v>1</v>
      </c>
      <c r="Z1438" t="n">
        <v>10</v>
      </c>
    </row>
    <row r="1439">
      <c r="A1439" t="n">
        <v>36</v>
      </c>
      <c r="B1439" t="n">
        <v>80</v>
      </c>
      <c r="C1439" t="inlineStr">
        <is>
          <t xml:space="preserve">CONCLUIDO	</t>
        </is>
      </c>
      <c r="D1439" t="n">
        <v>3.7355</v>
      </c>
      <c r="E1439" t="n">
        <v>26.77</v>
      </c>
      <c r="F1439" t="n">
        <v>23.77</v>
      </c>
      <c r="G1439" t="n">
        <v>67.91</v>
      </c>
      <c r="H1439" t="n">
        <v>1.03</v>
      </c>
      <c r="I1439" t="n">
        <v>21</v>
      </c>
      <c r="J1439" t="n">
        <v>172.08</v>
      </c>
      <c r="K1439" t="n">
        <v>50.28</v>
      </c>
      <c r="L1439" t="n">
        <v>10</v>
      </c>
      <c r="M1439" t="n">
        <v>19</v>
      </c>
      <c r="N1439" t="n">
        <v>31.8</v>
      </c>
      <c r="O1439" t="n">
        <v>21457.64</v>
      </c>
      <c r="P1439" t="n">
        <v>276.42</v>
      </c>
      <c r="Q1439" t="n">
        <v>608.8099999999999</v>
      </c>
      <c r="R1439" t="n">
        <v>60.05</v>
      </c>
      <c r="S1439" t="n">
        <v>46.36</v>
      </c>
      <c r="T1439" t="n">
        <v>6468.68</v>
      </c>
      <c r="U1439" t="n">
        <v>0.77</v>
      </c>
      <c r="V1439" t="n">
        <v>0.9</v>
      </c>
      <c r="W1439" t="n">
        <v>9.199999999999999</v>
      </c>
      <c r="X1439" t="n">
        <v>0.4</v>
      </c>
      <c r="Y1439" t="n">
        <v>1</v>
      </c>
      <c r="Z1439" t="n">
        <v>10</v>
      </c>
    </row>
    <row r="1440">
      <c r="A1440" t="n">
        <v>37</v>
      </c>
      <c r="B1440" t="n">
        <v>80</v>
      </c>
      <c r="C1440" t="inlineStr">
        <is>
          <t xml:space="preserve">CONCLUIDO	</t>
        </is>
      </c>
      <c r="D1440" t="n">
        <v>3.736</v>
      </c>
      <c r="E1440" t="n">
        <v>26.77</v>
      </c>
      <c r="F1440" t="n">
        <v>23.77</v>
      </c>
      <c r="G1440" t="n">
        <v>67.90000000000001</v>
      </c>
      <c r="H1440" t="n">
        <v>1.05</v>
      </c>
      <c r="I1440" t="n">
        <v>21</v>
      </c>
      <c r="J1440" t="n">
        <v>172.45</v>
      </c>
      <c r="K1440" t="n">
        <v>50.28</v>
      </c>
      <c r="L1440" t="n">
        <v>10.25</v>
      </c>
      <c r="M1440" t="n">
        <v>19</v>
      </c>
      <c r="N1440" t="n">
        <v>31.92</v>
      </c>
      <c r="O1440" t="n">
        <v>21502.75</v>
      </c>
      <c r="P1440" t="n">
        <v>275.95</v>
      </c>
      <c r="Q1440" t="n">
        <v>608.83</v>
      </c>
      <c r="R1440" t="n">
        <v>59.42</v>
      </c>
      <c r="S1440" t="n">
        <v>46.36</v>
      </c>
      <c r="T1440" t="n">
        <v>6152.97</v>
      </c>
      <c r="U1440" t="n">
        <v>0.78</v>
      </c>
      <c r="V1440" t="n">
        <v>0.9</v>
      </c>
      <c r="W1440" t="n">
        <v>9.210000000000001</v>
      </c>
      <c r="X1440" t="n">
        <v>0.39</v>
      </c>
      <c r="Y1440" t="n">
        <v>1</v>
      </c>
      <c r="Z1440" t="n">
        <v>10</v>
      </c>
    </row>
    <row r="1441">
      <c r="A1441" t="n">
        <v>38</v>
      </c>
      <c r="B1441" t="n">
        <v>80</v>
      </c>
      <c r="C1441" t="inlineStr">
        <is>
          <t xml:space="preserve">CONCLUIDO	</t>
        </is>
      </c>
      <c r="D1441" t="n">
        <v>3.743</v>
      </c>
      <c r="E1441" t="n">
        <v>26.72</v>
      </c>
      <c r="F1441" t="n">
        <v>23.75</v>
      </c>
      <c r="G1441" t="n">
        <v>71.23999999999999</v>
      </c>
      <c r="H1441" t="n">
        <v>1.08</v>
      </c>
      <c r="I1441" t="n">
        <v>20</v>
      </c>
      <c r="J1441" t="n">
        <v>172.82</v>
      </c>
      <c r="K1441" t="n">
        <v>50.28</v>
      </c>
      <c r="L1441" t="n">
        <v>10.5</v>
      </c>
      <c r="M1441" t="n">
        <v>18</v>
      </c>
      <c r="N1441" t="n">
        <v>32.04</v>
      </c>
      <c r="O1441" t="n">
        <v>21547.89</v>
      </c>
      <c r="P1441" t="n">
        <v>274.99</v>
      </c>
      <c r="Q1441" t="n">
        <v>608.85</v>
      </c>
      <c r="R1441" t="n">
        <v>59.08</v>
      </c>
      <c r="S1441" t="n">
        <v>46.36</v>
      </c>
      <c r="T1441" t="n">
        <v>5988.64</v>
      </c>
      <c r="U1441" t="n">
        <v>0.78</v>
      </c>
      <c r="V1441" t="n">
        <v>0.9</v>
      </c>
      <c r="W1441" t="n">
        <v>9.210000000000001</v>
      </c>
      <c r="X1441" t="n">
        <v>0.38</v>
      </c>
      <c r="Y1441" t="n">
        <v>1</v>
      </c>
      <c r="Z1441" t="n">
        <v>10</v>
      </c>
    </row>
    <row r="1442">
      <c r="A1442" t="n">
        <v>39</v>
      </c>
      <c r="B1442" t="n">
        <v>80</v>
      </c>
      <c r="C1442" t="inlineStr">
        <is>
          <t xml:space="preserve">CONCLUIDO	</t>
        </is>
      </c>
      <c r="D1442" t="n">
        <v>3.7424</v>
      </c>
      <c r="E1442" t="n">
        <v>26.72</v>
      </c>
      <c r="F1442" t="n">
        <v>23.75</v>
      </c>
      <c r="G1442" t="n">
        <v>71.26000000000001</v>
      </c>
      <c r="H1442" t="n">
        <v>1.1</v>
      </c>
      <c r="I1442" t="n">
        <v>20</v>
      </c>
      <c r="J1442" t="n">
        <v>173.18</v>
      </c>
      <c r="K1442" t="n">
        <v>50.28</v>
      </c>
      <c r="L1442" t="n">
        <v>10.75</v>
      </c>
      <c r="M1442" t="n">
        <v>18</v>
      </c>
      <c r="N1442" t="n">
        <v>32.15</v>
      </c>
      <c r="O1442" t="n">
        <v>21593.08</v>
      </c>
      <c r="P1442" t="n">
        <v>274.61</v>
      </c>
      <c r="Q1442" t="n">
        <v>608.84</v>
      </c>
      <c r="R1442" t="n">
        <v>58.97</v>
      </c>
      <c r="S1442" t="n">
        <v>46.36</v>
      </c>
      <c r="T1442" t="n">
        <v>5934.92</v>
      </c>
      <c r="U1442" t="n">
        <v>0.79</v>
      </c>
      <c r="V1442" t="n">
        <v>0.9</v>
      </c>
      <c r="W1442" t="n">
        <v>9.220000000000001</v>
      </c>
      <c r="X1442" t="n">
        <v>0.38</v>
      </c>
      <c r="Y1442" t="n">
        <v>1</v>
      </c>
      <c r="Z1442" t="n">
        <v>10</v>
      </c>
    </row>
    <row r="1443">
      <c r="A1443" t="n">
        <v>40</v>
      </c>
      <c r="B1443" t="n">
        <v>80</v>
      </c>
      <c r="C1443" t="inlineStr">
        <is>
          <t xml:space="preserve">CONCLUIDO	</t>
        </is>
      </c>
      <c r="D1443" t="n">
        <v>3.7506</v>
      </c>
      <c r="E1443" t="n">
        <v>26.66</v>
      </c>
      <c r="F1443" t="n">
        <v>23.73</v>
      </c>
      <c r="G1443" t="n">
        <v>74.92</v>
      </c>
      <c r="H1443" t="n">
        <v>1.12</v>
      </c>
      <c r="I1443" t="n">
        <v>19</v>
      </c>
      <c r="J1443" t="n">
        <v>173.55</v>
      </c>
      <c r="K1443" t="n">
        <v>50.28</v>
      </c>
      <c r="L1443" t="n">
        <v>11</v>
      </c>
      <c r="M1443" t="n">
        <v>17</v>
      </c>
      <c r="N1443" t="n">
        <v>32.27</v>
      </c>
      <c r="O1443" t="n">
        <v>21638.31</v>
      </c>
      <c r="P1443" t="n">
        <v>274.11</v>
      </c>
      <c r="Q1443" t="n">
        <v>608.9</v>
      </c>
      <c r="R1443" t="n">
        <v>58.28</v>
      </c>
      <c r="S1443" t="n">
        <v>46.36</v>
      </c>
      <c r="T1443" t="n">
        <v>5591.2</v>
      </c>
      <c r="U1443" t="n">
        <v>0.8</v>
      </c>
      <c r="V1443" t="n">
        <v>0.9</v>
      </c>
      <c r="W1443" t="n">
        <v>9.210000000000001</v>
      </c>
      <c r="X1443" t="n">
        <v>0.35</v>
      </c>
      <c r="Y1443" t="n">
        <v>1</v>
      </c>
      <c r="Z1443" t="n">
        <v>10</v>
      </c>
    </row>
    <row r="1444">
      <c r="A1444" t="n">
        <v>41</v>
      </c>
      <c r="B1444" t="n">
        <v>80</v>
      </c>
      <c r="C1444" t="inlineStr">
        <is>
          <t xml:space="preserve">CONCLUIDO	</t>
        </is>
      </c>
      <c r="D1444" t="n">
        <v>3.7497</v>
      </c>
      <c r="E1444" t="n">
        <v>26.67</v>
      </c>
      <c r="F1444" t="n">
        <v>23.73</v>
      </c>
      <c r="G1444" t="n">
        <v>74.94</v>
      </c>
      <c r="H1444" t="n">
        <v>1.15</v>
      </c>
      <c r="I1444" t="n">
        <v>19</v>
      </c>
      <c r="J1444" t="n">
        <v>173.92</v>
      </c>
      <c r="K1444" t="n">
        <v>50.28</v>
      </c>
      <c r="L1444" t="n">
        <v>11.25</v>
      </c>
      <c r="M1444" t="n">
        <v>17</v>
      </c>
      <c r="N1444" t="n">
        <v>32.39</v>
      </c>
      <c r="O1444" t="n">
        <v>21683.57</v>
      </c>
      <c r="P1444" t="n">
        <v>273.46</v>
      </c>
      <c r="Q1444" t="n">
        <v>608.86</v>
      </c>
      <c r="R1444" t="n">
        <v>58.63</v>
      </c>
      <c r="S1444" t="n">
        <v>46.36</v>
      </c>
      <c r="T1444" t="n">
        <v>5769.42</v>
      </c>
      <c r="U1444" t="n">
        <v>0.79</v>
      </c>
      <c r="V1444" t="n">
        <v>0.9</v>
      </c>
      <c r="W1444" t="n">
        <v>9.210000000000001</v>
      </c>
      <c r="X1444" t="n">
        <v>0.36</v>
      </c>
      <c r="Y1444" t="n">
        <v>1</v>
      </c>
      <c r="Z1444" t="n">
        <v>10</v>
      </c>
    </row>
    <row r="1445">
      <c r="A1445" t="n">
        <v>42</v>
      </c>
      <c r="B1445" t="n">
        <v>80</v>
      </c>
      <c r="C1445" t="inlineStr">
        <is>
          <t xml:space="preserve">CONCLUIDO	</t>
        </is>
      </c>
      <c r="D1445" t="n">
        <v>3.757</v>
      </c>
      <c r="E1445" t="n">
        <v>26.62</v>
      </c>
      <c r="F1445" t="n">
        <v>23.71</v>
      </c>
      <c r="G1445" t="n">
        <v>79.04000000000001</v>
      </c>
      <c r="H1445" t="n">
        <v>1.17</v>
      </c>
      <c r="I1445" t="n">
        <v>18</v>
      </c>
      <c r="J1445" t="n">
        <v>174.28</v>
      </c>
      <c r="K1445" t="n">
        <v>50.28</v>
      </c>
      <c r="L1445" t="n">
        <v>11.5</v>
      </c>
      <c r="M1445" t="n">
        <v>16</v>
      </c>
      <c r="N1445" t="n">
        <v>32.5</v>
      </c>
      <c r="O1445" t="n">
        <v>21728.87</v>
      </c>
      <c r="P1445" t="n">
        <v>272.13</v>
      </c>
      <c r="Q1445" t="n">
        <v>608.85</v>
      </c>
      <c r="R1445" t="n">
        <v>58.01</v>
      </c>
      <c r="S1445" t="n">
        <v>46.36</v>
      </c>
      <c r="T1445" t="n">
        <v>5461.94</v>
      </c>
      <c r="U1445" t="n">
        <v>0.8</v>
      </c>
      <c r="V1445" t="n">
        <v>0.9</v>
      </c>
      <c r="W1445" t="n">
        <v>9.210000000000001</v>
      </c>
      <c r="X1445" t="n">
        <v>0.34</v>
      </c>
      <c r="Y1445" t="n">
        <v>1</v>
      </c>
      <c r="Z1445" t="n">
        <v>10</v>
      </c>
    </row>
    <row r="1446">
      <c r="A1446" t="n">
        <v>43</v>
      </c>
      <c r="B1446" t="n">
        <v>80</v>
      </c>
      <c r="C1446" t="inlineStr">
        <is>
          <t xml:space="preserve">CONCLUIDO	</t>
        </is>
      </c>
      <c r="D1446" t="n">
        <v>3.7598</v>
      </c>
      <c r="E1446" t="n">
        <v>26.6</v>
      </c>
      <c r="F1446" t="n">
        <v>23.69</v>
      </c>
      <c r="G1446" t="n">
        <v>78.97</v>
      </c>
      <c r="H1446" t="n">
        <v>1.19</v>
      </c>
      <c r="I1446" t="n">
        <v>18</v>
      </c>
      <c r="J1446" t="n">
        <v>174.65</v>
      </c>
      <c r="K1446" t="n">
        <v>50.28</v>
      </c>
      <c r="L1446" t="n">
        <v>11.75</v>
      </c>
      <c r="M1446" t="n">
        <v>16</v>
      </c>
      <c r="N1446" t="n">
        <v>32.62</v>
      </c>
      <c r="O1446" t="n">
        <v>21774.22</v>
      </c>
      <c r="P1446" t="n">
        <v>272.14</v>
      </c>
      <c r="Q1446" t="n">
        <v>608.83</v>
      </c>
      <c r="R1446" t="n">
        <v>57.28</v>
      </c>
      <c r="S1446" t="n">
        <v>46.36</v>
      </c>
      <c r="T1446" t="n">
        <v>5095.31</v>
      </c>
      <c r="U1446" t="n">
        <v>0.8100000000000001</v>
      </c>
      <c r="V1446" t="n">
        <v>0.9</v>
      </c>
      <c r="W1446" t="n">
        <v>9.210000000000001</v>
      </c>
      <c r="X1446" t="n">
        <v>0.32</v>
      </c>
      <c r="Y1446" t="n">
        <v>1</v>
      </c>
      <c r="Z1446" t="n">
        <v>10</v>
      </c>
    </row>
    <row r="1447">
      <c r="A1447" t="n">
        <v>44</v>
      </c>
      <c r="B1447" t="n">
        <v>80</v>
      </c>
      <c r="C1447" t="inlineStr">
        <is>
          <t xml:space="preserve">CONCLUIDO	</t>
        </is>
      </c>
      <c r="D1447" t="n">
        <v>3.7583</v>
      </c>
      <c r="E1447" t="n">
        <v>26.61</v>
      </c>
      <c r="F1447" t="n">
        <v>23.7</v>
      </c>
      <c r="G1447" t="n">
        <v>79.01000000000001</v>
      </c>
      <c r="H1447" t="n">
        <v>1.22</v>
      </c>
      <c r="I1447" t="n">
        <v>18</v>
      </c>
      <c r="J1447" t="n">
        <v>175.02</v>
      </c>
      <c r="K1447" t="n">
        <v>50.28</v>
      </c>
      <c r="L1447" t="n">
        <v>12</v>
      </c>
      <c r="M1447" t="n">
        <v>16</v>
      </c>
      <c r="N1447" t="n">
        <v>32.74</v>
      </c>
      <c r="O1447" t="n">
        <v>21819.6</v>
      </c>
      <c r="P1447" t="n">
        <v>270.78</v>
      </c>
      <c r="Q1447" t="n">
        <v>608.78</v>
      </c>
      <c r="R1447" t="n">
        <v>57.81</v>
      </c>
      <c r="S1447" t="n">
        <v>46.36</v>
      </c>
      <c r="T1447" t="n">
        <v>5361.01</v>
      </c>
      <c r="U1447" t="n">
        <v>0.8</v>
      </c>
      <c r="V1447" t="n">
        <v>0.9</v>
      </c>
      <c r="W1447" t="n">
        <v>9.199999999999999</v>
      </c>
      <c r="X1447" t="n">
        <v>0.33</v>
      </c>
      <c r="Y1447" t="n">
        <v>1</v>
      </c>
      <c r="Z1447" t="n">
        <v>10</v>
      </c>
    </row>
    <row r="1448">
      <c r="A1448" t="n">
        <v>45</v>
      </c>
      <c r="B1448" t="n">
        <v>80</v>
      </c>
      <c r="C1448" t="inlineStr">
        <is>
          <t xml:space="preserve">CONCLUIDO	</t>
        </is>
      </c>
      <c r="D1448" t="n">
        <v>3.7653</v>
      </c>
      <c r="E1448" t="n">
        <v>26.56</v>
      </c>
      <c r="F1448" t="n">
        <v>23.69</v>
      </c>
      <c r="G1448" t="n">
        <v>83.59999999999999</v>
      </c>
      <c r="H1448" t="n">
        <v>1.24</v>
      </c>
      <c r="I1448" t="n">
        <v>17</v>
      </c>
      <c r="J1448" t="n">
        <v>175.39</v>
      </c>
      <c r="K1448" t="n">
        <v>50.28</v>
      </c>
      <c r="L1448" t="n">
        <v>12.25</v>
      </c>
      <c r="M1448" t="n">
        <v>15</v>
      </c>
      <c r="N1448" t="n">
        <v>32.86</v>
      </c>
      <c r="O1448" t="n">
        <v>21865.03</v>
      </c>
      <c r="P1448" t="n">
        <v>270.27</v>
      </c>
      <c r="Q1448" t="n">
        <v>608.83</v>
      </c>
      <c r="R1448" t="n">
        <v>57.1</v>
      </c>
      <c r="S1448" t="n">
        <v>46.36</v>
      </c>
      <c r="T1448" t="n">
        <v>5012.9</v>
      </c>
      <c r="U1448" t="n">
        <v>0.8100000000000001</v>
      </c>
      <c r="V1448" t="n">
        <v>0.9</v>
      </c>
      <c r="W1448" t="n">
        <v>9.210000000000001</v>
      </c>
      <c r="X1448" t="n">
        <v>0.31</v>
      </c>
      <c r="Y1448" t="n">
        <v>1</v>
      </c>
      <c r="Z1448" t="n">
        <v>10</v>
      </c>
    </row>
    <row r="1449">
      <c r="A1449" t="n">
        <v>46</v>
      </c>
      <c r="B1449" t="n">
        <v>80</v>
      </c>
      <c r="C1449" t="inlineStr">
        <is>
          <t xml:space="preserve">CONCLUIDO	</t>
        </is>
      </c>
      <c r="D1449" t="n">
        <v>3.7632</v>
      </c>
      <c r="E1449" t="n">
        <v>26.57</v>
      </c>
      <c r="F1449" t="n">
        <v>23.7</v>
      </c>
      <c r="G1449" t="n">
        <v>83.65000000000001</v>
      </c>
      <c r="H1449" t="n">
        <v>1.26</v>
      </c>
      <c r="I1449" t="n">
        <v>17</v>
      </c>
      <c r="J1449" t="n">
        <v>175.76</v>
      </c>
      <c r="K1449" t="n">
        <v>50.28</v>
      </c>
      <c r="L1449" t="n">
        <v>12.5</v>
      </c>
      <c r="M1449" t="n">
        <v>15</v>
      </c>
      <c r="N1449" t="n">
        <v>32.98</v>
      </c>
      <c r="O1449" t="n">
        <v>21910.49</v>
      </c>
      <c r="P1449" t="n">
        <v>270.19</v>
      </c>
      <c r="Q1449" t="n">
        <v>608.86</v>
      </c>
      <c r="R1449" t="n">
        <v>57.54</v>
      </c>
      <c r="S1449" t="n">
        <v>46.36</v>
      </c>
      <c r="T1449" t="n">
        <v>5234.62</v>
      </c>
      <c r="U1449" t="n">
        <v>0.8100000000000001</v>
      </c>
      <c r="V1449" t="n">
        <v>0.9</v>
      </c>
      <c r="W1449" t="n">
        <v>9.210000000000001</v>
      </c>
      <c r="X1449" t="n">
        <v>0.33</v>
      </c>
      <c r="Y1449" t="n">
        <v>1</v>
      </c>
      <c r="Z1449" t="n">
        <v>10</v>
      </c>
    </row>
    <row r="1450">
      <c r="A1450" t="n">
        <v>47</v>
      </c>
      <c r="B1450" t="n">
        <v>80</v>
      </c>
      <c r="C1450" t="inlineStr">
        <is>
          <t xml:space="preserve">CONCLUIDO	</t>
        </is>
      </c>
      <c r="D1450" t="n">
        <v>3.7627</v>
      </c>
      <c r="E1450" t="n">
        <v>26.58</v>
      </c>
      <c r="F1450" t="n">
        <v>23.7</v>
      </c>
      <c r="G1450" t="n">
        <v>83.66</v>
      </c>
      <c r="H1450" t="n">
        <v>1.28</v>
      </c>
      <c r="I1450" t="n">
        <v>17</v>
      </c>
      <c r="J1450" t="n">
        <v>176.12</v>
      </c>
      <c r="K1450" t="n">
        <v>50.28</v>
      </c>
      <c r="L1450" t="n">
        <v>12.75</v>
      </c>
      <c r="M1450" t="n">
        <v>15</v>
      </c>
      <c r="N1450" t="n">
        <v>33.09</v>
      </c>
      <c r="O1450" t="n">
        <v>21956</v>
      </c>
      <c r="P1450" t="n">
        <v>269.14</v>
      </c>
      <c r="Q1450" t="n">
        <v>608.8200000000001</v>
      </c>
      <c r="R1450" t="n">
        <v>57.65</v>
      </c>
      <c r="S1450" t="n">
        <v>46.36</v>
      </c>
      <c r="T1450" t="n">
        <v>5288.77</v>
      </c>
      <c r="U1450" t="n">
        <v>0.8</v>
      </c>
      <c r="V1450" t="n">
        <v>0.9</v>
      </c>
      <c r="W1450" t="n">
        <v>9.210000000000001</v>
      </c>
      <c r="X1450" t="n">
        <v>0.33</v>
      </c>
      <c r="Y1450" t="n">
        <v>1</v>
      </c>
      <c r="Z1450" t="n">
        <v>10</v>
      </c>
    </row>
    <row r="1451">
      <c r="A1451" t="n">
        <v>48</v>
      </c>
      <c r="B1451" t="n">
        <v>80</v>
      </c>
      <c r="C1451" t="inlineStr">
        <is>
          <t xml:space="preserve">CONCLUIDO	</t>
        </is>
      </c>
      <c r="D1451" t="n">
        <v>3.772</v>
      </c>
      <c r="E1451" t="n">
        <v>26.51</v>
      </c>
      <c r="F1451" t="n">
        <v>23.67</v>
      </c>
      <c r="G1451" t="n">
        <v>88.77</v>
      </c>
      <c r="H1451" t="n">
        <v>1.31</v>
      </c>
      <c r="I1451" t="n">
        <v>16</v>
      </c>
      <c r="J1451" t="n">
        <v>176.49</v>
      </c>
      <c r="K1451" t="n">
        <v>50.28</v>
      </c>
      <c r="L1451" t="n">
        <v>13</v>
      </c>
      <c r="M1451" t="n">
        <v>14</v>
      </c>
      <c r="N1451" t="n">
        <v>33.21</v>
      </c>
      <c r="O1451" t="n">
        <v>22001.54</v>
      </c>
      <c r="P1451" t="n">
        <v>268.71</v>
      </c>
      <c r="Q1451" t="n">
        <v>608.84</v>
      </c>
      <c r="R1451" t="n">
        <v>56.65</v>
      </c>
      <c r="S1451" t="n">
        <v>46.36</v>
      </c>
      <c r="T1451" t="n">
        <v>4794.9</v>
      </c>
      <c r="U1451" t="n">
        <v>0.82</v>
      </c>
      <c r="V1451" t="n">
        <v>0.9</v>
      </c>
      <c r="W1451" t="n">
        <v>9.199999999999999</v>
      </c>
      <c r="X1451" t="n">
        <v>0.3</v>
      </c>
      <c r="Y1451" t="n">
        <v>1</v>
      </c>
      <c r="Z1451" t="n">
        <v>10</v>
      </c>
    </row>
    <row r="1452">
      <c r="A1452" t="n">
        <v>49</v>
      </c>
      <c r="B1452" t="n">
        <v>80</v>
      </c>
      <c r="C1452" t="inlineStr">
        <is>
          <t xml:space="preserve">CONCLUIDO	</t>
        </is>
      </c>
      <c r="D1452" t="n">
        <v>3.7696</v>
      </c>
      <c r="E1452" t="n">
        <v>26.53</v>
      </c>
      <c r="F1452" t="n">
        <v>23.69</v>
      </c>
      <c r="G1452" t="n">
        <v>88.83</v>
      </c>
      <c r="H1452" t="n">
        <v>1.33</v>
      </c>
      <c r="I1452" t="n">
        <v>16</v>
      </c>
      <c r="J1452" t="n">
        <v>176.86</v>
      </c>
      <c r="K1452" t="n">
        <v>50.28</v>
      </c>
      <c r="L1452" t="n">
        <v>13.25</v>
      </c>
      <c r="M1452" t="n">
        <v>14</v>
      </c>
      <c r="N1452" t="n">
        <v>33.33</v>
      </c>
      <c r="O1452" t="n">
        <v>22047.13</v>
      </c>
      <c r="P1452" t="n">
        <v>268.22</v>
      </c>
      <c r="Q1452" t="n">
        <v>608.8</v>
      </c>
      <c r="R1452" t="n">
        <v>57.35</v>
      </c>
      <c r="S1452" t="n">
        <v>46.36</v>
      </c>
      <c r="T1452" t="n">
        <v>5142.92</v>
      </c>
      <c r="U1452" t="n">
        <v>0.8100000000000001</v>
      </c>
      <c r="V1452" t="n">
        <v>0.9</v>
      </c>
      <c r="W1452" t="n">
        <v>9.199999999999999</v>
      </c>
      <c r="X1452" t="n">
        <v>0.32</v>
      </c>
      <c r="Y1452" t="n">
        <v>1</v>
      </c>
      <c r="Z1452" t="n">
        <v>10</v>
      </c>
    </row>
    <row r="1453">
      <c r="A1453" t="n">
        <v>50</v>
      </c>
      <c r="B1453" t="n">
        <v>80</v>
      </c>
      <c r="C1453" t="inlineStr">
        <is>
          <t xml:space="preserve">CONCLUIDO	</t>
        </is>
      </c>
      <c r="D1453" t="n">
        <v>3.769</v>
      </c>
      <c r="E1453" t="n">
        <v>26.53</v>
      </c>
      <c r="F1453" t="n">
        <v>23.69</v>
      </c>
      <c r="G1453" t="n">
        <v>88.84</v>
      </c>
      <c r="H1453" t="n">
        <v>1.35</v>
      </c>
      <c r="I1453" t="n">
        <v>16</v>
      </c>
      <c r="J1453" t="n">
        <v>177.23</v>
      </c>
      <c r="K1453" t="n">
        <v>50.28</v>
      </c>
      <c r="L1453" t="n">
        <v>13.5</v>
      </c>
      <c r="M1453" t="n">
        <v>14</v>
      </c>
      <c r="N1453" t="n">
        <v>33.45</v>
      </c>
      <c r="O1453" t="n">
        <v>22092.76</v>
      </c>
      <c r="P1453" t="n">
        <v>267.03</v>
      </c>
      <c r="Q1453" t="n">
        <v>608.91</v>
      </c>
      <c r="R1453" t="n">
        <v>57.42</v>
      </c>
      <c r="S1453" t="n">
        <v>46.36</v>
      </c>
      <c r="T1453" t="n">
        <v>5176.06</v>
      </c>
      <c r="U1453" t="n">
        <v>0.8100000000000001</v>
      </c>
      <c r="V1453" t="n">
        <v>0.9</v>
      </c>
      <c r="W1453" t="n">
        <v>9.199999999999999</v>
      </c>
      <c r="X1453" t="n">
        <v>0.32</v>
      </c>
      <c r="Y1453" t="n">
        <v>1</v>
      </c>
      <c r="Z1453" t="n">
        <v>10</v>
      </c>
    </row>
    <row r="1454">
      <c r="A1454" t="n">
        <v>51</v>
      </c>
      <c r="B1454" t="n">
        <v>80</v>
      </c>
      <c r="C1454" t="inlineStr">
        <is>
          <t xml:space="preserve">CONCLUIDO	</t>
        </is>
      </c>
      <c r="D1454" t="n">
        <v>3.7791</v>
      </c>
      <c r="E1454" t="n">
        <v>26.46</v>
      </c>
      <c r="F1454" t="n">
        <v>23.65</v>
      </c>
      <c r="G1454" t="n">
        <v>94.61</v>
      </c>
      <c r="H1454" t="n">
        <v>1.37</v>
      </c>
      <c r="I1454" t="n">
        <v>15</v>
      </c>
      <c r="J1454" t="n">
        <v>177.6</v>
      </c>
      <c r="K1454" t="n">
        <v>50.28</v>
      </c>
      <c r="L1454" t="n">
        <v>13.75</v>
      </c>
      <c r="M1454" t="n">
        <v>13</v>
      </c>
      <c r="N1454" t="n">
        <v>33.57</v>
      </c>
      <c r="O1454" t="n">
        <v>22138.42</v>
      </c>
      <c r="P1454" t="n">
        <v>266.52</v>
      </c>
      <c r="Q1454" t="n">
        <v>608.83</v>
      </c>
      <c r="R1454" t="n">
        <v>56.18</v>
      </c>
      <c r="S1454" t="n">
        <v>46.36</v>
      </c>
      <c r="T1454" t="n">
        <v>4562.88</v>
      </c>
      <c r="U1454" t="n">
        <v>0.83</v>
      </c>
      <c r="V1454" t="n">
        <v>0.9</v>
      </c>
      <c r="W1454" t="n">
        <v>9.199999999999999</v>
      </c>
      <c r="X1454" t="n">
        <v>0.28</v>
      </c>
      <c r="Y1454" t="n">
        <v>1</v>
      </c>
      <c r="Z1454" t="n">
        <v>10</v>
      </c>
    </row>
    <row r="1455">
      <c r="A1455" t="n">
        <v>52</v>
      </c>
      <c r="B1455" t="n">
        <v>80</v>
      </c>
      <c r="C1455" t="inlineStr">
        <is>
          <t xml:space="preserve">CONCLUIDO	</t>
        </is>
      </c>
      <c r="D1455" t="n">
        <v>3.7811</v>
      </c>
      <c r="E1455" t="n">
        <v>26.45</v>
      </c>
      <c r="F1455" t="n">
        <v>23.64</v>
      </c>
      <c r="G1455" t="n">
        <v>94.56</v>
      </c>
      <c r="H1455" t="n">
        <v>1.4</v>
      </c>
      <c r="I1455" t="n">
        <v>15</v>
      </c>
      <c r="J1455" t="n">
        <v>177.97</v>
      </c>
      <c r="K1455" t="n">
        <v>50.28</v>
      </c>
      <c r="L1455" t="n">
        <v>14</v>
      </c>
      <c r="M1455" t="n">
        <v>13</v>
      </c>
      <c r="N1455" t="n">
        <v>33.69</v>
      </c>
      <c r="O1455" t="n">
        <v>22184.13</v>
      </c>
      <c r="P1455" t="n">
        <v>266.19</v>
      </c>
      <c r="Q1455" t="n">
        <v>608.79</v>
      </c>
      <c r="R1455" t="n">
        <v>55.81</v>
      </c>
      <c r="S1455" t="n">
        <v>46.36</v>
      </c>
      <c r="T1455" t="n">
        <v>4375.74</v>
      </c>
      <c r="U1455" t="n">
        <v>0.83</v>
      </c>
      <c r="V1455" t="n">
        <v>0.9</v>
      </c>
      <c r="W1455" t="n">
        <v>9.199999999999999</v>
      </c>
      <c r="X1455" t="n">
        <v>0.27</v>
      </c>
      <c r="Y1455" t="n">
        <v>1</v>
      </c>
      <c r="Z1455" t="n">
        <v>10</v>
      </c>
    </row>
    <row r="1456">
      <c r="A1456" t="n">
        <v>53</v>
      </c>
      <c r="B1456" t="n">
        <v>80</v>
      </c>
      <c r="C1456" t="inlineStr">
        <is>
          <t xml:space="preserve">CONCLUIDO	</t>
        </is>
      </c>
      <c r="D1456" t="n">
        <v>3.7777</v>
      </c>
      <c r="E1456" t="n">
        <v>26.47</v>
      </c>
      <c r="F1456" t="n">
        <v>23.66</v>
      </c>
      <c r="G1456" t="n">
        <v>94.65000000000001</v>
      </c>
      <c r="H1456" t="n">
        <v>1.42</v>
      </c>
      <c r="I1456" t="n">
        <v>15</v>
      </c>
      <c r="J1456" t="n">
        <v>178.34</v>
      </c>
      <c r="K1456" t="n">
        <v>50.28</v>
      </c>
      <c r="L1456" t="n">
        <v>14.25</v>
      </c>
      <c r="M1456" t="n">
        <v>13</v>
      </c>
      <c r="N1456" t="n">
        <v>33.82</v>
      </c>
      <c r="O1456" t="n">
        <v>22229.88</v>
      </c>
      <c r="P1456" t="n">
        <v>265.56</v>
      </c>
      <c r="Q1456" t="n">
        <v>608.84</v>
      </c>
      <c r="R1456" t="n">
        <v>56.41</v>
      </c>
      <c r="S1456" t="n">
        <v>46.36</v>
      </c>
      <c r="T1456" t="n">
        <v>4675.24</v>
      </c>
      <c r="U1456" t="n">
        <v>0.82</v>
      </c>
      <c r="V1456" t="n">
        <v>0.9</v>
      </c>
      <c r="W1456" t="n">
        <v>9.210000000000001</v>
      </c>
      <c r="X1456" t="n">
        <v>0.29</v>
      </c>
      <c r="Y1456" t="n">
        <v>1</v>
      </c>
      <c r="Z1456" t="n">
        <v>10</v>
      </c>
    </row>
    <row r="1457">
      <c r="A1457" t="n">
        <v>54</v>
      </c>
      <c r="B1457" t="n">
        <v>80</v>
      </c>
      <c r="C1457" t="inlineStr">
        <is>
          <t xml:space="preserve">CONCLUIDO	</t>
        </is>
      </c>
      <c r="D1457" t="n">
        <v>3.7792</v>
      </c>
      <c r="E1457" t="n">
        <v>26.46</v>
      </c>
      <c r="F1457" t="n">
        <v>23.65</v>
      </c>
      <c r="G1457" t="n">
        <v>94.61</v>
      </c>
      <c r="H1457" t="n">
        <v>1.44</v>
      </c>
      <c r="I1457" t="n">
        <v>15</v>
      </c>
      <c r="J1457" t="n">
        <v>178.72</v>
      </c>
      <c r="K1457" t="n">
        <v>50.28</v>
      </c>
      <c r="L1457" t="n">
        <v>14.5</v>
      </c>
      <c r="M1457" t="n">
        <v>13</v>
      </c>
      <c r="N1457" t="n">
        <v>33.94</v>
      </c>
      <c r="O1457" t="n">
        <v>22275.67</v>
      </c>
      <c r="P1457" t="n">
        <v>263.97</v>
      </c>
      <c r="Q1457" t="n">
        <v>608.76</v>
      </c>
      <c r="R1457" t="n">
        <v>56.14</v>
      </c>
      <c r="S1457" t="n">
        <v>46.36</v>
      </c>
      <c r="T1457" t="n">
        <v>4543.1</v>
      </c>
      <c r="U1457" t="n">
        <v>0.83</v>
      </c>
      <c r="V1457" t="n">
        <v>0.9</v>
      </c>
      <c r="W1457" t="n">
        <v>9.199999999999999</v>
      </c>
      <c r="X1457" t="n">
        <v>0.28</v>
      </c>
      <c r="Y1457" t="n">
        <v>1</v>
      </c>
      <c r="Z1457" t="n">
        <v>10</v>
      </c>
    </row>
    <row r="1458">
      <c r="A1458" t="n">
        <v>55</v>
      </c>
      <c r="B1458" t="n">
        <v>80</v>
      </c>
      <c r="C1458" t="inlineStr">
        <is>
          <t xml:space="preserve">CONCLUIDO	</t>
        </is>
      </c>
      <c r="D1458" t="n">
        <v>3.7872</v>
      </c>
      <c r="E1458" t="n">
        <v>26.4</v>
      </c>
      <c r="F1458" t="n">
        <v>23.63</v>
      </c>
      <c r="G1458" t="n">
        <v>101.27</v>
      </c>
      <c r="H1458" t="n">
        <v>1.46</v>
      </c>
      <c r="I1458" t="n">
        <v>14</v>
      </c>
      <c r="J1458" t="n">
        <v>179.09</v>
      </c>
      <c r="K1458" t="n">
        <v>50.28</v>
      </c>
      <c r="L1458" t="n">
        <v>14.75</v>
      </c>
      <c r="M1458" t="n">
        <v>12</v>
      </c>
      <c r="N1458" t="n">
        <v>34.06</v>
      </c>
      <c r="O1458" t="n">
        <v>22321.5</v>
      </c>
      <c r="P1458" t="n">
        <v>264.01</v>
      </c>
      <c r="Q1458" t="n">
        <v>608.8200000000001</v>
      </c>
      <c r="R1458" t="n">
        <v>55.15</v>
      </c>
      <c r="S1458" t="n">
        <v>46.36</v>
      </c>
      <c r="T1458" t="n">
        <v>4053.06</v>
      </c>
      <c r="U1458" t="n">
        <v>0.84</v>
      </c>
      <c r="V1458" t="n">
        <v>0.9</v>
      </c>
      <c r="W1458" t="n">
        <v>9.210000000000001</v>
      </c>
      <c r="X1458" t="n">
        <v>0.26</v>
      </c>
      <c r="Y1458" t="n">
        <v>1</v>
      </c>
      <c r="Z1458" t="n">
        <v>10</v>
      </c>
    </row>
    <row r="1459">
      <c r="A1459" t="n">
        <v>56</v>
      </c>
      <c r="B1459" t="n">
        <v>80</v>
      </c>
      <c r="C1459" t="inlineStr">
        <is>
          <t xml:space="preserve">CONCLUIDO	</t>
        </is>
      </c>
      <c r="D1459" t="n">
        <v>3.7888</v>
      </c>
      <c r="E1459" t="n">
        <v>26.39</v>
      </c>
      <c r="F1459" t="n">
        <v>23.62</v>
      </c>
      <c r="G1459" t="n">
        <v>101.22</v>
      </c>
      <c r="H1459" t="n">
        <v>1.48</v>
      </c>
      <c r="I1459" t="n">
        <v>14</v>
      </c>
      <c r="J1459" t="n">
        <v>179.46</v>
      </c>
      <c r="K1459" t="n">
        <v>50.28</v>
      </c>
      <c r="L1459" t="n">
        <v>15</v>
      </c>
      <c r="M1459" t="n">
        <v>12</v>
      </c>
      <c r="N1459" t="n">
        <v>34.18</v>
      </c>
      <c r="O1459" t="n">
        <v>22367.38</v>
      </c>
      <c r="P1459" t="n">
        <v>263.58</v>
      </c>
      <c r="Q1459" t="n">
        <v>608.8099999999999</v>
      </c>
      <c r="R1459" t="n">
        <v>54.85</v>
      </c>
      <c r="S1459" t="n">
        <v>46.36</v>
      </c>
      <c r="T1459" t="n">
        <v>3905.02</v>
      </c>
      <c r="U1459" t="n">
        <v>0.85</v>
      </c>
      <c r="V1459" t="n">
        <v>0.9</v>
      </c>
      <c r="W1459" t="n">
        <v>9.199999999999999</v>
      </c>
      <c r="X1459" t="n">
        <v>0.25</v>
      </c>
      <c r="Y1459" t="n">
        <v>1</v>
      </c>
      <c r="Z1459" t="n">
        <v>10</v>
      </c>
    </row>
    <row r="1460">
      <c r="A1460" t="n">
        <v>57</v>
      </c>
      <c r="B1460" t="n">
        <v>80</v>
      </c>
      <c r="C1460" t="inlineStr">
        <is>
          <t xml:space="preserve">CONCLUIDO	</t>
        </is>
      </c>
      <c r="D1460" t="n">
        <v>3.7882</v>
      </c>
      <c r="E1460" t="n">
        <v>26.4</v>
      </c>
      <c r="F1460" t="n">
        <v>23.62</v>
      </c>
      <c r="G1460" t="n">
        <v>101.24</v>
      </c>
      <c r="H1460" t="n">
        <v>1.5</v>
      </c>
      <c r="I1460" t="n">
        <v>14</v>
      </c>
      <c r="J1460" t="n">
        <v>179.83</v>
      </c>
      <c r="K1460" t="n">
        <v>50.28</v>
      </c>
      <c r="L1460" t="n">
        <v>15.25</v>
      </c>
      <c r="M1460" t="n">
        <v>12</v>
      </c>
      <c r="N1460" t="n">
        <v>34.3</v>
      </c>
      <c r="O1460" t="n">
        <v>22413.29</v>
      </c>
      <c r="P1460" t="n">
        <v>262.64</v>
      </c>
      <c r="Q1460" t="n">
        <v>608.84</v>
      </c>
      <c r="R1460" t="n">
        <v>55.25</v>
      </c>
      <c r="S1460" t="n">
        <v>46.36</v>
      </c>
      <c r="T1460" t="n">
        <v>4102.83</v>
      </c>
      <c r="U1460" t="n">
        <v>0.84</v>
      </c>
      <c r="V1460" t="n">
        <v>0.9</v>
      </c>
      <c r="W1460" t="n">
        <v>9.199999999999999</v>
      </c>
      <c r="X1460" t="n">
        <v>0.25</v>
      </c>
      <c r="Y1460" t="n">
        <v>1</v>
      </c>
      <c r="Z1460" t="n">
        <v>10</v>
      </c>
    </row>
    <row r="1461">
      <c r="A1461" t="n">
        <v>58</v>
      </c>
      <c r="B1461" t="n">
        <v>80</v>
      </c>
      <c r="C1461" t="inlineStr">
        <is>
          <t xml:space="preserve">CONCLUIDO	</t>
        </is>
      </c>
      <c r="D1461" t="n">
        <v>3.786</v>
      </c>
      <c r="E1461" t="n">
        <v>26.41</v>
      </c>
      <c r="F1461" t="n">
        <v>23.64</v>
      </c>
      <c r="G1461" t="n">
        <v>101.3</v>
      </c>
      <c r="H1461" t="n">
        <v>1.53</v>
      </c>
      <c r="I1461" t="n">
        <v>14</v>
      </c>
      <c r="J1461" t="n">
        <v>180.2</v>
      </c>
      <c r="K1461" t="n">
        <v>50.28</v>
      </c>
      <c r="L1461" t="n">
        <v>15.5</v>
      </c>
      <c r="M1461" t="n">
        <v>12</v>
      </c>
      <c r="N1461" t="n">
        <v>34.43</v>
      </c>
      <c r="O1461" t="n">
        <v>22459.24</v>
      </c>
      <c r="P1461" t="n">
        <v>261.6</v>
      </c>
      <c r="Q1461" t="n">
        <v>608.75</v>
      </c>
      <c r="R1461" t="n">
        <v>55.67</v>
      </c>
      <c r="S1461" t="n">
        <v>46.36</v>
      </c>
      <c r="T1461" t="n">
        <v>4312.01</v>
      </c>
      <c r="U1461" t="n">
        <v>0.83</v>
      </c>
      <c r="V1461" t="n">
        <v>0.9</v>
      </c>
      <c r="W1461" t="n">
        <v>9.199999999999999</v>
      </c>
      <c r="X1461" t="n">
        <v>0.27</v>
      </c>
      <c r="Y1461" t="n">
        <v>1</v>
      </c>
      <c r="Z1461" t="n">
        <v>10</v>
      </c>
    </row>
    <row r="1462">
      <c r="A1462" t="n">
        <v>59</v>
      </c>
      <c r="B1462" t="n">
        <v>80</v>
      </c>
      <c r="C1462" t="inlineStr">
        <is>
          <t xml:space="preserve">CONCLUIDO	</t>
        </is>
      </c>
      <c r="D1462" t="n">
        <v>3.7947</v>
      </c>
      <c r="E1462" t="n">
        <v>26.35</v>
      </c>
      <c r="F1462" t="n">
        <v>23.61</v>
      </c>
      <c r="G1462" t="n">
        <v>108.97</v>
      </c>
      <c r="H1462" t="n">
        <v>1.55</v>
      </c>
      <c r="I1462" t="n">
        <v>13</v>
      </c>
      <c r="J1462" t="n">
        <v>180.58</v>
      </c>
      <c r="K1462" t="n">
        <v>50.28</v>
      </c>
      <c r="L1462" t="n">
        <v>15.75</v>
      </c>
      <c r="M1462" t="n">
        <v>11</v>
      </c>
      <c r="N1462" t="n">
        <v>34.55</v>
      </c>
      <c r="O1462" t="n">
        <v>22505.24</v>
      </c>
      <c r="P1462" t="n">
        <v>261.38</v>
      </c>
      <c r="Q1462" t="n">
        <v>608.87</v>
      </c>
      <c r="R1462" t="n">
        <v>54.91</v>
      </c>
      <c r="S1462" t="n">
        <v>46.36</v>
      </c>
      <c r="T1462" t="n">
        <v>3936.67</v>
      </c>
      <c r="U1462" t="n">
        <v>0.84</v>
      </c>
      <c r="V1462" t="n">
        <v>0.9</v>
      </c>
      <c r="W1462" t="n">
        <v>9.19</v>
      </c>
      <c r="X1462" t="n">
        <v>0.24</v>
      </c>
      <c r="Y1462" t="n">
        <v>1</v>
      </c>
      <c r="Z1462" t="n">
        <v>10</v>
      </c>
    </row>
    <row r="1463">
      <c r="A1463" t="n">
        <v>60</v>
      </c>
      <c r="B1463" t="n">
        <v>80</v>
      </c>
      <c r="C1463" t="inlineStr">
        <is>
          <t xml:space="preserve">CONCLUIDO	</t>
        </is>
      </c>
      <c r="D1463" t="n">
        <v>3.7937</v>
      </c>
      <c r="E1463" t="n">
        <v>26.36</v>
      </c>
      <c r="F1463" t="n">
        <v>23.62</v>
      </c>
      <c r="G1463" t="n">
        <v>109</v>
      </c>
      <c r="H1463" t="n">
        <v>1.57</v>
      </c>
      <c r="I1463" t="n">
        <v>13</v>
      </c>
      <c r="J1463" t="n">
        <v>180.95</v>
      </c>
      <c r="K1463" t="n">
        <v>50.28</v>
      </c>
      <c r="L1463" t="n">
        <v>16</v>
      </c>
      <c r="M1463" t="n">
        <v>11</v>
      </c>
      <c r="N1463" t="n">
        <v>34.67</v>
      </c>
      <c r="O1463" t="n">
        <v>22551.28</v>
      </c>
      <c r="P1463" t="n">
        <v>260.96</v>
      </c>
      <c r="Q1463" t="n">
        <v>608.85</v>
      </c>
      <c r="R1463" t="n">
        <v>54.88</v>
      </c>
      <c r="S1463" t="n">
        <v>46.36</v>
      </c>
      <c r="T1463" t="n">
        <v>3924.16</v>
      </c>
      <c r="U1463" t="n">
        <v>0.84</v>
      </c>
      <c r="V1463" t="n">
        <v>0.9</v>
      </c>
      <c r="W1463" t="n">
        <v>9.199999999999999</v>
      </c>
      <c r="X1463" t="n">
        <v>0.24</v>
      </c>
      <c r="Y1463" t="n">
        <v>1</v>
      </c>
      <c r="Z1463" t="n">
        <v>10</v>
      </c>
    </row>
    <row r="1464">
      <c r="A1464" t="n">
        <v>61</v>
      </c>
      <c r="B1464" t="n">
        <v>80</v>
      </c>
      <c r="C1464" t="inlineStr">
        <is>
          <t xml:space="preserve">CONCLUIDO	</t>
        </is>
      </c>
      <c r="D1464" t="n">
        <v>3.7956</v>
      </c>
      <c r="E1464" t="n">
        <v>26.35</v>
      </c>
      <c r="F1464" t="n">
        <v>23.6</v>
      </c>
      <c r="G1464" t="n">
        <v>108.94</v>
      </c>
      <c r="H1464" t="n">
        <v>1.59</v>
      </c>
      <c r="I1464" t="n">
        <v>13</v>
      </c>
      <c r="J1464" t="n">
        <v>181.32</v>
      </c>
      <c r="K1464" t="n">
        <v>50.28</v>
      </c>
      <c r="L1464" t="n">
        <v>16.25</v>
      </c>
      <c r="M1464" t="n">
        <v>11</v>
      </c>
      <c r="N1464" t="n">
        <v>34.79</v>
      </c>
      <c r="O1464" t="n">
        <v>22597.36</v>
      </c>
      <c r="P1464" t="n">
        <v>260.36</v>
      </c>
      <c r="Q1464" t="n">
        <v>608.76</v>
      </c>
      <c r="R1464" t="n">
        <v>54.69</v>
      </c>
      <c r="S1464" t="n">
        <v>46.36</v>
      </c>
      <c r="T1464" t="n">
        <v>3825.68</v>
      </c>
      <c r="U1464" t="n">
        <v>0.85</v>
      </c>
      <c r="V1464" t="n">
        <v>0.9</v>
      </c>
      <c r="W1464" t="n">
        <v>9.199999999999999</v>
      </c>
      <c r="X1464" t="n">
        <v>0.23</v>
      </c>
      <c r="Y1464" t="n">
        <v>1</v>
      </c>
      <c r="Z1464" t="n">
        <v>10</v>
      </c>
    </row>
    <row r="1465">
      <c r="A1465" t="n">
        <v>62</v>
      </c>
      <c r="B1465" t="n">
        <v>80</v>
      </c>
      <c r="C1465" t="inlineStr">
        <is>
          <t xml:space="preserve">CONCLUIDO	</t>
        </is>
      </c>
      <c r="D1465" t="n">
        <v>3.7942</v>
      </c>
      <c r="E1465" t="n">
        <v>26.36</v>
      </c>
      <c r="F1465" t="n">
        <v>23.61</v>
      </c>
      <c r="G1465" t="n">
        <v>108.98</v>
      </c>
      <c r="H1465" t="n">
        <v>1.61</v>
      </c>
      <c r="I1465" t="n">
        <v>13</v>
      </c>
      <c r="J1465" t="n">
        <v>181.7</v>
      </c>
      <c r="K1465" t="n">
        <v>50.28</v>
      </c>
      <c r="L1465" t="n">
        <v>16.5</v>
      </c>
      <c r="M1465" t="n">
        <v>11</v>
      </c>
      <c r="N1465" t="n">
        <v>34.92</v>
      </c>
      <c r="O1465" t="n">
        <v>22643.61</v>
      </c>
      <c r="P1465" t="n">
        <v>259.21</v>
      </c>
      <c r="Q1465" t="n">
        <v>608.79</v>
      </c>
      <c r="R1465" t="n">
        <v>54.9</v>
      </c>
      <c r="S1465" t="n">
        <v>46.36</v>
      </c>
      <c r="T1465" t="n">
        <v>3931.35</v>
      </c>
      <c r="U1465" t="n">
        <v>0.84</v>
      </c>
      <c r="V1465" t="n">
        <v>0.9</v>
      </c>
      <c r="W1465" t="n">
        <v>9.199999999999999</v>
      </c>
      <c r="X1465" t="n">
        <v>0.24</v>
      </c>
      <c r="Y1465" t="n">
        <v>1</v>
      </c>
      <c r="Z1465" t="n">
        <v>10</v>
      </c>
    </row>
    <row r="1466">
      <c r="A1466" t="n">
        <v>63</v>
      </c>
      <c r="B1466" t="n">
        <v>80</v>
      </c>
      <c r="C1466" t="inlineStr">
        <is>
          <t xml:space="preserve">CONCLUIDO	</t>
        </is>
      </c>
      <c r="D1466" t="n">
        <v>3.8026</v>
      </c>
      <c r="E1466" t="n">
        <v>26.3</v>
      </c>
      <c r="F1466" t="n">
        <v>23.59</v>
      </c>
      <c r="G1466" t="n">
        <v>117.93</v>
      </c>
      <c r="H1466" t="n">
        <v>1.63</v>
      </c>
      <c r="I1466" t="n">
        <v>12</v>
      </c>
      <c r="J1466" t="n">
        <v>182.07</v>
      </c>
      <c r="K1466" t="n">
        <v>50.28</v>
      </c>
      <c r="L1466" t="n">
        <v>16.75</v>
      </c>
      <c r="M1466" t="n">
        <v>10</v>
      </c>
      <c r="N1466" t="n">
        <v>35.04</v>
      </c>
      <c r="O1466" t="n">
        <v>22689.77</v>
      </c>
      <c r="P1466" t="n">
        <v>257.43</v>
      </c>
      <c r="Q1466" t="n">
        <v>608.76</v>
      </c>
      <c r="R1466" t="n">
        <v>53.96</v>
      </c>
      <c r="S1466" t="n">
        <v>46.36</v>
      </c>
      <c r="T1466" t="n">
        <v>3469.07</v>
      </c>
      <c r="U1466" t="n">
        <v>0.86</v>
      </c>
      <c r="V1466" t="n">
        <v>0.9</v>
      </c>
      <c r="W1466" t="n">
        <v>9.199999999999999</v>
      </c>
      <c r="X1466" t="n">
        <v>0.21</v>
      </c>
      <c r="Y1466" t="n">
        <v>1</v>
      </c>
      <c r="Z1466" t="n">
        <v>10</v>
      </c>
    </row>
    <row r="1467">
      <c r="A1467" t="n">
        <v>64</v>
      </c>
      <c r="B1467" t="n">
        <v>80</v>
      </c>
      <c r="C1467" t="inlineStr">
        <is>
          <t xml:space="preserve">CONCLUIDO	</t>
        </is>
      </c>
      <c r="D1467" t="n">
        <v>3.8022</v>
      </c>
      <c r="E1467" t="n">
        <v>26.3</v>
      </c>
      <c r="F1467" t="n">
        <v>23.59</v>
      </c>
      <c r="G1467" t="n">
        <v>117.95</v>
      </c>
      <c r="H1467" t="n">
        <v>1.65</v>
      </c>
      <c r="I1467" t="n">
        <v>12</v>
      </c>
      <c r="J1467" t="n">
        <v>182.45</v>
      </c>
      <c r="K1467" t="n">
        <v>50.28</v>
      </c>
      <c r="L1467" t="n">
        <v>17</v>
      </c>
      <c r="M1467" t="n">
        <v>10</v>
      </c>
      <c r="N1467" t="n">
        <v>35.17</v>
      </c>
      <c r="O1467" t="n">
        <v>22735.98</v>
      </c>
      <c r="P1467" t="n">
        <v>257.79</v>
      </c>
      <c r="Q1467" t="n">
        <v>608.77</v>
      </c>
      <c r="R1467" t="n">
        <v>54.18</v>
      </c>
      <c r="S1467" t="n">
        <v>46.36</v>
      </c>
      <c r="T1467" t="n">
        <v>3575.05</v>
      </c>
      <c r="U1467" t="n">
        <v>0.86</v>
      </c>
      <c r="V1467" t="n">
        <v>0.9</v>
      </c>
      <c r="W1467" t="n">
        <v>9.199999999999999</v>
      </c>
      <c r="X1467" t="n">
        <v>0.22</v>
      </c>
      <c r="Y1467" t="n">
        <v>1</v>
      </c>
      <c r="Z1467" t="n">
        <v>10</v>
      </c>
    </row>
    <row r="1468">
      <c r="A1468" t="n">
        <v>65</v>
      </c>
      <c r="B1468" t="n">
        <v>80</v>
      </c>
      <c r="C1468" t="inlineStr">
        <is>
          <t xml:space="preserve">CONCLUIDO	</t>
        </is>
      </c>
      <c r="D1468" t="n">
        <v>3.8022</v>
      </c>
      <c r="E1468" t="n">
        <v>26.3</v>
      </c>
      <c r="F1468" t="n">
        <v>23.59</v>
      </c>
      <c r="G1468" t="n">
        <v>117.95</v>
      </c>
      <c r="H1468" t="n">
        <v>1.67</v>
      </c>
      <c r="I1468" t="n">
        <v>12</v>
      </c>
      <c r="J1468" t="n">
        <v>182.82</v>
      </c>
      <c r="K1468" t="n">
        <v>50.28</v>
      </c>
      <c r="L1468" t="n">
        <v>17.25</v>
      </c>
      <c r="M1468" t="n">
        <v>10</v>
      </c>
      <c r="N1468" t="n">
        <v>35.29</v>
      </c>
      <c r="O1468" t="n">
        <v>22782.23</v>
      </c>
      <c r="P1468" t="n">
        <v>257.36</v>
      </c>
      <c r="Q1468" t="n">
        <v>608.79</v>
      </c>
      <c r="R1468" t="n">
        <v>54.21</v>
      </c>
      <c r="S1468" t="n">
        <v>46.36</v>
      </c>
      <c r="T1468" t="n">
        <v>3594.55</v>
      </c>
      <c r="U1468" t="n">
        <v>0.86</v>
      </c>
      <c r="V1468" t="n">
        <v>0.9</v>
      </c>
      <c r="W1468" t="n">
        <v>9.199999999999999</v>
      </c>
      <c r="X1468" t="n">
        <v>0.22</v>
      </c>
      <c r="Y1468" t="n">
        <v>1</v>
      </c>
      <c r="Z1468" t="n">
        <v>10</v>
      </c>
    </row>
    <row r="1469">
      <c r="A1469" t="n">
        <v>66</v>
      </c>
      <c r="B1469" t="n">
        <v>80</v>
      </c>
      <c r="C1469" t="inlineStr">
        <is>
          <t xml:space="preserve">CONCLUIDO	</t>
        </is>
      </c>
      <c r="D1469" t="n">
        <v>3.8017</v>
      </c>
      <c r="E1469" t="n">
        <v>26.3</v>
      </c>
      <c r="F1469" t="n">
        <v>23.59</v>
      </c>
      <c r="G1469" t="n">
        <v>117.97</v>
      </c>
      <c r="H1469" t="n">
        <v>1.69</v>
      </c>
      <c r="I1469" t="n">
        <v>12</v>
      </c>
      <c r="J1469" t="n">
        <v>183.2</v>
      </c>
      <c r="K1469" t="n">
        <v>50.28</v>
      </c>
      <c r="L1469" t="n">
        <v>17.5</v>
      </c>
      <c r="M1469" t="n">
        <v>10</v>
      </c>
      <c r="N1469" t="n">
        <v>35.42</v>
      </c>
      <c r="O1469" t="n">
        <v>22828.53</v>
      </c>
      <c r="P1469" t="n">
        <v>257.08</v>
      </c>
      <c r="Q1469" t="n">
        <v>608.8</v>
      </c>
      <c r="R1469" t="n">
        <v>54.25</v>
      </c>
      <c r="S1469" t="n">
        <v>46.36</v>
      </c>
      <c r="T1469" t="n">
        <v>3614.94</v>
      </c>
      <c r="U1469" t="n">
        <v>0.85</v>
      </c>
      <c r="V1469" t="n">
        <v>0.9</v>
      </c>
      <c r="W1469" t="n">
        <v>9.199999999999999</v>
      </c>
      <c r="X1469" t="n">
        <v>0.22</v>
      </c>
      <c r="Y1469" t="n">
        <v>1</v>
      </c>
      <c r="Z1469" t="n">
        <v>10</v>
      </c>
    </row>
    <row r="1470">
      <c r="A1470" t="n">
        <v>67</v>
      </c>
      <c r="B1470" t="n">
        <v>80</v>
      </c>
      <c r="C1470" t="inlineStr">
        <is>
          <t xml:space="preserve">CONCLUIDO	</t>
        </is>
      </c>
      <c r="D1470" t="n">
        <v>3.8014</v>
      </c>
      <c r="E1470" t="n">
        <v>26.31</v>
      </c>
      <c r="F1470" t="n">
        <v>23.6</v>
      </c>
      <c r="G1470" t="n">
        <v>117.98</v>
      </c>
      <c r="H1470" t="n">
        <v>1.72</v>
      </c>
      <c r="I1470" t="n">
        <v>12</v>
      </c>
      <c r="J1470" t="n">
        <v>183.57</v>
      </c>
      <c r="K1470" t="n">
        <v>50.28</v>
      </c>
      <c r="L1470" t="n">
        <v>17.75</v>
      </c>
      <c r="M1470" t="n">
        <v>10</v>
      </c>
      <c r="N1470" t="n">
        <v>35.54</v>
      </c>
      <c r="O1470" t="n">
        <v>22874.86</v>
      </c>
      <c r="P1470" t="n">
        <v>256.23</v>
      </c>
      <c r="Q1470" t="n">
        <v>608.77</v>
      </c>
      <c r="R1470" t="n">
        <v>54.41</v>
      </c>
      <c r="S1470" t="n">
        <v>46.36</v>
      </c>
      <c r="T1470" t="n">
        <v>3694.75</v>
      </c>
      <c r="U1470" t="n">
        <v>0.85</v>
      </c>
      <c r="V1470" t="n">
        <v>0.9</v>
      </c>
      <c r="W1470" t="n">
        <v>9.199999999999999</v>
      </c>
      <c r="X1470" t="n">
        <v>0.22</v>
      </c>
      <c r="Y1470" t="n">
        <v>1</v>
      </c>
      <c r="Z1470" t="n">
        <v>10</v>
      </c>
    </row>
    <row r="1471">
      <c r="A1471" t="n">
        <v>68</v>
      </c>
      <c r="B1471" t="n">
        <v>80</v>
      </c>
      <c r="C1471" t="inlineStr">
        <is>
          <t xml:space="preserve">CONCLUIDO	</t>
        </is>
      </c>
      <c r="D1471" t="n">
        <v>3.7999</v>
      </c>
      <c r="E1471" t="n">
        <v>26.32</v>
      </c>
      <c r="F1471" t="n">
        <v>23.61</v>
      </c>
      <c r="G1471" t="n">
        <v>118.03</v>
      </c>
      <c r="H1471" t="n">
        <v>1.74</v>
      </c>
      <c r="I1471" t="n">
        <v>12</v>
      </c>
      <c r="J1471" t="n">
        <v>183.95</v>
      </c>
      <c r="K1471" t="n">
        <v>50.28</v>
      </c>
      <c r="L1471" t="n">
        <v>18</v>
      </c>
      <c r="M1471" t="n">
        <v>10</v>
      </c>
      <c r="N1471" t="n">
        <v>35.67</v>
      </c>
      <c r="O1471" t="n">
        <v>22921.24</v>
      </c>
      <c r="P1471" t="n">
        <v>254.98</v>
      </c>
      <c r="Q1471" t="n">
        <v>608.79</v>
      </c>
      <c r="R1471" t="n">
        <v>54.65</v>
      </c>
      <c r="S1471" t="n">
        <v>46.36</v>
      </c>
      <c r="T1471" t="n">
        <v>3811.98</v>
      </c>
      <c r="U1471" t="n">
        <v>0.85</v>
      </c>
      <c r="V1471" t="n">
        <v>0.9</v>
      </c>
      <c r="W1471" t="n">
        <v>9.199999999999999</v>
      </c>
      <c r="X1471" t="n">
        <v>0.23</v>
      </c>
      <c r="Y1471" t="n">
        <v>1</v>
      </c>
      <c r="Z1471" t="n">
        <v>10</v>
      </c>
    </row>
    <row r="1472">
      <c r="A1472" t="n">
        <v>69</v>
      </c>
      <c r="B1472" t="n">
        <v>80</v>
      </c>
      <c r="C1472" t="inlineStr">
        <is>
          <t xml:space="preserve">CONCLUIDO	</t>
        </is>
      </c>
      <c r="D1472" t="n">
        <v>3.8095</v>
      </c>
      <c r="E1472" t="n">
        <v>26.25</v>
      </c>
      <c r="F1472" t="n">
        <v>23.57</v>
      </c>
      <c r="G1472" t="n">
        <v>128.57</v>
      </c>
      <c r="H1472" t="n">
        <v>1.76</v>
      </c>
      <c r="I1472" t="n">
        <v>11</v>
      </c>
      <c r="J1472" t="n">
        <v>184.33</v>
      </c>
      <c r="K1472" t="n">
        <v>50.28</v>
      </c>
      <c r="L1472" t="n">
        <v>18.25</v>
      </c>
      <c r="M1472" t="n">
        <v>9</v>
      </c>
      <c r="N1472" t="n">
        <v>35.8</v>
      </c>
      <c r="O1472" t="n">
        <v>22967.66</v>
      </c>
      <c r="P1472" t="n">
        <v>254.02</v>
      </c>
      <c r="Q1472" t="n">
        <v>608.79</v>
      </c>
      <c r="R1472" t="n">
        <v>53.47</v>
      </c>
      <c r="S1472" t="n">
        <v>46.36</v>
      </c>
      <c r="T1472" t="n">
        <v>3229.11</v>
      </c>
      <c r="U1472" t="n">
        <v>0.87</v>
      </c>
      <c r="V1472" t="n">
        <v>0.9</v>
      </c>
      <c r="W1472" t="n">
        <v>9.199999999999999</v>
      </c>
      <c r="X1472" t="n">
        <v>0.2</v>
      </c>
      <c r="Y1472" t="n">
        <v>1</v>
      </c>
      <c r="Z1472" t="n">
        <v>10</v>
      </c>
    </row>
    <row r="1473">
      <c r="A1473" t="n">
        <v>70</v>
      </c>
      <c r="B1473" t="n">
        <v>80</v>
      </c>
      <c r="C1473" t="inlineStr">
        <is>
          <t xml:space="preserve">CONCLUIDO	</t>
        </is>
      </c>
      <c r="D1473" t="n">
        <v>3.8098</v>
      </c>
      <c r="E1473" t="n">
        <v>26.25</v>
      </c>
      <c r="F1473" t="n">
        <v>23.57</v>
      </c>
      <c r="G1473" t="n">
        <v>128.56</v>
      </c>
      <c r="H1473" t="n">
        <v>1.78</v>
      </c>
      <c r="I1473" t="n">
        <v>11</v>
      </c>
      <c r="J1473" t="n">
        <v>184.7</v>
      </c>
      <c r="K1473" t="n">
        <v>50.28</v>
      </c>
      <c r="L1473" t="n">
        <v>18.5</v>
      </c>
      <c r="M1473" t="n">
        <v>9</v>
      </c>
      <c r="N1473" t="n">
        <v>35.92</v>
      </c>
      <c r="O1473" t="n">
        <v>23014.13</v>
      </c>
      <c r="P1473" t="n">
        <v>253.82</v>
      </c>
      <c r="Q1473" t="n">
        <v>608.76</v>
      </c>
      <c r="R1473" t="n">
        <v>53.71</v>
      </c>
      <c r="S1473" t="n">
        <v>46.36</v>
      </c>
      <c r="T1473" t="n">
        <v>3348.27</v>
      </c>
      <c r="U1473" t="n">
        <v>0.86</v>
      </c>
      <c r="V1473" t="n">
        <v>0.9</v>
      </c>
      <c r="W1473" t="n">
        <v>9.19</v>
      </c>
      <c r="X1473" t="n">
        <v>0.2</v>
      </c>
      <c r="Y1473" t="n">
        <v>1</v>
      </c>
      <c r="Z1473" t="n">
        <v>10</v>
      </c>
    </row>
    <row r="1474">
      <c r="A1474" t="n">
        <v>71</v>
      </c>
      <c r="B1474" t="n">
        <v>80</v>
      </c>
      <c r="C1474" t="inlineStr">
        <is>
          <t xml:space="preserve">CONCLUIDO	</t>
        </is>
      </c>
      <c r="D1474" t="n">
        <v>3.8104</v>
      </c>
      <c r="E1474" t="n">
        <v>26.24</v>
      </c>
      <c r="F1474" t="n">
        <v>23.57</v>
      </c>
      <c r="G1474" t="n">
        <v>128.54</v>
      </c>
      <c r="H1474" t="n">
        <v>1.8</v>
      </c>
      <c r="I1474" t="n">
        <v>11</v>
      </c>
      <c r="J1474" t="n">
        <v>185.08</v>
      </c>
      <c r="K1474" t="n">
        <v>50.28</v>
      </c>
      <c r="L1474" t="n">
        <v>18.75</v>
      </c>
      <c r="M1474" t="n">
        <v>9</v>
      </c>
      <c r="N1474" t="n">
        <v>36.05</v>
      </c>
      <c r="O1474" t="n">
        <v>23060.64</v>
      </c>
      <c r="P1474" t="n">
        <v>253.67</v>
      </c>
      <c r="Q1474" t="n">
        <v>608.78</v>
      </c>
      <c r="R1474" t="n">
        <v>53.44</v>
      </c>
      <c r="S1474" t="n">
        <v>46.36</v>
      </c>
      <c r="T1474" t="n">
        <v>3214.38</v>
      </c>
      <c r="U1474" t="n">
        <v>0.87</v>
      </c>
      <c r="V1474" t="n">
        <v>0.9</v>
      </c>
      <c r="W1474" t="n">
        <v>9.19</v>
      </c>
      <c r="X1474" t="n">
        <v>0.19</v>
      </c>
      <c r="Y1474" t="n">
        <v>1</v>
      </c>
      <c r="Z1474" t="n">
        <v>10</v>
      </c>
    </row>
    <row r="1475">
      <c r="A1475" t="n">
        <v>72</v>
      </c>
      <c r="B1475" t="n">
        <v>80</v>
      </c>
      <c r="C1475" t="inlineStr">
        <is>
          <t xml:space="preserve">CONCLUIDO	</t>
        </is>
      </c>
      <c r="D1475" t="n">
        <v>3.8099</v>
      </c>
      <c r="E1475" t="n">
        <v>26.25</v>
      </c>
      <c r="F1475" t="n">
        <v>23.57</v>
      </c>
      <c r="G1475" t="n">
        <v>128.55</v>
      </c>
      <c r="H1475" t="n">
        <v>1.82</v>
      </c>
      <c r="I1475" t="n">
        <v>11</v>
      </c>
      <c r="J1475" t="n">
        <v>185.46</v>
      </c>
      <c r="K1475" t="n">
        <v>50.28</v>
      </c>
      <c r="L1475" t="n">
        <v>19</v>
      </c>
      <c r="M1475" t="n">
        <v>9</v>
      </c>
      <c r="N1475" t="n">
        <v>36.18</v>
      </c>
      <c r="O1475" t="n">
        <v>23107.19</v>
      </c>
      <c r="P1475" t="n">
        <v>252.84</v>
      </c>
      <c r="Q1475" t="n">
        <v>608.8099999999999</v>
      </c>
      <c r="R1475" t="n">
        <v>53.48</v>
      </c>
      <c r="S1475" t="n">
        <v>46.36</v>
      </c>
      <c r="T1475" t="n">
        <v>3231.83</v>
      </c>
      <c r="U1475" t="n">
        <v>0.87</v>
      </c>
      <c r="V1475" t="n">
        <v>0.9</v>
      </c>
      <c r="W1475" t="n">
        <v>9.199999999999999</v>
      </c>
      <c r="X1475" t="n">
        <v>0.2</v>
      </c>
      <c r="Y1475" t="n">
        <v>1</v>
      </c>
      <c r="Z1475" t="n">
        <v>10</v>
      </c>
    </row>
    <row r="1476">
      <c r="A1476" t="n">
        <v>73</v>
      </c>
      <c r="B1476" t="n">
        <v>80</v>
      </c>
      <c r="C1476" t="inlineStr">
        <is>
          <t xml:space="preserve">CONCLUIDO	</t>
        </is>
      </c>
      <c r="D1476" t="n">
        <v>3.8096</v>
      </c>
      <c r="E1476" t="n">
        <v>26.25</v>
      </c>
      <c r="F1476" t="n">
        <v>23.57</v>
      </c>
      <c r="G1476" t="n">
        <v>128.57</v>
      </c>
      <c r="H1476" t="n">
        <v>1.84</v>
      </c>
      <c r="I1476" t="n">
        <v>11</v>
      </c>
      <c r="J1476" t="n">
        <v>185.84</v>
      </c>
      <c r="K1476" t="n">
        <v>50.28</v>
      </c>
      <c r="L1476" t="n">
        <v>19.25</v>
      </c>
      <c r="M1476" t="n">
        <v>9</v>
      </c>
      <c r="N1476" t="n">
        <v>36.31</v>
      </c>
      <c r="O1476" t="n">
        <v>23153.78</v>
      </c>
      <c r="P1476" t="n">
        <v>251.67</v>
      </c>
      <c r="Q1476" t="n">
        <v>608.78</v>
      </c>
      <c r="R1476" t="n">
        <v>53.5</v>
      </c>
      <c r="S1476" t="n">
        <v>46.36</v>
      </c>
      <c r="T1476" t="n">
        <v>3244.04</v>
      </c>
      <c r="U1476" t="n">
        <v>0.87</v>
      </c>
      <c r="V1476" t="n">
        <v>0.9</v>
      </c>
      <c r="W1476" t="n">
        <v>9.199999999999999</v>
      </c>
      <c r="X1476" t="n">
        <v>0.2</v>
      </c>
      <c r="Y1476" t="n">
        <v>1</v>
      </c>
      <c r="Z1476" t="n">
        <v>10</v>
      </c>
    </row>
    <row r="1477">
      <c r="A1477" t="n">
        <v>74</v>
      </c>
      <c r="B1477" t="n">
        <v>80</v>
      </c>
      <c r="C1477" t="inlineStr">
        <is>
          <t xml:space="preserve">CONCLUIDO	</t>
        </is>
      </c>
      <c r="D1477" t="n">
        <v>3.8111</v>
      </c>
      <c r="E1477" t="n">
        <v>26.24</v>
      </c>
      <c r="F1477" t="n">
        <v>23.56</v>
      </c>
      <c r="G1477" t="n">
        <v>128.51</v>
      </c>
      <c r="H1477" t="n">
        <v>1.86</v>
      </c>
      <c r="I1477" t="n">
        <v>11</v>
      </c>
      <c r="J1477" t="n">
        <v>186.21</v>
      </c>
      <c r="K1477" t="n">
        <v>50.28</v>
      </c>
      <c r="L1477" t="n">
        <v>19.5</v>
      </c>
      <c r="M1477" t="n">
        <v>9</v>
      </c>
      <c r="N1477" t="n">
        <v>36.43</v>
      </c>
      <c r="O1477" t="n">
        <v>23200.42</v>
      </c>
      <c r="P1477" t="n">
        <v>250.2</v>
      </c>
      <c r="Q1477" t="n">
        <v>608.8099999999999</v>
      </c>
      <c r="R1477" t="n">
        <v>53.31</v>
      </c>
      <c r="S1477" t="n">
        <v>46.36</v>
      </c>
      <c r="T1477" t="n">
        <v>3149.17</v>
      </c>
      <c r="U1477" t="n">
        <v>0.87</v>
      </c>
      <c r="V1477" t="n">
        <v>0.9</v>
      </c>
      <c r="W1477" t="n">
        <v>9.19</v>
      </c>
      <c r="X1477" t="n">
        <v>0.19</v>
      </c>
      <c r="Y1477" t="n">
        <v>1</v>
      </c>
      <c r="Z1477" t="n">
        <v>10</v>
      </c>
    </row>
    <row r="1478">
      <c r="A1478" t="n">
        <v>75</v>
      </c>
      <c r="B1478" t="n">
        <v>80</v>
      </c>
      <c r="C1478" t="inlineStr">
        <is>
          <t xml:space="preserve">CONCLUIDO	</t>
        </is>
      </c>
      <c r="D1478" t="n">
        <v>3.8091</v>
      </c>
      <c r="E1478" t="n">
        <v>26.25</v>
      </c>
      <c r="F1478" t="n">
        <v>23.57</v>
      </c>
      <c r="G1478" t="n">
        <v>128.59</v>
      </c>
      <c r="H1478" t="n">
        <v>1.88</v>
      </c>
      <c r="I1478" t="n">
        <v>11</v>
      </c>
      <c r="J1478" t="n">
        <v>186.59</v>
      </c>
      <c r="K1478" t="n">
        <v>50.28</v>
      </c>
      <c r="L1478" t="n">
        <v>19.75</v>
      </c>
      <c r="M1478" t="n">
        <v>9</v>
      </c>
      <c r="N1478" t="n">
        <v>36.56</v>
      </c>
      <c r="O1478" t="n">
        <v>23247.1</v>
      </c>
      <c r="P1478" t="n">
        <v>249.12</v>
      </c>
      <c r="Q1478" t="n">
        <v>608.8099999999999</v>
      </c>
      <c r="R1478" t="n">
        <v>53.71</v>
      </c>
      <c r="S1478" t="n">
        <v>46.36</v>
      </c>
      <c r="T1478" t="n">
        <v>3345.44</v>
      </c>
      <c r="U1478" t="n">
        <v>0.86</v>
      </c>
      <c r="V1478" t="n">
        <v>0.9</v>
      </c>
      <c r="W1478" t="n">
        <v>9.199999999999999</v>
      </c>
      <c r="X1478" t="n">
        <v>0.2</v>
      </c>
      <c r="Y1478" t="n">
        <v>1</v>
      </c>
      <c r="Z1478" t="n">
        <v>10</v>
      </c>
    </row>
    <row r="1479">
      <c r="A1479" t="n">
        <v>76</v>
      </c>
      <c r="B1479" t="n">
        <v>80</v>
      </c>
      <c r="C1479" t="inlineStr">
        <is>
          <t xml:space="preserve">CONCLUIDO	</t>
        </is>
      </c>
      <c r="D1479" t="n">
        <v>3.8172</v>
      </c>
      <c r="E1479" t="n">
        <v>26.2</v>
      </c>
      <c r="F1479" t="n">
        <v>23.55</v>
      </c>
      <c r="G1479" t="n">
        <v>141.3</v>
      </c>
      <c r="H1479" t="n">
        <v>1.9</v>
      </c>
      <c r="I1479" t="n">
        <v>10</v>
      </c>
      <c r="J1479" t="n">
        <v>186.97</v>
      </c>
      <c r="K1479" t="n">
        <v>50.28</v>
      </c>
      <c r="L1479" t="n">
        <v>20</v>
      </c>
      <c r="M1479" t="n">
        <v>8</v>
      </c>
      <c r="N1479" t="n">
        <v>36.69</v>
      </c>
      <c r="O1479" t="n">
        <v>23293.82</v>
      </c>
      <c r="P1479" t="n">
        <v>249.48</v>
      </c>
      <c r="Q1479" t="n">
        <v>608.8</v>
      </c>
      <c r="R1479" t="n">
        <v>52.97</v>
      </c>
      <c r="S1479" t="n">
        <v>46.36</v>
      </c>
      <c r="T1479" t="n">
        <v>2981.06</v>
      </c>
      <c r="U1479" t="n">
        <v>0.88</v>
      </c>
      <c r="V1479" t="n">
        <v>0.9</v>
      </c>
      <c r="W1479" t="n">
        <v>9.19</v>
      </c>
      <c r="X1479" t="n">
        <v>0.18</v>
      </c>
      <c r="Y1479" t="n">
        <v>1</v>
      </c>
      <c r="Z1479" t="n">
        <v>10</v>
      </c>
    </row>
    <row r="1480">
      <c r="A1480" t="n">
        <v>77</v>
      </c>
      <c r="B1480" t="n">
        <v>80</v>
      </c>
      <c r="C1480" t="inlineStr">
        <is>
          <t xml:space="preserve">CONCLUIDO	</t>
        </is>
      </c>
      <c r="D1480" t="n">
        <v>3.8172</v>
      </c>
      <c r="E1480" t="n">
        <v>26.2</v>
      </c>
      <c r="F1480" t="n">
        <v>23.55</v>
      </c>
      <c r="G1480" t="n">
        <v>141.3</v>
      </c>
      <c r="H1480" t="n">
        <v>1.92</v>
      </c>
      <c r="I1480" t="n">
        <v>10</v>
      </c>
      <c r="J1480" t="n">
        <v>187.35</v>
      </c>
      <c r="K1480" t="n">
        <v>50.28</v>
      </c>
      <c r="L1480" t="n">
        <v>20.25</v>
      </c>
      <c r="M1480" t="n">
        <v>8</v>
      </c>
      <c r="N1480" t="n">
        <v>36.82</v>
      </c>
      <c r="O1480" t="n">
        <v>23340.59</v>
      </c>
      <c r="P1480" t="n">
        <v>249.47</v>
      </c>
      <c r="Q1480" t="n">
        <v>608.77</v>
      </c>
      <c r="R1480" t="n">
        <v>52.96</v>
      </c>
      <c r="S1480" t="n">
        <v>46.36</v>
      </c>
      <c r="T1480" t="n">
        <v>2979.15</v>
      </c>
      <c r="U1480" t="n">
        <v>0.88</v>
      </c>
      <c r="V1480" t="n">
        <v>0.9</v>
      </c>
      <c r="W1480" t="n">
        <v>9.19</v>
      </c>
      <c r="X1480" t="n">
        <v>0.18</v>
      </c>
      <c r="Y1480" t="n">
        <v>1</v>
      </c>
      <c r="Z1480" t="n">
        <v>10</v>
      </c>
    </row>
    <row r="1481">
      <c r="A1481" t="n">
        <v>78</v>
      </c>
      <c r="B1481" t="n">
        <v>80</v>
      </c>
      <c r="C1481" t="inlineStr">
        <is>
          <t xml:space="preserve">CONCLUIDO	</t>
        </is>
      </c>
      <c r="D1481" t="n">
        <v>3.8174</v>
      </c>
      <c r="E1481" t="n">
        <v>26.2</v>
      </c>
      <c r="F1481" t="n">
        <v>23.55</v>
      </c>
      <c r="G1481" t="n">
        <v>141.3</v>
      </c>
      <c r="H1481" t="n">
        <v>1.94</v>
      </c>
      <c r="I1481" t="n">
        <v>10</v>
      </c>
      <c r="J1481" t="n">
        <v>187.73</v>
      </c>
      <c r="K1481" t="n">
        <v>50.28</v>
      </c>
      <c r="L1481" t="n">
        <v>20.5</v>
      </c>
      <c r="M1481" t="n">
        <v>8</v>
      </c>
      <c r="N1481" t="n">
        <v>36.95</v>
      </c>
      <c r="O1481" t="n">
        <v>23387.4</v>
      </c>
      <c r="P1481" t="n">
        <v>249.31</v>
      </c>
      <c r="Q1481" t="n">
        <v>608.78</v>
      </c>
      <c r="R1481" t="n">
        <v>52.98</v>
      </c>
      <c r="S1481" t="n">
        <v>46.36</v>
      </c>
      <c r="T1481" t="n">
        <v>2989.62</v>
      </c>
      <c r="U1481" t="n">
        <v>0.87</v>
      </c>
      <c r="V1481" t="n">
        <v>0.9</v>
      </c>
      <c r="W1481" t="n">
        <v>9.19</v>
      </c>
      <c r="X1481" t="n">
        <v>0.18</v>
      </c>
      <c r="Y1481" t="n">
        <v>1</v>
      </c>
      <c r="Z1481" t="n">
        <v>10</v>
      </c>
    </row>
    <row r="1482">
      <c r="A1482" t="n">
        <v>79</v>
      </c>
      <c r="B1482" t="n">
        <v>80</v>
      </c>
      <c r="C1482" t="inlineStr">
        <is>
          <t xml:space="preserve">CONCLUIDO	</t>
        </is>
      </c>
      <c r="D1482" t="n">
        <v>3.8183</v>
      </c>
      <c r="E1482" t="n">
        <v>26.19</v>
      </c>
      <c r="F1482" t="n">
        <v>23.54</v>
      </c>
      <c r="G1482" t="n">
        <v>141.26</v>
      </c>
      <c r="H1482" t="n">
        <v>1.96</v>
      </c>
      <c r="I1482" t="n">
        <v>10</v>
      </c>
      <c r="J1482" t="n">
        <v>188.11</v>
      </c>
      <c r="K1482" t="n">
        <v>50.28</v>
      </c>
      <c r="L1482" t="n">
        <v>20.75</v>
      </c>
      <c r="M1482" t="n">
        <v>8</v>
      </c>
      <c r="N1482" t="n">
        <v>37.08</v>
      </c>
      <c r="O1482" t="n">
        <v>23434.26</v>
      </c>
      <c r="P1482" t="n">
        <v>249.26</v>
      </c>
      <c r="Q1482" t="n">
        <v>608.79</v>
      </c>
      <c r="R1482" t="n">
        <v>52.71</v>
      </c>
      <c r="S1482" t="n">
        <v>46.36</v>
      </c>
      <c r="T1482" t="n">
        <v>2851.14</v>
      </c>
      <c r="U1482" t="n">
        <v>0.88</v>
      </c>
      <c r="V1482" t="n">
        <v>0.91</v>
      </c>
      <c r="W1482" t="n">
        <v>9.19</v>
      </c>
      <c r="X1482" t="n">
        <v>0.17</v>
      </c>
      <c r="Y1482" t="n">
        <v>1</v>
      </c>
      <c r="Z1482" t="n">
        <v>10</v>
      </c>
    </row>
    <row r="1483">
      <c r="A1483" t="n">
        <v>80</v>
      </c>
      <c r="B1483" t="n">
        <v>80</v>
      </c>
      <c r="C1483" t="inlineStr">
        <is>
          <t xml:space="preserve">CONCLUIDO	</t>
        </is>
      </c>
      <c r="D1483" t="n">
        <v>3.8183</v>
      </c>
      <c r="E1483" t="n">
        <v>26.19</v>
      </c>
      <c r="F1483" t="n">
        <v>23.54</v>
      </c>
      <c r="G1483" t="n">
        <v>141.26</v>
      </c>
      <c r="H1483" t="n">
        <v>1.98</v>
      </c>
      <c r="I1483" t="n">
        <v>10</v>
      </c>
      <c r="J1483" t="n">
        <v>188.49</v>
      </c>
      <c r="K1483" t="n">
        <v>50.28</v>
      </c>
      <c r="L1483" t="n">
        <v>21</v>
      </c>
      <c r="M1483" t="n">
        <v>8</v>
      </c>
      <c r="N1483" t="n">
        <v>37.21</v>
      </c>
      <c r="O1483" t="n">
        <v>23481.16</v>
      </c>
      <c r="P1483" t="n">
        <v>249.39</v>
      </c>
      <c r="Q1483" t="n">
        <v>608.8200000000001</v>
      </c>
      <c r="R1483" t="n">
        <v>52.7</v>
      </c>
      <c r="S1483" t="n">
        <v>46.36</v>
      </c>
      <c r="T1483" t="n">
        <v>2845.2</v>
      </c>
      <c r="U1483" t="n">
        <v>0.88</v>
      </c>
      <c r="V1483" t="n">
        <v>0.91</v>
      </c>
      <c r="W1483" t="n">
        <v>9.19</v>
      </c>
      <c r="X1483" t="n">
        <v>0.17</v>
      </c>
      <c r="Y1483" t="n">
        <v>1</v>
      </c>
      <c r="Z1483" t="n">
        <v>10</v>
      </c>
    </row>
    <row r="1484">
      <c r="A1484" t="n">
        <v>81</v>
      </c>
      <c r="B1484" t="n">
        <v>80</v>
      </c>
      <c r="C1484" t="inlineStr">
        <is>
          <t xml:space="preserve">CONCLUIDO	</t>
        </is>
      </c>
      <c r="D1484" t="n">
        <v>3.8185</v>
      </c>
      <c r="E1484" t="n">
        <v>26.19</v>
      </c>
      <c r="F1484" t="n">
        <v>23.54</v>
      </c>
      <c r="G1484" t="n">
        <v>141.25</v>
      </c>
      <c r="H1484" t="n">
        <v>2</v>
      </c>
      <c r="I1484" t="n">
        <v>10</v>
      </c>
      <c r="J1484" t="n">
        <v>188.87</v>
      </c>
      <c r="K1484" t="n">
        <v>50.28</v>
      </c>
      <c r="L1484" t="n">
        <v>21.25</v>
      </c>
      <c r="M1484" t="n">
        <v>8</v>
      </c>
      <c r="N1484" t="n">
        <v>37.34</v>
      </c>
      <c r="O1484" t="n">
        <v>23528.1</v>
      </c>
      <c r="P1484" t="n">
        <v>248.27</v>
      </c>
      <c r="Q1484" t="n">
        <v>608.77</v>
      </c>
      <c r="R1484" t="n">
        <v>52.6</v>
      </c>
      <c r="S1484" t="n">
        <v>46.36</v>
      </c>
      <c r="T1484" t="n">
        <v>2799.71</v>
      </c>
      <c r="U1484" t="n">
        <v>0.88</v>
      </c>
      <c r="V1484" t="n">
        <v>0.91</v>
      </c>
      <c r="W1484" t="n">
        <v>9.199999999999999</v>
      </c>
      <c r="X1484" t="n">
        <v>0.17</v>
      </c>
      <c r="Y1484" t="n">
        <v>1</v>
      </c>
      <c r="Z1484" t="n">
        <v>10</v>
      </c>
    </row>
    <row r="1485">
      <c r="A1485" t="n">
        <v>82</v>
      </c>
      <c r="B1485" t="n">
        <v>80</v>
      </c>
      <c r="C1485" t="inlineStr">
        <is>
          <t xml:space="preserve">CONCLUIDO	</t>
        </is>
      </c>
      <c r="D1485" t="n">
        <v>3.8171</v>
      </c>
      <c r="E1485" t="n">
        <v>26.2</v>
      </c>
      <c r="F1485" t="n">
        <v>23.55</v>
      </c>
      <c r="G1485" t="n">
        <v>141.31</v>
      </c>
      <c r="H1485" t="n">
        <v>2.02</v>
      </c>
      <c r="I1485" t="n">
        <v>10</v>
      </c>
      <c r="J1485" t="n">
        <v>189.25</v>
      </c>
      <c r="K1485" t="n">
        <v>50.28</v>
      </c>
      <c r="L1485" t="n">
        <v>21.5</v>
      </c>
      <c r="M1485" t="n">
        <v>8</v>
      </c>
      <c r="N1485" t="n">
        <v>37.47</v>
      </c>
      <c r="O1485" t="n">
        <v>23575.09</v>
      </c>
      <c r="P1485" t="n">
        <v>246.07</v>
      </c>
      <c r="Q1485" t="n">
        <v>608.78</v>
      </c>
      <c r="R1485" t="n">
        <v>52.95</v>
      </c>
      <c r="S1485" t="n">
        <v>46.36</v>
      </c>
      <c r="T1485" t="n">
        <v>2970.09</v>
      </c>
      <c r="U1485" t="n">
        <v>0.88</v>
      </c>
      <c r="V1485" t="n">
        <v>0.9</v>
      </c>
      <c r="W1485" t="n">
        <v>9.19</v>
      </c>
      <c r="X1485" t="n">
        <v>0.18</v>
      </c>
      <c r="Y1485" t="n">
        <v>1</v>
      </c>
      <c r="Z1485" t="n">
        <v>10</v>
      </c>
    </row>
    <row r="1486">
      <c r="A1486" t="n">
        <v>83</v>
      </c>
      <c r="B1486" t="n">
        <v>80</v>
      </c>
      <c r="C1486" t="inlineStr">
        <is>
          <t xml:space="preserve">CONCLUIDO	</t>
        </is>
      </c>
      <c r="D1486" t="n">
        <v>3.8242</v>
      </c>
      <c r="E1486" t="n">
        <v>26.15</v>
      </c>
      <c r="F1486" t="n">
        <v>23.53</v>
      </c>
      <c r="G1486" t="n">
        <v>156.9</v>
      </c>
      <c r="H1486" t="n">
        <v>2.04</v>
      </c>
      <c r="I1486" t="n">
        <v>9</v>
      </c>
      <c r="J1486" t="n">
        <v>189.63</v>
      </c>
      <c r="K1486" t="n">
        <v>50.28</v>
      </c>
      <c r="L1486" t="n">
        <v>21.75</v>
      </c>
      <c r="M1486" t="n">
        <v>6</v>
      </c>
      <c r="N1486" t="n">
        <v>37.6</v>
      </c>
      <c r="O1486" t="n">
        <v>23622.13</v>
      </c>
      <c r="P1486" t="n">
        <v>242.97</v>
      </c>
      <c r="Q1486" t="n">
        <v>608.8</v>
      </c>
      <c r="R1486" t="n">
        <v>52.34</v>
      </c>
      <c r="S1486" t="n">
        <v>46.36</v>
      </c>
      <c r="T1486" t="n">
        <v>2671.08</v>
      </c>
      <c r="U1486" t="n">
        <v>0.89</v>
      </c>
      <c r="V1486" t="n">
        <v>0.91</v>
      </c>
      <c r="W1486" t="n">
        <v>9.199999999999999</v>
      </c>
      <c r="X1486" t="n">
        <v>0.16</v>
      </c>
      <c r="Y1486" t="n">
        <v>1</v>
      </c>
      <c r="Z1486" t="n">
        <v>10</v>
      </c>
    </row>
    <row r="1487">
      <c r="A1487" t="n">
        <v>84</v>
      </c>
      <c r="B1487" t="n">
        <v>80</v>
      </c>
      <c r="C1487" t="inlineStr">
        <is>
          <t xml:space="preserve">CONCLUIDO	</t>
        </is>
      </c>
      <c r="D1487" t="n">
        <v>3.8252</v>
      </c>
      <c r="E1487" t="n">
        <v>26.14</v>
      </c>
      <c r="F1487" t="n">
        <v>23.53</v>
      </c>
      <c r="G1487" t="n">
        <v>156.85</v>
      </c>
      <c r="H1487" t="n">
        <v>2.05</v>
      </c>
      <c r="I1487" t="n">
        <v>9</v>
      </c>
      <c r="J1487" t="n">
        <v>190.01</v>
      </c>
      <c r="K1487" t="n">
        <v>50.28</v>
      </c>
      <c r="L1487" t="n">
        <v>22</v>
      </c>
      <c r="M1487" t="n">
        <v>6</v>
      </c>
      <c r="N1487" t="n">
        <v>37.74</v>
      </c>
      <c r="O1487" t="n">
        <v>23669.2</v>
      </c>
      <c r="P1487" t="n">
        <v>243.52</v>
      </c>
      <c r="Q1487" t="n">
        <v>608.8</v>
      </c>
      <c r="R1487" t="n">
        <v>52.2</v>
      </c>
      <c r="S1487" t="n">
        <v>46.36</v>
      </c>
      <c r="T1487" t="n">
        <v>2600.91</v>
      </c>
      <c r="U1487" t="n">
        <v>0.89</v>
      </c>
      <c r="V1487" t="n">
        <v>0.91</v>
      </c>
      <c r="W1487" t="n">
        <v>9.19</v>
      </c>
      <c r="X1487" t="n">
        <v>0.16</v>
      </c>
      <c r="Y1487" t="n">
        <v>1</v>
      </c>
      <c r="Z1487" t="n">
        <v>10</v>
      </c>
    </row>
    <row r="1488">
      <c r="A1488" t="n">
        <v>85</v>
      </c>
      <c r="B1488" t="n">
        <v>80</v>
      </c>
      <c r="C1488" t="inlineStr">
        <is>
          <t xml:space="preserve">CONCLUIDO	</t>
        </is>
      </c>
      <c r="D1488" t="n">
        <v>3.8243</v>
      </c>
      <c r="E1488" t="n">
        <v>26.15</v>
      </c>
      <c r="F1488" t="n">
        <v>23.53</v>
      </c>
      <c r="G1488" t="n">
        <v>156.89</v>
      </c>
      <c r="H1488" t="n">
        <v>2.07</v>
      </c>
      <c r="I1488" t="n">
        <v>9</v>
      </c>
      <c r="J1488" t="n">
        <v>190.4</v>
      </c>
      <c r="K1488" t="n">
        <v>50.28</v>
      </c>
      <c r="L1488" t="n">
        <v>22.25</v>
      </c>
      <c r="M1488" t="n">
        <v>5</v>
      </c>
      <c r="N1488" t="n">
        <v>37.87</v>
      </c>
      <c r="O1488" t="n">
        <v>23716.33</v>
      </c>
      <c r="P1488" t="n">
        <v>243.66</v>
      </c>
      <c r="Q1488" t="n">
        <v>608.76</v>
      </c>
      <c r="R1488" t="n">
        <v>52.41</v>
      </c>
      <c r="S1488" t="n">
        <v>46.36</v>
      </c>
      <c r="T1488" t="n">
        <v>2705.28</v>
      </c>
      <c r="U1488" t="n">
        <v>0.88</v>
      </c>
      <c r="V1488" t="n">
        <v>0.91</v>
      </c>
      <c r="W1488" t="n">
        <v>9.199999999999999</v>
      </c>
      <c r="X1488" t="n">
        <v>0.16</v>
      </c>
      <c r="Y1488" t="n">
        <v>1</v>
      </c>
      <c r="Z1488" t="n">
        <v>10</v>
      </c>
    </row>
    <row r="1489">
      <c r="A1489" t="n">
        <v>86</v>
      </c>
      <c r="B1489" t="n">
        <v>80</v>
      </c>
      <c r="C1489" t="inlineStr">
        <is>
          <t xml:space="preserve">CONCLUIDO	</t>
        </is>
      </c>
      <c r="D1489" t="n">
        <v>3.8237</v>
      </c>
      <c r="E1489" t="n">
        <v>26.15</v>
      </c>
      <c r="F1489" t="n">
        <v>23.54</v>
      </c>
      <c r="G1489" t="n">
        <v>156.92</v>
      </c>
      <c r="H1489" t="n">
        <v>2.09</v>
      </c>
      <c r="I1489" t="n">
        <v>9</v>
      </c>
      <c r="J1489" t="n">
        <v>190.78</v>
      </c>
      <c r="K1489" t="n">
        <v>50.28</v>
      </c>
      <c r="L1489" t="n">
        <v>22.5</v>
      </c>
      <c r="M1489" t="n">
        <v>4</v>
      </c>
      <c r="N1489" t="n">
        <v>38</v>
      </c>
      <c r="O1489" t="n">
        <v>23763.49</v>
      </c>
      <c r="P1489" t="n">
        <v>243.83</v>
      </c>
      <c r="Q1489" t="n">
        <v>608.76</v>
      </c>
      <c r="R1489" t="n">
        <v>52.59</v>
      </c>
      <c r="S1489" t="n">
        <v>46.36</v>
      </c>
      <c r="T1489" t="n">
        <v>2795.47</v>
      </c>
      <c r="U1489" t="n">
        <v>0.88</v>
      </c>
      <c r="V1489" t="n">
        <v>0.91</v>
      </c>
      <c r="W1489" t="n">
        <v>9.19</v>
      </c>
      <c r="X1489" t="n">
        <v>0.17</v>
      </c>
      <c r="Y1489" t="n">
        <v>1</v>
      </c>
      <c r="Z1489" t="n">
        <v>10</v>
      </c>
    </row>
    <row r="1490">
      <c r="A1490" t="n">
        <v>87</v>
      </c>
      <c r="B1490" t="n">
        <v>80</v>
      </c>
      <c r="C1490" t="inlineStr">
        <is>
          <t xml:space="preserve">CONCLUIDO	</t>
        </is>
      </c>
      <c r="D1490" t="n">
        <v>3.8228</v>
      </c>
      <c r="E1490" t="n">
        <v>26.16</v>
      </c>
      <c r="F1490" t="n">
        <v>23.54</v>
      </c>
      <c r="G1490" t="n">
        <v>156.96</v>
      </c>
      <c r="H1490" t="n">
        <v>2.11</v>
      </c>
      <c r="I1490" t="n">
        <v>9</v>
      </c>
      <c r="J1490" t="n">
        <v>191.16</v>
      </c>
      <c r="K1490" t="n">
        <v>50.28</v>
      </c>
      <c r="L1490" t="n">
        <v>22.75</v>
      </c>
      <c r="M1490" t="n">
        <v>3</v>
      </c>
      <c r="N1490" t="n">
        <v>38.13</v>
      </c>
      <c r="O1490" t="n">
        <v>23810.71</v>
      </c>
      <c r="P1490" t="n">
        <v>243.89</v>
      </c>
      <c r="Q1490" t="n">
        <v>608.76</v>
      </c>
      <c r="R1490" t="n">
        <v>52.62</v>
      </c>
      <c r="S1490" t="n">
        <v>46.36</v>
      </c>
      <c r="T1490" t="n">
        <v>2812.85</v>
      </c>
      <c r="U1490" t="n">
        <v>0.88</v>
      </c>
      <c r="V1490" t="n">
        <v>0.9</v>
      </c>
      <c r="W1490" t="n">
        <v>9.199999999999999</v>
      </c>
      <c r="X1490" t="n">
        <v>0.17</v>
      </c>
      <c r="Y1490" t="n">
        <v>1</v>
      </c>
      <c r="Z1490" t="n">
        <v>10</v>
      </c>
    </row>
    <row r="1491">
      <c r="A1491" t="n">
        <v>88</v>
      </c>
      <c r="B1491" t="n">
        <v>80</v>
      </c>
      <c r="C1491" t="inlineStr">
        <is>
          <t xml:space="preserve">CONCLUIDO	</t>
        </is>
      </c>
      <c r="D1491" t="n">
        <v>3.8236</v>
      </c>
      <c r="E1491" t="n">
        <v>26.15</v>
      </c>
      <c r="F1491" t="n">
        <v>23.54</v>
      </c>
      <c r="G1491" t="n">
        <v>156.93</v>
      </c>
      <c r="H1491" t="n">
        <v>2.13</v>
      </c>
      <c r="I1491" t="n">
        <v>9</v>
      </c>
      <c r="J1491" t="n">
        <v>191.55</v>
      </c>
      <c r="K1491" t="n">
        <v>50.28</v>
      </c>
      <c r="L1491" t="n">
        <v>23</v>
      </c>
      <c r="M1491" t="n">
        <v>3</v>
      </c>
      <c r="N1491" t="n">
        <v>38.27</v>
      </c>
      <c r="O1491" t="n">
        <v>23857.96</v>
      </c>
      <c r="P1491" t="n">
        <v>243.99</v>
      </c>
      <c r="Q1491" t="n">
        <v>608.83</v>
      </c>
      <c r="R1491" t="n">
        <v>52.51</v>
      </c>
      <c r="S1491" t="n">
        <v>46.36</v>
      </c>
      <c r="T1491" t="n">
        <v>2758.63</v>
      </c>
      <c r="U1491" t="n">
        <v>0.88</v>
      </c>
      <c r="V1491" t="n">
        <v>0.91</v>
      </c>
      <c r="W1491" t="n">
        <v>9.199999999999999</v>
      </c>
      <c r="X1491" t="n">
        <v>0.17</v>
      </c>
      <c r="Y1491" t="n">
        <v>1</v>
      </c>
      <c r="Z1491" t="n">
        <v>10</v>
      </c>
    </row>
    <row r="1492">
      <c r="A1492" t="n">
        <v>89</v>
      </c>
      <c r="B1492" t="n">
        <v>80</v>
      </c>
      <c r="C1492" t="inlineStr">
        <is>
          <t xml:space="preserve">CONCLUIDO	</t>
        </is>
      </c>
      <c r="D1492" t="n">
        <v>3.823</v>
      </c>
      <c r="E1492" t="n">
        <v>26.16</v>
      </c>
      <c r="F1492" t="n">
        <v>23.54</v>
      </c>
      <c r="G1492" t="n">
        <v>156.95</v>
      </c>
      <c r="H1492" t="n">
        <v>2.15</v>
      </c>
      <c r="I1492" t="n">
        <v>9</v>
      </c>
      <c r="J1492" t="n">
        <v>191.93</v>
      </c>
      <c r="K1492" t="n">
        <v>50.28</v>
      </c>
      <c r="L1492" t="n">
        <v>23.25</v>
      </c>
      <c r="M1492" t="n">
        <v>1</v>
      </c>
      <c r="N1492" t="n">
        <v>38.4</v>
      </c>
      <c r="O1492" t="n">
        <v>23905.27</v>
      </c>
      <c r="P1492" t="n">
        <v>244.2</v>
      </c>
      <c r="Q1492" t="n">
        <v>608.76</v>
      </c>
      <c r="R1492" t="n">
        <v>52.51</v>
      </c>
      <c r="S1492" t="n">
        <v>46.36</v>
      </c>
      <c r="T1492" t="n">
        <v>2756.72</v>
      </c>
      <c r="U1492" t="n">
        <v>0.88</v>
      </c>
      <c r="V1492" t="n">
        <v>0.91</v>
      </c>
      <c r="W1492" t="n">
        <v>9.199999999999999</v>
      </c>
      <c r="X1492" t="n">
        <v>0.17</v>
      </c>
      <c r="Y1492" t="n">
        <v>1</v>
      </c>
      <c r="Z1492" t="n">
        <v>10</v>
      </c>
    </row>
    <row r="1493">
      <c r="A1493" t="n">
        <v>90</v>
      </c>
      <c r="B1493" t="n">
        <v>80</v>
      </c>
      <c r="C1493" t="inlineStr">
        <is>
          <t xml:space="preserve">CONCLUIDO	</t>
        </is>
      </c>
      <c r="D1493" t="n">
        <v>3.8228</v>
      </c>
      <c r="E1493" t="n">
        <v>26.16</v>
      </c>
      <c r="F1493" t="n">
        <v>23.54</v>
      </c>
      <c r="G1493" t="n">
        <v>156.96</v>
      </c>
      <c r="H1493" t="n">
        <v>2.17</v>
      </c>
      <c r="I1493" t="n">
        <v>9</v>
      </c>
      <c r="J1493" t="n">
        <v>192.31</v>
      </c>
      <c r="K1493" t="n">
        <v>50.28</v>
      </c>
      <c r="L1493" t="n">
        <v>23.5</v>
      </c>
      <c r="M1493" t="n">
        <v>0</v>
      </c>
      <c r="N1493" t="n">
        <v>38.53</v>
      </c>
      <c r="O1493" t="n">
        <v>23952.62</v>
      </c>
      <c r="P1493" t="n">
        <v>244.64</v>
      </c>
      <c r="Q1493" t="n">
        <v>608.76</v>
      </c>
      <c r="R1493" t="n">
        <v>52.51</v>
      </c>
      <c r="S1493" t="n">
        <v>46.36</v>
      </c>
      <c r="T1493" t="n">
        <v>2758.94</v>
      </c>
      <c r="U1493" t="n">
        <v>0.88</v>
      </c>
      <c r="V1493" t="n">
        <v>0.9</v>
      </c>
      <c r="W1493" t="n">
        <v>9.199999999999999</v>
      </c>
      <c r="X1493" t="n">
        <v>0.17</v>
      </c>
      <c r="Y1493" t="n">
        <v>1</v>
      </c>
      <c r="Z1493" t="n">
        <v>10</v>
      </c>
    </row>
    <row r="1494">
      <c r="A1494" t="n">
        <v>0</v>
      </c>
      <c r="B1494" t="n">
        <v>115</v>
      </c>
      <c r="C1494" t="inlineStr">
        <is>
          <t xml:space="preserve">CONCLUIDO	</t>
        </is>
      </c>
      <c r="D1494" t="n">
        <v>2.0986</v>
      </c>
      <c r="E1494" t="n">
        <v>47.65</v>
      </c>
      <c r="F1494" t="n">
        <v>30.29</v>
      </c>
      <c r="G1494" t="n">
        <v>5.42</v>
      </c>
      <c r="H1494" t="n">
        <v>0.08</v>
      </c>
      <c r="I1494" t="n">
        <v>335</v>
      </c>
      <c r="J1494" t="n">
        <v>222.93</v>
      </c>
      <c r="K1494" t="n">
        <v>56.94</v>
      </c>
      <c r="L1494" t="n">
        <v>1</v>
      </c>
      <c r="M1494" t="n">
        <v>333</v>
      </c>
      <c r="N1494" t="n">
        <v>49.99</v>
      </c>
      <c r="O1494" t="n">
        <v>27728.69</v>
      </c>
      <c r="P1494" t="n">
        <v>466.66</v>
      </c>
      <c r="Q1494" t="n">
        <v>610.41</v>
      </c>
      <c r="R1494" t="n">
        <v>262.31</v>
      </c>
      <c r="S1494" t="n">
        <v>46.36</v>
      </c>
      <c r="T1494" t="n">
        <v>106025.39</v>
      </c>
      <c r="U1494" t="n">
        <v>0.18</v>
      </c>
      <c r="V1494" t="n">
        <v>0.7</v>
      </c>
      <c r="W1494" t="n">
        <v>9.73</v>
      </c>
      <c r="X1494" t="n">
        <v>6.88</v>
      </c>
      <c r="Y1494" t="n">
        <v>1</v>
      </c>
      <c r="Z1494" t="n">
        <v>10</v>
      </c>
    </row>
    <row r="1495">
      <c r="A1495" t="n">
        <v>1</v>
      </c>
      <c r="B1495" t="n">
        <v>115</v>
      </c>
      <c r="C1495" t="inlineStr">
        <is>
          <t xml:space="preserve">CONCLUIDO	</t>
        </is>
      </c>
      <c r="D1495" t="n">
        <v>2.3625</v>
      </c>
      <c r="E1495" t="n">
        <v>42.33</v>
      </c>
      <c r="F1495" t="n">
        <v>28.56</v>
      </c>
      <c r="G1495" t="n">
        <v>6.77</v>
      </c>
      <c r="H1495" t="n">
        <v>0.1</v>
      </c>
      <c r="I1495" t="n">
        <v>253</v>
      </c>
      <c r="J1495" t="n">
        <v>223.35</v>
      </c>
      <c r="K1495" t="n">
        <v>56.94</v>
      </c>
      <c r="L1495" t="n">
        <v>1.25</v>
      </c>
      <c r="M1495" t="n">
        <v>251</v>
      </c>
      <c r="N1495" t="n">
        <v>50.15</v>
      </c>
      <c r="O1495" t="n">
        <v>27780.03</v>
      </c>
      <c r="P1495" t="n">
        <v>440.01</v>
      </c>
      <c r="Q1495" t="n">
        <v>609.9299999999999</v>
      </c>
      <c r="R1495" t="n">
        <v>207.95</v>
      </c>
      <c r="S1495" t="n">
        <v>46.36</v>
      </c>
      <c r="T1495" t="n">
        <v>79258.87</v>
      </c>
      <c r="U1495" t="n">
        <v>0.22</v>
      </c>
      <c r="V1495" t="n">
        <v>0.75</v>
      </c>
      <c r="W1495" t="n">
        <v>9.609999999999999</v>
      </c>
      <c r="X1495" t="n">
        <v>5.17</v>
      </c>
      <c r="Y1495" t="n">
        <v>1</v>
      </c>
      <c r="Z1495" t="n">
        <v>10</v>
      </c>
    </row>
    <row r="1496">
      <c r="A1496" t="n">
        <v>2</v>
      </c>
      <c r="B1496" t="n">
        <v>115</v>
      </c>
      <c r="C1496" t="inlineStr">
        <is>
          <t xml:space="preserve">CONCLUIDO	</t>
        </is>
      </c>
      <c r="D1496" t="n">
        <v>2.5547</v>
      </c>
      <c r="E1496" t="n">
        <v>39.14</v>
      </c>
      <c r="F1496" t="n">
        <v>27.53</v>
      </c>
      <c r="G1496" t="n">
        <v>8.1</v>
      </c>
      <c r="H1496" t="n">
        <v>0.12</v>
      </c>
      <c r="I1496" t="n">
        <v>204</v>
      </c>
      <c r="J1496" t="n">
        <v>223.76</v>
      </c>
      <c r="K1496" t="n">
        <v>56.94</v>
      </c>
      <c r="L1496" t="n">
        <v>1.5</v>
      </c>
      <c r="M1496" t="n">
        <v>202</v>
      </c>
      <c r="N1496" t="n">
        <v>50.32</v>
      </c>
      <c r="O1496" t="n">
        <v>27831.42</v>
      </c>
      <c r="P1496" t="n">
        <v>423.91</v>
      </c>
      <c r="Q1496" t="n">
        <v>609.63</v>
      </c>
      <c r="R1496" t="n">
        <v>176.39</v>
      </c>
      <c r="S1496" t="n">
        <v>46.36</v>
      </c>
      <c r="T1496" t="n">
        <v>63722.31</v>
      </c>
      <c r="U1496" t="n">
        <v>0.26</v>
      </c>
      <c r="V1496" t="n">
        <v>0.77</v>
      </c>
      <c r="W1496" t="n">
        <v>9.51</v>
      </c>
      <c r="X1496" t="n">
        <v>4.14</v>
      </c>
      <c r="Y1496" t="n">
        <v>1</v>
      </c>
      <c r="Z1496" t="n">
        <v>10</v>
      </c>
    </row>
    <row r="1497">
      <c r="A1497" t="n">
        <v>3</v>
      </c>
      <c r="B1497" t="n">
        <v>115</v>
      </c>
      <c r="C1497" t="inlineStr">
        <is>
          <t xml:space="preserve">CONCLUIDO	</t>
        </is>
      </c>
      <c r="D1497" t="n">
        <v>2.7083</v>
      </c>
      <c r="E1497" t="n">
        <v>36.92</v>
      </c>
      <c r="F1497" t="n">
        <v>26.8</v>
      </c>
      <c r="G1497" t="n">
        <v>9.460000000000001</v>
      </c>
      <c r="H1497" t="n">
        <v>0.14</v>
      </c>
      <c r="I1497" t="n">
        <v>170</v>
      </c>
      <c r="J1497" t="n">
        <v>224.18</v>
      </c>
      <c r="K1497" t="n">
        <v>56.94</v>
      </c>
      <c r="L1497" t="n">
        <v>1.75</v>
      </c>
      <c r="M1497" t="n">
        <v>168</v>
      </c>
      <c r="N1497" t="n">
        <v>50.49</v>
      </c>
      <c r="O1497" t="n">
        <v>27882.87</v>
      </c>
      <c r="P1497" t="n">
        <v>412.51</v>
      </c>
      <c r="Q1497" t="n">
        <v>609.35</v>
      </c>
      <c r="R1497" t="n">
        <v>153.85</v>
      </c>
      <c r="S1497" t="n">
        <v>46.36</v>
      </c>
      <c r="T1497" t="n">
        <v>52621.94</v>
      </c>
      <c r="U1497" t="n">
        <v>0.3</v>
      </c>
      <c r="V1497" t="n">
        <v>0.8</v>
      </c>
      <c r="W1497" t="n">
        <v>9.449999999999999</v>
      </c>
      <c r="X1497" t="n">
        <v>3.42</v>
      </c>
      <c r="Y1497" t="n">
        <v>1</v>
      </c>
      <c r="Z1497" t="n">
        <v>10</v>
      </c>
    </row>
    <row r="1498">
      <c r="A1498" t="n">
        <v>4</v>
      </c>
      <c r="B1498" t="n">
        <v>115</v>
      </c>
      <c r="C1498" t="inlineStr">
        <is>
          <t xml:space="preserve">CONCLUIDO	</t>
        </is>
      </c>
      <c r="D1498" t="n">
        <v>2.8259</v>
      </c>
      <c r="E1498" t="n">
        <v>35.39</v>
      </c>
      <c r="F1498" t="n">
        <v>26.32</v>
      </c>
      <c r="G1498" t="n">
        <v>10.82</v>
      </c>
      <c r="H1498" t="n">
        <v>0.16</v>
      </c>
      <c r="I1498" t="n">
        <v>146</v>
      </c>
      <c r="J1498" t="n">
        <v>224.6</v>
      </c>
      <c r="K1498" t="n">
        <v>56.94</v>
      </c>
      <c r="L1498" t="n">
        <v>2</v>
      </c>
      <c r="M1498" t="n">
        <v>144</v>
      </c>
      <c r="N1498" t="n">
        <v>50.65</v>
      </c>
      <c r="O1498" t="n">
        <v>27934.37</v>
      </c>
      <c r="P1498" t="n">
        <v>404.83</v>
      </c>
      <c r="Q1498" t="n">
        <v>609.42</v>
      </c>
      <c r="R1498" t="n">
        <v>138.46</v>
      </c>
      <c r="S1498" t="n">
        <v>46.36</v>
      </c>
      <c r="T1498" t="n">
        <v>45048.76</v>
      </c>
      <c r="U1498" t="n">
        <v>0.33</v>
      </c>
      <c r="V1498" t="n">
        <v>0.8100000000000001</v>
      </c>
      <c r="W1498" t="n">
        <v>9.42</v>
      </c>
      <c r="X1498" t="n">
        <v>2.93</v>
      </c>
      <c r="Y1498" t="n">
        <v>1</v>
      </c>
      <c r="Z1498" t="n">
        <v>10</v>
      </c>
    </row>
    <row r="1499">
      <c r="A1499" t="n">
        <v>5</v>
      </c>
      <c r="B1499" t="n">
        <v>115</v>
      </c>
      <c r="C1499" t="inlineStr">
        <is>
          <t xml:space="preserve">CONCLUIDO	</t>
        </is>
      </c>
      <c r="D1499" t="n">
        <v>2.9225</v>
      </c>
      <c r="E1499" t="n">
        <v>34.22</v>
      </c>
      <c r="F1499" t="n">
        <v>25.94</v>
      </c>
      <c r="G1499" t="n">
        <v>12.16</v>
      </c>
      <c r="H1499" t="n">
        <v>0.18</v>
      </c>
      <c r="I1499" t="n">
        <v>128</v>
      </c>
      <c r="J1499" t="n">
        <v>225.01</v>
      </c>
      <c r="K1499" t="n">
        <v>56.94</v>
      </c>
      <c r="L1499" t="n">
        <v>2.25</v>
      </c>
      <c r="M1499" t="n">
        <v>126</v>
      </c>
      <c r="N1499" t="n">
        <v>50.82</v>
      </c>
      <c r="O1499" t="n">
        <v>27985.94</v>
      </c>
      <c r="P1499" t="n">
        <v>398.7</v>
      </c>
      <c r="Q1499" t="n">
        <v>609.23</v>
      </c>
      <c r="R1499" t="n">
        <v>127.05</v>
      </c>
      <c r="S1499" t="n">
        <v>46.36</v>
      </c>
      <c r="T1499" t="n">
        <v>39430.06</v>
      </c>
      <c r="U1499" t="n">
        <v>0.36</v>
      </c>
      <c r="V1499" t="n">
        <v>0.82</v>
      </c>
      <c r="W1499" t="n">
        <v>9.390000000000001</v>
      </c>
      <c r="X1499" t="n">
        <v>2.56</v>
      </c>
      <c r="Y1499" t="n">
        <v>1</v>
      </c>
      <c r="Z1499" t="n">
        <v>10</v>
      </c>
    </row>
    <row r="1500">
      <c r="A1500" t="n">
        <v>6</v>
      </c>
      <c r="B1500" t="n">
        <v>115</v>
      </c>
      <c r="C1500" t="inlineStr">
        <is>
          <t xml:space="preserve">CONCLUIDO	</t>
        </is>
      </c>
      <c r="D1500" t="n">
        <v>3.0013</v>
      </c>
      <c r="E1500" t="n">
        <v>33.32</v>
      </c>
      <c r="F1500" t="n">
        <v>25.65</v>
      </c>
      <c r="G1500" t="n">
        <v>13.5</v>
      </c>
      <c r="H1500" t="n">
        <v>0.2</v>
      </c>
      <c r="I1500" t="n">
        <v>114</v>
      </c>
      <c r="J1500" t="n">
        <v>225.43</v>
      </c>
      <c r="K1500" t="n">
        <v>56.94</v>
      </c>
      <c r="L1500" t="n">
        <v>2.5</v>
      </c>
      <c r="M1500" t="n">
        <v>112</v>
      </c>
      <c r="N1500" t="n">
        <v>50.99</v>
      </c>
      <c r="O1500" t="n">
        <v>28037.57</v>
      </c>
      <c r="P1500" t="n">
        <v>394.09</v>
      </c>
      <c r="Q1500" t="n">
        <v>609.4</v>
      </c>
      <c r="R1500" t="n">
        <v>118.14</v>
      </c>
      <c r="S1500" t="n">
        <v>46.36</v>
      </c>
      <c r="T1500" t="n">
        <v>35049.04</v>
      </c>
      <c r="U1500" t="n">
        <v>0.39</v>
      </c>
      <c r="V1500" t="n">
        <v>0.83</v>
      </c>
      <c r="W1500" t="n">
        <v>9.359999999999999</v>
      </c>
      <c r="X1500" t="n">
        <v>2.27</v>
      </c>
      <c r="Y1500" t="n">
        <v>1</v>
      </c>
      <c r="Z1500" t="n">
        <v>10</v>
      </c>
    </row>
    <row r="1501">
      <c r="A1501" t="n">
        <v>7</v>
      </c>
      <c r="B1501" t="n">
        <v>115</v>
      </c>
      <c r="C1501" t="inlineStr">
        <is>
          <t xml:space="preserve">CONCLUIDO	</t>
        </is>
      </c>
      <c r="D1501" t="n">
        <v>3.0657</v>
      </c>
      <c r="E1501" t="n">
        <v>32.62</v>
      </c>
      <c r="F1501" t="n">
        <v>25.44</v>
      </c>
      <c r="G1501" t="n">
        <v>14.82</v>
      </c>
      <c r="H1501" t="n">
        <v>0.22</v>
      </c>
      <c r="I1501" t="n">
        <v>103</v>
      </c>
      <c r="J1501" t="n">
        <v>225.85</v>
      </c>
      <c r="K1501" t="n">
        <v>56.94</v>
      </c>
      <c r="L1501" t="n">
        <v>2.75</v>
      </c>
      <c r="M1501" t="n">
        <v>101</v>
      </c>
      <c r="N1501" t="n">
        <v>51.16</v>
      </c>
      <c r="O1501" t="n">
        <v>28089.25</v>
      </c>
      <c r="P1501" t="n">
        <v>390.5</v>
      </c>
      <c r="Q1501" t="n">
        <v>609.16</v>
      </c>
      <c r="R1501" t="n">
        <v>111.32</v>
      </c>
      <c r="S1501" t="n">
        <v>46.36</v>
      </c>
      <c r="T1501" t="n">
        <v>31692.83</v>
      </c>
      <c r="U1501" t="n">
        <v>0.42</v>
      </c>
      <c r="V1501" t="n">
        <v>0.84</v>
      </c>
      <c r="W1501" t="n">
        <v>9.35</v>
      </c>
      <c r="X1501" t="n">
        <v>2.06</v>
      </c>
      <c r="Y1501" t="n">
        <v>1</v>
      </c>
      <c r="Z1501" t="n">
        <v>10</v>
      </c>
    </row>
    <row r="1502">
      <c r="A1502" t="n">
        <v>8</v>
      </c>
      <c r="B1502" t="n">
        <v>115</v>
      </c>
      <c r="C1502" t="inlineStr">
        <is>
          <t xml:space="preserve">CONCLUIDO	</t>
        </is>
      </c>
      <c r="D1502" t="n">
        <v>3.1206</v>
      </c>
      <c r="E1502" t="n">
        <v>32.05</v>
      </c>
      <c r="F1502" t="n">
        <v>25.26</v>
      </c>
      <c r="G1502" t="n">
        <v>16.12</v>
      </c>
      <c r="H1502" t="n">
        <v>0.24</v>
      </c>
      <c r="I1502" t="n">
        <v>94</v>
      </c>
      <c r="J1502" t="n">
        <v>226.27</v>
      </c>
      <c r="K1502" t="n">
        <v>56.94</v>
      </c>
      <c r="L1502" t="n">
        <v>3</v>
      </c>
      <c r="M1502" t="n">
        <v>92</v>
      </c>
      <c r="N1502" t="n">
        <v>51.33</v>
      </c>
      <c r="O1502" t="n">
        <v>28140.99</v>
      </c>
      <c r="P1502" t="n">
        <v>387.49</v>
      </c>
      <c r="Q1502" t="n">
        <v>609.1900000000001</v>
      </c>
      <c r="R1502" t="n">
        <v>105.23</v>
      </c>
      <c r="S1502" t="n">
        <v>46.36</v>
      </c>
      <c r="T1502" t="n">
        <v>28692.11</v>
      </c>
      <c r="U1502" t="n">
        <v>0.44</v>
      </c>
      <c r="V1502" t="n">
        <v>0.84</v>
      </c>
      <c r="W1502" t="n">
        <v>9.35</v>
      </c>
      <c r="X1502" t="n">
        <v>1.88</v>
      </c>
      <c r="Y1502" t="n">
        <v>1</v>
      </c>
      <c r="Z1502" t="n">
        <v>10</v>
      </c>
    </row>
    <row r="1503">
      <c r="A1503" t="n">
        <v>9</v>
      </c>
      <c r="B1503" t="n">
        <v>115</v>
      </c>
      <c r="C1503" t="inlineStr">
        <is>
          <t xml:space="preserve">CONCLUIDO	</t>
        </is>
      </c>
      <c r="D1503" t="n">
        <v>3.1723</v>
      </c>
      <c r="E1503" t="n">
        <v>31.52</v>
      </c>
      <c r="F1503" t="n">
        <v>25.09</v>
      </c>
      <c r="G1503" t="n">
        <v>17.5</v>
      </c>
      <c r="H1503" t="n">
        <v>0.25</v>
      </c>
      <c r="I1503" t="n">
        <v>86</v>
      </c>
      <c r="J1503" t="n">
        <v>226.69</v>
      </c>
      <c r="K1503" t="n">
        <v>56.94</v>
      </c>
      <c r="L1503" t="n">
        <v>3.25</v>
      </c>
      <c r="M1503" t="n">
        <v>84</v>
      </c>
      <c r="N1503" t="n">
        <v>51.5</v>
      </c>
      <c r="O1503" t="n">
        <v>28192.8</v>
      </c>
      <c r="P1503" t="n">
        <v>384.53</v>
      </c>
      <c r="Q1503" t="n">
        <v>609.17</v>
      </c>
      <c r="R1503" t="n">
        <v>100.64</v>
      </c>
      <c r="S1503" t="n">
        <v>46.36</v>
      </c>
      <c r="T1503" t="n">
        <v>26435.53</v>
      </c>
      <c r="U1503" t="n">
        <v>0.46</v>
      </c>
      <c r="V1503" t="n">
        <v>0.85</v>
      </c>
      <c r="W1503" t="n">
        <v>9.31</v>
      </c>
      <c r="X1503" t="n">
        <v>1.71</v>
      </c>
      <c r="Y1503" t="n">
        <v>1</v>
      </c>
      <c r="Z1503" t="n">
        <v>10</v>
      </c>
    </row>
    <row r="1504">
      <c r="A1504" t="n">
        <v>10</v>
      </c>
      <c r="B1504" t="n">
        <v>115</v>
      </c>
      <c r="C1504" t="inlineStr">
        <is>
          <t xml:space="preserve">CONCLUIDO	</t>
        </is>
      </c>
      <c r="D1504" t="n">
        <v>3.2106</v>
      </c>
      <c r="E1504" t="n">
        <v>31.15</v>
      </c>
      <c r="F1504" t="n">
        <v>24.97</v>
      </c>
      <c r="G1504" t="n">
        <v>18.73</v>
      </c>
      <c r="H1504" t="n">
        <v>0.27</v>
      </c>
      <c r="I1504" t="n">
        <v>80</v>
      </c>
      <c r="J1504" t="n">
        <v>227.11</v>
      </c>
      <c r="K1504" t="n">
        <v>56.94</v>
      </c>
      <c r="L1504" t="n">
        <v>3.5</v>
      </c>
      <c r="M1504" t="n">
        <v>78</v>
      </c>
      <c r="N1504" t="n">
        <v>51.67</v>
      </c>
      <c r="O1504" t="n">
        <v>28244.66</v>
      </c>
      <c r="P1504" t="n">
        <v>382.54</v>
      </c>
      <c r="Q1504" t="n">
        <v>609.1</v>
      </c>
      <c r="R1504" t="n">
        <v>96.78</v>
      </c>
      <c r="S1504" t="n">
        <v>46.36</v>
      </c>
      <c r="T1504" t="n">
        <v>24538.94</v>
      </c>
      <c r="U1504" t="n">
        <v>0.48</v>
      </c>
      <c r="V1504" t="n">
        <v>0.85</v>
      </c>
      <c r="W1504" t="n">
        <v>9.31</v>
      </c>
      <c r="X1504" t="n">
        <v>1.6</v>
      </c>
      <c r="Y1504" t="n">
        <v>1</v>
      </c>
      <c r="Z1504" t="n">
        <v>10</v>
      </c>
    </row>
    <row r="1505">
      <c r="A1505" t="n">
        <v>11</v>
      </c>
      <c r="B1505" t="n">
        <v>115</v>
      </c>
      <c r="C1505" t="inlineStr">
        <is>
          <t xml:space="preserve">CONCLUIDO	</t>
        </is>
      </c>
      <c r="D1505" t="n">
        <v>3.2515</v>
      </c>
      <c r="E1505" t="n">
        <v>30.75</v>
      </c>
      <c r="F1505" t="n">
        <v>24.85</v>
      </c>
      <c r="G1505" t="n">
        <v>20.15</v>
      </c>
      <c r="H1505" t="n">
        <v>0.29</v>
      </c>
      <c r="I1505" t="n">
        <v>74</v>
      </c>
      <c r="J1505" t="n">
        <v>227.53</v>
      </c>
      <c r="K1505" t="n">
        <v>56.94</v>
      </c>
      <c r="L1505" t="n">
        <v>3.75</v>
      </c>
      <c r="M1505" t="n">
        <v>72</v>
      </c>
      <c r="N1505" t="n">
        <v>51.84</v>
      </c>
      <c r="O1505" t="n">
        <v>28296.58</v>
      </c>
      <c r="P1505" t="n">
        <v>380.32</v>
      </c>
      <c r="Q1505" t="n">
        <v>609.11</v>
      </c>
      <c r="R1505" t="n">
        <v>92.98999999999999</v>
      </c>
      <c r="S1505" t="n">
        <v>46.36</v>
      </c>
      <c r="T1505" t="n">
        <v>22672.05</v>
      </c>
      <c r="U1505" t="n">
        <v>0.5</v>
      </c>
      <c r="V1505" t="n">
        <v>0.86</v>
      </c>
      <c r="W1505" t="n">
        <v>9.300000000000001</v>
      </c>
      <c r="X1505" t="n">
        <v>1.47</v>
      </c>
      <c r="Y1505" t="n">
        <v>1</v>
      </c>
      <c r="Z1505" t="n">
        <v>10</v>
      </c>
    </row>
    <row r="1506">
      <c r="A1506" t="n">
        <v>12</v>
      </c>
      <c r="B1506" t="n">
        <v>115</v>
      </c>
      <c r="C1506" t="inlineStr">
        <is>
          <t xml:space="preserve">CONCLUIDO	</t>
        </is>
      </c>
      <c r="D1506" t="n">
        <v>3.286</v>
      </c>
      <c r="E1506" t="n">
        <v>30.43</v>
      </c>
      <c r="F1506" t="n">
        <v>24.74</v>
      </c>
      <c r="G1506" t="n">
        <v>21.52</v>
      </c>
      <c r="H1506" t="n">
        <v>0.31</v>
      </c>
      <c r="I1506" t="n">
        <v>69</v>
      </c>
      <c r="J1506" t="n">
        <v>227.95</v>
      </c>
      <c r="K1506" t="n">
        <v>56.94</v>
      </c>
      <c r="L1506" t="n">
        <v>4</v>
      </c>
      <c r="M1506" t="n">
        <v>67</v>
      </c>
      <c r="N1506" t="n">
        <v>52.01</v>
      </c>
      <c r="O1506" t="n">
        <v>28348.56</v>
      </c>
      <c r="P1506" t="n">
        <v>378.41</v>
      </c>
      <c r="Q1506" t="n">
        <v>609.03</v>
      </c>
      <c r="R1506" t="n">
        <v>89.75</v>
      </c>
      <c r="S1506" t="n">
        <v>46.36</v>
      </c>
      <c r="T1506" t="n">
        <v>21077.98</v>
      </c>
      <c r="U1506" t="n">
        <v>0.52</v>
      </c>
      <c r="V1506" t="n">
        <v>0.86</v>
      </c>
      <c r="W1506" t="n">
        <v>9.289999999999999</v>
      </c>
      <c r="X1506" t="n">
        <v>1.37</v>
      </c>
      <c r="Y1506" t="n">
        <v>1</v>
      </c>
      <c r="Z1506" t="n">
        <v>10</v>
      </c>
    </row>
    <row r="1507">
      <c r="A1507" t="n">
        <v>13</v>
      </c>
      <c r="B1507" t="n">
        <v>115</v>
      </c>
      <c r="C1507" t="inlineStr">
        <is>
          <t xml:space="preserve">CONCLUIDO	</t>
        </is>
      </c>
      <c r="D1507" t="n">
        <v>3.3153</v>
      </c>
      <c r="E1507" t="n">
        <v>30.16</v>
      </c>
      <c r="F1507" t="n">
        <v>24.65</v>
      </c>
      <c r="G1507" t="n">
        <v>22.75</v>
      </c>
      <c r="H1507" t="n">
        <v>0.33</v>
      </c>
      <c r="I1507" t="n">
        <v>65</v>
      </c>
      <c r="J1507" t="n">
        <v>228.38</v>
      </c>
      <c r="K1507" t="n">
        <v>56.94</v>
      </c>
      <c r="L1507" t="n">
        <v>4.25</v>
      </c>
      <c r="M1507" t="n">
        <v>63</v>
      </c>
      <c r="N1507" t="n">
        <v>52.18</v>
      </c>
      <c r="O1507" t="n">
        <v>28400.61</v>
      </c>
      <c r="P1507" t="n">
        <v>376.67</v>
      </c>
      <c r="Q1507" t="n">
        <v>609</v>
      </c>
      <c r="R1507" t="n">
        <v>87.12</v>
      </c>
      <c r="S1507" t="n">
        <v>46.36</v>
      </c>
      <c r="T1507" t="n">
        <v>19780.51</v>
      </c>
      <c r="U1507" t="n">
        <v>0.53</v>
      </c>
      <c r="V1507" t="n">
        <v>0.86</v>
      </c>
      <c r="W1507" t="n">
        <v>9.279999999999999</v>
      </c>
      <c r="X1507" t="n">
        <v>1.27</v>
      </c>
      <c r="Y1507" t="n">
        <v>1</v>
      </c>
      <c r="Z1507" t="n">
        <v>10</v>
      </c>
    </row>
    <row r="1508">
      <c r="A1508" t="n">
        <v>14</v>
      </c>
      <c r="B1508" t="n">
        <v>115</v>
      </c>
      <c r="C1508" t="inlineStr">
        <is>
          <t xml:space="preserve">CONCLUIDO	</t>
        </is>
      </c>
      <c r="D1508" t="n">
        <v>3.3432</v>
      </c>
      <c r="E1508" t="n">
        <v>29.91</v>
      </c>
      <c r="F1508" t="n">
        <v>24.57</v>
      </c>
      <c r="G1508" t="n">
        <v>24.17</v>
      </c>
      <c r="H1508" t="n">
        <v>0.35</v>
      </c>
      <c r="I1508" t="n">
        <v>61</v>
      </c>
      <c r="J1508" t="n">
        <v>228.8</v>
      </c>
      <c r="K1508" t="n">
        <v>56.94</v>
      </c>
      <c r="L1508" t="n">
        <v>4.5</v>
      </c>
      <c r="M1508" t="n">
        <v>59</v>
      </c>
      <c r="N1508" t="n">
        <v>52.36</v>
      </c>
      <c r="O1508" t="n">
        <v>28452.71</v>
      </c>
      <c r="P1508" t="n">
        <v>375.25</v>
      </c>
      <c r="Q1508" t="n">
        <v>608.98</v>
      </c>
      <c r="R1508" t="n">
        <v>84.59</v>
      </c>
      <c r="S1508" t="n">
        <v>46.36</v>
      </c>
      <c r="T1508" t="n">
        <v>18536.88</v>
      </c>
      <c r="U1508" t="n">
        <v>0.55</v>
      </c>
      <c r="V1508" t="n">
        <v>0.87</v>
      </c>
      <c r="W1508" t="n">
        <v>9.279999999999999</v>
      </c>
      <c r="X1508" t="n">
        <v>1.2</v>
      </c>
      <c r="Y1508" t="n">
        <v>1</v>
      </c>
      <c r="Z1508" t="n">
        <v>10</v>
      </c>
    </row>
    <row r="1509">
      <c r="A1509" t="n">
        <v>15</v>
      </c>
      <c r="B1509" t="n">
        <v>115</v>
      </c>
      <c r="C1509" t="inlineStr">
        <is>
          <t xml:space="preserve">CONCLUIDO	</t>
        </is>
      </c>
      <c r="D1509" t="n">
        <v>3.3647</v>
      </c>
      <c r="E1509" t="n">
        <v>29.72</v>
      </c>
      <c r="F1509" t="n">
        <v>24.51</v>
      </c>
      <c r="G1509" t="n">
        <v>25.36</v>
      </c>
      <c r="H1509" t="n">
        <v>0.37</v>
      </c>
      <c r="I1509" t="n">
        <v>58</v>
      </c>
      <c r="J1509" t="n">
        <v>229.22</v>
      </c>
      <c r="K1509" t="n">
        <v>56.94</v>
      </c>
      <c r="L1509" t="n">
        <v>4.75</v>
      </c>
      <c r="M1509" t="n">
        <v>56</v>
      </c>
      <c r="N1509" t="n">
        <v>52.53</v>
      </c>
      <c r="O1509" t="n">
        <v>28504.87</v>
      </c>
      <c r="P1509" t="n">
        <v>374.02</v>
      </c>
      <c r="Q1509" t="n">
        <v>609</v>
      </c>
      <c r="R1509" t="n">
        <v>82.34999999999999</v>
      </c>
      <c r="S1509" t="n">
        <v>46.36</v>
      </c>
      <c r="T1509" t="n">
        <v>17430.74</v>
      </c>
      <c r="U1509" t="n">
        <v>0.5600000000000001</v>
      </c>
      <c r="V1509" t="n">
        <v>0.87</v>
      </c>
      <c r="W1509" t="n">
        <v>9.279999999999999</v>
      </c>
      <c r="X1509" t="n">
        <v>1.14</v>
      </c>
      <c r="Y1509" t="n">
        <v>1</v>
      </c>
      <c r="Z1509" t="n">
        <v>10</v>
      </c>
    </row>
    <row r="1510">
      <c r="A1510" t="n">
        <v>16</v>
      </c>
      <c r="B1510" t="n">
        <v>115</v>
      </c>
      <c r="C1510" t="inlineStr">
        <is>
          <t xml:space="preserve">CONCLUIDO	</t>
        </is>
      </c>
      <c r="D1510" t="n">
        <v>3.3848</v>
      </c>
      <c r="E1510" t="n">
        <v>29.54</v>
      </c>
      <c r="F1510" t="n">
        <v>24.47</v>
      </c>
      <c r="G1510" t="n">
        <v>26.69</v>
      </c>
      <c r="H1510" t="n">
        <v>0.39</v>
      </c>
      <c r="I1510" t="n">
        <v>55</v>
      </c>
      <c r="J1510" t="n">
        <v>229.65</v>
      </c>
      <c r="K1510" t="n">
        <v>56.94</v>
      </c>
      <c r="L1510" t="n">
        <v>5</v>
      </c>
      <c r="M1510" t="n">
        <v>53</v>
      </c>
      <c r="N1510" t="n">
        <v>52.7</v>
      </c>
      <c r="O1510" t="n">
        <v>28557.1</v>
      </c>
      <c r="P1510" t="n">
        <v>373.03</v>
      </c>
      <c r="Q1510" t="n">
        <v>608.97</v>
      </c>
      <c r="R1510" t="n">
        <v>81.31</v>
      </c>
      <c r="S1510" t="n">
        <v>46.36</v>
      </c>
      <c r="T1510" t="n">
        <v>16928.85</v>
      </c>
      <c r="U1510" t="n">
        <v>0.57</v>
      </c>
      <c r="V1510" t="n">
        <v>0.87</v>
      </c>
      <c r="W1510" t="n">
        <v>9.27</v>
      </c>
      <c r="X1510" t="n">
        <v>1.09</v>
      </c>
      <c r="Y1510" t="n">
        <v>1</v>
      </c>
      <c r="Z1510" t="n">
        <v>10</v>
      </c>
    </row>
    <row r="1511">
      <c r="A1511" t="n">
        <v>17</v>
      </c>
      <c r="B1511" t="n">
        <v>115</v>
      </c>
      <c r="C1511" t="inlineStr">
        <is>
          <t xml:space="preserve">CONCLUIDO	</t>
        </is>
      </c>
      <c r="D1511" t="n">
        <v>3.4086</v>
      </c>
      <c r="E1511" t="n">
        <v>29.34</v>
      </c>
      <c r="F1511" t="n">
        <v>24.39</v>
      </c>
      <c r="G1511" t="n">
        <v>28.15</v>
      </c>
      <c r="H1511" t="n">
        <v>0.41</v>
      </c>
      <c r="I1511" t="n">
        <v>52</v>
      </c>
      <c r="J1511" t="n">
        <v>230.07</v>
      </c>
      <c r="K1511" t="n">
        <v>56.94</v>
      </c>
      <c r="L1511" t="n">
        <v>5.25</v>
      </c>
      <c r="M1511" t="n">
        <v>50</v>
      </c>
      <c r="N1511" t="n">
        <v>52.88</v>
      </c>
      <c r="O1511" t="n">
        <v>28609.38</v>
      </c>
      <c r="P1511" t="n">
        <v>371.63</v>
      </c>
      <c r="Q1511" t="n">
        <v>608.98</v>
      </c>
      <c r="R1511" t="n">
        <v>79.12</v>
      </c>
      <c r="S1511" t="n">
        <v>46.36</v>
      </c>
      <c r="T1511" t="n">
        <v>15845.45</v>
      </c>
      <c r="U1511" t="n">
        <v>0.59</v>
      </c>
      <c r="V1511" t="n">
        <v>0.87</v>
      </c>
      <c r="W1511" t="n">
        <v>9.26</v>
      </c>
      <c r="X1511" t="n">
        <v>1.02</v>
      </c>
      <c r="Y1511" t="n">
        <v>1</v>
      </c>
      <c r="Z1511" t="n">
        <v>10</v>
      </c>
    </row>
    <row r="1512">
      <c r="A1512" t="n">
        <v>18</v>
      </c>
      <c r="B1512" t="n">
        <v>115</v>
      </c>
      <c r="C1512" t="inlineStr">
        <is>
          <t xml:space="preserve">CONCLUIDO	</t>
        </is>
      </c>
      <c r="D1512" t="n">
        <v>3.4202</v>
      </c>
      <c r="E1512" t="n">
        <v>29.24</v>
      </c>
      <c r="F1512" t="n">
        <v>24.38</v>
      </c>
      <c r="G1512" t="n">
        <v>29.26</v>
      </c>
      <c r="H1512" t="n">
        <v>0.42</v>
      </c>
      <c r="I1512" t="n">
        <v>50</v>
      </c>
      <c r="J1512" t="n">
        <v>230.49</v>
      </c>
      <c r="K1512" t="n">
        <v>56.94</v>
      </c>
      <c r="L1512" t="n">
        <v>5.5</v>
      </c>
      <c r="M1512" t="n">
        <v>48</v>
      </c>
      <c r="N1512" t="n">
        <v>53.05</v>
      </c>
      <c r="O1512" t="n">
        <v>28661.73</v>
      </c>
      <c r="P1512" t="n">
        <v>371.12</v>
      </c>
      <c r="Q1512" t="n">
        <v>608.87</v>
      </c>
      <c r="R1512" t="n">
        <v>78.61</v>
      </c>
      <c r="S1512" t="n">
        <v>46.36</v>
      </c>
      <c r="T1512" t="n">
        <v>15604.81</v>
      </c>
      <c r="U1512" t="n">
        <v>0.59</v>
      </c>
      <c r="V1512" t="n">
        <v>0.87</v>
      </c>
      <c r="W1512" t="n">
        <v>9.27</v>
      </c>
      <c r="X1512" t="n">
        <v>1.01</v>
      </c>
      <c r="Y1512" t="n">
        <v>1</v>
      </c>
      <c r="Z1512" t="n">
        <v>10</v>
      </c>
    </row>
    <row r="1513">
      <c r="A1513" t="n">
        <v>19</v>
      </c>
      <c r="B1513" t="n">
        <v>115</v>
      </c>
      <c r="C1513" t="inlineStr">
        <is>
          <t xml:space="preserve">CONCLUIDO	</t>
        </is>
      </c>
      <c r="D1513" t="n">
        <v>3.4468</v>
      </c>
      <c r="E1513" t="n">
        <v>29.01</v>
      </c>
      <c r="F1513" t="n">
        <v>24.29</v>
      </c>
      <c r="G1513" t="n">
        <v>31.01</v>
      </c>
      <c r="H1513" t="n">
        <v>0.44</v>
      </c>
      <c r="I1513" t="n">
        <v>47</v>
      </c>
      <c r="J1513" t="n">
        <v>230.92</v>
      </c>
      <c r="K1513" t="n">
        <v>56.94</v>
      </c>
      <c r="L1513" t="n">
        <v>5.75</v>
      </c>
      <c r="M1513" t="n">
        <v>45</v>
      </c>
      <c r="N1513" t="n">
        <v>53.23</v>
      </c>
      <c r="O1513" t="n">
        <v>28714.14</v>
      </c>
      <c r="P1513" t="n">
        <v>369.47</v>
      </c>
      <c r="Q1513" t="n">
        <v>608.91</v>
      </c>
      <c r="R1513" t="n">
        <v>75.29000000000001</v>
      </c>
      <c r="S1513" t="n">
        <v>46.36</v>
      </c>
      <c r="T1513" t="n">
        <v>13955.91</v>
      </c>
      <c r="U1513" t="n">
        <v>0.62</v>
      </c>
      <c r="V1513" t="n">
        <v>0.88</v>
      </c>
      <c r="W1513" t="n">
        <v>9.27</v>
      </c>
      <c r="X1513" t="n">
        <v>0.91</v>
      </c>
      <c r="Y1513" t="n">
        <v>1</v>
      </c>
      <c r="Z1513" t="n">
        <v>10</v>
      </c>
    </row>
    <row r="1514">
      <c r="A1514" t="n">
        <v>20</v>
      </c>
      <c r="B1514" t="n">
        <v>115</v>
      </c>
      <c r="C1514" t="inlineStr">
        <is>
          <t xml:space="preserve">CONCLUIDO	</t>
        </is>
      </c>
      <c r="D1514" t="n">
        <v>3.4599</v>
      </c>
      <c r="E1514" t="n">
        <v>28.9</v>
      </c>
      <c r="F1514" t="n">
        <v>24.27</v>
      </c>
      <c r="G1514" t="n">
        <v>32.36</v>
      </c>
      <c r="H1514" t="n">
        <v>0.46</v>
      </c>
      <c r="I1514" t="n">
        <v>45</v>
      </c>
      <c r="J1514" t="n">
        <v>231.34</v>
      </c>
      <c r="K1514" t="n">
        <v>56.94</v>
      </c>
      <c r="L1514" t="n">
        <v>6</v>
      </c>
      <c r="M1514" t="n">
        <v>43</v>
      </c>
      <c r="N1514" t="n">
        <v>53.4</v>
      </c>
      <c r="O1514" t="n">
        <v>28766.61</v>
      </c>
      <c r="P1514" t="n">
        <v>368.65</v>
      </c>
      <c r="Q1514" t="n">
        <v>608.9400000000001</v>
      </c>
      <c r="R1514" t="n">
        <v>75.12</v>
      </c>
      <c r="S1514" t="n">
        <v>46.36</v>
      </c>
      <c r="T1514" t="n">
        <v>13885.02</v>
      </c>
      <c r="U1514" t="n">
        <v>0.62</v>
      </c>
      <c r="V1514" t="n">
        <v>0.88</v>
      </c>
      <c r="W1514" t="n">
        <v>9.25</v>
      </c>
      <c r="X1514" t="n">
        <v>0.89</v>
      </c>
      <c r="Y1514" t="n">
        <v>1</v>
      </c>
      <c r="Z1514" t="n">
        <v>10</v>
      </c>
    </row>
    <row r="1515">
      <c r="A1515" t="n">
        <v>21</v>
      </c>
      <c r="B1515" t="n">
        <v>115</v>
      </c>
      <c r="C1515" t="inlineStr">
        <is>
          <t xml:space="preserve">CONCLUIDO	</t>
        </is>
      </c>
      <c r="D1515" t="n">
        <v>3.4683</v>
      </c>
      <c r="E1515" t="n">
        <v>28.83</v>
      </c>
      <c r="F1515" t="n">
        <v>24.24</v>
      </c>
      <c r="G1515" t="n">
        <v>33.06</v>
      </c>
      <c r="H1515" t="n">
        <v>0.48</v>
      </c>
      <c r="I1515" t="n">
        <v>44</v>
      </c>
      <c r="J1515" t="n">
        <v>231.77</v>
      </c>
      <c r="K1515" t="n">
        <v>56.94</v>
      </c>
      <c r="L1515" t="n">
        <v>6.25</v>
      </c>
      <c r="M1515" t="n">
        <v>42</v>
      </c>
      <c r="N1515" t="n">
        <v>53.58</v>
      </c>
      <c r="O1515" t="n">
        <v>28819.14</v>
      </c>
      <c r="P1515" t="n">
        <v>368.11</v>
      </c>
      <c r="Q1515" t="n">
        <v>609.0700000000001</v>
      </c>
      <c r="R1515" t="n">
        <v>74.19</v>
      </c>
      <c r="S1515" t="n">
        <v>46.36</v>
      </c>
      <c r="T1515" t="n">
        <v>13422.79</v>
      </c>
      <c r="U1515" t="n">
        <v>0.62</v>
      </c>
      <c r="V1515" t="n">
        <v>0.88</v>
      </c>
      <c r="W1515" t="n">
        <v>9.25</v>
      </c>
      <c r="X1515" t="n">
        <v>0.86</v>
      </c>
      <c r="Y1515" t="n">
        <v>1</v>
      </c>
      <c r="Z1515" t="n">
        <v>10</v>
      </c>
    </row>
    <row r="1516">
      <c r="A1516" t="n">
        <v>22</v>
      </c>
      <c r="B1516" t="n">
        <v>115</v>
      </c>
      <c r="C1516" t="inlineStr">
        <is>
          <t xml:space="preserve">CONCLUIDO	</t>
        </is>
      </c>
      <c r="D1516" t="n">
        <v>3.4836</v>
      </c>
      <c r="E1516" t="n">
        <v>28.71</v>
      </c>
      <c r="F1516" t="n">
        <v>24.2</v>
      </c>
      <c r="G1516" t="n">
        <v>34.57</v>
      </c>
      <c r="H1516" t="n">
        <v>0.5</v>
      </c>
      <c r="I1516" t="n">
        <v>42</v>
      </c>
      <c r="J1516" t="n">
        <v>232.2</v>
      </c>
      <c r="K1516" t="n">
        <v>56.94</v>
      </c>
      <c r="L1516" t="n">
        <v>6.5</v>
      </c>
      <c r="M1516" t="n">
        <v>40</v>
      </c>
      <c r="N1516" t="n">
        <v>53.75</v>
      </c>
      <c r="O1516" t="n">
        <v>28871.74</v>
      </c>
      <c r="P1516" t="n">
        <v>367.28</v>
      </c>
      <c r="Q1516" t="n">
        <v>608.95</v>
      </c>
      <c r="R1516" t="n">
        <v>73.08</v>
      </c>
      <c r="S1516" t="n">
        <v>46.36</v>
      </c>
      <c r="T1516" t="n">
        <v>12877.1</v>
      </c>
      <c r="U1516" t="n">
        <v>0.63</v>
      </c>
      <c r="V1516" t="n">
        <v>0.88</v>
      </c>
      <c r="W1516" t="n">
        <v>9.25</v>
      </c>
      <c r="X1516" t="n">
        <v>0.83</v>
      </c>
      <c r="Y1516" t="n">
        <v>1</v>
      </c>
      <c r="Z1516" t="n">
        <v>10</v>
      </c>
    </row>
    <row r="1517">
      <c r="A1517" t="n">
        <v>23</v>
      </c>
      <c r="B1517" t="n">
        <v>115</v>
      </c>
      <c r="C1517" t="inlineStr">
        <is>
          <t xml:space="preserve">CONCLUIDO	</t>
        </is>
      </c>
      <c r="D1517" t="n">
        <v>3.4997</v>
      </c>
      <c r="E1517" t="n">
        <v>28.57</v>
      </c>
      <c r="F1517" t="n">
        <v>24.16</v>
      </c>
      <c r="G1517" t="n">
        <v>36.24</v>
      </c>
      <c r="H1517" t="n">
        <v>0.52</v>
      </c>
      <c r="I1517" t="n">
        <v>40</v>
      </c>
      <c r="J1517" t="n">
        <v>232.62</v>
      </c>
      <c r="K1517" t="n">
        <v>56.94</v>
      </c>
      <c r="L1517" t="n">
        <v>6.75</v>
      </c>
      <c r="M1517" t="n">
        <v>38</v>
      </c>
      <c r="N1517" t="n">
        <v>53.93</v>
      </c>
      <c r="O1517" t="n">
        <v>28924.39</v>
      </c>
      <c r="P1517" t="n">
        <v>366.32</v>
      </c>
      <c r="Q1517" t="n">
        <v>608.9299999999999</v>
      </c>
      <c r="R1517" t="n">
        <v>71.81999999999999</v>
      </c>
      <c r="S1517" t="n">
        <v>46.36</v>
      </c>
      <c r="T1517" t="n">
        <v>12255.36</v>
      </c>
      <c r="U1517" t="n">
        <v>0.65</v>
      </c>
      <c r="V1517" t="n">
        <v>0.88</v>
      </c>
      <c r="W1517" t="n">
        <v>9.24</v>
      </c>
      <c r="X1517" t="n">
        <v>0.78</v>
      </c>
      <c r="Y1517" t="n">
        <v>1</v>
      </c>
      <c r="Z1517" t="n">
        <v>10</v>
      </c>
    </row>
    <row r="1518">
      <c r="A1518" t="n">
        <v>24</v>
      </c>
      <c r="B1518" t="n">
        <v>115</v>
      </c>
      <c r="C1518" t="inlineStr">
        <is>
          <t xml:space="preserve">CONCLUIDO	</t>
        </is>
      </c>
      <c r="D1518" t="n">
        <v>3.5087</v>
      </c>
      <c r="E1518" t="n">
        <v>28.5</v>
      </c>
      <c r="F1518" t="n">
        <v>24.13</v>
      </c>
      <c r="G1518" t="n">
        <v>37.12</v>
      </c>
      <c r="H1518" t="n">
        <v>0.53</v>
      </c>
      <c r="I1518" t="n">
        <v>39</v>
      </c>
      <c r="J1518" t="n">
        <v>233.05</v>
      </c>
      <c r="K1518" t="n">
        <v>56.94</v>
      </c>
      <c r="L1518" t="n">
        <v>7</v>
      </c>
      <c r="M1518" t="n">
        <v>37</v>
      </c>
      <c r="N1518" t="n">
        <v>54.11</v>
      </c>
      <c r="O1518" t="n">
        <v>28977.11</v>
      </c>
      <c r="P1518" t="n">
        <v>365.54</v>
      </c>
      <c r="Q1518" t="n">
        <v>608.91</v>
      </c>
      <c r="R1518" t="n">
        <v>70.93000000000001</v>
      </c>
      <c r="S1518" t="n">
        <v>46.36</v>
      </c>
      <c r="T1518" t="n">
        <v>11815.21</v>
      </c>
      <c r="U1518" t="n">
        <v>0.65</v>
      </c>
      <c r="V1518" t="n">
        <v>0.88</v>
      </c>
      <c r="W1518" t="n">
        <v>9.24</v>
      </c>
      <c r="X1518" t="n">
        <v>0.75</v>
      </c>
      <c r="Y1518" t="n">
        <v>1</v>
      </c>
      <c r="Z1518" t="n">
        <v>10</v>
      </c>
    </row>
    <row r="1519">
      <c r="A1519" t="n">
        <v>25</v>
      </c>
      <c r="B1519" t="n">
        <v>115</v>
      </c>
      <c r="C1519" t="inlineStr">
        <is>
          <t xml:space="preserve">CONCLUIDO	</t>
        </is>
      </c>
      <c r="D1519" t="n">
        <v>3.5233</v>
      </c>
      <c r="E1519" t="n">
        <v>28.38</v>
      </c>
      <c r="F1519" t="n">
        <v>24.1</v>
      </c>
      <c r="G1519" t="n">
        <v>39.08</v>
      </c>
      <c r="H1519" t="n">
        <v>0.55</v>
      </c>
      <c r="I1519" t="n">
        <v>37</v>
      </c>
      <c r="J1519" t="n">
        <v>233.48</v>
      </c>
      <c r="K1519" t="n">
        <v>56.94</v>
      </c>
      <c r="L1519" t="n">
        <v>7.25</v>
      </c>
      <c r="M1519" t="n">
        <v>35</v>
      </c>
      <c r="N1519" t="n">
        <v>54.29</v>
      </c>
      <c r="O1519" t="n">
        <v>29029.89</v>
      </c>
      <c r="P1519" t="n">
        <v>364.69</v>
      </c>
      <c r="Q1519" t="n">
        <v>608.85</v>
      </c>
      <c r="R1519" t="n">
        <v>69.86</v>
      </c>
      <c r="S1519" t="n">
        <v>46.36</v>
      </c>
      <c r="T1519" t="n">
        <v>11291.99</v>
      </c>
      <c r="U1519" t="n">
        <v>0.66</v>
      </c>
      <c r="V1519" t="n">
        <v>0.88</v>
      </c>
      <c r="W1519" t="n">
        <v>9.24</v>
      </c>
      <c r="X1519" t="n">
        <v>0.72</v>
      </c>
      <c r="Y1519" t="n">
        <v>1</v>
      </c>
      <c r="Z1519" t="n">
        <v>10</v>
      </c>
    </row>
    <row r="1520">
      <c r="A1520" t="n">
        <v>26</v>
      </c>
      <c r="B1520" t="n">
        <v>115</v>
      </c>
      <c r="C1520" t="inlineStr">
        <is>
          <t xml:space="preserve">CONCLUIDO	</t>
        </is>
      </c>
      <c r="D1520" t="n">
        <v>3.5306</v>
      </c>
      <c r="E1520" t="n">
        <v>28.32</v>
      </c>
      <c r="F1520" t="n">
        <v>24.08</v>
      </c>
      <c r="G1520" t="n">
        <v>40.14</v>
      </c>
      <c r="H1520" t="n">
        <v>0.57</v>
      </c>
      <c r="I1520" t="n">
        <v>36</v>
      </c>
      <c r="J1520" t="n">
        <v>233.91</v>
      </c>
      <c r="K1520" t="n">
        <v>56.94</v>
      </c>
      <c r="L1520" t="n">
        <v>7.5</v>
      </c>
      <c r="M1520" t="n">
        <v>34</v>
      </c>
      <c r="N1520" t="n">
        <v>54.46</v>
      </c>
      <c r="O1520" t="n">
        <v>29082.74</v>
      </c>
      <c r="P1520" t="n">
        <v>364.28</v>
      </c>
      <c r="Q1520" t="n">
        <v>608.91</v>
      </c>
      <c r="R1520" t="n">
        <v>69.38</v>
      </c>
      <c r="S1520" t="n">
        <v>46.36</v>
      </c>
      <c r="T1520" t="n">
        <v>11057.44</v>
      </c>
      <c r="U1520" t="n">
        <v>0.67</v>
      </c>
      <c r="V1520" t="n">
        <v>0.88</v>
      </c>
      <c r="W1520" t="n">
        <v>9.24</v>
      </c>
      <c r="X1520" t="n">
        <v>0.71</v>
      </c>
      <c r="Y1520" t="n">
        <v>1</v>
      </c>
      <c r="Z1520" t="n">
        <v>10</v>
      </c>
    </row>
    <row r="1521">
      <c r="A1521" t="n">
        <v>27</v>
      </c>
      <c r="B1521" t="n">
        <v>115</v>
      </c>
      <c r="C1521" t="inlineStr">
        <is>
          <t xml:space="preserve">CONCLUIDO	</t>
        </is>
      </c>
      <c r="D1521" t="n">
        <v>3.5385</v>
      </c>
      <c r="E1521" t="n">
        <v>28.26</v>
      </c>
      <c r="F1521" t="n">
        <v>24.06</v>
      </c>
      <c r="G1521" t="n">
        <v>41.25</v>
      </c>
      <c r="H1521" t="n">
        <v>0.59</v>
      </c>
      <c r="I1521" t="n">
        <v>35</v>
      </c>
      <c r="J1521" t="n">
        <v>234.34</v>
      </c>
      <c r="K1521" t="n">
        <v>56.94</v>
      </c>
      <c r="L1521" t="n">
        <v>7.75</v>
      </c>
      <c r="M1521" t="n">
        <v>33</v>
      </c>
      <c r="N1521" t="n">
        <v>54.64</v>
      </c>
      <c r="O1521" t="n">
        <v>29135.65</v>
      </c>
      <c r="P1521" t="n">
        <v>363.87</v>
      </c>
      <c r="Q1521" t="n">
        <v>608.86</v>
      </c>
      <c r="R1521" t="n">
        <v>68.76000000000001</v>
      </c>
      <c r="S1521" t="n">
        <v>46.36</v>
      </c>
      <c r="T1521" t="n">
        <v>10752.5</v>
      </c>
      <c r="U1521" t="n">
        <v>0.67</v>
      </c>
      <c r="V1521" t="n">
        <v>0.89</v>
      </c>
      <c r="W1521" t="n">
        <v>9.24</v>
      </c>
      <c r="X1521" t="n">
        <v>0.6899999999999999</v>
      </c>
      <c r="Y1521" t="n">
        <v>1</v>
      </c>
      <c r="Z1521" t="n">
        <v>10</v>
      </c>
    </row>
    <row r="1522">
      <c r="A1522" t="n">
        <v>28</v>
      </c>
      <c r="B1522" t="n">
        <v>115</v>
      </c>
      <c r="C1522" t="inlineStr">
        <is>
          <t xml:space="preserve">CONCLUIDO	</t>
        </is>
      </c>
      <c r="D1522" t="n">
        <v>3.5472</v>
      </c>
      <c r="E1522" t="n">
        <v>28.19</v>
      </c>
      <c r="F1522" t="n">
        <v>24.04</v>
      </c>
      <c r="G1522" t="n">
        <v>42.42</v>
      </c>
      <c r="H1522" t="n">
        <v>0.61</v>
      </c>
      <c r="I1522" t="n">
        <v>34</v>
      </c>
      <c r="J1522" t="n">
        <v>234.77</v>
      </c>
      <c r="K1522" t="n">
        <v>56.94</v>
      </c>
      <c r="L1522" t="n">
        <v>8</v>
      </c>
      <c r="M1522" t="n">
        <v>32</v>
      </c>
      <c r="N1522" t="n">
        <v>54.82</v>
      </c>
      <c r="O1522" t="n">
        <v>29188.62</v>
      </c>
      <c r="P1522" t="n">
        <v>363.08</v>
      </c>
      <c r="Q1522" t="n">
        <v>608.85</v>
      </c>
      <c r="R1522" t="n">
        <v>67.98</v>
      </c>
      <c r="S1522" t="n">
        <v>46.36</v>
      </c>
      <c r="T1522" t="n">
        <v>10365.59</v>
      </c>
      <c r="U1522" t="n">
        <v>0.68</v>
      </c>
      <c r="V1522" t="n">
        <v>0.89</v>
      </c>
      <c r="W1522" t="n">
        <v>9.24</v>
      </c>
      <c r="X1522" t="n">
        <v>0.67</v>
      </c>
      <c r="Y1522" t="n">
        <v>1</v>
      </c>
      <c r="Z1522" t="n">
        <v>10</v>
      </c>
    </row>
    <row r="1523">
      <c r="A1523" t="n">
        <v>29</v>
      </c>
      <c r="B1523" t="n">
        <v>115</v>
      </c>
      <c r="C1523" t="inlineStr">
        <is>
          <t xml:space="preserve">CONCLUIDO	</t>
        </is>
      </c>
      <c r="D1523" t="n">
        <v>3.556</v>
      </c>
      <c r="E1523" t="n">
        <v>28.12</v>
      </c>
      <c r="F1523" t="n">
        <v>24.01</v>
      </c>
      <c r="G1523" t="n">
        <v>43.66</v>
      </c>
      <c r="H1523" t="n">
        <v>0.62</v>
      </c>
      <c r="I1523" t="n">
        <v>33</v>
      </c>
      <c r="J1523" t="n">
        <v>235.2</v>
      </c>
      <c r="K1523" t="n">
        <v>56.94</v>
      </c>
      <c r="L1523" t="n">
        <v>8.25</v>
      </c>
      <c r="M1523" t="n">
        <v>31</v>
      </c>
      <c r="N1523" t="n">
        <v>55</v>
      </c>
      <c r="O1523" t="n">
        <v>29241.66</v>
      </c>
      <c r="P1523" t="n">
        <v>362.41</v>
      </c>
      <c r="Q1523" t="n">
        <v>608.87</v>
      </c>
      <c r="R1523" t="n">
        <v>67.16</v>
      </c>
      <c r="S1523" t="n">
        <v>46.36</v>
      </c>
      <c r="T1523" t="n">
        <v>9960.18</v>
      </c>
      <c r="U1523" t="n">
        <v>0.6899999999999999</v>
      </c>
      <c r="V1523" t="n">
        <v>0.89</v>
      </c>
      <c r="W1523" t="n">
        <v>9.23</v>
      </c>
      <c r="X1523" t="n">
        <v>0.64</v>
      </c>
      <c r="Y1523" t="n">
        <v>1</v>
      </c>
      <c r="Z1523" t="n">
        <v>10</v>
      </c>
    </row>
    <row r="1524">
      <c r="A1524" t="n">
        <v>30</v>
      </c>
      <c r="B1524" t="n">
        <v>115</v>
      </c>
      <c r="C1524" t="inlineStr">
        <is>
          <t xml:space="preserve">CONCLUIDO	</t>
        </is>
      </c>
      <c r="D1524" t="n">
        <v>3.5633</v>
      </c>
      <c r="E1524" t="n">
        <v>28.06</v>
      </c>
      <c r="F1524" t="n">
        <v>24</v>
      </c>
      <c r="G1524" t="n">
        <v>45</v>
      </c>
      <c r="H1524" t="n">
        <v>0.64</v>
      </c>
      <c r="I1524" t="n">
        <v>32</v>
      </c>
      <c r="J1524" t="n">
        <v>235.63</v>
      </c>
      <c r="K1524" t="n">
        <v>56.94</v>
      </c>
      <c r="L1524" t="n">
        <v>8.5</v>
      </c>
      <c r="M1524" t="n">
        <v>30</v>
      </c>
      <c r="N1524" t="n">
        <v>55.18</v>
      </c>
      <c r="O1524" t="n">
        <v>29294.76</v>
      </c>
      <c r="P1524" t="n">
        <v>361.89</v>
      </c>
      <c r="Q1524" t="n">
        <v>608.9</v>
      </c>
      <c r="R1524" t="n">
        <v>66.88</v>
      </c>
      <c r="S1524" t="n">
        <v>46.36</v>
      </c>
      <c r="T1524" t="n">
        <v>9829.74</v>
      </c>
      <c r="U1524" t="n">
        <v>0.6899999999999999</v>
      </c>
      <c r="V1524" t="n">
        <v>0.89</v>
      </c>
      <c r="W1524" t="n">
        <v>9.23</v>
      </c>
      <c r="X1524" t="n">
        <v>0.62</v>
      </c>
      <c r="Y1524" t="n">
        <v>1</v>
      </c>
      <c r="Z1524" t="n">
        <v>10</v>
      </c>
    </row>
    <row r="1525">
      <c r="A1525" t="n">
        <v>31</v>
      </c>
      <c r="B1525" t="n">
        <v>115</v>
      </c>
      <c r="C1525" t="inlineStr">
        <is>
          <t xml:space="preserve">CONCLUIDO	</t>
        </is>
      </c>
      <c r="D1525" t="n">
        <v>3.5729</v>
      </c>
      <c r="E1525" t="n">
        <v>27.99</v>
      </c>
      <c r="F1525" t="n">
        <v>23.97</v>
      </c>
      <c r="G1525" t="n">
        <v>46.39</v>
      </c>
      <c r="H1525" t="n">
        <v>0.66</v>
      </c>
      <c r="I1525" t="n">
        <v>31</v>
      </c>
      <c r="J1525" t="n">
        <v>236.06</v>
      </c>
      <c r="K1525" t="n">
        <v>56.94</v>
      </c>
      <c r="L1525" t="n">
        <v>8.75</v>
      </c>
      <c r="M1525" t="n">
        <v>29</v>
      </c>
      <c r="N1525" t="n">
        <v>55.36</v>
      </c>
      <c r="O1525" t="n">
        <v>29347.92</v>
      </c>
      <c r="P1525" t="n">
        <v>361.34</v>
      </c>
      <c r="Q1525" t="n">
        <v>608.89</v>
      </c>
      <c r="R1525" t="n">
        <v>65.84999999999999</v>
      </c>
      <c r="S1525" t="n">
        <v>46.36</v>
      </c>
      <c r="T1525" t="n">
        <v>9317.23</v>
      </c>
      <c r="U1525" t="n">
        <v>0.7</v>
      </c>
      <c r="V1525" t="n">
        <v>0.89</v>
      </c>
      <c r="W1525" t="n">
        <v>9.23</v>
      </c>
      <c r="X1525" t="n">
        <v>0.59</v>
      </c>
      <c r="Y1525" t="n">
        <v>1</v>
      </c>
      <c r="Z1525" t="n">
        <v>10</v>
      </c>
    </row>
    <row r="1526">
      <c r="A1526" t="n">
        <v>32</v>
      </c>
      <c r="B1526" t="n">
        <v>115</v>
      </c>
      <c r="C1526" t="inlineStr">
        <is>
          <t xml:space="preserve">CONCLUIDO	</t>
        </is>
      </c>
      <c r="D1526" t="n">
        <v>3.5793</v>
      </c>
      <c r="E1526" t="n">
        <v>27.94</v>
      </c>
      <c r="F1526" t="n">
        <v>23.96</v>
      </c>
      <c r="G1526" t="n">
        <v>47.92</v>
      </c>
      <c r="H1526" t="n">
        <v>0.68</v>
      </c>
      <c r="I1526" t="n">
        <v>30</v>
      </c>
      <c r="J1526" t="n">
        <v>236.49</v>
      </c>
      <c r="K1526" t="n">
        <v>56.94</v>
      </c>
      <c r="L1526" t="n">
        <v>9</v>
      </c>
      <c r="M1526" t="n">
        <v>28</v>
      </c>
      <c r="N1526" t="n">
        <v>55.55</v>
      </c>
      <c r="O1526" t="n">
        <v>29401.15</v>
      </c>
      <c r="P1526" t="n">
        <v>360.64</v>
      </c>
      <c r="Q1526" t="n">
        <v>608.9</v>
      </c>
      <c r="R1526" t="n">
        <v>65.56999999999999</v>
      </c>
      <c r="S1526" t="n">
        <v>46.36</v>
      </c>
      <c r="T1526" t="n">
        <v>9180.309999999999</v>
      </c>
      <c r="U1526" t="n">
        <v>0.71</v>
      </c>
      <c r="V1526" t="n">
        <v>0.89</v>
      </c>
      <c r="W1526" t="n">
        <v>9.23</v>
      </c>
      <c r="X1526" t="n">
        <v>0.59</v>
      </c>
      <c r="Y1526" t="n">
        <v>1</v>
      </c>
      <c r="Z1526" t="n">
        <v>10</v>
      </c>
    </row>
    <row r="1527">
      <c r="A1527" t="n">
        <v>33</v>
      </c>
      <c r="B1527" t="n">
        <v>115</v>
      </c>
      <c r="C1527" t="inlineStr">
        <is>
          <t xml:space="preserve">CONCLUIDO	</t>
        </is>
      </c>
      <c r="D1527" t="n">
        <v>3.5885</v>
      </c>
      <c r="E1527" t="n">
        <v>27.87</v>
      </c>
      <c r="F1527" t="n">
        <v>23.93</v>
      </c>
      <c r="G1527" t="n">
        <v>49.52</v>
      </c>
      <c r="H1527" t="n">
        <v>0.6899999999999999</v>
      </c>
      <c r="I1527" t="n">
        <v>29</v>
      </c>
      <c r="J1527" t="n">
        <v>236.92</v>
      </c>
      <c r="K1527" t="n">
        <v>56.94</v>
      </c>
      <c r="L1527" t="n">
        <v>9.25</v>
      </c>
      <c r="M1527" t="n">
        <v>27</v>
      </c>
      <c r="N1527" t="n">
        <v>55.73</v>
      </c>
      <c r="O1527" t="n">
        <v>29454.44</v>
      </c>
      <c r="P1527" t="n">
        <v>360.21</v>
      </c>
      <c r="Q1527" t="n">
        <v>608.89</v>
      </c>
      <c r="R1527" t="n">
        <v>64.63</v>
      </c>
      <c r="S1527" t="n">
        <v>46.36</v>
      </c>
      <c r="T1527" t="n">
        <v>8717.92</v>
      </c>
      <c r="U1527" t="n">
        <v>0.72</v>
      </c>
      <c r="V1527" t="n">
        <v>0.89</v>
      </c>
      <c r="W1527" t="n">
        <v>9.23</v>
      </c>
      <c r="X1527" t="n">
        <v>0.5600000000000001</v>
      </c>
      <c r="Y1527" t="n">
        <v>1</v>
      </c>
      <c r="Z1527" t="n">
        <v>10</v>
      </c>
    </row>
    <row r="1528">
      <c r="A1528" t="n">
        <v>34</v>
      </c>
      <c r="B1528" t="n">
        <v>115</v>
      </c>
      <c r="C1528" t="inlineStr">
        <is>
          <t xml:space="preserve">CONCLUIDO	</t>
        </is>
      </c>
      <c r="D1528" t="n">
        <v>3.5881</v>
      </c>
      <c r="E1528" t="n">
        <v>27.87</v>
      </c>
      <c r="F1528" t="n">
        <v>23.94</v>
      </c>
      <c r="G1528" t="n">
        <v>49.52</v>
      </c>
      <c r="H1528" t="n">
        <v>0.71</v>
      </c>
      <c r="I1528" t="n">
        <v>29</v>
      </c>
      <c r="J1528" t="n">
        <v>237.35</v>
      </c>
      <c r="K1528" t="n">
        <v>56.94</v>
      </c>
      <c r="L1528" t="n">
        <v>9.5</v>
      </c>
      <c r="M1528" t="n">
        <v>27</v>
      </c>
      <c r="N1528" t="n">
        <v>55.91</v>
      </c>
      <c r="O1528" t="n">
        <v>29507.8</v>
      </c>
      <c r="P1528" t="n">
        <v>359.89</v>
      </c>
      <c r="Q1528" t="n">
        <v>608.86</v>
      </c>
      <c r="R1528" t="n">
        <v>64.70999999999999</v>
      </c>
      <c r="S1528" t="n">
        <v>46.36</v>
      </c>
      <c r="T1528" t="n">
        <v>8758.049999999999</v>
      </c>
      <c r="U1528" t="n">
        <v>0.72</v>
      </c>
      <c r="V1528" t="n">
        <v>0.89</v>
      </c>
      <c r="W1528" t="n">
        <v>9.23</v>
      </c>
      <c r="X1528" t="n">
        <v>0.5600000000000001</v>
      </c>
      <c r="Y1528" t="n">
        <v>1</v>
      </c>
      <c r="Z1528" t="n">
        <v>10</v>
      </c>
    </row>
    <row r="1529">
      <c r="A1529" t="n">
        <v>35</v>
      </c>
      <c r="B1529" t="n">
        <v>115</v>
      </c>
      <c r="C1529" t="inlineStr">
        <is>
          <t xml:space="preserve">CONCLUIDO	</t>
        </is>
      </c>
      <c r="D1529" t="n">
        <v>3.5969</v>
      </c>
      <c r="E1529" t="n">
        <v>27.8</v>
      </c>
      <c r="F1529" t="n">
        <v>23.91</v>
      </c>
      <c r="G1529" t="n">
        <v>51.24</v>
      </c>
      <c r="H1529" t="n">
        <v>0.73</v>
      </c>
      <c r="I1529" t="n">
        <v>28</v>
      </c>
      <c r="J1529" t="n">
        <v>237.79</v>
      </c>
      <c r="K1529" t="n">
        <v>56.94</v>
      </c>
      <c r="L1529" t="n">
        <v>9.75</v>
      </c>
      <c r="M1529" t="n">
        <v>26</v>
      </c>
      <c r="N1529" t="n">
        <v>56.09</v>
      </c>
      <c r="O1529" t="n">
        <v>29561.22</v>
      </c>
      <c r="P1529" t="n">
        <v>359.17</v>
      </c>
      <c r="Q1529" t="n">
        <v>608.85</v>
      </c>
      <c r="R1529" t="n">
        <v>64</v>
      </c>
      <c r="S1529" t="n">
        <v>46.36</v>
      </c>
      <c r="T1529" t="n">
        <v>8406.18</v>
      </c>
      <c r="U1529" t="n">
        <v>0.72</v>
      </c>
      <c r="V1529" t="n">
        <v>0.89</v>
      </c>
      <c r="W1529" t="n">
        <v>9.23</v>
      </c>
      <c r="X1529" t="n">
        <v>0.54</v>
      </c>
      <c r="Y1529" t="n">
        <v>1</v>
      </c>
      <c r="Z1529" t="n">
        <v>10</v>
      </c>
    </row>
    <row r="1530">
      <c r="A1530" t="n">
        <v>36</v>
      </c>
      <c r="B1530" t="n">
        <v>115</v>
      </c>
      <c r="C1530" t="inlineStr">
        <is>
          <t xml:space="preserve">CONCLUIDO	</t>
        </is>
      </c>
      <c r="D1530" t="n">
        <v>3.6065</v>
      </c>
      <c r="E1530" t="n">
        <v>27.73</v>
      </c>
      <c r="F1530" t="n">
        <v>23.88</v>
      </c>
      <c r="G1530" t="n">
        <v>53.07</v>
      </c>
      <c r="H1530" t="n">
        <v>0.75</v>
      </c>
      <c r="I1530" t="n">
        <v>27</v>
      </c>
      <c r="J1530" t="n">
        <v>238.22</v>
      </c>
      <c r="K1530" t="n">
        <v>56.94</v>
      </c>
      <c r="L1530" t="n">
        <v>10</v>
      </c>
      <c r="M1530" t="n">
        <v>25</v>
      </c>
      <c r="N1530" t="n">
        <v>56.28</v>
      </c>
      <c r="O1530" t="n">
        <v>29614.71</v>
      </c>
      <c r="P1530" t="n">
        <v>358.59</v>
      </c>
      <c r="Q1530" t="n">
        <v>608.85</v>
      </c>
      <c r="R1530" t="n">
        <v>63.12</v>
      </c>
      <c r="S1530" t="n">
        <v>46.36</v>
      </c>
      <c r="T1530" t="n">
        <v>7974.55</v>
      </c>
      <c r="U1530" t="n">
        <v>0.73</v>
      </c>
      <c r="V1530" t="n">
        <v>0.89</v>
      </c>
      <c r="W1530" t="n">
        <v>9.220000000000001</v>
      </c>
      <c r="X1530" t="n">
        <v>0.51</v>
      </c>
      <c r="Y1530" t="n">
        <v>1</v>
      </c>
      <c r="Z1530" t="n">
        <v>10</v>
      </c>
    </row>
    <row r="1531">
      <c r="A1531" t="n">
        <v>37</v>
      </c>
      <c r="B1531" t="n">
        <v>115</v>
      </c>
      <c r="C1531" t="inlineStr">
        <is>
          <t xml:space="preserve">CONCLUIDO	</t>
        </is>
      </c>
      <c r="D1531" t="n">
        <v>3.6167</v>
      </c>
      <c r="E1531" t="n">
        <v>27.65</v>
      </c>
      <c r="F1531" t="n">
        <v>23.85</v>
      </c>
      <c r="G1531" t="n">
        <v>55.03</v>
      </c>
      <c r="H1531" t="n">
        <v>0.76</v>
      </c>
      <c r="I1531" t="n">
        <v>26</v>
      </c>
      <c r="J1531" t="n">
        <v>238.66</v>
      </c>
      <c r="K1531" t="n">
        <v>56.94</v>
      </c>
      <c r="L1531" t="n">
        <v>10.25</v>
      </c>
      <c r="M1531" t="n">
        <v>24</v>
      </c>
      <c r="N1531" t="n">
        <v>56.46</v>
      </c>
      <c r="O1531" t="n">
        <v>29668.27</v>
      </c>
      <c r="P1531" t="n">
        <v>357.77</v>
      </c>
      <c r="Q1531" t="n">
        <v>608.92</v>
      </c>
      <c r="R1531" t="n">
        <v>62.09</v>
      </c>
      <c r="S1531" t="n">
        <v>46.36</v>
      </c>
      <c r="T1531" t="n">
        <v>7460.27</v>
      </c>
      <c r="U1531" t="n">
        <v>0.75</v>
      </c>
      <c r="V1531" t="n">
        <v>0.89</v>
      </c>
      <c r="W1531" t="n">
        <v>9.220000000000001</v>
      </c>
      <c r="X1531" t="n">
        <v>0.47</v>
      </c>
      <c r="Y1531" t="n">
        <v>1</v>
      </c>
      <c r="Z1531" t="n">
        <v>10</v>
      </c>
    </row>
    <row r="1532">
      <c r="A1532" t="n">
        <v>38</v>
      </c>
      <c r="B1532" t="n">
        <v>115</v>
      </c>
      <c r="C1532" t="inlineStr">
        <is>
          <t xml:space="preserve">CONCLUIDO	</t>
        </is>
      </c>
      <c r="D1532" t="n">
        <v>3.6129</v>
      </c>
      <c r="E1532" t="n">
        <v>27.68</v>
      </c>
      <c r="F1532" t="n">
        <v>23.88</v>
      </c>
      <c r="G1532" t="n">
        <v>55.1</v>
      </c>
      <c r="H1532" t="n">
        <v>0.78</v>
      </c>
      <c r="I1532" t="n">
        <v>26</v>
      </c>
      <c r="J1532" t="n">
        <v>239.09</v>
      </c>
      <c r="K1532" t="n">
        <v>56.94</v>
      </c>
      <c r="L1532" t="n">
        <v>10.5</v>
      </c>
      <c r="M1532" t="n">
        <v>24</v>
      </c>
      <c r="N1532" t="n">
        <v>56.65</v>
      </c>
      <c r="O1532" t="n">
        <v>29721.89</v>
      </c>
      <c r="P1532" t="n">
        <v>357.73</v>
      </c>
      <c r="Q1532" t="n">
        <v>608.86</v>
      </c>
      <c r="R1532" t="n">
        <v>63.18</v>
      </c>
      <c r="S1532" t="n">
        <v>46.36</v>
      </c>
      <c r="T1532" t="n">
        <v>8008.21</v>
      </c>
      <c r="U1532" t="n">
        <v>0.73</v>
      </c>
      <c r="V1532" t="n">
        <v>0.89</v>
      </c>
      <c r="W1532" t="n">
        <v>9.220000000000001</v>
      </c>
      <c r="X1532" t="n">
        <v>0.5</v>
      </c>
      <c r="Y1532" t="n">
        <v>1</v>
      </c>
      <c r="Z1532" t="n">
        <v>10</v>
      </c>
    </row>
    <row r="1533">
      <c r="A1533" t="n">
        <v>39</v>
      </c>
      <c r="B1533" t="n">
        <v>115</v>
      </c>
      <c r="C1533" t="inlineStr">
        <is>
          <t xml:space="preserve">CONCLUIDO	</t>
        </is>
      </c>
      <c r="D1533" t="n">
        <v>3.6201</v>
      </c>
      <c r="E1533" t="n">
        <v>27.62</v>
      </c>
      <c r="F1533" t="n">
        <v>23.87</v>
      </c>
      <c r="G1533" t="n">
        <v>57.28</v>
      </c>
      <c r="H1533" t="n">
        <v>0.8</v>
      </c>
      <c r="I1533" t="n">
        <v>25</v>
      </c>
      <c r="J1533" t="n">
        <v>239.53</v>
      </c>
      <c r="K1533" t="n">
        <v>56.94</v>
      </c>
      <c r="L1533" t="n">
        <v>10.75</v>
      </c>
      <c r="M1533" t="n">
        <v>23</v>
      </c>
      <c r="N1533" t="n">
        <v>56.83</v>
      </c>
      <c r="O1533" t="n">
        <v>29775.57</v>
      </c>
      <c r="P1533" t="n">
        <v>357.5</v>
      </c>
      <c r="Q1533" t="n">
        <v>608.9</v>
      </c>
      <c r="R1533" t="n">
        <v>62.41</v>
      </c>
      <c r="S1533" t="n">
        <v>46.36</v>
      </c>
      <c r="T1533" t="n">
        <v>7629.76</v>
      </c>
      <c r="U1533" t="n">
        <v>0.74</v>
      </c>
      <c r="V1533" t="n">
        <v>0.89</v>
      </c>
      <c r="W1533" t="n">
        <v>9.23</v>
      </c>
      <c r="X1533" t="n">
        <v>0.49</v>
      </c>
      <c r="Y1533" t="n">
        <v>1</v>
      </c>
      <c r="Z1533" t="n">
        <v>10</v>
      </c>
    </row>
    <row r="1534">
      <c r="A1534" t="n">
        <v>40</v>
      </c>
      <c r="B1534" t="n">
        <v>115</v>
      </c>
      <c r="C1534" t="inlineStr">
        <is>
          <t xml:space="preserve">CONCLUIDO	</t>
        </is>
      </c>
      <c r="D1534" t="n">
        <v>3.6211</v>
      </c>
      <c r="E1534" t="n">
        <v>27.62</v>
      </c>
      <c r="F1534" t="n">
        <v>23.86</v>
      </c>
      <c r="G1534" t="n">
        <v>57.26</v>
      </c>
      <c r="H1534" t="n">
        <v>0.82</v>
      </c>
      <c r="I1534" t="n">
        <v>25</v>
      </c>
      <c r="J1534" t="n">
        <v>239.96</v>
      </c>
      <c r="K1534" t="n">
        <v>56.94</v>
      </c>
      <c r="L1534" t="n">
        <v>11</v>
      </c>
      <c r="M1534" t="n">
        <v>23</v>
      </c>
      <c r="N1534" t="n">
        <v>57.02</v>
      </c>
      <c r="O1534" t="n">
        <v>29829.32</v>
      </c>
      <c r="P1534" t="n">
        <v>357.04</v>
      </c>
      <c r="Q1534" t="n">
        <v>608.96</v>
      </c>
      <c r="R1534" t="n">
        <v>62.46</v>
      </c>
      <c r="S1534" t="n">
        <v>46.36</v>
      </c>
      <c r="T1534" t="n">
        <v>7653.85</v>
      </c>
      <c r="U1534" t="n">
        <v>0.74</v>
      </c>
      <c r="V1534" t="n">
        <v>0.89</v>
      </c>
      <c r="W1534" t="n">
        <v>9.220000000000001</v>
      </c>
      <c r="X1534" t="n">
        <v>0.48</v>
      </c>
      <c r="Y1534" t="n">
        <v>1</v>
      </c>
      <c r="Z1534" t="n">
        <v>10</v>
      </c>
    </row>
    <row r="1535">
      <c r="A1535" t="n">
        <v>41</v>
      </c>
      <c r="B1535" t="n">
        <v>115</v>
      </c>
      <c r="C1535" t="inlineStr">
        <is>
          <t xml:space="preserve">CONCLUIDO	</t>
        </is>
      </c>
      <c r="D1535" t="n">
        <v>3.6308</v>
      </c>
      <c r="E1535" t="n">
        <v>27.54</v>
      </c>
      <c r="F1535" t="n">
        <v>23.83</v>
      </c>
      <c r="G1535" t="n">
        <v>59.57</v>
      </c>
      <c r="H1535" t="n">
        <v>0.83</v>
      </c>
      <c r="I1535" t="n">
        <v>24</v>
      </c>
      <c r="J1535" t="n">
        <v>240.4</v>
      </c>
      <c r="K1535" t="n">
        <v>56.94</v>
      </c>
      <c r="L1535" t="n">
        <v>11.25</v>
      </c>
      <c r="M1535" t="n">
        <v>22</v>
      </c>
      <c r="N1535" t="n">
        <v>57.21</v>
      </c>
      <c r="O1535" t="n">
        <v>29883.27</v>
      </c>
      <c r="P1535" t="n">
        <v>356.26</v>
      </c>
      <c r="Q1535" t="n">
        <v>608.84</v>
      </c>
      <c r="R1535" t="n">
        <v>61.41</v>
      </c>
      <c r="S1535" t="n">
        <v>46.36</v>
      </c>
      <c r="T1535" t="n">
        <v>7130.84</v>
      </c>
      <c r="U1535" t="n">
        <v>0.75</v>
      </c>
      <c r="V1535" t="n">
        <v>0.89</v>
      </c>
      <c r="W1535" t="n">
        <v>9.220000000000001</v>
      </c>
      <c r="X1535" t="n">
        <v>0.46</v>
      </c>
      <c r="Y1535" t="n">
        <v>1</v>
      </c>
      <c r="Z1535" t="n">
        <v>10</v>
      </c>
    </row>
    <row r="1536">
      <c r="A1536" t="n">
        <v>42</v>
      </c>
      <c r="B1536" t="n">
        <v>115</v>
      </c>
      <c r="C1536" t="inlineStr">
        <is>
          <t xml:space="preserve">CONCLUIDO	</t>
        </is>
      </c>
      <c r="D1536" t="n">
        <v>3.6295</v>
      </c>
      <c r="E1536" t="n">
        <v>27.55</v>
      </c>
      <c r="F1536" t="n">
        <v>23.84</v>
      </c>
      <c r="G1536" t="n">
        <v>59.59</v>
      </c>
      <c r="H1536" t="n">
        <v>0.85</v>
      </c>
      <c r="I1536" t="n">
        <v>24</v>
      </c>
      <c r="J1536" t="n">
        <v>240.84</v>
      </c>
      <c r="K1536" t="n">
        <v>56.94</v>
      </c>
      <c r="L1536" t="n">
        <v>11.5</v>
      </c>
      <c r="M1536" t="n">
        <v>22</v>
      </c>
      <c r="N1536" t="n">
        <v>57.39</v>
      </c>
      <c r="O1536" t="n">
        <v>29937.16</v>
      </c>
      <c r="P1536" t="n">
        <v>356.08</v>
      </c>
      <c r="Q1536" t="n">
        <v>608.86</v>
      </c>
      <c r="R1536" t="n">
        <v>61.95</v>
      </c>
      <c r="S1536" t="n">
        <v>46.36</v>
      </c>
      <c r="T1536" t="n">
        <v>7403.45</v>
      </c>
      <c r="U1536" t="n">
        <v>0.75</v>
      </c>
      <c r="V1536" t="n">
        <v>0.89</v>
      </c>
      <c r="W1536" t="n">
        <v>9.210000000000001</v>
      </c>
      <c r="X1536" t="n">
        <v>0.47</v>
      </c>
      <c r="Y1536" t="n">
        <v>1</v>
      </c>
      <c r="Z1536" t="n">
        <v>10</v>
      </c>
    </row>
    <row r="1537">
      <c r="A1537" t="n">
        <v>43</v>
      </c>
      <c r="B1537" t="n">
        <v>115</v>
      </c>
      <c r="C1537" t="inlineStr">
        <is>
          <t xml:space="preserve">CONCLUIDO	</t>
        </is>
      </c>
      <c r="D1537" t="n">
        <v>3.6377</v>
      </c>
      <c r="E1537" t="n">
        <v>27.49</v>
      </c>
      <c r="F1537" t="n">
        <v>23.82</v>
      </c>
      <c r="G1537" t="n">
        <v>62.14</v>
      </c>
      <c r="H1537" t="n">
        <v>0.87</v>
      </c>
      <c r="I1537" t="n">
        <v>23</v>
      </c>
      <c r="J1537" t="n">
        <v>241.27</v>
      </c>
      <c r="K1537" t="n">
        <v>56.94</v>
      </c>
      <c r="L1537" t="n">
        <v>11.75</v>
      </c>
      <c r="M1537" t="n">
        <v>21</v>
      </c>
      <c r="N1537" t="n">
        <v>57.58</v>
      </c>
      <c r="O1537" t="n">
        <v>29991.11</v>
      </c>
      <c r="P1537" t="n">
        <v>355.6</v>
      </c>
      <c r="Q1537" t="n">
        <v>608.9400000000001</v>
      </c>
      <c r="R1537" t="n">
        <v>61.09</v>
      </c>
      <c r="S1537" t="n">
        <v>46.36</v>
      </c>
      <c r="T1537" t="n">
        <v>6979.56</v>
      </c>
      <c r="U1537" t="n">
        <v>0.76</v>
      </c>
      <c r="V1537" t="n">
        <v>0.89</v>
      </c>
      <c r="W1537" t="n">
        <v>9.220000000000001</v>
      </c>
      <c r="X1537" t="n">
        <v>0.45</v>
      </c>
      <c r="Y1537" t="n">
        <v>1</v>
      </c>
      <c r="Z1537" t="n">
        <v>10</v>
      </c>
    </row>
    <row r="1538">
      <c r="A1538" t="n">
        <v>44</v>
      </c>
      <c r="B1538" t="n">
        <v>115</v>
      </c>
      <c r="C1538" t="inlineStr">
        <is>
          <t xml:space="preserve">CONCLUIDO	</t>
        </is>
      </c>
      <c r="D1538" t="n">
        <v>3.6378</v>
      </c>
      <c r="E1538" t="n">
        <v>27.49</v>
      </c>
      <c r="F1538" t="n">
        <v>23.82</v>
      </c>
      <c r="G1538" t="n">
        <v>62.14</v>
      </c>
      <c r="H1538" t="n">
        <v>0.88</v>
      </c>
      <c r="I1538" t="n">
        <v>23</v>
      </c>
      <c r="J1538" t="n">
        <v>241.71</v>
      </c>
      <c r="K1538" t="n">
        <v>56.94</v>
      </c>
      <c r="L1538" t="n">
        <v>12</v>
      </c>
      <c r="M1538" t="n">
        <v>21</v>
      </c>
      <c r="N1538" t="n">
        <v>57.77</v>
      </c>
      <c r="O1538" t="n">
        <v>30045.13</v>
      </c>
      <c r="P1538" t="n">
        <v>355.2</v>
      </c>
      <c r="Q1538" t="n">
        <v>608.85</v>
      </c>
      <c r="R1538" t="n">
        <v>61.4</v>
      </c>
      <c r="S1538" t="n">
        <v>46.36</v>
      </c>
      <c r="T1538" t="n">
        <v>7132.76</v>
      </c>
      <c r="U1538" t="n">
        <v>0.75</v>
      </c>
      <c r="V1538" t="n">
        <v>0.89</v>
      </c>
      <c r="W1538" t="n">
        <v>9.210000000000001</v>
      </c>
      <c r="X1538" t="n">
        <v>0.45</v>
      </c>
      <c r="Y1538" t="n">
        <v>1</v>
      </c>
      <c r="Z1538" t="n">
        <v>10</v>
      </c>
    </row>
    <row r="1539">
      <c r="A1539" t="n">
        <v>45</v>
      </c>
      <c r="B1539" t="n">
        <v>115</v>
      </c>
      <c r="C1539" t="inlineStr">
        <is>
          <t xml:space="preserve">CONCLUIDO	</t>
        </is>
      </c>
      <c r="D1539" t="n">
        <v>3.6472</v>
      </c>
      <c r="E1539" t="n">
        <v>27.42</v>
      </c>
      <c r="F1539" t="n">
        <v>23.79</v>
      </c>
      <c r="G1539" t="n">
        <v>64.89</v>
      </c>
      <c r="H1539" t="n">
        <v>0.9</v>
      </c>
      <c r="I1539" t="n">
        <v>22</v>
      </c>
      <c r="J1539" t="n">
        <v>242.15</v>
      </c>
      <c r="K1539" t="n">
        <v>56.94</v>
      </c>
      <c r="L1539" t="n">
        <v>12.25</v>
      </c>
      <c r="M1539" t="n">
        <v>20</v>
      </c>
      <c r="N1539" t="n">
        <v>57.96</v>
      </c>
      <c r="O1539" t="n">
        <v>30099.23</v>
      </c>
      <c r="P1539" t="n">
        <v>354.58</v>
      </c>
      <c r="Q1539" t="n">
        <v>608.78</v>
      </c>
      <c r="R1539" t="n">
        <v>60.53</v>
      </c>
      <c r="S1539" t="n">
        <v>46.36</v>
      </c>
      <c r="T1539" t="n">
        <v>6700.3</v>
      </c>
      <c r="U1539" t="n">
        <v>0.77</v>
      </c>
      <c r="V1539" t="n">
        <v>0.9</v>
      </c>
      <c r="W1539" t="n">
        <v>9.210000000000001</v>
      </c>
      <c r="X1539" t="n">
        <v>0.42</v>
      </c>
      <c r="Y1539" t="n">
        <v>1</v>
      </c>
      <c r="Z1539" t="n">
        <v>10</v>
      </c>
    </row>
    <row r="1540">
      <c r="A1540" t="n">
        <v>46</v>
      </c>
      <c r="B1540" t="n">
        <v>115</v>
      </c>
      <c r="C1540" t="inlineStr">
        <is>
          <t xml:space="preserve">CONCLUIDO	</t>
        </is>
      </c>
      <c r="D1540" t="n">
        <v>3.6459</v>
      </c>
      <c r="E1540" t="n">
        <v>27.43</v>
      </c>
      <c r="F1540" t="n">
        <v>23.8</v>
      </c>
      <c r="G1540" t="n">
        <v>64.91</v>
      </c>
      <c r="H1540" t="n">
        <v>0.92</v>
      </c>
      <c r="I1540" t="n">
        <v>22</v>
      </c>
      <c r="J1540" t="n">
        <v>242.59</v>
      </c>
      <c r="K1540" t="n">
        <v>56.94</v>
      </c>
      <c r="L1540" t="n">
        <v>12.5</v>
      </c>
      <c r="M1540" t="n">
        <v>20</v>
      </c>
      <c r="N1540" t="n">
        <v>58.15</v>
      </c>
      <c r="O1540" t="n">
        <v>30153.38</v>
      </c>
      <c r="P1540" t="n">
        <v>354.47</v>
      </c>
      <c r="Q1540" t="n">
        <v>608.79</v>
      </c>
      <c r="R1540" t="n">
        <v>60.74</v>
      </c>
      <c r="S1540" t="n">
        <v>46.36</v>
      </c>
      <c r="T1540" t="n">
        <v>6808.75</v>
      </c>
      <c r="U1540" t="n">
        <v>0.76</v>
      </c>
      <c r="V1540" t="n">
        <v>0.9</v>
      </c>
      <c r="W1540" t="n">
        <v>9.210000000000001</v>
      </c>
      <c r="X1540" t="n">
        <v>0.43</v>
      </c>
      <c r="Y1540" t="n">
        <v>1</v>
      </c>
      <c r="Z1540" t="n">
        <v>10</v>
      </c>
    </row>
    <row r="1541">
      <c r="A1541" t="n">
        <v>47</v>
      </c>
      <c r="B1541" t="n">
        <v>115</v>
      </c>
      <c r="C1541" t="inlineStr">
        <is>
          <t xml:space="preserve">CONCLUIDO	</t>
        </is>
      </c>
      <c r="D1541" t="n">
        <v>3.6545</v>
      </c>
      <c r="E1541" t="n">
        <v>27.36</v>
      </c>
      <c r="F1541" t="n">
        <v>23.78</v>
      </c>
      <c r="G1541" t="n">
        <v>67.95</v>
      </c>
      <c r="H1541" t="n">
        <v>0.93</v>
      </c>
      <c r="I1541" t="n">
        <v>21</v>
      </c>
      <c r="J1541" t="n">
        <v>243.03</v>
      </c>
      <c r="K1541" t="n">
        <v>56.94</v>
      </c>
      <c r="L1541" t="n">
        <v>12.75</v>
      </c>
      <c r="M1541" t="n">
        <v>19</v>
      </c>
      <c r="N1541" t="n">
        <v>58.34</v>
      </c>
      <c r="O1541" t="n">
        <v>30207.61</v>
      </c>
      <c r="P1541" t="n">
        <v>353.77</v>
      </c>
      <c r="Q1541" t="n">
        <v>608.84</v>
      </c>
      <c r="R1541" t="n">
        <v>60.08</v>
      </c>
      <c r="S1541" t="n">
        <v>46.36</v>
      </c>
      <c r="T1541" t="n">
        <v>6484.87</v>
      </c>
      <c r="U1541" t="n">
        <v>0.77</v>
      </c>
      <c r="V1541" t="n">
        <v>0.9</v>
      </c>
      <c r="W1541" t="n">
        <v>9.210000000000001</v>
      </c>
      <c r="X1541" t="n">
        <v>0.41</v>
      </c>
      <c r="Y1541" t="n">
        <v>1</v>
      </c>
      <c r="Z1541" t="n">
        <v>10</v>
      </c>
    </row>
    <row r="1542">
      <c r="A1542" t="n">
        <v>48</v>
      </c>
      <c r="B1542" t="n">
        <v>115</v>
      </c>
      <c r="C1542" t="inlineStr">
        <is>
          <t xml:space="preserve">CONCLUIDO	</t>
        </is>
      </c>
      <c r="D1542" t="n">
        <v>3.6566</v>
      </c>
      <c r="E1542" t="n">
        <v>27.35</v>
      </c>
      <c r="F1542" t="n">
        <v>23.77</v>
      </c>
      <c r="G1542" t="n">
        <v>67.90000000000001</v>
      </c>
      <c r="H1542" t="n">
        <v>0.95</v>
      </c>
      <c r="I1542" t="n">
        <v>21</v>
      </c>
      <c r="J1542" t="n">
        <v>243.47</v>
      </c>
      <c r="K1542" t="n">
        <v>56.94</v>
      </c>
      <c r="L1542" t="n">
        <v>13</v>
      </c>
      <c r="M1542" t="n">
        <v>19</v>
      </c>
      <c r="N1542" t="n">
        <v>58.53</v>
      </c>
      <c r="O1542" t="n">
        <v>30261.91</v>
      </c>
      <c r="P1542" t="n">
        <v>353.56</v>
      </c>
      <c r="Q1542" t="n">
        <v>608.8</v>
      </c>
      <c r="R1542" t="n">
        <v>59.74</v>
      </c>
      <c r="S1542" t="n">
        <v>46.36</v>
      </c>
      <c r="T1542" t="n">
        <v>6313.5</v>
      </c>
      <c r="U1542" t="n">
        <v>0.78</v>
      </c>
      <c r="V1542" t="n">
        <v>0.9</v>
      </c>
      <c r="W1542" t="n">
        <v>9.210000000000001</v>
      </c>
      <c r="X1542" t="n">
        <v>0.39</v>
      </c>
      <c r="Y1542" t="n">
        <v>1</v>
      </c>
      <c r="Z1542" t="n">
        <v>10</v>
      </c>
    </row>
    <row r="1543">
      <c r="A1543" t="n">
        <v>49</v>
      </c>
      <c r="B1543" t="n">
        <v>115</v>
      </c>
      <c r="C1543" t="inlineStr">
        <is>
          <t xml:space="preserve">CONCLUIDO	</t>
        </is>
      </c>
      <c r="D1543" t="n">
        <v>3.6565</v>
      </c>
      <c r="E1543" t="n">
        <v>27.35</v>
      </c>
      <c r="F1543" t="n">
        <v>23.77</v>
      </c>
      <c r="G1543" t="n">
        <v>67.90000000000001</v>
      </c>
      <c r="H1543" t="n">
        <v>0.97</v>
      </c>
      <c r="I1543" t="n">
        <v>21</v>
      </c>
      <c r="J1543" t="n">
        <v>243.91</v>
      </c>
      <c r="K1543" t="n">
        <v>56.94</v>
      </c>
      <c r="L1543" t="n">
        <v>13.25</v>
      </c>
      <c r="M1543" t="n">
        <v>19</v>
      </c>
      <c r="N1543" t="n">
        <v>58.72</v>
      </c>
      <c r="O1543" t="n">
        <v>30316.27</v>
      </c>
      <c r="P1543" t="n">
        <v>352.94</v>
      </c>
      <c r="Q1543" t="n">
        <v>608.79</v>
      </c>
      <c r="R1543" t="n">
        <v>59.56</v>
      </c>
      <c r="S1543" t="n">
        <v>46.36</v>
      </c>
      <c r="T1543" t="n">
        <v>6220.56</v>
      </c>
      <c r="U1543" t="n">
        <v>0.78</v>
      </c>
      <c r="V1543" t="n">
        <v>0.9</v>
      </c>
      <c r="W1543" t="n">
        <v>9.210000000000001</v>
      </c>
      <c r="X1543" t="n">
        <v>0.39</v>
      </c>
      <c r="Y1543" t="n">
        <v>1</v>
      </c>
      <c r="Z1543" t="n">
        <v>10</v>
      </c>
    </row>
    <row r="1544">
      <c r="A1544" t="n">
        <v>50</v>
      </c>
      <c r="B1544" t="n">
        <v>115</v>
      </c>
      <c r="C1544" t="inlineStr">
        <is>
          <t xml:space="preserve">CONCLUIDO	</t>
        </is>
      </c>
      <c r="D1544" t="n">
        <v>3.6654</v>
      </c>
      <c r="E1544" t="n">
        <v>27.28</v>
      </c>
      <c r="F1544" t="n">
        <v>23.74</v>
      </c>
      <c r="G1544" t="n">
        <v>71.23</v>
      </c>
      <c r="H1544" t="n">
        <v>0.98</v>
      </c>
      <c r="I1544" t="n">
        <v>20</v>
      </c>
      <c r="J1544" t="n">
        <v>244.35</v>
      </c>
      <c r="K1544" t="n">
        <v>56.94</v>
      </c>
      <c r="L1544" t="n">
        <v>13.5</v>
      </c>
      <c r="M1544" t="n">
        <v>18</v>
      </c>
      <c r="N1544" t="n">
        <v>58.91</v>
      </c>
      <c r="O1544" t="n">
        <v>30370.7</v>
      </c>
      <c r="P1544" t="n">
        <v>352.49</v>
      </c>
      <c r="Q1544" t="n">
        <v>608.8200000000001</v>
      </c>
      <c r="R1544" t="n">
        <v>59.07</v>
      </c>
      <c r="S1544" t="n">
        <v>46.36</v>
      </c>
      <c r="T1544" t="n">
        <v>5984.87</v>
      </c>
      <c r="U1544" t="n">
        <v>0.78</v>
      </c>
      <c r="V1544" t="n">
        <v>0.9</v>
      </c>
      <c r="W1544" t="n">
        <v>9.199999999999999</v>
      </c>
      <c r="X1544" t="n">
        <v>0.37</v>
      </c>
      <c r="Y1544" t="n">
        <v>1</v>
      </c>
      <c r="Z1544" t="n">
        <v>10</v>
      </c>
    </row>
    <row r="1545">
      <c r="A1545" t="n">
        <v>51</v>
      </c>
      <c r="B1545" t="n">
        <v>115</v>
      </c>
      <c r="C1545" t="inlineStr">
        <is>
          <t xml:space="preserve">CONCLUIDO	</t>
        </is>
      </c>
      <c r="D1545" t="n">
        <v>3.6644</v>
      </c>
      <c r="E1545" t="n">
        <v>27.29</v>
      </c>
      <c r="F1545" t="n">
        <v>23.75</v>
      </c>
      <c r="G1545" t="n">
        <v>71.25</v>
      </c>
      <c r="H1545" t="n">
        <v>1</v>
      </c>
      <c r="I1545" t="n">
        <v>20</v>
      </c>
      <c r="J1545" t="n">
        <v>244.79</v>
      </c>
      <c r="K1545" t="n">
        <v>56.94</v>
      </c>
      <c r="L1545" t="n">
        <v>13.75</v>
      </c>
      <c r="M1545" t="n">
        <v>18</v>
      </c>
      <c r="N1545" t="n">
        <v>59.1</v>
      </c>
      <c r="O1545" t="n">
        <v>30425.2</v>
      </c>
      <c r="P1545" t="n">
        <v>352.29</v>
      </c>
      <c r="Q1545" t="n">
        <v>608.84</v>
      </c>
      <c r="R1545" t="n">
        <v>59.01</v>
      </c>
      <c r="S1545" t="n">
        <v>46.36</v>
      </c>
      <c r="T1545" t="n">
        <v>5954.41</v>
      </c>
      <c r="U1545" t="n">
        <v>0.79</v>
      </c>
      <c r="V1545" t="n">
        <v>0.9</v>
      </c>
      <c r="W1545" t="n">
        <v>9.210000000000001</v>
      </c>
      <c r="X1545" t="n">
        <v>0.38</v>
      </c>
      <c r="Y1545" t="n">
        <v>1</v>
      </c>
      <c r="Z1545" t="n">
        <v>10</v>
      </c>
    </row>
    <row r="1546">
      <c r="A1546" t="n">
        <v>52</v>
      </c>
      <c r="B1546" t="n">
        <v>115</v>
      </c>
      <c r="C1546" t="inlineStr">
        <is>
          <t xml:space="preserve">CONCLUIDO	</t>
        </is>
      </c>
      <c r="D1546" t="n">
        <v>3.6741</v>
      </c>
      <c r="E1546" t="n">
        <v>27.22</v>
      </c>
      <c r="F1546" t="n">
        <v>23.72</v>
      </c>
      <c r="G1546" t="n">
        <v>74.91</v>
      </c>
      <c r="H1546" t="n">
        <v>1.02</v>
      </c>
      <c r="I1546" t="n">
        <v>19</v>
      </c>
      <c r="J1546" t="n">
        <v>245.23</v>
      </c>
      <c r="K1546" t="n">
        <v>56.94</v>
      </c>
      <c r="L1546" t="n">
        <v>14</v>
      </c>
      <c r="M1546" t="n">
        <v>17</v>
      </c>
      <c r="N1546" t="n">
        <v>59.29</v>
      </c>
      <c r="O1546" t="n">
        <v>30479.78</v>
      </c>
      <c r="P1546" t="n">
        <v>351.66</v>
      </c>
      <c r="Q1546" t="n">
        <v>608.83</v>
      </c>
      <c r="R1546" t="n">
        <v>58.34</v>
      </c>
      <c r="S1546" t="n">
        <v>46.36</v>
      </c>
      <c r="T1546" t="n">
        <v>5622.2</v>
      </c>
      <c r="U1546" t="n">
        <v>0.79</v>
      </c>
      <c r="V1546" t="n">
        <v>0.9</v>
      </c>
      <c r="W1546" t="n">
        <v>9.210000000000001</v>
      </c>
      <c r="X1546" t="n">
        <v>0.35</v>
      </c>
      <c r="Y1546" t="n">
        <v>1</v>
      </c>
      <c r="Z1546" t="n">
        <v>10</v>
      </c>
    </row>
    <row r="1547">
      <c r="A1547" t="n">
        <v>53</v>
      </c>
      <c r="B1547" t="n">
        <v>115</v>
      </c>
      <c r="C1547" t="inlineStr">
        <is>
          <t xml:space="preserve">CONCLUIDO	</t>
        </is>
      </c>
      <c r="D1547" t="n">
        <v>3.6732</v>
      </c>
      <c r="E1547" t="n">
        <v>27.22</v>
      </c>
      <c r="F1547" t="n">
        <v>23.73</v>
      </c>
      <c r="G1547" t="n">
        <v>74.93000000000001</v>
      </c>
      <c r="H1547" t="n">
        <v>1.03</v>
      </c>
      <c r="I1547" t="n">
        <v>19</v>
      </c>
      <c r="J1547" t="n">
        <v>245.68</v>
      </c>
      <c r="K1547" t="n">
        <v>56.94</v>
      </c>
      <c r="L1547" t="n">
        <v>14.25</v>
      </c>
      <c r="M1547" t="n">
        <v>17</v>
      </c>
      <c r="N1547" t="n">
        <v>59.48</v>
      </c>
      <c r="O1547" t="n">
        <v>30534.42</v>
      </c>
      <c r="P1547" t="n">
        <v>352.02</v>
      </c>
      <c r="Q1547" t="n">
        <v>608.88</v>
      </c>
      <c r="R1547" t="n">
        <v>58.52</v>
      </c>
      <c r="S1547" t="n">
        <v>46.36</v>
      </c>
      <c r="T1547" t="n">
        <v>5713.44</v>
      </c>
      <c r="U1547" t="n">
        <v>0.79</v>
      </c>
      <c r="V1547" t="n">
        <v>0.9</v>
      </c>
      <c r="W1547" t="n">
        <v>9.210000000000001</v>
      </c>
      <c r="X1547" t="n">
        <v>0.36</v>
      </c>
      <c r="Y1547" t="n">
        <v>1</v>
      </c>
      <c r="Z1547" t="n">
        <v>10</v>
      </c>
    </row>
    <row r="1548">
      <c r="A1548" t="n">
        <v>54</v>
      </c>
      <c r="B1548" t="n">
        <v>115</v>
      </c>
      <c r="C1548" t="inlineStr">
        <is>
          <t xml:space="preserve">CONCLUIDO	</t>
        </is>
      </c>
      <c r="D1548" t="n">
        <v>3.672</v>
      </c>
      <c r="E1548" t="n">
        <v>27.23</v>
      </c>
      <c r="F1548" t="n">
        <v>23.74</v>
      </c>
      <c r="G1548" t="n">
        <v>74.95999999999999</v>
      </c>
      <c r="H1548" t="n">
        <v>1.05</v>
      </c>
      <c r="I1548" t="n">
        <v>19</v>
      </c>
      <c r="J1548" t="n">
        <v>246.12</v>
      </c>
      <c r="K1548" t="n">
        <v>56.94</v>
      </c>
      <c r="L1548" t="n">
        <v>14.5</v>
      </c>
      <c r="M1548" t="n">
        <v>17</v>
      </c>
      <c r="N1548" t="n">
        <v>59.68</v>
      </c>
      <c r="O1548" t="n">
        <v>30589.13</v>
      </c>
      <c r="P1548" t="n">
        <v>351.48</v>
      </c>
      <c r="Q1548" t="n">
        <v>608.83</v>
      </c>
      <c r="R1548" t="n">
        <v>58.7</v>
      </c>
      <c r="S1548" t="n">
        <v>46.36</v>
      </c>
      <c r="T1548" t="n">
        <v>5801.87</v>
      </c>
      <c r="U1548" t="n">
        <v>0.79</v>
      </c>
      <c r="V1548" t="n">
        <v>0.9</v>
      </c>
      <c r="W1548" t="n">
        <v>9.210000000000001</v>
      </c>
      <c r="X1548" t="n">
        <v>0.37</v>
      </c>
      <c r="Y1548" t="n">
        <v>1</v>
      </c>
      <c r="Z1548" t="n">
        <v>10</v>
      </c>
    </row>
    <row r="1549">
      <c r="A1549" t="n">
        <v>55</v>
      </c>
      <c r="B1549" t="n">
        <v>115</v>
      </c>
      <c r="C1549" t="inlineStr">
        <is>
          <t xml:space="preserve">CONCLUIDO	</t>
        </is>
      </c>
      <c r="D1549" t="n">
        <v>3.682</v>
      </c>
      <c r="E1549" t="n">
        <v>27.16</v>
      </c>
      <c r="F1549" t="n">
        <v>23.71</v>
      </c>
      <c r="G1549" t="n">
        <v>79.03</v>
      </c>
      <c r="H1549" t="n">
        <v>1.06</v>
      </c>
      <c r="I1549" t="n">
        <v>18</v>
      </c>
      <c r="J1549" t="n">
        <v>246.57</v>
      </c>
      <c r="K1549" t="n">
        <v>56.94</v>
      </c>
      <c r="L1549" t="n">
        <v>14.75</v>
      </c>
      <c r="M1549" t="n">
        <v>16</v>
      </c>
      <c r="N1549" t="n">
        <v>59.87</v>
      </c>
      <c r="O1549" t="n">
        <v>30643.91</v>
      </c>
      <c r="P1549" t="n">
        <v>350.27</v>
      </c>
      <c r="Q1549" t="n">
        <v>608.78</v>
      </c>
      <c r="R1549" t="n">
        <v>57.9</v>
      </c>
      <c r="S1549" t="n">
        <v>46.36</v>
      </c>
      <c r="T1549" t="n">
        <v>5407.67</v>
      </c>
      <c r="U1549" t="n">
        <v>0.8</v>
      </c>
      <c r="V1549" t="n">
        <v>0.9</v>
      </c>
      <c r="W1549" t="n">
        <v>9.199999999999999</v>
      </c>
      <c r="X1549" t="n">
        <v>0.34</v>
      </c>
      <c r="Y1549" t="n">
        <v>1</v>
      </c>
      <c r="Z1549" t="n">
        <v>10</v>
      </c>
    </row>
    <row r="1550">
      <c r="A1550" t="n">
        <v>56</v>
      </c>
      <c r="B1550" t="n">
        <v>115</v>
      </c>
      <c r="C1550" t="inlineStr">
        <is>
          <t xml:space="preserve">CONCLUIDO	</t>
        </is>
      </c>
      <c r="D1550" t="n">
        <v>3.6817</v>
      </c>
      <c r="E1550" t="n">
        <v>27.16</v>
      </c>
      <c r="F1550" t="n">
        <v>23.71</v>
      </c>
      <c r="G1550" t="n">
        <v>79.03</v>
      </c>
      <c r="H1550" t="n">
        <v>1.08</v>
      </c>
      <c r="I1550" t="n">
        <v>18</v>
      </c>
      <c r="J1550" t="n">
        <v>247.01</v>
      </c>
      <c r="K1550" t="n">
        <v>56.94</v>
      </c>
      <c r="L1550" t="n">
        <v>15</v>
      </c>
      <c r="M1550" t="n">
        <v>16</v>
      </c>
      <c r="N1550" t="n">
        <v>60.07</v>
      </c>
      <c r="O1550" t="n">
        <v>30698.76</v>
      </c>
      <c r="P1550" t="n">
        <v>350.81</v>
      </c>
      <c r="Q1550" t="n">
        <v>608.85</v>
      </c>
      <c r="R1550" t="n">
        <v>57.77</v>
      </c>
      <c r="S1550" t="n">
        <v>46.36</v>
      </c>
      <c r="T1550" t="n">
        <v>5344.32</v>
      </c>
      <c r="U1550" t="n">
        <v>0.8</v>
      </c>
      <c r="V1550" t="n">
        <v>0.9</v>
      </c>
      <c r="W1550" t="n">
        <v>9.210000000000001</v>
      </c>
      <c r="X1550" t="n">
        <v>0.34</v>
      </c>
      <c r="Y1550" t="n">
        <v>1</v>
      </c>
      <c r="Z1550" t="n">
        <v>10</v>
      </c>
    </row>
    <row r="1551">
      <c r="A1551" t="n">
        <v>57</v>
      </c>
      <c r="B1551" t="n">
        <v>115</v>
      </c>
      <c r="C1551" t="inlineStr">
        <is>
          <t xml:space="preserve">CONCLUIDO	</t>
        </is>
      </c>
      <c r="D1551" t="n">
        <v>3.6851</v>
      </c>
      <c r="E1551" t="n">
        <v>27.14</v>
      </c>
      <c r="F1551" t="n">
        <v>23.69</v>
      </c>
      <c r="G1551" t="n">
        <v>78.95</v>
      </c>
      <c r="H1551" t="n">
        <v>1.1</v>
      </c>
      <c r="I1551" t="n">
        <v>18</v>
      </c>
      <c r="J1551" t="n">
        <v>247.46</v>
      </c>
      <c r="K1551" t="n">
        <v>56.94</v>
      </c>
      <c r="L1551" t="n">
        <v>15.25</v>
      </c>
      <c r="M1551" t="n">
        <v>16</v>
      </c>
      <c r="N1551" t="n">
        <v>60.26</v>
      </c>
      <c r="O1551" t="n">
        <v>30753.68</v>
      </c>
      <c r="P1551" t="n">
        <v>350.07</v>
      </c>
      <c r="Q1551" t="n">
        <v>608.79</v>
      </c>
      <c r="R1551" t="n">
        <v>57.15</v>
      </c>
      <c r="S1551" t="n">
        <v>46.36</v>
      </c>
      <c r="T1551" t="n">
        <v>5034.13</v>
      </c>
      <c r="U1551" t="n">
        <v>0.8100000000000001</v>
      </c>
      <c r="V1551" t="n">
        <v>0.9</v>
      </c>
      <c r="W1551" t="n">
        <v>9.199999999999999</v>
      </c>
      <c r="X1551" t="n">
        <v>0.31</v>
      </c>
      <c r="Y1551" t="n">
        <v>1</v>
      </c>
      <c r="Z1551" t="n">
        <v>10</v>
      </c>
    </row>
    <row r="1552">
      <c r="A1552" t="n">
        <v>58</v>
      </c>
      <c r="B1552" t="n">
        <v>115</v>
      </c>
      <c r="C1552" t="inlineStr">
        <is>
          <t xml:space="preserve">CONCLUIDO	</t>
        </is>
      </c>
      <c r="D1552" t="n">
        <v>3.6827</v>
      </c>
      <c r="E1552" t="n">
        <v>27.15</v>
      </c>
      <c r="F1552" t="n">
        <v>23.7</v>
      </c>
      <c r="G1552" t="n">
        <v>79.01000000000001</v>
      </c>
      <c r="H1552" t="n">
        <v>1.11</v>
      </c>
      <c r="I1552" t="n">
        <v>18</v>
      </c>
      <c r="J1552" t="n">
        <v>247.9</v>
      </c>
      <c r="K1552" t="n">
        <v>56.94</v>
      </c>
      <c r="L1552" t="n">
        <v>15.5</v>
      </c>
      <c r="M1552" t="n">
        <v>16</v>
      </c>
      <c r="N1552" t="n">
        <v>60.46</v>
      </c>
      <c r="O1552" t="n">
        <v>30808.68</v>
      </c>
      <c r="P1552" t="n">
        <v>349.36</v>
      </c>
      <c r="Q1552" t="n">
        <v>608.83</v>
      </c>
      <c r="R1552" t="n">
        <v>57.75</v>
      </c>
      <c r="S1552" t="n">
        <v>46.36</v>
      </c>
      <c r="T1552" t="n">
        <v>5334.15</v>
      </c>
      <c r="U1552" t="n">
        <v>0.8</v>
      </c>
      <c r="V1552" t="n">
        <v>0.9</v>
      </c>
      <c r="W1552" t="n">
        <v>9.199999999999999</v>
      </c>
      <c r="X1552" t="n">
        <v>0.33</v>
      </c>
      <c r="Y1552" t="n">
        <v>1</v>
      </c>
      <c r="Z1552" t="n">
        <v>10</v>
      </c>
    </row>
    <row r="1553">
      <c r="A1553" t="n">
        <v>59</v>
      </c>
      <c r="B1553" t="n">
        <v>115</v>
      </c>
      <c r="C1553" t="inlineStr">
        <is>
          <t xml:space="preserve">CONCLUIDO	</t>
        </is>
      </c>
      <c r="D1553" t="n">
        <v>3.6915</v>
      </c>
      <c r="E1553" t="n">
        <v>27.09</v>
      </c>
      <c r="F1553" t="n">
        <v>23.68</v>
      </c>
      <c r="G1553" t="n">
        <v>83.58</v>
      </c>
      <c r="H1553" t="n">
        <v>1.13</v>
      </c>
      <c r="I1553" t="n">
        <v>17</v>
      </c>
      <c r="J1553" t="n">
        <v>248.35</v>
      </c>
      <c r="K1553" t="n">
        <v>56.94</v>
      </c>
      <c r="L1553" t="n">
        <v>15.75</v>
      </c>
      <c r="M1553" t="n">
        <v>15</v>
      </c>
      <c r="N1553" t="n">
        <v>60.66</v>
      </c>
      <c r="O1553" t="n">
        <v>30863.74</v>
      </c>
      <c r="P1553" t="n">
        <v>348.73</v>
      </c>
      <c r="Q1553" t="n">
        <v>608.8200000000001</v>
      </c>
      <c r="R1553" t="n">
        <v>56.95</v>
      </c>
      <c r="S1553" t="n">
        <v>46.36</v>
      </c>
      <c r="T1553" t="n">
        <v>4936.4</v>
      </c>
      <c r="U1553" t="n">
        <v>0.8100000000000001</v>
      </c>
      <c r="V1553" t="n">
        <v>0.9</v>
      </c>
      <c r="W1553" t="n">
        <v>9.210000000000001</v>
      </c>
      <c r="X1553" t="n">
        <v>0.31</v>
      </c>
      <c r="Y1553" t="n">
        <v>1</v>
      </c>
      <c r="Z1553" t="n">
        <v>10</v>
      </c>
    </row>
    <row r="1554">
      <c r="A1554" t="n">
        <v>60</v>
      </c>
      <c r="B1554" t="n">
        <v>115</v>
      </c>
      <c r="C1554" t="inlineStr">
        <is>
          <t xml:space="preserve">CONCLUIDO	</t>
        </is>
      </c>
      <c r="D1554" t="n">
        <v>3.6911</v>
      </c>
      <c r="E1554" t="n">
        <v>27.09</v>
      </c>
      <c r="F1554" t="n">
        <v>23.68</v>
      </c>
      <c r="G1554" t="n">
        <v>83.59</v>
      </c>
      <c r="H1554" t="n">
        <v>1.14</v>
      </c>
      <c r="I1554" t="n">
        <v>17</v>
      </c>
      <c r="J1554" t="n">
        <v>248.79</v>
      </c>
      <c r="K1554" t="n">
        <v>56.94</v>
      </c>
      <c r="L1554" t="n">
        <v>16</v>
      </c>
      <c r="M1554" t="n">
        <v>15</v>
      </c>
      <c r="N1554" t="n">
        <v>60.85</v>
      </c>
      <c r="O1554" t="n">
        <v>30918.88</v>
      </c>
      <c r="P1554" t="n">
        <v>349.1</v>
      </c>
      <c r="Q1554" t="n">
        <v>608.84</v>
      </c>
      <c r="R1554" t="n">
        <v>57.1</v>
      </c>
      <c r="S1554" t="n">
        <v>46.36</v>
      </c>
      <c r="T1554" t="n">
        <v>5012.36</v>
      </c>
      <c r="U1554" t="n">
        <v>0.8100000000000001</v>
      </c>
      <c r="V1554" t="n">
        <v>0.9</v>
      </c>
      <c r="W1554" t="n">
        <v>9.199999999999999</v>
      </c>
      <c r="X1554" t="n">
        <v>0.31</v>
      </c>
      <c r="Y1554" t="n">
        <v>1</v>
      </c>
      <c r="Z1554" t="n">
        <v>10</v>
      </c>
    </row>
    <row r="1555">
      <c r="A1555" t="n">
        <v>61</v>
      </c>
      <c r="B1555" t="n">
        <v>115</v>
      </c>
      <c r="C1555" t="inlineStr">
        <is>
          <t xml:space="preserve">CONCLUIDO	</t>
        </is>
      </c>
      <c r="D1555" t="n">
        <v>3.6897</v>
      </c>
      <c r="E1555" t="n">
        <v>27.1</v>
      </c>
      <c r="F1555" t="n">
        <v>23.7</v>
      </c>
      <c r="G1555" t="n">
        <v>83.63</v>
      </c>
      <c r="H1555" t="n">
        <v>1.16</v>
      </c>
      <c r="I1555" t="n">
        <v>17</v>
      </c>
      <c r="J1555" t="n">
        <v>249.24</v>
      </c>
      <c r="K1555" t="n">
        <v>56.94</v>
      </c>
      <c r="L1555" t="n">
        <v>16.25</v>
      </c>
      <c r="M1555" t="n">
        <v>15</v>
      </c>
      <c r="N1555" t="n">
        <v>61.05</v>
      </c>
      <c r="O1555" t="n">
        <v>30974.09</v>
      </c>
      <c r="P1555" t="n">
        <v>348.99</v>
      </c>
      <c r="Q1555" t="n">
        <v>608.78</v>
      </c>
      <c r="R1555" t="n">
        <v>57.54</v>
      </c>
      <c r="S1555" t="n">
        <v>46.36</v>
      </c>
      <c r="T1555" t="n">
        <v>5230.1</v>
      </c>
      <c r="U1555" t="n">
        <v>0.8100000000000001</v>
      </c>
      <c r="V1555" t="n">
        <v>0.9</v>
      </c>
      <c r="W1555" t="n">
        <v>9.199999999999999</v>
      </c>
      <c r="X1555" t="n">
        <v>0.32</v>
      </c>
      <c r="Y1555" t="n">
        <v>1</v>
      </c>
      <c r="Z1555" t="n">
        <v>10</v>
      </c>
    </row>
    <row r="1556">
      <c r="A1556" t="n">
        <v>62</v>
      </c>
      <c r="B1556" t="n">
        <v>115</v>
      </c>
      <c r="C1556" t="inlineStr">
        <is>
          <t xml:space="preserve">CONCLUIDO	</t>
        </is>
      </c>
      <c r="D1556" t="n">
        <v>3.6895</v>
      </c>
      <c r="E1556" t="n">
        <v>27.1</v>
      </c>
      <c r="F1556" t="n">
        <v>23.7</v>
      </c>
      <c r="G1556" t="n">
        <v>83.64</v>
      </c>
      <c r="H1556" t="n">
        <v>1.18</v>
      </c>
      <c r="I1556" t="n">
        <v>17</v>
      </c>
      <c r="J1556" t="n">
        <v>249.69</v>
      </c>
      <c r="K1556" t="n">
        <v>56.94</v>
      </c>
      <c r="L1556" t="n">
        <v>16.5</v>
      </c>
      <c r="M1556" t="n">
        <v>15</v>
      </c>
      <c r="N1556" t="n">
        <v>61.25</v>
      </c>
      <c r="O1556" t="n">
        <v>31029.37</v>
      </c>
      <c r="P1556" t="n">
        <v>348.41</v>
      </c>
      <c r="Q1556" t="n">
        <v>608.86</v>
      </c>
      <c r="R1556" t="n">
        <v>57.6</v>
      </c>
      <c r="S1556" t="n">
        <v>46.36</v>
      </c>
      <c r="T1556" t="n">
        <v>5261.37</v>
      </c>
      <c r="U1556" t="n">
        <v>0.8</v>
      </c>
      <c r="V1556" t="n">
        <v>0.9</v>
      </c>
      <c r="W1556" t="n">
        <v>9.199999999999999</v>
      </c>
      <c r="X1556" t="n">
        <v>0.33</v>
      </c>
      <c r="Y1556" t="n">
        <v>1</v>
      </c>
      <c r="Z1556" t="n">
        <v>10</v>
      </c>
    </row>
    <row r="1557">
      <c r="A1557" t="n">
        <v>63</v>
      </c>
      <c r="B1557" t="n">
        <v>115</v>
      </c>
      <c r="C1557" t="inlineStr">
        <is>
          <t xml:space="preserve">CONCLUIDO	</t>
        </is>
      </c>
      <c r="D1557" t="n">
        <v>3.6994</v>
      </c>
      <c r="E1557" t="n">
        <v>27.03</v>
      </c>
      <c r="F1557" t="n">
        <v>23.67</v>
      </c>
      <c r="G1557" t="n">
        <v>88.76000000000001</v>
      </c>
      <c r="H1557" t="n">
        <v>1.19</v>
      </c>
      <c r="I1557" t="n">
        <v>16</v>
      </c>
      <c r="J1557" t="n">
        <v>250.14</v>
      </c>
      <c r="K1557" t="n">
        <v>56.94</v>
      </c>
      <c r="L1557" t="n">
        <v>16.75</v>
      </c>
      <c r="M1557" t="n">
        <v>14</v>
      </c>
      <c r="N1557" t="n">
        <v>61.45</v>
      </c>
      <c r="O1557" t="n">
        <v>31084.72</v>
      </c>
      <c r="P1557" t="n">
        <v>347.9</v>
      </c>
      <c r="Q1557" t="n">
        <v>608.75</v>
      </c>
      <c r="R1557" t="n">
        <v>56.49</v>
      </c>
      <c r="S1557" t="n">
        <v>46.36</v>
      </c>
      <c r="T1557" t="n">
        <v>4714.29</v>
      </c>
      <c r="U1557" t="n">
        <v>0.82</v>
      </c>
      <c r="V1557" t="n">
        <v>0.9</v>
      </c>
      <c r="W1557" t="n">
        <v>9.210000000000001</v>
      </c>
      <c r="X1557" t="n">
        <v>0.3</v>
      </c>
      <c r="Y1557" t="n">
        <v>1</v>
      </c>
      <c r="Z1557" t="n">
        <v>10</v>
      </c>
    </row>
    <row r="1558">
      <c r="A1558" t="n">
        <v>64</v>
      </c>
      <c r="B1558" t="n">
        <v>115</v>
      </c>
      <c r="C1558" t="inlineStr">
        <is>
          <t xml:space="preserve">CONCLUIDO	</t>
        </is>
      </c>
      <c r="D1558" t="n">
        <v>3.6984</v>
      </c>
      <c r="E1558" t="n">
        <v>27.04</v>
      </c>
      <c r="F1558" t="n">
        <v>23.68</v>
      </c>
      <c r="G1558" t="n">
        <v>88.78</v>
      </c>
      <c r="H1558" t="n">
        <v>1.21</v>
      </c>
      <c r="I1558" t="n">
        <v>16</v>
      </c>
      <c r="J1558" t="n">
        <v>250.59</v>
      </c>
      <c r="K1558" t="n">
        <v>56.94</v>
      </c>
      <c r="L1558" t="n">
        <v>17</v>
      </c>
      <c r="M1558" t="n">
        <v>14</v>
      </c>
      <c r="N1558" t="n">
        <v>61.65</v>
      </c>
      <c r="O1558" t="n">
        <v>31140.15</v>
      </c>
      <c r="P1558" t="n">
        <v>348.18</v>
      </c>
      <c r="Q1558" t="n">
        <v>608.84</v>
      </c>
      <c r="R1558" t="n">
        <v>56.8</v>
      </c>
      <c r="S1558" t="n">
        <v>46.36</v>
      </c>
      <c r="T1558" t="n">
        <v>4869.59</v>
      </c>
      <c r="U1558" t="n">
        <v>0.82</v>
      </c>
      <c r="V1558" t="n">
        <v>0.9</v>
      </c>
      <c r="W1558" t="n">
        <v>9.210000000000001</v>
      </c>
      <c r="X1558" t="n">
        <v>0.3</v>
      </c>
      <c r="Y1558" t="n">
        <v>1</v>
      </c>
      <c r="Z1558" t="n">
        <v>10</v>
      </c>
    </row>
    <row r="1559">
      <c r="A1559" t="n">
        <v>65</v>
      </c>
      <c r="B1559" t="n">
        <v>115</v>
      </c>
      <c r="C1559" t="inlineStr">
        <is>
          <t xml:space="preserve">CONCLUIDO	</t>
        </is>
      </c>
      <c r="D1559" t="n">
        <v>3.697</v>
      </c>
      <c r="E1559" t="n">
        <v>27.05</v>
      </c>
      <c r="F1559" t="n">
        <v>23.69</v>
      </c>
      <c r="G1559" t="n">
        <v>88.81999999999999</v>
      </c>
      <c r="H1559" t="n">
        <v>1.22</v>
      </c>
      <c r="I1559" t="n">
        <v>16</v>
      </c>
      <c r="J1559" t="n">
        <v>251.04</v>
      </c>
      <c r="K1559" t="n">
        <v>56.94</v>
      </c>
      <c r="L1559" t="n">
        <v>17.25</v>
      </c>
      <c r="M1559" t="n">
        <v>14</v>
      </c>
      <c r="N1559" t="n">
        <v>61.85</v>
      </c>
      <c r="O1559" t="n">
        <v>31195.65</v>
      </c>
      <c r="P1559" t="n">
        <v>347.77</v>
      </c>
      <c r="Q1559" t="n">
        <v>608.86</v>
      </c>
      <c r="R1559" t="n">
        <v>57.28</v>
      </c>
      <c r="S1559" t="n">
        <v>46.36</v>
      </c>
      <c r="T1559" t="n">
        <v>5108.75</v>
      </c>
      <c r="U1559" t="n">
        <v>0.8100000000000001</v>
      </c>
      <c r="V1559" t="n">
        <v>0.9</v>
      </c>
      <c r="W1559" t="n">
        <v>9.199999999999999</v>
      </c>
      <c r="X1559" t="n">
        <v>0.31</v>
      </c>
      <c r="Y1559" t="n">
        <v>1</v>
      </c>
      <c r="Z1559" t="n">
        <v>10</v>
      </c>
    </row>
    <row r="1560">
      <c r="A1560" t="n">
        <v>66</v>
      </c>
      <c r="B1560" t="n">
        <v>115</v>
      </c>
      <c r="C1560" t="inlineStr">
        <is>
          <t xml:space="preserve">CONCLUIDO	</t>
        </is>
      </c>
      <c r="D1560" t="n">
        <v>3.6958</v>
      </c>
      <c r="E1560" t="n">
        <v>27.06</v>
      </c>
      <c r="F1560" t="n">
        <v>23.69</v>
      </c>
      <c r="G1560" t="n">
        <v>88.86</v>
      </c>
      <c r="H1560" t="n">
        <v>1.24</v>
      </c>
      <c r="I1560" t="n">
        <v>16</v>
      </c>
      <c r="J1560" t="n">
        <v>251.49</v>
      </c>
      <c r="K1560" t="n">
        <v>56.94</v>
      </c>
      <c r="L1560" t="n">
        <v>17.5</v>
      </c>
      <c r="M1560" t="n">
        <v>14</v>
      </c>
      <c r="N1560" t="n">
        <v>62.05</v>
      </c>
      <c r="O1560" t="n">
        <v>31251.22</v>
      </c>
      <c r="P1560" t="n">
        <v>347.17</v>
      </c>
      <c r="Q1560" t="n">
        <v>608.77</v>
      </c>
      <c r="R1560" t="n">
        <v>57.34</v>
      </c>
      <c r="S1560" t="n">
        <v>46.36</v>
      </c>
      <c r="T1560" t="n">
        <v>5138.47</v>
      </c>
      <c r="U1560" t="n">
        <v>0.8100000000000001</v>
      </c>
      <c r="V1560" t="n">
        <v>0.9</v>
      </c>
      <c r="W1560" t="n">
        <v>9.210000000000001</v>
      </c>
      <c r="X1560" t="n">
        <v>0.32</v>
      </c>
      <c r="Y1560" t="n">
        <v>1</v>
      </c>
      <c r="Z1560" t="n">
        <v>10</v>
      </c>
    </row>
    <row r="1561">
      <c r="A1561" t="n">
        <v>67</v>
      </c>
      <c r="B1561" t="n">
        <v>115</v>
      </c>
      <c r="C1561" t="inlineStr">
        <is>
          <t xml:space="preserve">CONCLUIDO	</t>
        </is>
      </c>
      <c r="D1561" t="n">
        <v>3.7063</v>
      </c>
      <c r="E1561" t="n">
        <v>26.98</v>
      </c>
      <c r="F1561" t="n">
        <v>23.66</v>
      </c>
      <c r="G1561" t="n">
        <v>94.65000000000001</v>
      </c>
      <c r="H1561" t="n">
        <v>1.25</v>
      </c>
      <c r="I1561" t="n">
        <v>15</v>
      </c>
      <c r="J1561" t="n">
        <v>251.94</v>
      </c>
      <c r="K1561" t="n">
        <v>56.94</v>
      </c>
      <c r="L1561" t="n">
        <v>17.75</v>
      </c>
      <c r="M1561" t="n">
        <v>13</v>
      </c>
      <c r="N1561" t="n">
        <v>62.25</v>
      </c>
      <c r="O1561" t="n">
        <v>31306.86</v>
      </c>
      <c r="P1561" t="n">
        <v>346.2</v>
      </c>
      <c r="Q1561" t="n">
        <v>608.77</v>
      </c>
      <c r="R1561" t="n">
        <v>56.38</v>
      </c>
      <c r="S1561" t="n">
        <v>46.36</v>
      </c>
      <c r="T1561" t="n">
        <v>4663.27</v>
      </c>
      <c r="U1561" t="n">
        <v>0.82</v>
      </c>
      <c r="V1561" t="n">
        <v>0.9</v>
      </c>
      <c r="W1561" t="n">
        <v>9.199999999999999</v>
      </c>
      <c r="X1561" t="n">
        <v>0.29</v>
      </c>
      <c r="Y1561" t="n">
        <v>1</v>
      </c>
      <c r="Z1561" t="n">
        <v>10</v>
      </c>
    </row>
    <row r="1562">
      <c r="A1562" t="n">
        <v>68</v>
      </c>
      <c r="B1562" t="n">
        <v>115</v>
      </c>
      <c r="C1562" t="inlineStr">
        <is>
          <t xml:space="preserve">CONCLUIDO	</t>
        </is>
      </c>
      <c r="D1562" t="n">
        <v>3.7086</v>
      </c>
      <c r="E1562" t="n">
        <v>26.96</v>
      </c>
      <c r="F1562" t="n">
        <v>23.65</v>
      </c>
      <c r="G1562" t="n">
        <v>94.58</v>
      </c>
      <c r="H1562" t="n">
        <v>1.27</v>
      </c>
      <c r="I1562" t="n">
        <v>15</v>
      </c>
      <c r="J1562" t="n">
        <v>252.39</v>
      </c>
      <c r="K1562" t="n">
        <v>56.94</v>
      </c>
      <c r="L1562" t="n">
        <v>18</v>
      </c>
      <c r="M1562" t="n">
        <v>13</v>
      </c>
      <c r="N1562" t="n">
        <v>62.45</v>
      </c>
      <c r="O1562" t="n">
        <v>31362.58</v>
      </c>
      <c r="P1562" t="n">
        <v>346.35</v>
      </c>
      <c r="Q1562" t="n">
        <v>608.8200000000001</v>
      </c>
      <c r="R1562" t="n">
        <v>55.75</v>
      </c>
      <c r="S1562" t="n">
        <v>46.36</v>
      </c>
      <c r="T1562" t="n">
        <v>4349.65</v>
      </c>
      <c r="U1562" t="n">
        <v>0.83</v>
      </c>
      <c r="V1562" t="n">
        <v>0.9</v>
      </c>
      <c r="W1562" t="n">
        <v>9.199999999999999</v>
      </c>
      <c r="X1562" t="n">
        <v>0.27</v>
      </c>
      <c r="Y1562" t="n">
        <v>1</v>
      </c>
      <c r="Z1562" t="n">
        <v>10</v>
      </c>
    </row>
    <row r="1563">
      <c r="A1563" t="n">
        <v>69</v>
      </c>
      <c r="B1563" t="n">
        <v>115</v>
      </c>
      <c r="C1563" t="inlineStr">
        <is>
          <t xml:space="preserve">CONCLUIDO	</t>
        </is>
      </c>
      <c r="D1563" t="n">
        <v>3.7085</v>
      </c>
      <c r="E1563" t="n">
        <v>26.96</v>
      </c>
      <c r="F1563" t="n">
        <v>23.65</v>
      </c>
      <c r="G1563" t="n">
        <v>94.58</v>
      </c>
      <c r="H1563" t="n">
        <v>1.28</v>
      </c>
      <c r="I1563" t="n">
        <v>15</v>
      </c>
      <c r="J1563" t="n">
        <v>252.84</v>
      </c>
      <c r="K1563" t="n">
        <v>56.94</v>
      </c>
      <c r="L1563" t="n">
        <v>18.25</v>
      </c>
      <c r="M1563" t="n">
        <v>13</v>
      </c>
      <c r="N1563" t="n">
        <v>62.65</v>
      </c>
      <c r="O1563" t="n">
        <v>31418.38</v>
      </c>
      <c r="P1563" t="n">
        <v>346.46</v>
      </c>
      <c r="Q1563" t="n">
        <v>608.84</v>
      </c>
      <c r="R1563" t="n">
        <v>55.82</v>
      </c>
      <c r="S1563" t="n">
        <v>46.36</v>
      </c>
      <c r="T1563" t="n">
        <v>4383.49</v>
      </c>
      <c r="U1563" t="n">
        <v>0.83</v>
      </c>
      <c r="V1563" t="n">
        <v>0.9</v>
      </c>
      <c r="W1563" t="n">
        <v>9.210000000000001</v>
      </c>
      <c r="X1563" t="n">
        <v>0.27</v>
      </c>
      <c r="Y1563" t="n">
        <v>1</v>
      </c>
      <c r="Z1563" t="n">
        <v>10</v>
      </c>
    </row>
    <row r="1564">
      <c r="A1564" t="n">
        <v>70</v>
      </c>
      <c r="B1564" t="n">
        <v>115</v>
      </c>
      <c r="C1564" t="inlineStr">
        <is>
          <t xml:space="preserve">CONCLUIDO	</t>
        </is>
      </c>
      <c r="D1564" t="n">
        <v>3.7067</v>
      </c>
      <c r="E1564" t="n">
        <v>26.98</v>
      </c>
      <c r="F1564" t="n">
        <v>23.66</v>
      </c>
      <c r="G1564" t="n">
        <v>94.64</v>
      </c>
      <c r="H1564" t="n">
        <v>1.3</v>
      </c>
      <c r="I1564" t="n">
        <v>15</v>
      </c>
      <c r="J1564" t="n">
        <v>253.3</v>
      </c>
      <c r="K1564" t="n">
        <v>56.94</v>
      </c>
      <c r="L1564" t="n">
        <v>18.5</v>
      </c>
      <c r="M1564" t="n">
        <v>13</v>
      </c>
      <c r="N1564" t="n">
        <v>62.86</v>
      </c>
      <c r="O1564" t="n">
        <v>31474.25</v>
      </c>
      <c r="P1564" t="n">
        <v>346.16</v>
      </c>
      <c r="Q1564" t="n">
        <v>608.8200000000001</v>
      </c>
      <c r="R1564" t="n">
        <v>56.49</v>
      </c>
      <c r="S1564" t="n">
        <v>46.36</v>
      </c>
      <c r="T1564" t="n">
        <v>4716.08</v>
      </c>
      <c r="U1564" t="n">
        <v>0.82</v>
      </c>
      <c r="V1564" t="n">
        <v>0.9</v>
      </c>
      <c r="W1564" t="n">
        <v>9.199999999999999</v>
      </c>
      <c r="X1564" t="n">
        <v>0.29</v>
      </c>
      <c r="Y1564" t="n">
        <v>1</v>
      </c>
      <c r="Z1564" t="n">
        <v>10</v>
      </c>
    </row>
    <row r="1565">
      <c r="A1565" t="n">
        <v>71</v>
      </c>
      <c r="B1565" t="n">
        <v>115</v>
      </c>
      <c r="C1565" t="inlineStr">
        <is>
          <t xml:space="preserve">CONCLUIDO	</t>
        </is>
      </c>
      <c r="D1565" t="n">
        <v>3.7074</v>
      </c>
      <c r="E1565" t="n">
        <v>26.97</v>
      </c>
      <c r="F1565" t="n">
        <v>23.65</v>
      </c>
      <c r="G1565" t="n">
        <v>94.62</v>
      </c>
      <c r="H1565" t="n">
        <v>1.31</v>
      </c>
      <c r="I1565" t="n">
        <v>15</v>
      </c>
      <c r="J1565" t="n">
        <v>253.75</v>
      </c>
      <c r="K1565" t="n">
        <v>56.94</v>
      </c>
      <c r="L1565" t="n">
        <v>18.75</v>
      </c>
      <c r="M1565" t="n">
        <v>13</v>
      </c>
      <c r="N1565" t="n">
        <v>63.06</v>
      </c>
      <c r="O1565" t="n">
        <v>31530.19</v>
      </c>
      <c r="P1565" t="n">
        <v>345.34</v>
      </c>
      <c r="Q1565" t="n">
        <v>608.84</v>
      </c>
      <c r="R1565" t="n">
        <v>56.02</v>
      </c>
      <c r="S1565" t="n">
        <v>46.36</v>
      </c>
      <c r="T1565" t="n">
        <v>4482.51</v>
      </c>
      <c r="U1565" t="n">
        <v>0.83</v>
      </c>
      <c r="V1565" t="n">
        <v>0.9</v>
      </c>
      <c r="W1565" t="n">
        <v>9.210000000000001</v>
      </c>
      <c r="X1565" t="n">
        <v>0.28</v>
      </c>
      <c r="Y1565" t="n">
        <v>1</v>
      </c>
      <c r="Z1565" t="n">
        <v>10</v>
      </c>
    </row>
    <row r="1566">
      <c r="A1566" t="n">
        <v>72</v>
      </c>
      <c r="B1566" t="n">
        <v>115</v>
      </c>
      <c r="C1566" t="inlineStr">
        <is>
          <t xml:space="preserve">CONCLUIDO	</t>
        </is>
      </c>
      <c r="D1566" t="n">
        <v>3.7169</v>
      </c>
      <c r="E1566" t="n">
        <v>26.9</v>
      </c>
      <c r="F1566" t="n">
        <v>23.63</v>
      </c>
      <c r="G1566" t="n">
        <v>101.27</v>
      </c>
      <c r="H1566" t="n">
        <v>1.33</v>
      </c>
      <c r="I1566" t="n">
        <v>14</v>
      </c>
      <c r="J1566" t="n">
        <v>254.21</v>
      </c>
      <c r="K1566" t="n">
        <v>56.94</v>
      </c>
      <c r="L1566" t="n">
        <v>19</v>
      </c>
      <c r="M1566" t="n">
        <v>12</v>
      </c>
      <c r="N1566" t="n">
        <v>63.26</v>
      </c>
      <c r="O1566" t="n">
        <v>31586.21</v>
      </c>
      <c r="P1566" t="n">
        <v>344.4</v>
      </c>
      <c r="Q1566" t="n">
        <v>608.78</v>
      </c>
      <c r="R1566" t="n">
        <v>55.31</v>
      </c>
      <c r="S1566" t="n">
        <v>46.36</v>
      </c>
      <c r="T1566" t="n">
        <v>4130.11</v>
      </c>
      <c r="U1566" t="n">
        <v>0.84</v>
      </c>
      <c r="V1566" t="n">
        <v>0.9</v>
      </c>
      <c r="W1566" t="n">
        <v>9.199999999999999</v>
      </c>
      <c r="X1566" t="n">
        <v>0.26</v>
      </c>
      <c r="Y1566" t="n">
        <v>1</v>
      </c>
      <c r="Z1566" t="n">
        <v>10</v>
      </c>
    </row>
    <row r="1567">
      <c r="A1567" t="n">
        <v>73</v>
      </c>
      <c r="B1567" t="n">
        <v>115</v>
      </c>
      <c r="C1567" t="inlineStr">
        <is>
          <t xml:space="preserve">CONCLUIDO	</t>
        </is>
      </c>
      <c r="D1567" t="n">
        <v>3.7173</v>
      </c>
      <c r="E1567" t="n">
        <v>26.9</v>
      </c>
      <c r="F1567" t="n">
        <v>23.63</v>
      </c>
      <c r="G1567" t="n">
        <v>101.25</v>
      </c>
      <c r="H1567" t="n">
        <v>1.34</v>
      </c>
      <c r="I1567" t="n">
        <v>14</v>
      </c>
      <c r="J1567" t="n">
        <v>254.66</v>
      </c>
      <c r="K1567" t="n">
        <v>56.94</v>
      </c>
      <c r="L1567" t="n">
        <v>19.25</v>
      </c>
      <c r="M1567" t="n">
        <v>12</v>
      </c>
      <c r="N1567" t="n">
        <v>63.47</v>
      </c>
      <c r="O1567" t="n">
        <v>31642.3</v>
      </c>
      <c r="P1567" t="n">
        <v>344.65</v>
      </c>
      <c r="Q1567" t="n">
        <v>608.83</v>
      </c>
      <c r="R1567" t="n">
        <v>55.03</v>
      </c>
      <c r="S1567" t="n">
        <v>46.36</v>
      </c>
      <c r="T1567" t="n">
        <v>3994.63</v>
      </c>
      <c r="U1567" t="n">
        <v>0.84</v>
      </c>
      <c r="V1567" t="n">
        <v>0.9</v>
      </c>
      <c r="W1567" t="n">
        <v>9.210000000000001</v>
      </c>
      <c r="X1567" t="n">
        <v>0.25</v>
      </c>
      <c r="Y1567" t="n">
        <v>1</v>
      </c>
      <c r="Z1567" t="n">
        <v>10</v>
      </c>
    </row>
    <row r="1568">
      <c r="A1568" t="n">
        <v>74</v>
      </c>
      <c r="B1568" t="n">
        <v>115</v>
      </c>
      <c r="C1568" t="inlineStr">
        <is>
          <t xml:space="preserve">CONCLUIDO	</t>
        </is>
      </c>
      <c r="D1568" t="n">
        <v>3.7194</v>
      </c>
      <c r="E1568" t="n">
        <v>26.89</v>
      </c>
      <c r="F1568" t="n">
        <v>23.61</v>
      </c>
      <c r="G1568" t="n">
        <v>101.19</v>
      </c>
      <c r="H1568" t="n">
        <v>1.36</v>
      </c>
      <c r="I1568" t="n">
        <v>14</v>
      </c>
      <c r="J1568" t="n">
        <v>255.12</v>
      </c>
      <c r="K1568" t="n">
        <v>56.94</v>
      </c>
      <c r="L1568" t="n">
        <v>19.5</v>
      </c>
      <c r="M1568" t="n">
        <v>12</v>
      </c>
      <c r="N1568" t="n">
        <v>63.67</v>
      </c>
      <c r="O1568" t="n">
        <v>31698.47</v>
      </c>
      <c r="P1568" t="n">
        <v>344.51</v>
      </c>
      <c r="Q1568" t="n">
        <v>608.88</v>
      </c>
      <c r="R1568" t="n">
        <v>54.84</v>
      </c>
      <c r="S1568" t="n">
        <v>46.36</v>
      </c>
      <c r="T1568" t="n">
        <v>3895.49</v>
      </c>
      <c r="U1568" t="n">
        <v>0.85</v>
      </c>
      <c r="V1568" t="n">
        <v>0.9</v>
      </c>
      <c r="W1568" t="n">
        <v>9.199999999999999</v>
      </c>
      <c r="X1568" t="n">
        <v>0.24</v>
      </c>
      <c r="Y1568" t="n">
        <v>1</v>
      </c>
      <c r="Z1568" t="n">
        <v>10</v>
      </c>
    </row>
    <row r="1569">
      <c r="A1569" t="n">
        <v>75</v>
      </c>
      <c r="B1569" t="n">
        <v>115</v>
      </c>
      <c r="C1569" t="inlineStr">
        <is>
          <t xml:space="preserve">CONCLUIDO	</t>
        </is>
      </c>
      <c r="D1569" t="n">
        <v>3.7179</v>
      </c>
      <c r="E1569" t="n">
        <v>26.9</v>
      </c>
      <c r="F1569" t="n">
        <v>23.62</v>
      </c>
      <c r="G1569" t="n">
        <v>101.24</v>
      </c>
      <c r="H1569" t="n">
        <v>1.37</v>
      </c>
      <c r="I1569" t="n">
        <v>14</v>
      </c>
      <c r="J1569" t="n">
        <v>255.57</v>
      </c>
      <c r="K1569" t="n">
        <v>56.94</v>
      </c>
      <c r="L1569" t="n">
        <v>19.75</v>
      </c>
      <c r="M1569" t="n">
        <v>12</v>
      </c>
      <c r="N1569" t="n">
        <v>63.88</v>
      </c>
      <c r="O1569" t="n">
        <v>31754.72</v>
      </c>
      <c r="P1569" t="n">
        <v>344.54</v>
      </c>
      <c r="Q1569" t="n">
        <v>608.78</v>
      </c>
      <c r="R1569" t="n">
        <v>55.03</v>
      </c>
      <c r="S1569" t="n">
        <v>46.36</v>
      </c>
      <c r="T1569" t="n">
        <v>3994.35</v>
      </c>
      <c r="U1569" t="n">
        <v>0.84</v>
      </c>
      <c r="V1569" t="n">
        <v>0.9</v>
      </c>
      <c r="W1569" t="n">
        <v>9.199999999999999</v>
      </c>
      <c r="X1569" t="n">
        <v>0.25</v>
      </c>
      <c r="Y1569" t="n">
        <v>1</v>
      </c>
      <c r="Z1569" t="n">
        <v>10</v>
      </c>
    </row>
    <row r="1570">
      <c r="A1570" t="n">
        <v>76</v>
      </c>
      <c r="B1570" t="n">
        <v>115</v>
      </c>
      <c r="C1570" t="inlineStr">
        <is>
          <t xml:space="preserve">CONCLUIDO	</t>
        </is>
      </c>
      <c r="D1570" t="n">
        <v>3.7172</v>
      </c>
      <c r="E1570" t="n">
        <v>26.9</v>
      </c>
      <c r="F1570" t="n">
        <v>23.63</v>
      </c>
      <c r="G1570" t="n">
        <v>101.26</v>
      </c>
      <c r="H1570" t="n">
        <v>1.39</v>
      </c>
      <c r="I1570" t="n">
        <v>14</v>
      </c>
      <c r="J1570" t="n">
        <v>256.03</v>
      </c>
      <c r="K1570" t="n">
        <v>56.94</v>
      </c>
      <c r="L1570" t="n">
        <v>20</v>
      </c>
      <c r="M1570" t="n">
        <v>12</v>
      </c>
      <c r="N1570" t="n">
        <v>64.09</v>
      </c>
      <c r="O1570" t="n">
        <v>31811.04</v>
      </c>
      <c r="P1570" t="n">
        <v>343.93</v>
      </c>
      <c r="Q1570" t="n">
        <v>608.84</v>
      </c>
      <c r="R1570" t="n">
        <v>55.24</v>
      </c>
      <c r="S1570" t="n">
        <v>46.36</v>
      </c>
      <c r="T1570" t="n">
        <v>4098.52</v>
      </c>
      <c r="U1570" t="n">
        <v>0.84</v>
      </c>
      <c r="V1570" t="n">
        <v>0.9</v>
      </c>
      <c r="W1570" t="n">
        <v>9.199999999999999</v>
      </c>
      <c r="X1570" t="n">
        <v>0.25</v>
      </c>
      <c r="Y1570" t="n">
        <v>1</v>
      </c>
      <c r="Z1570" t="n">
        <v>10</v>
      </c>
    </row>
    <row r="1571">
      <c r="A1571" t="n">
        <v>77</v>
      </c>
      <c r="B1571" t="n">
        <v>115</v>
      </c>
      <c r="C1571" t="inlineStr">
        <is>
          <t xml:space="preserve">CONCLUIDO	</t>
        </is>
      </c>
      <c r="D1571" t="n">
        <v>3.7157</v>
      </c>
      <c r="E1571" t="n">
        <v>26.91</v>
      </c>
      <c r="F1571" t="n">
        <v>23.64</v>
      </c>
      <c r="G1571" t="n">
        <v>101.3</v>
      </c>
      <c r="H1571" t="n">
        <v>1.4</v>
      </c>
      <c r="I1571" t="n">
        <v>14</v>
      </c>
      <c r="J1571" t="n">
        <v>256.49</v>
      </c>
      <c r="K1571" t="n">
        <v>56.94</v>
      </c>
      <c r="L1571" t="n">
        <v>20.25</v>
      </c>
      <c r="M1571" t="n">
        <v>12</v>
      </c>
      <c r="N1571" t="n">
        <v>64.29000000000001</v>
      </c>
      <c r="O1571" t="n">
        <v>31867.44</v>
      </c>
      <c r="P1571" t="n">
        <v>343.38</v>
      </c>
      <c r="Q1571" t="n">
        <v>608.8099999999999</v>
      </c>
      <c r="R1571" t="n">
        <v>55.55</v>
      </c>
      <c r="S1571" t="n">
        <v>46.36</v>
      </c>
      <c r="T1571" t="n">
        <v>4250.5</v>
      </c>
      <c r="U1571" t="n">
        <v>0.83</v>
      </c>
      <c r="V1571" t="n">
        <v>0.9</v>
      </c>
      <c r="W1571" t="n">
        <v>9.199999999999999</v>
      </c>
      <c r="X1571" t="n">
        <v>0.27</v>
      </c>
      <c r="Y1571" t="n">
        <v>1</v>
      </c>
      <c r="Z1571" t="n">
        <v>10</v>
      </c>
    </row>
    <row r="1572">
      <c r="A1572" t="n">
        <v>78</v>
      </c>
      <c r="B1572" t="n">
        <v>115</v>
      </c>
      <c r="C1572" t="inlineStr">
        <is>
          <t xml:space="preserve">CONCLUIDO	</t>
        </is>
      </c>
      <c r="D1572" t="n">
        <v>3.7255</v>
      </c>
      <c r="E1572" t="n">
        <v>26.84</v>
      </c>
      <c r="F1572" t="n">
        <v>23.61</v>
      </c>
      <c r="G1572" t="n">
        <v>108.97</v>
      </c>
      <c r="H1572" t="n">
        <v>1.42</v>
      </c>
      <c r="I1572" t="n">
        <v>13</v>
      </c>
      <c r="J1572" t="n">
        <v>256.94</v>
      </c>
      <c r="K1572" t="n">
        <v>56.94</v>
      </c>
      <c r="L1572" t="n">
        <v>20.5</v>
      </c>
      <c r="M1572" t="n">
        <v>11</v>
      </c>
      <c r="N1572" t="n">
        <v>64.5</v>
      </c>
      <c r="O1572" t="n">
        <v>31924.04</v>
      </c>
      <c r="P1572" t="n">
        <v>342.72</v>
      </c>
      <c r="Q1572" t="n">
        <v>608.77</v>
      </c>
      <c r="R1572" t="n">
        <v>54.84</v>
      </c>
      <c r="S1572" t="n">
        <v>46.36</v>
      </c>
      <c r="T1572" t="n">
        <v>3903.95</v>
      </c>
      <c r="U1572" t="n">
        <v>0.85</v>
      </c>
      <c r="V1572" t="n">
        <v>0.9</v>
      </c>
      <c r="W1572" t="n">
        <v>9.199999999999999</v>
      </c>
      <c r="X1572" t="n">
        <v>0.24</v>
      </c>
      <c r="Y1572" t="n">
        <v>1</v>
      </c>
      <c r="Z1572" t="n">
        <v>10</v>
      </c>
    </row>
    <row r="1573">
      <c r="A1573" t="n">
        <v>79</v>
      </c>
      <c r="B1573" t="n">
        <v>115</v>
      </c>
      <c r="C1573" t="inlineStr">
        <is>
          <t xml:space="preserve">CONCLUIDO	</t>
        </is>
      </c>
      <c r="D1573" t="n">
        <v>3.7257</v>
      </c>
      <c r="E1573" t="n">
        <v>26.84</v>
      </c>
      <c r="F1573" t="n">
        <v>23.61</v>
      </c>
      <c r="G1573" t="n">
        <v>108.97</v>
      </c>
      <c r="H1573" t="n">
        <v>1.43</v>
      </c>
      <c r="I1573" t="n">
        <v>13</v>
      </c>
      <c r="J1573" t="n">
        <v>257.4</v>
      </c>
      <c r="K1573" t="n">
        <v>56.94</v>
      </c>
      <c r="L1573" t="n">
        <v>20.75</v>
      </c>
      <c r="M1573" t="n">
        <v>11</v>
      </c>
      <c r="N1573" t="n">
        <v>64.70999999999999</v>
      </c>
      <c r="O1573" t="n">
        <v>31980.59</v>
      </c>
      <c r="P1573" t="n">
        <v>343.22</v>
      </c>
      <c r="Q1573" t="n">
        <v>608.76</v>
      </c>
      <c r="R1573" t="n">
        <v>54.77</v>
      </c>
      <c r="S1573" t="n">
        <v>46.36</v>
      </c>
      <c r="T1573" t="n">
        <v>3865.72</v>
      </c>
      <c r="U1573" t="n">
        <v>0.85</v>
      </c>
      <c r="V1573" t="n">
        <v>0.9</v>
      </c>
      <c r="W1573" t="n">
        <v>9.199999999999999</v>
      </c>
      <c r="X1573" t="n">
        <v>0.24</v>
      </c>
      <c r="Y1573" t="n">
        <v>1</v>
      </c>
      <c r="Z1573" t="n">
        <v>10</v>
      </c>
    </row>
    <row r="1574">
      <c r="A1574" t="n">
        <v>80</v>
      </c>
      <c r="B1574" t="n">
        <v>115</v>
      </c>
      <c r="C1574" t="inlineStr">
        <is>
          <t xml:space="preserve">CONCLUIDO	</t>
        </is>
      </c>
      <c r="D1574" t="n">
        <v>3.7252</v>
      </c>
      <c r="E1574" t="n">
        <v>26.84</v>
      </c>
      <c r="F1574" t="n">
        <v>23.61</v>
      </c>
      <c r="G1574" t="n">
        <v>108.98</v>
      </c>
      <c r="H1574" t="n">
        <v>1.45</v>
      </c>
      <c r="I1574" t="n">
        <v>13</v>
      </c>
      <c r="J1574" t="n">
        <v>257.86</v>
      </c>
      <c r="K1574" t="n">
        <v>56.94</v>
      </c>
      <c r="L1574" t="n">
        <v>21</v>
      </c>
      <c r="M1574" t="n">
        <v>11</v>
      </c>
      <c r="N1574" t="n">
        <v>64.92</v>
      </c>
      <c r="O1574" t="n">
        <v>32037.22</v>
      </c>
      <c r="P1574" t="n">
        <v>342.89</v>
      </c>
      <c r="Q1574" t="n">
        <v>608.75</v>
      </c>
      <c r="R1574" t="n">
        <v>54.86</v>
      </c>
      <c r="S1574" t="n">
        <v>46.36</v>
      </c>
      <c r="T1574" t="n">
        <v>3912.62</v>
      </c>
      <c r="U1574" t="n">
        <v>0.84</v>
      </c>
      <c r="V1574" t="n">
        <v>0.9</v>
      </c>
      <c r="W1574" t="n">
        <v>9.199999999999999</v>
      </c>
      <c r="X1574" t="n">
        <v>0.24</v>
      </c>
      <c r="Y1574" t="n">
        <v>1</v>
      </c>
      <c r="Z1574" t="n">
        <v>10</v>
      </c>
    </row>
    <row r="1575">
      <c r="A1575" t="n">
        <v>81</v>
      </c>
      <c r="B1575" t="n">
        <v>115</v>
      </c>
      <c r="C1575" t="inlineStr">
        <is>
          <t xml:space="preserve">CONCLUIDO	</t>
        </is>
      </c>
      <c r="D1575" t="n">
        <v>3.7248</v>
      </c>
      <c r="E1575" t="n">
        <v>26.85</v>
      </c>
      <c r="F1575" t="n">
        <v>23.62</v>
      </c>
      <c r="G1575" t="n">
        <v>108.99</v>
      </c>
      <c r="H1575" t="n">
        <v>1.46</v>
      </c>
      <c r="I1575" t="n">
        <v>13</v>
      </c>
      <c r="J1575" t="n">
        <v>258.32</v>
      </c>
      <c r="K1575" t="n">
        <v>56.94</v>
      </c>
      <c r="L1575" t="n">
        <v>21.25</v>
      </c>
      <c r="M1575" t="n">
        <v>11</v>
      </c>
      <c r="N1575" t="n">
        <v>65.13</v>
      </c>
      <c r="O1575" t="n">
        <v>32093.94</v>
      </c>
      <c r="P1575" t="n">
        <v>342.74</v>
      </c>
      <c r="Q1575" t="n">
        <v>608.79</v>
      </c>
      <c r="R1575" t="n">
        <v>54.8</v>
      </c>
      <c r="S1575" t="n">
        <v>46.36</v>
      </c>
      <c r="T1575" t="n">
        <v>3884.85</v>
      </c>
      <c r="U1575" t="n">
        <v>0.85</v>
      </c>
      <c r="V1575" t="n">
        <v>0.9</v>
      </c>
      <c r="W1575" t="n">
        <v>9.199999999999999</v>
      </c>
      <c r="X1575" t="n">
        <v>0.24</v>
      </c>
      <c r="Y1575" t="n">
        <v>1</v>
      </c>
      <c r="Z1575" t="n">
        <v>10</v>
      </c>
    </row>
    <row r="1576">
      <c r="A1576" t="n">
        <v>82</v>
      </c>
      <c r="B1576" t="n">
        <v>115</v>
      </c>
      <c r="C1576" t="inlineStr">
        <is>
          <t xml:space="preserve">CONCLUIDO	</t>
        </is>
      </c>
      <c r="D1576" t="n">
        <v>3.7262</v>
      </c>
      <c r="E1576" t="n">
        <v>26.84</v>
      </c>
      <c r="F1576" t="n">
        <v>23.61</v>
      </c>
      <c r="G1576" t="n">
        <v>108.95</v>
      </c>
      <c r="H1576" t="n">
        <v>1.48</v>
      </c>
      <c r="I1576" t="n">
        <v>13</v>
      </c>
      <c r="J1576" t="n">
        <v>258.78</v>
      </c>
      <c r="K1576" t="n">
        <v>56.94</v>
      </c>
      <c r="L1576" t="n">
        <v>21.5</v>
      </c>
      <c r="M1576" t="n">
        <v>11</v>
      </c>
      <c r="N1576" t="n">
        <v>65.34</v>
      </c>
      <c r="O1576" t="n">
        <v>32150.72</v>
      </c>
      <c r="P1576" t="n">
        <v>342.37</v>
      </c>
      <c r="Q1576" t="n">
        <v>608.79</v>
      </c>
      <c r="R1576" t="n">
        <v>54.71</v>
      </c>
      <c r="S1576" t="n">
        <v>46.36</v>
      </c>
      <c r="T1576" t="n">
        <v>3838.54</v>
      </c>
      <c r="U1576" t="n">
        <v>0.85</v>
      </c>
      <c r="V1576" t="n">
        <v>0.9</v>
      </c>
      <c r="W1576" t="n">
        <v>9.199999999999999</v>
      </c>
      <c r="X1576" t="n">
        <v>0.23</v>
      </c>
      <c r="Y1576" t="n">
        <v>1</v>
      </c>
      <c r="Z1576" t="n">
        <v>10</v>
      </c>
    </row>
    <row r="1577">
      <c r="A1577" t="n">
        <v>83</v>
      </c>
      <c r="B1577" t="n">
        <v>115</v>
      </c>
      <c r="C1577" t="inlineStr">
        <is>
          <t xml:space="preserve">CONCLUIDO	</t>
        </is>
      </c>
      <c r="D1577" t="n">
        <v>3.7251</v>
      </c>
      <c r="E1577" t="n">
        <v>26.84</v>
      </c>
      <c r="F1577" t="n">
        <v>23.61</v>
      </c>
      <c r="G1577" t="n">
        <v>108.98</v>
      </c>
      <c r="H1577" t="n">
        <v>1.49</v>
      </c>
      <c r="I1577" t="n">
        <v>13</v>
      </c>
      <c r="J1577" t="n">
        <v>259.24</v>
      </c>
      <c r="K1577" t="n">
        <v>56.94</v>
      </c>
      <c r="L1577" t="n">
        <v>21.75</v>
      </c>
      <c r="M1577" t="n">
        <v>11</v>
      </c>
      <c r="N1577" t="n">
        <v>65.55</v>
      </c>
      <c r="O1577" t="n">
        <v>32207.59</v>
      </c>
      <c r="P1577" t="n">
        <v>341.68</v>
      </c>
      <c r="Q1577" t="n">
        <v>608.78</v>
      </c>
      <c r="R1577" t="n">
        <v>55.03</v>
      </c>
      <c r="S1577" t="n">
        <v>46.36</v>
      </c>
      <c r="T1577" t="n">
        <v>3995.65</v>
      </c>
      <c r="U1577" t="n">
        <v>0.84</v>
      </c>
      <c r="V1577" t="n">
        <v>0.9</v>
      </c>
      <c r="W1577" t="n">
        <v>9.199999999999999</v>
      </c>
      <c r="X1577" t="n">
        <v>0.24</v>
      </c>
      <c r="Y1577" t="n">
        <v>1</v>
      </c>
      <c r="Z1577" t="n">
        <v>10</v>
      </c>
    </row>
    <row r="1578">
      <c r="A1578" t="n">
        <v>84</v>
      </c>
      <c r="B1578" t="n">
        <v>115</v>
      </c>
      <c r="C1578" t="inlineStr">
        <is>
          <t xml:space="preserve">CONCLUIDO	</t>
        </is>
      </c>
      <c r="D1578" t="n">
        <v>3.7257</v>
      </c>
      <c r="E1578" t="n">
        <v>26.84</v>
      </c>
      <c r="F1578" t="n">
        <v>23.61</v>
      </c>
      <c r="G1578" t="n">
        <v>108.96</v>
      </c>
      <c r="H1578" t="n">
        <v>1.51</v>
      </c>
      <c r="I1578" t="n">
        <v>13</v>
      </c>
      <c r="J1578" t="n">
        <v>259.71</v>
      </c>
      <c r="K1578" t="n">
        <v>56.94</v>
      </c>
      <c r="L1578" t="n">
        <v>22</v>
      </c>
      <c r="M1578" t="n">
        <v>11</v>
      </c>
      <c r="N1578" t="n">
        <v>65.76000000000001</v>
      </c>
      <c r="O1578" t="n">
        <v>32264.54</v>
      </c>
      <c r="P1578" t="n">
        <v>340.99</v>
      </c>
      <c r="Q1578" t="n">
        <v>608.77</v>
      </c>
      <c r="R1578" t="n">
        <v>54.83</v>
      </c>
      <c r="S1578" t="n">
        <v>46.36</v>
      </c>
      <c r="T1578" t="n">
        <v>3899.15</v>
      </c>
      <c r="U1578" t="n">
        <v>0.85</v>
      </c>
      <c r="V1578" t="n">
        <v>0.9</v>
      </c>
      <c r="W1578" t="n">
        <v>9.199999999999999</v>
      </c>
      <c r="X1578" t="n">
        <v>0.24</v>
      </c>
      <c r="Y1578" t="n">
        <v>1</v>
      </c>
      <c r="Z1578" t="n">
        <v>10</v>
      </c>
    </row>
    <row r="1579">
      <c r="A1579" t="n">
        <v>85</v>
      </c>
      <c r="B1579" t="n">
        <v>115</v>
      </c>
      <c r="C1579" t="inlineStr">
        <is>
          <t xml:space="preserve">CONCLUIDO	</t>
        </is>
      </c>
      <c r="D1579" t="n">
        <v>3.736</v>
      </c>
      <c r="E1579" t="n">
        <v>26.77</v>
      </c>
      <c r="F1579" t="n">
        <v>23.58</v>
      </c>
      <c r="G1579" t="n">
        <v>117.89</v>
      </c>
      <c r="H1579" t="n">
        <v>1.52</v>
      </c>
      <c r="I1579" t="n">
        <v>12</v>
      </c>
      <c r="J1579" t="n">
        <v>260.17</v>
      </c>
      <c r="K1579" t="n">
        <v>56.94</v>
      </c>
      <c r="L1579" t="n">
        <v>22.25</v>
      </c>
      <c r="M1579" t="n">
        <v>10</v>
      </c>
      <c r="N1579" t="n">
        <v>65.98</v>
      </c>
      <c r="O1579" t="n">
        <v>32321.56</v>
      </c>
      <c r="P1579" t="n">
        <v>340.06</v>
      </c>
      <c r="Q1579" t="n">
        <v>608.8200000000001</v>
      </c>
      <c r="R1579" t="n">
        <v>53.85</v>
      </c>
      <c r="S1579" t="n">
        <v>46.36</v>
      </c>
      <c r="T1579" t="n">
        <v>3412.37</v>
      </c>
      <c r="U1579" t="n">
        <v>0.86</v>
      </c>
      <c r="V1579" t="n">
        <v>0.9</v>
      </c>
      <c r="W1579" t="n">
        <v>9.19</v>
      </c>
      <c r="X1579" t="n">
        <v>0.21</v>
      </c>
      <c r="Y1579" t="n">
        <v>1</v>
      </c>
      <c r="Z1579" t="n">
        <v>10</v>
      </c>
    </row>
    <row r="1580">
      <c r="A1580" t="n">
        <v>86</v>
      </c>
      <c r="B1580" t="n">
        <v>115</v>
      </c>
      <c r="C1580" t="inlineStr">
        <is>
          <t xml:space="preserve">CONCLUIDO	</t>
        </is>
      </c>
      <c r="D1580" t="n">
        <v>3.7352</v>
      </c>
      <c r="E1580" t="n">
        <v>26.77</v>
      </c>
      <c r="F1580" t="n">
        <v>23.58</v>
      </c>
      <c r="G1580" t="n">
        <v>117.92</v>
      </c>
      <c r="H1580" t="n">
        <v>1.54</v>
      </c>
      <c r="I1580" t="n">
        <v>12</v>
      </c>
      <c r="J1580" t="n">
        <v>260.63</v>
      </c>
      <c r="K1580" t="n">
        <v>56.94</v>
      </c>
      <c r="L1580" t="n">
        <v>22.5</v>
      </c>
      <c r="M1580" t="n">
        <v>10</v>
      </c>
      <c r="N1580" t="n">
        <v>66.19</v>
      </c>
      <c r="O1580" t="n">
        <v>32378.67</v>
      </c>
      <c r="P1580" t="n">
        <v>340.6</v>
      </c>
      <c r="Q1580" t="n">
        <v>608.75</v>
      </c>
      <c r="R1580" t="n">
        <v>54.14</v>
      </c>
      <c r="S1580" t="n">
        <v>46.36</v>
      </c>
      <c r="T1580" t="n">
        <v>3557.15</v>
      </c>
      <c r="U1580" t="n">
        <v>0.86</v>
      </c>
      <c r="V1580" t="n">
        <v>0.9</v>
      </c>
      <c r="W1580" t="n">
        <v>9.19</v>
      </c>
      <c r="X1580" t="n">
        <v>0.21</v>
      </c>
      <c r="Y1580" t="n">
        <v>1</v>
      </c>
      <c r="Z1580" t="n">
        <v>10</v>
      </c>
    </row>
    <row r="1581">
      <c r="A1581" t="n">
        <v>87</v>
      </c>
      <c r="B1581" t="n">
        <v>115</v>
      </c>
      <c r="C1581" t="inlineStr">
        <is>
          <t xml:space="preserve">CONCLUIDO	</t>
        </is>
      </c>
      <c r="D1581" t="n">
        <v>3.7342</v>
      </c>
      <c r="E1581" t="n">
        <v>26.78</v>
      </c>
      <c r="F1581" t="n">
        <v>23.59</v>
      </c>
      <c r="G1581" t="n">
        <v>117.96</v>
      </c>
      <c r="H1581" t="n">
        <v>1.55</v>
      </c>
      <c r="I1581" t="n">
        <v>12</v>
      </c>
      <c r="J1581" t="n">
        <v>261.09</v>
      </c>
      <c r="K1581" t="n">
        <v>56.94</v>
      </c>
      <c r="L1581" t="n">
        <v>22.75</v>
      </c>
      <c r="M1581" t="n">
        <v>10</v>
      </c>
      <c r="N1581" t="n">
        <v>66.40000000000001</v>
      </c>
      <c r="O1581" t="n">
        <v>32435.86</v>
      </c>
      <c r="P1581" t="n">
        <v>340.52</v>
      </c>
      <c r="Q1581" t="n">
        <v>608.77</v>
      </c>
      <c r="R1581" t="n">
        <v>54.29</v>
      </c>
      <c r="S1581" t="n">
        <v>46.36</v>
      </c>
      <c r="T1581" t="n">
        <v>3631.79</v>
      </c>
      <c r="U1581" t="n">
        <v>0.85</v>
      </c>
      <c r="V1581" t="n">
        <v>0.9</v>
      </c>
      <c r="W1581" t="n">
        <v>9.199999999999999</v>
      </c>
      <c r="X1581" t="n">
        <v>0.22</v>
      </c>
      <c r="Y1581" t="n">
        <v>1</v>
      </c>
      <c r="Z1581" t="n">
        <v>10</v>
      </c>
    </row>
    <row r="1582">
      <c r="A1582" t="n">
        <v>88</v>
      </c>
      <c r="B1582" t="n">
        <v>115</v>
      </c>
      <c r="C1582" t="inlineStr">
        <is>
          <t xml:space="preserve">CONCLUIDO	</t>
        </is>
      </c>
      <c r="D1582" t="n">
        <v>3.7343</v>
      </c>
      <c r="E1582" t="n">
        <v>26.78</v>
      </c>
      <c r="F1582" t="n">
        <v>23.59</v>
      </c>
      <c r="G1582" t="n">
        <v>117.96</v>
      </c>
      <c r="H1582" t="n">
        <v>1.56</v>
      </c>
      <c r="I1582" t="n">
        <v>12</v>
      </c>
      <c r="J1582" t="n">
        <v>261.56</v>
      </c>
      <c r="K1582" t="n">
        <v>56.94</v>
      </c>
      <c r="L1582" t="n">
        <v>23</v>
      </c>
      <c r="M1582" t="n">
        <v>10</v>
      </c>
      <c r="N1582" t="n">
        <v>66.62</v>
      </c>
      <c r="O1582" t="n">
        <v>32493.12</v>
      </c>
      <c r="P1582" t="n">
        <v>340.4</v>
      </c>
      <c r="Q1582" t="n">
        <v>608.78</v>
      </c>
      <c r="R1582" t="n">
        <v>54.25</v>
      </c>
      <c r="S1582" t="n">
        <v>46.36</v>
      </c>
      <c r="T1582" t="n">
        <v>3612.17</v>
      </c>
      <c r="U1582" t="n">
        <v>0.85</v>
      </c>
      <c r="V1582" t="n">
        <v>0.9</v>
      </c>
      <c r="W1582" t="n">
        <v>9.199999999999999</v>
      </c>
      <c r="X1582" t="n">
        <v>0.22</v>
      </c>
      <c r="Y1582" t="n">
        <v>1</v>
      </c>
      <c r="Z1582" t="n">
        <v>10</v>
      </c>
    </row>
    <row r="1583">
      <c r="A1583" t="n">
        <v>89</v>
      </c>
      <c r="B1583" t="n">
        <v>115</v>
      </c>
      <c r="C1583" t="inlineStr">
        <is>
          <t xml:space="preserve">CONCLUIDO	</t>
        </is>
      </c>
      <c r="D1583" t="n">
        <v>3.7347</v>
      </c>
      <c r="E1583" t="n">
        <v>26.78</v>
      </c>
      <c r="F1583" t="n">
        <v>23.59</v>
      </c>
      <c r="G1583" t="n">
        <v>117.94</v>
      </c>
      <c r="H1583" t="n">
        <v>1.58</v>
      </c>
      <c r="I1583" t="n">
        <v>12</v>
      </c>
      <c r="J1583" t="n">
        <v>262.02</v>
      </c>
      <c r="K1583" t="n">
        <v>56.94</v>
      </c>
      <c r="L1583" t="n">
        <v>23.25</v>
      </c>
      <c r="M1583" t="n">
        <v>10</v>
      </c>
      <c r="N1583" t="n">
        <v>66.83</v>
      </c>
      <c r="O1583" t="n">
        <v>32550.47</v>
      </c>
      <c r="P1583" t="n">
        <v>340.38</v>
      </c>
      <c r="Q1583" t="n">
        <v>608.8</v>
      </c>
      <c r="R1583" t="n">
        <v>54.32</v>
      </c>
      <c r="S1583" t="n">
        <v>46.36</v>
      </c>
      <c r="T1583" t="n">
        <v>3647.65</v>
      </c>
      <c r="U1583" t="n">
        <v>0.85</v>
      </c>
      <c r="V1583" t="n">
        <v>0.9</v>
      </c>
      <c r="W1583" t="n">
        <v>9.19</v>
      </c>
      <c r="X1583" t="n">
        <v>0.22</v>
      </c>
      <c r="Y1583" t="n">
        <v>1</v>
      </c>
      <c r="Z1583" t="n">
        <v>10</v>
      </c>
    </row>
    <row r="1584">
      <c r="A1584" t="n">
        <v>90</v>
      </c>
      <c r="B1584" t="n">
        <v>115</v>
      </c>
      <c r="C1584" t="inlineStr">
        <is>
          <t xml:space="preserve">CONCLUIDO	</t>
        </is>
      </c>
      <c r="D1584" t="n">
        <v>3.7344</v>
      </c>
      <c r="E1584" t="n">
        <v>26.78</v>
      </c>
      <c r="F1584" t="n">
        <v>23.59</v>
      </c>
      <c r="G1584" t="n">
        <v>117.95</v>
      </c>
      <c r="H1584" t="n">
        <v>1.59</v>
      </c>
      <c r="I1584" t="n">
        <v>12</v>
      </c>
      <c r="J1584" t="n">
        <v>262.49</v>
      </c>
      <c r="K1584" t="n">
        <v>56.94</v>
      </c>
      <c r="L1584" t="n">
        <v>23.5</v>
      </c>
      <c r="M1584" t="n">
        <v>10</v>
      </c>
      <c r="N1584" t="n">
        <v>67.05</v>
      </c>
      <c r="O1584" t="n">
        <v>32607.89</v>
      </c>
      <c r="P1584" t="n">
        <v>340.04</v>
      </c>
      <c r="Q1584" t="n">
        <v>608.83</v>
      </c>
      <c r="R1584" t="n">
        <v>54.37</v>
      </c>
      <c r="S1584" t="n">
        <v>46.36</v>
      </c>
      <c r="T1584" t="n">
        <v>3670.54</v>
      </c>
      <c r="U1584" t="n">
        <v>0.85</v>
      </c>
      <c r="V1584" t="n">
        <v>0.9</v>
      </c>
      <c r="W1584" t="n">
        <v>9.19</v>
      </c>
      <c r="X1584" t="n">
        <v>0.22</v>
      </c>
      <c r="Y1584" t="n">
        <v>1</v>
      </c>
      <c r="Z1584" t="n">
        <v>10</v>
      </c>
    </row>
    <row r="1585">
      <c r="A1585" t="n">
        <v>91</v>
      </c>
      <c r="B1585" t="n">
        <v>115</v>
      </c>
      <c r="C1585" t="inlineStr">
        <is>
          <t xml:space="preserve">CONCLUIDO	</t>
        </is>
      </c>
      <c r="D1585" t="n">
        <v>3.7329</v>
      </c>
      <c r="E1585" t="n">
        <v>26.79</v>
      </c>
      <c r="F1585" t="n">
        <v>23.6</v>
      </c>
      <c r="G1585" t="n">
        <v>118.01</v>
      </c>
      <c r="H1585" t="n">
        <v>1.61</v>
      </c>
      <c r="I1585" t="n">
        <v>12</v>
      </c>
      <c r="J1585" t="n">
        <v>262.96</v>
      </c>
      <c r="K1585" t="n">
        <v>56.94</v>
      </c>
      <c r="L1585" t="n">
        <v>23.75</v>
      </c>
      <c r="M1585" t="n">
        <v>10</v>
      </c>
      <c r="N1585" t="n">
        <v>67.26000000000001</v>
      </c>
      <c r="O1585" t="n">
        <v>32665.4</v>
      </c>
      <c r="P1585" t="n">
        <v>339.43</v>
      </c>
      <c r="Q1585" t="n">
        <v>608.83</v>
      </c>
      <c r="R1585" t="n">
        <v>54.6</v>
      </c>
      <c r="S1585" t="n">
        <v>46.36</v>
      </c>
      <c r="T1585" t="n">
        <v>3789.06</v>
      </c>
      <c r="U1585" t="n">
        <v>0.85</v>
      </c>
      <c r="V1585" t="n">
        <v>0.9</v>
      </c>
      <c r="W1585" t="n">
        <v>9.199999999999999</v>
      </c>
      <c r="X1585" t="n">
        <v>0.23</v>
      </c>
      <c r="Y1585" t="n">
        <v>1</v>
      </c>
      <c r="Z1585" t="n">
        <v>10</v>
      </c>
    </row>
    <row r="1586">
      <c r="A1586" t="n">
        <v>92</v>
      </c>
      <c r="B1586" t="n">
        <v>115</v>
      </c>
      <c r="C1586" t="inlineStr">
        <is>
          <t xml:space="preserve">CONCLUIDO	</t>
        </is>
      </c>
      <c r="D1586" t="n">
        <v>3.7328</v>
      </c>
      <c r="E1586" t="n">
        <v>26.79</v>
      </c>
      <c r="F1586" t="n">
        <v>23.6</v>
      </c>
      <c r="G1586" t="n">
        <v>118.01</v>
      </c>
      <c r="H1586" t="n">
        <v>1.62</v>
      </c>
      <c r="I1586" t="n">
        <v>12</v>
      </c>
      <c r="J1586" t="n">
        <v>263.42</v>
      </c>
      <c r="K1586" t="n">
        <v>56.94</v>
      </c>
      <c r="L1586" t="n">
        <v>24</v>
      </c>
      <c r="M1586" t="n">
        <v>10</v>
      </c>
      <c r="N1586" t="n">
        <v>67.48</v>
      </c>
      <c r="O1586" t="n">
        <v>32722.99</v>
      </c>
      <c r="P1586" t="n">
        <v>338.86</v>
      </c>
      <c r="Q1586" t="n">
        <v>608.79</v>
      </c>
      <c r="R1586" t="n">
        <v>54.58</v>
      </c>
      <c r="S1586" t="n">
        <v>46.36</v>
      </c>
      <c r="T1586" t="n">
        <v>3779.58</v>
      </c>
      <c r="U1586" t="n">
        <v>0.85</v>
      </c>
      <c r="V1586" t="n">
        <v>0.9</v>
      </c>
      <c r="W1586" t="n">
        <v>9.199999999999999</v>
      </c>
      <c r="X1586" t="n">
        <v>0.23</v>
      </c>
      <c r="Y1586" t="n">
        <v>1</v>
      </c>
      <c r="Z1586" t="n">
        <v>10</v>
      </c>
    </row>
    <row r="1587">
      <c r="A1587" t="n">
        <v>93</v>
      </c>
      <c r="B1587" t="n">
        <v>115</v>
      </c>
      <c r="C1587" t="inlineStr">
        <is>
          <t xml:space="preserve">CONCLUIDO	</t>
        </is>
      </c>
      <c r="D1587" t="n">
        <v>3.7424</v>
      </c>
      <c r="E1587" t="n">
        <v>26.72</v>
      </c>
      <c r="F1587" t="n">
        <v>23.58</v>
      </c>
      <c r="G1587" t="n">
        <v>128.6</v>
      </c>
      <c r="H1587" t="n">
        <v>1.64</v>
      </c>
      <c r="I1587" t="n">
        <v>11</v>
      </c>
      <c r="J1587" t="n">
        <v>263.89</v>
      </c>
      <c r="K1587" t="n">
        <v>56.94</v>
      </c>
      <c r="L1587" t="n">
        <v>24.25</v>
      </c>
      <c r="M1587" t="n">
        <v>9</v>
      </c>
      <c r="N1587" t="n">
        <v>67.7</v>
      </c>
      <c r="O1587" t="n">
        <v>32780.66</v>
      </c>
      <c r="P1587" t="n">
        <v>338.05</v>
      </c>
      <c r="Q1587" t="n">
        <v>608.79</v>
      </c>
      <c r="R1587" t="n">
        <v>53.73</v>
      </c>
      <c r="S1587" t="n">
        <v>46.36</v>
      </c>
      <c r="T1587" t="n">
        <v>3357.78</v>
      </c>
      <c r="U1587" t="n">
        <v>0.86</v>
      </c>
      <c r="V1587" t="n">
        <v>0.9</v>
      </c>
      <c r="W1587" t="n">
        <v>9.199999999999999</v>
      </c>
      <c r="X1587" t="n">
        <v>0.21</v>
      </c>
      <c r="Y1587" t="n">
        <v>1</v>
      </c>
      <c r="Z1587" t="n">
        <v>10</v>
      </c>
    </row>
    <row r="1588">
      <c r="A1588" t="n">
        <v>94</v>
      </c>
      <c r="B1588" t="n">
        <v>115</v>
      </c>
      <c r="C1588" t="inlineStr">
        <is>
          <t xml:space="preserve">CONCLUIDO	</t>
        </is>
      </c>
      <c r="D1588" t="n">
        <v>3.7429</v>
      </c>
      <c r="E1588" t="n">
        <v>26.72</v>
      </c>
      <c r="F1588" t="n">
        <v>23.57</v>
      </c>
      <c r="G1588" t="n">
        <v>128.58</v>
      </c>
      <c r="H1588" t="n">
        <v>1.65</v>
      </c>
      <c r="I1588" t="n">
        <v>11</v>
      </c>
      <c r="J1588" t="n">
        <v>264.36</v>
      </c>
      <c r="K1588" t="n">
        <v>56.94</v>
      </c>
      <c r="L1588" t="n">
        <v>24.5</v>
      </c>
      <c r="M1588" t="n">
        <v>9</v>
      </c>
      <c r="N1588" t="n">
        <v>67.92</v>
      </c>
      <c r="O1588" t="n">
        <v>32838.42</v>
      </c>
      <c r="P1588" t="n">
        <v>338.33</v>
      </c>
      <c r="Q1588" t="n">
        <v>608.8</v>
      </c>
      <c r="R1588" t="n">
        <v>53.54</v>
      </c>
      <c r="S1588" t="n">
        <v>46.36</v>
      </c>
      <c r="T1588" t="n">
        <v>3261.99</v>
      </c>
      <c r="U1588" t="n">
        <v>0.87</v>
      </c>
      <c r="V1588" t="n">
        <v>0.9</v>
      </c>
      <c r="W1588" t="n">
        <v>9.199999999999999</v>
      </c>
      <c r="X1588" t="n">
        <v>0.2</v>
      </c>
      <c r="Y1588" t="n">
        <v>1</v>
      </c>
      <c r="Z1588" t="n">
        <v>10</v>
      </c>
    </row>
    <row r="1589">
      <c r="A1589" t="n">
        <v>95</v>
      </c>
      <c r="B1589" t="n">
        <v>115</v>
      </c>
      <c r="C1589" t="inlineStr">
        <is>
          <t xml:space="preserve">CONCLUIDO	</t>
        </is>
      </c>
      <c r="D1589" t="n">
        <v>3.7426</v>
      </c>
      <c r="E1589" t="n">
        <v>26.72</v>
      </c>
      <c r="F1589" t="n">
        <v>23.58</v>
      </c>
      <c r="G1589" t="n">
        <v>128.59</v>
      </c>
      <c r="H1589" t="n">
        <v>1.66</v>
      </c>
      <c r="I1589" t="n">
        <v>11</v>
      </c>
      <c r="J1589" t="n">
        <v>264.83</v>
      </c>
      <c r="K1589" t="n">
        <v>56.94</v>
      </c>
      <c r="L1589" t="n">
        <v>24.75</v>
      </c>
      <c r="M1589" t="n">
        <v>9</v>
      </c>
      <c r="N1589" t="n">
        <v>68.13</v>
      </c>
      <c r="O1589" t="n">
        <v>32896.26</v>
      </c>
      <c r="P1589" t="n">
        <v>338.43</v>
      </c>
      <c r="Q1589" t="n">
        <v>608.8200000000001</v>
      </c>
      <c r="R1589" t="n">
        <v>53.68</v>
      </c>
      <c r="S1589" t="n">
        <v>46.36</v>
      </c>
      <c r="T1589" t="n">
        <v>3331.81</v>
      </c>
      <c r="U1589" t="n">
        <v>0.86</v>
      </c>
      <c r="V1589" t="n">
        <v>0.9</v>
      </c>
      <c r="W1589" t="n">
        <v>9.199999999999999</v>
      </c>
      <c r="X1589" t="n">
        <v>0.2</v>
      </c>
      <c r="Y1589" t="n">
        <v>1</v>
      </c>
      <c r="Z1589" t="n">
        <v>10</v>
      </c>
    </row>
    <row r="1590">
      <c r="A1590" t="n">
        <v>96</v>
      </c>
      <c r="B1590" t="n">
        <v>115</v>
      </c>
      <c r="C1590" t="inlineStr">
        <is>
          <t xml:space="preserve">CONCLUIDO	</t>
        </is>
      </c>
      <c r="D1590" t="n">
        <v>3.7429</v>
      </c>
      <c r="E1590" t="n">
        <v>26.72</v>
      </c>
      <c r="F1590" t="n">
        <v>23.57</v>
      </c>
      <c r="G1590" t="n">
        <v>128.58</v>
      </c>
      <c r="H1590" t="n">
        <v>1.68</v>
      </c>
      <c r="I1590" t="n">
        <v>11</v>
      </c>
      <c r="J1590" t="n">
        <v>265.3</v>
      </c>
      <c r="K1590" t="n">
        <v>56.94</v>
      </c>
      <c r="L1590" t="n">
        <v>25</v>
      </c>
      <c r="M1590" t="n">
        <v>9</v>
      </c>
      <c r="N1590" t="n">
        <v>68.34999999999999</v>
      </c>
      <c r="O1590" t="n">
        <v>32954.18</v>
      </c>
      <c r="P1590" t="n">
        <v>338.46</v>
      </c>
      <c r="Q1590" t="n">
        <v>608.8</v>
      </c>
      <c r="R1590" t="n">
        <v>53.71</v>
      </c>
      <c r="S1590" t="n">
        <v>46.36</v>
      </c>
      <c r="T1590" t="n">
        <v>3348.66</v>
      </c>
      <c r="U1590" t="n">
        <v>0.86</v>
      </c>
      <c r="V1590" t="n">
        <v>0.9</v>
      </c>
      <c r="W1590" t="n">
        <v>9.199999999999999</v>
      </c>
      <c r="X1590" t="n">
        <v>0.2</v>
      </c>
      <c r="Y1590" t="n">
        <v>1</v>
      </c>
      <c r="Z1590" t="n">
        <v>10</v>
      </c>
    </row>
    <row r="1591">
      <c r="A1591" t="n">
        <v>97</v>
      </c>
      <c r="B1591" t="n">
        <v>115</v>
      </c>
      <c r="C1591" t="inlineStr">
        <is>
          <t xml:space="preserve">CONCLUIDO	</t>
        </is>
      </c>
      <c r="D1591" t="n">
        <v>3.7431</v>
      </c>
      <c r="E1591" t="n">
        <v>26.72</v>
      </c>
      <c r="F1591" t="n">
        <v>23.57</v>
      </c>
      <c r="G1591" t="n">
        <v>128.57</v>
      </c>
      <c r="H1591" t="n">
        <v>1.69</v>
      </c>
      <c r="I1591" t="n">
        <v>11</v>
      </c>
      <c r="J1591" t="n">
        <v>265.77</v>
      </c>
      <c r="K1591" t="n">
        <v>56.94</v>
      </c>
      <c r="L1591" t="n">
        <v>25.25</v>
      </c>
      <c r="M1591" t="n">
        <v>9</v>
      </c>
      <c r="N1591" t="n">
        <v>68.56999999999999</v>
      </c>
      <c r="O1591" t="n">
        <v>33012.18</v>
      </c>
      <c r="P1591" t="n">
        <v>338.28</v>
      </c>
      <c r="Q1591" t="n">
        <v>608.8200000000001</v>
      </c>
      <c r="R1591" t="n">
        <v>53.55</v>
      </c>
      <c r="S1591" t="n">
        <v>46.36</v>
      </c>
      <c r="T1591" t="n">
        <v>3269.59</v>
      </c>
      <c r="U1591" t="n">
        <v>0.87</v>
      </c>
      <c r="V1591" t="n">
        <v>0.9</v>
      </c>
      <c r="W1591" t="n">
        <v>9.199999999999999</v>
      </c>
      <c r="X1591" t="n">
        <v>0.2</v>
      </c>
      <c r="Y1591" t="n">
        <v>1</v>
      </c>
      <c r="Z1591" t="n">
        <v>10</v>
      </c>
    </row>
    <row r="1592">
      <c r="A1592" t="n">
        <v>98</v>
      </c>
      <c r="B1592" t="n">
        <v>115</v>
      </c>
      <c r="C1592" t="inlineStr">
        <is>
          <t xml:space="preserve">CONCLUIDO	</t>
        </is>
      </c>
      <c r="D1592" t="n">
        <v>3.7442</v>
      </c>
      <c r="E1592" t="n">
        <v>26.71</v>
      </c>
      <c r="F1592" t="n">
        <v>23.56</v>
      </c>
      <c r="G1592" t="n">
        <v>128.53</v>
      </c>
      <c r="H1592" t="n">
        <v>1.7</v>
      </c>
      <c r="I1592" t="n">
        <v>11</v>
      </c>
      <c r="J1592" t="n">
        <v>266.24</v>
      </c>
      <c r="K1592" t="n">
        <v>56.94</v>
      </c>
      <c r="L1592" t="n">
        <v>25.5</v>
      </c>
      <c r="M1592" t="n">
        <v>9</v>
      </c>
      <c r="N1592" t="n">
        <v>68.8</v>
      </c>
      <c r="O1592" t="n">
        <v>33070.26</v>
      </c>
      <c r="P1592" t="n">
        <v>337.66</v>
      </c>
      <c r="Q1592" t="n">
        <v>608.78</v>
      </c>
      <c r="R1592" t="n">
        <v>53.53</v>
      </c>
      <c r="S1592" t="n">
        <v>46.36</v>
      </c>
      <c r="T1592" t="n">
        <v>3257.7</v>
      </c>
      <c r="U1592" t="n">
        <v>0.87</v>
      </c>
      <c r="V1592" t="n">
        <v>0.9</v>
      </c>
      <c r="W1592" t="n">
        <v>9.19</v>
      </c>
      <c r="X1592" t="n">
        <v>0.19</v>
      </c>
      <c r="Y1592" t="n">
        <v>1</v>
      </c>
      <c r="Z1592" t="n">
        <v>10</v>
      </c>
    </row>
    <row r="1593">
      <c r="A1593" t="n">
        <v>99</v>
      </c>
      <c r="B1593" t="n">
        <v>115</v>
      </c>
      <c r="C1593" t="inlineStr">
        <is>
          <t xml:space="preserve">CONCLUIDO	</t>
        </is>
      </c>
      <c r="D1593" t="n">
        <v>3.7436</v>
      </c>
      <c r="E1593" t="n">
        <v>26.71</v>
      </c>
      <c r="F1593" t="n">
        <v>23.57</v>
      </c>
      <c r="G1593" t="n">
        <v>128.56</v>
      </c>
      <c r="H1593" t="n">
        <v>1.72</v>
      </c>
      <c r="I1593" t="n">
        <v>11</v>
      </c>
      <c r="J1593" t="n">
        <v>266.71</v>
      </c>
      <c r="K1593" t="n">
        <v>56.94</v>
      </c>
      <c r="L1593" t="n">
        <v>25.75</v>
      </c>
      <c r="M1593" t="n">
        <v>9</v>
      </c>
      <c r="N1593" t="n">
        <v>69.02</v>
      </c>
      <c r="O1593" t="n">
        <v>33128.44</v>
      </c>
      <c r="P1593" t="n">
        <v>337.05</v>
      </c>
      <c r="Q1593" t="n">
        <v>608.8099999999999</v>
      </c>
      <c r="R1593" t="n">
        <v>53.51</v>
      </c>
      <c r="S1593" t="n">
        <v>46.36</v>
      </c>
      <c r="T1593" t="n">
        <v>3248.72</v>
      </c>
      <c r="U1593" t="n">
        <v>0.87</v>
      </c>
      <c r="V1593" t="n">
        <v>0.9</v>
      </c>
      <c r="W1593" t="n">
        <v>9.199999999999999</v>
      </c>
      <c r="X1593" t="n">
        <v>0.2</v>
      </c>
      <c r="Y1593" t="n">
        <v>1</v>
      </c>
      <c r="Z1593" t="n">
        <v>10</v>
      </c>
    </row>
    <row r="1594">
      <c r="A1594" t="n">
        <v>100</v>
      </c>
      <c r="B1594" t="n">
        <v>115</v>
      </c>
      <c r="C1594" t="inlineStr">
        <is>
          <t xml:space="preserve">CONCLUIDO	</t>
        </is>
      </c>
      <c r="D1594" t="n">
        <v>3.7438</v>
      </c>
      <c r="E1594" t="n">
        <v>26.71</v>
      </c>
      <c r="F1594" t="n">
        <v>23.57</v>
      </c>
      <c r="G1594" t="n">
        <v>128.55</v>
      </c>
      <c r="H1594" t="n">
        <v>1.73</v>
      </c>
      <c r="I1594" t="n">
        <v>11</v>
      </c>
      <c r="J1594" t="n">
        <v>267.18</v>
      </c>
      <c r="K1594" t="n">
        <v>56.94</v>
      </c>
      <c r="L1594" t="n">
        <v>26</v>
      </c>
      <c r="M1594" t="n">
        <v>9</v>
      </c>
      <c r="N1594" t="n">
        <v>69.23999999999999</v>
      </c>
      <c r="O1594" t="n">
        <v>33186.69</v>
      </c>
      <c r="P1594" t="n">
        <v>336.56</v>
      </c>
      <c r="Q1594" t="n">
        <v>608.78</v>
      </c>
      <c r="R1594" t="n">
        <v>53.48</v>
      </c>
      <c r="S1594" t="n">
        <v>46.36</v>
      </c>
      <c r="T1594" t="n">
        <v>3232.54</v>
      </c>
      <c r="U1594" t="n">
        <v>0.87</v>
      </c>
      <c r="V1594" t="n">
        <v>0.9</v>
      </c>
      <c r="W1594" t="n">
        <v>9.199999999999999</v>
      </c>
      <c r="X1594" t="n">
        <v>0.2</v>
      </c>
      <c r="Y1594" t="n">
        <v>1</v>
      </c>
      <c r="Z1594" t="n">
        <v>10</v>
      </c>
    </row>
    <row r="1595">
      <c r="A1595" t="n">
        <v>101</v>
      </c>
      <c r="B1595" t="n">
        <v>115</v>
      </c>
      <c r="C1595" t="inlineStr">
        <is>
          <t xml:space="preserve">CONCLUIDO	</t>
        </is>
      </c>
      <c r="D1595" t="n">
        <v>3.744</v>
      </c>
      <c r="E1595" t="n">
        <v>26.71</v>
      </c>
      <c r="F1595" t="n">
        <v>23.57</v>
      </c>
      <c r="G1595" t="n">
        <v>128.54</v>
      </c>
      <c r="H1595" t="n">
        <v>1.75</v>
      </c>
      <c r="I1595" t="n">
        <v>11</v>
      </c>
      <c r="J1595" t="n">
        <v>267.66</v>
      </c>
      <c r="K1595" t="n">
        <v>56.94</v>
      </c>
      <c r="L1595" t="n">
        <v>26.25</v>
      </c>
      <c r="M1595" t="n">
        <v>9</v>
      </c>
      <c r="N1595" t="n">
        <v>69.45999999999999</v>
      </c>
      <c r="O1595" t="n">
        <v>33245.03</v>
      </c>
      <c r="P1595" t="n">
        <v>335.76</v>
      </c>
      <c r="Q1595" t="n">
        <v>608.8</v>
      </c>
      <c r="R1595" t="n">
        <v>53.39</v>
      </c>
      <c r="S1595" t="n">
        <v>46.36</v>
      </c>
      <c r="T1595" t="n">
        <v>3187.21</v>
      </c>
      <c r="U1595" t="n">
        <v>0.87</v>
      </c>
      <c r="V1595" t="n">
        <v>0.9</v>
      </c>
      <c r="W1595" t="n">
        <v>9.199999999999999</v>
      </c>
      <c r="X1595" t="n">
        <v>0.19</v>
      </c>
      <c r="Y1595" t="n">
        <v>1</v>
      </c>
      <c r="Z1595" t="n">
        <v>10</v>
      </c>
    </row>
    <row r="1596">
      <c r="A1596" t="n">
        <v>102</v>
      </c>
      <c r="B1596" t="n">
        <v>115</v>
      </c>
      <c r="C1596" t="inlineStr">
        <is>
          <t xml:space="preserve">CONCLUIDO	</t>
        </is>
      </c>
      <c r="D1596" t="n">
        <v>3.7436</v>
      </c>
      <c r="E1596" t="n">
        <v>26.71</v>
      </c>
      <c r="F1596" t="n">
        <v>23.57</v>
      </c>
      <c r="G1596" t="n">
        <v>128.56</v>
      </c>
      <c r="H1596" t="n">
        <v>1.76</v>
      </c>
      <c r="I1596" t="n">
        <v>11</v>
      </c>
      <c r="J1596" t="n">
        <v>268.13</v>
      </c>
      <c r="K1596" t="n">
        <v>56.94</v>
      </c>
      <c r="L1596" t="n">
        <v>26.5</v>
      </c>
      <c r="M1596" t="n">
        <v>9</v>
      </c>
      <c r="N1596" t="n">
        <v>69.69</v>
      </c>
      <c r="O1596" t="n">
        <v>33303.46</v>
      </c>
      <c r="P1596" t="n">
        <v>335.16</v>
      </c>
      <c r="Q1596" t="n">
        <v>608.83</v>
      </c>
      <c r="R1596" t="n">
        <v>53.56</v>
      </c>
      <c r="S1596" t="n">
        <v>46.36</v>
      </c>
      <c r="T1596" t="n">
        <v>3272.7</v>
      </c>
      <c r="U1596" t="n">
        <v>0.87</v>
      </c>
      <c r="V1596" t="n">
        <v>0.9</v>
      </c>
      <c r="W1596" t="n">
        <v>9.19</v>
      </c>
      <c r="X1596" t="n">
        <v>0.2</v>
      </c>
      <c r="Y1596" t="n">
        <v>1</v>
      </c>
      <c r="Z1596" t="n">
        <v>10</v>
      </c>
    </row>
    <row r="1597">
      <c r="A1597" t="n">
        <v>103</v>
      </c>
      <c r="B1597" t="n">
        <v>115</v>
      </c>
      <c r="C1597" t="inlineStr">
        <is>
          <t xml:space="preserve">CONCLUIDO	</t>
        </is>
      </c>
      <c r="D1597" t="n">
        <v>3.7523</v>
      </c>
      <c r="E1597" t="n">
        <v>26.65</v>
      </c>
      <c r="F1597" t="n">
        <v>23.55</v>
      </c>
      <c r="G1597" t="n">
        <v>141.3</v>
      </c>
      <c r="H1597" t="n">
        <v>1.77</v>
      </c>
      <c r="I1597" t="n">
        <v>10</v>
      </c>
      <c r="J1597" t="n">
        <v>268.6</v>
      </c>
      <c r="K1597" t="n">
        <v>56.94</v>
      </c>
      <c r="L1597" t="n">
        <v>26.75</v>
      </c>
      <c r="M1597" t="n">
        <v>8</v>
      </c>
      <c r="N1597" t="n">
        <v>69.91</v>
      </c>
      <c r="O1597" t="n">
        <v>33361.97</v>
      </c>
      <c r="P1597" t="n">
        <v>335.13</v>
      </c>
      <c r="Q1597" t="n">
        <v>608.76</v>
      </c>
      <c r="R1597" t="n">
        <v>52.96</v>
      </c>
      <c r="S1597" t="n">
        <v>46.36</v>
      </c>
      <c r="T1597" t="n">
        <v>2978.87</v>
      </c>
      <c r="U1597" t="n">
        <v>0.88</v>
      </c>
      <c r="V1597" t="n">
        <v>0.9</v>
      </c>
      <c r="W1597" t="n">
        <v>9.19</v>
      </c>
      <c r="X1597" t="n">
        <v>0.18</v>
      </c>
      <c r="Y1597" t="n">
        <v>1</v>
      </c>
      <c r="Z1597" t="n">
        <v>10</v>
      </c>
    </row>
    <row r="1598">
      <c r="A1598" t="n">
        <v>104</v>
      </c>
      <c r="B1598" t="n">
        <v>115</v>
      </c>
      <c r="C1598" t="inlineStr">
        <is>
          <t xml:space="preserve">CONCLUIDO	</t>
        </is>
      </c>
      <c r="D1598" t="n">
        <v>3.7525</v>
      </c>
      <c r="E1598" t="n">
        <v>26.65</v>
      </c>
      <c r="F1598" t="n">
        <v>23.55</v>
      </c>
      <c r="G1598" t="n">
        <v>141.3</v>
      </c>
      <c r="H1598" t="n">
        <v>1.79</v>
      </c>
      <c r="I1598" t="n">
        <v>10</v>
      </c>
      <c r="J1598" t="n">
        <v>269.08</v>
      </c>
      <c r="K1598" t="n">
        <v>56.94</v>
      </c>
      <c r="L1598" t="n">
        <v>27</v>
      </c>
      <c r="M1598" t="n">
        <v>8</v>
      </c>
      <c r="N1598" t="n">
        <v>70.14</v>
      </c>
      <c r="O1598" t="n">
        <v>33420.56</v>
      </c>
      <c r="P1598" t="n">
        <v>335.65</v>
      </c>
      <c r="Q1598" t="n">
        <v>608.76</v>
      </c>
      <c r="R1598" t="n">
        <v>52.96</v>
      </c>
      <c r="S1598" t="n">
        <v>46.36</v>
      </c>
      <c r="T1598" t="n">
        <v>2977.76</v>
      </c>
      <c r="U1598" t="n">
        <v>0.88</v>
      </c>
      <c r="V1598" t="n">
        <v>0.9</v>
      </c>
      <c r="W1598" t="n">
        <v>9.19</v>
      </c>
      <c r="X1598" t="n">
        <v>0.18</v>
      </c>
      <c r="Y1598" t="n">
        <v>1</v>
      </c>
      <c r="Z1598" t="n">
        <v>10</v>
      </c>
    </row>
    <row r="1599">
      <c r="A1599" t="n">
        <v>105</v>
      </c>
      <c r="B1599" t="n">
        <v>115</v>
      </c>
      <c r="C1599" t="inlineStr">
        <is>
          <t xml:space="preserve">CONCLUIDO	</t>
        </is>
      </c>
      <c r="D1599" t="n">
        <v>3.7523</v>
      </c>
      <c r="E1599" t="n">
        <v>26.65</v>
      </c>
      <c r="F1599" t="n">
        <v>23.55</v>
      </c>
      <c r="G1599" t="n">
        <v>141.3</v>
      </c>
      <c r="H1599" t="n">
        <v>1.8</v>
      </c>
      <c r="I1599" t="n">
        <v>10</v>
      </c>
      <c r="J1599" t="n">
        <v>269.55</v>
      </c>
      <c r="K1599" t="n">
        <v>56.94</v>
      </c>
      <c r="L1599" t="n">
        <v>27.25</v>
      </c>
      <c r="M1599" t="n">
        <v>8</v>
      </c>
      <c r="N1599" t="n">
        <v>70.36</v>
      </c>
      <c r="O1599" t="n">
        <v>33479.25</v>
      </c>
      <c r="P1599" t="n">
        <v>335.64</v>
      </c>
      <c r="Q1599" t="n">
        <v>608.78</v>
      </c>
      <c r="R1599" t="n">
        <v>52.85</v>
      </c>
      <c r="S1599" t="n">
        <v>46.36</v>
      </c>
      <c r="T1599" t="n">
        <v>2921.68</v>
      </c>
      <c r="U1599" t="n">
        <v>0.88</v>
      </c>
      <c r="V1599" t="n">
        <v>0.9</v>
      </c>
      <c r="W1599" t="n">
        <v>9.199999999999999</v>
      </c>
      <c r="X1599" t="n">
        <v>0.18</v>
      </c>
      <c r="Y1599" t="n">
        <v>1</v>
      </c>
      <c r="Z1599" t="n">
        <v>10</v>
      </c>
    </row>
    <row r="1600">
      <c r="A1600" t="n">
        <v>106</v>
      </c>
      <c r="B1600" t="n">
        <v>115</v>
      </c>
      <c r="C1600" t="inlineStr">
        <is>
          <t xml:space="preserve">CONCLUIDO	</t>
        </is>
      </c>
      <c r="D1600" t="n">
        <v>3.7529</v>
      </c>
      <c r="E1600" t="n">
        <v>26.65</v>
      </c>
      <c r="F1600" t="n">
        <v>23.55</v>
      </c>
      <c r="G1600" t="n">
        <v>141.28</v>
      </c>
      <c r="H1600" t="n">
        <v>1.81</v>
      </c>
      <c r="I1600" t="n">
        <v>10</v>
      </c>
      <c r="J1600" t="n">
        <v>270.03</v>
      </c>
      <c r="K1600" t="n">
        <v>56.94</v>
      </c>
      <c r="L1600" t="n">
        <v>27.5</v>
      </c>
      <c r="M1600" t="n">
        <v>8</v>
      </c>
      <c r="N1600" t="n">
        <v>70.59</v>
      </c>
      <c r="O1600" t="n">
        <v>33538.02</v>
      </c>
      <c r="P1600" t="n">
        <v>335.74</v>
      </c>
      <c r="Q1600" t="n">
        <v>608.8099999999999</v>
      </c>
      <c r="R1600" t="n">
        <v>52.89</v>
      </c>
      <c r="S1600" t="n">
        <v>46.36</v>
      </c>
      <c r="T1600" t="n">
        <v>2940.75</v>
      </c>
      <c r="U1600" t="n">
        <v>0.88</v>
      </c>
      <c r="V1600" t="n">
        <v>0.9</v>
      </c>
      <c r="W1600" t="n">
        <v>9.19</v>
      </c>
      <c r="X1600" t="n">
        <v>0.17</v>
      </c>
      <c r="Y1600" t="n">
        <v>1</v>
      </c>
      <c r="Z1600" t="n">
        <v>10</v>
      </c>
    </row>
    <row r="1601">
      <c r="A1601" t="n">
        <v>107</v>
      </c>
      <c r="B1601" t="n">
        <v>115</v>
      </c>
      <c r="C1601" t="inlineStr">
        <is>
          <t xml:space="preserve">CONCLUIDO	</t>
        </is>
      </c>
      <c r="D1601" t="n">
        <v>3.7525</v>
      </c>
      <c r="E1601" t="n">
        <v>26.65</v>
      </c>
      <c r="F1601" t="n">
        <v>23.55</v>
      </c>
      <c r="G1601" t="n">
        <v>141.29</v>
      </c>
      <c r="H1601" t="n">
        <v>1.83</v>
      </c>
      <c r="I1601" t="n">
        <v>10</v>
      </c>
      <c r="J1601" t="n">
        <v>270.51</v>
      </c>
      <c r="K1601" t="n">
        <v>56.94</v>
      </c>
      <c r="L1601" t="n">
        <v>27.75</v>
      </c>
      <c r="M1601" t="n">
        <v>8</v>
      </c>
      <c r="N1601" t="n">
        <v>70.81999999999999</v>
      </c>
      <c r="O1601" t="n">
        <v>33596.87</v>
      </c>
      <c r="P1601" t="n">
        <v>335.91</v>
      </c>
      <c r="Q1601" t="n">
        <v>608.76</v>
      </c>
      <c r="R1601" t="n">
        <v>52.84</v>
      </c>
      <c r="S1601" t="n">
        <v>46.36</v>
      </c>
      <c r="T1601" t="n">
        <v>2918.05</v>
      </c>
      <c r="U1601" t="n">
        <v>0.88</v>
      </c>
      <c r="V1601" t="n">
        <v>0.9</v>
      </c>
      <c r="W1601" t="n">
        <v>9.199999999999999</v>
      </c>
      <c r="X1601" t="n">
        <v>0.18</v>
      </c>
      <c r="Y1601" t="n">
        <v>1</v>
      </c>
      <c r="Z1601" t="n">
        <v>10</v>
      </c>
    </row>
    <row r="1602">
      <c r="A1602" t="n">
        <v>108</v>
      </c>
      <c r="B1602" t="n">
        <v>115</v>
      </c>
      <c r="C1602" t="inlineStr">
        <is>
          <t xml:space="preserve">CONCLUIDO	</t>
        </is>
      </c>
      <c r="D1602" t="n">
        <v>3.7531</v>
      </c>
      <c r="E1602" t="n">
        <v>26.64</v>
      </c>
      <c r="F1602" t="n">
        <v>23.54</v>
      </c>
      <c r="G1602" t="n">
        <v>141.27</v>
      </c>
      <c r="H1602" t="n">
        <v>1.84</v>
      </c>
      <c r="I1602" t="n">
        <v>10</v>
      </c>
      <c r="J1602" t="n">
        <v>270.99</v>
      </c>
      <c r="K1602" t="n">
        <v>56.94</v>
      </c>
      <c r="L1602" t="n">
        <v>28</v>
      </c>
      <c r="M1602" t="n">
        <v>8</v>
      </c>
      <c r="N1602" t="n">
        <v>71.04000000000001</v>
      </c>
      <c r="O1602" t="n">
        <v>33655.82</v>
      </c>
      <c r="P1602" t="n">
        <v>335.93</v>
      </c>
      <c r="Q1602" t="n">
        <v>608.8099999999999</v>
      </c>
      <c r="R1602" t="n">
        <v>52.62</v>
      </c>
      <c r="S1602" t="n">
        <v>46.36</v>
      </c>
      <c r="T1602" t="n">
        <v>2810.04</v>
      </c>
      <c r="U1602" t="n">
        <v>0.88</v>
      </c>
      <c r="V1602" t="n">
        <v>0.91</v>
      </c>
      <c r="W1602" t="n">
        <v>9.199999999999999</v>
      </c>
      <c r="X1602" t="n">
        <v>0.17</v>
      </c>
      <c r="Y1602" t="n">
        <v>1</v>
      </c>
      <c r="Z1602" t="n">
        <v>10</v>
      </c>
    </row>
    <row r="1603">
      <c r="A1603" t="n">
        <v>109</v>
      </c>
      <c r="B1603" t="n">
        <v>115</v>
      </c>
      <c r="C1603" t="inlineStr">
        <is>
          <t xml:space="preserve">CONCLUIDO	</t>
        </is>
      </c>
      <c r="D1603" t="n">
        <v>3.7535</v>
      </c>
      <c r="E1603" t="n">
        <v>26.64</v>
      </c>
      <c r="F1603" t="n">
        <v>23.54</v>
      </c>
      <c r="G1603" t="n">
        <v>141.25</v>
      </c>
      <c r="H1603" t="n">
        <v>1.85</v>
      </c>
      <c r="I1603" t="n">
        <v>10</v>
      </c>
      <c r="J1603" t="n">
        <v>271.46</v>
      </c>
      <c r="K1603" t="n">
        <v>56.94</v>
      </c>
      <c r="L1603" t="n">
        <v>28.25</v>
      </c>
      <c r="M1603" t="n">
        <v>8</v>
      </c>
      <c r="N1603" t="n">
        <v>71.27</v>
      </c>
      <c r="O1603" t="n">
        <v>33714.85</v>
      </c>
      <c r="P1603" t="n">
        <v>336.01</v>
      </c>
      <c r="Q1603" t="n">
        <v>608.78</v>
      </c>
      <c r="R1603" t="n">
        <v>52.7</v>
      </c>
      <c r="S1603" t="n">
        <v>46.36</v>
      </c>
      <c r="T1603" t="n">
        <v>2847.81</v>
      </c>
      <c r="U1603" t="n">
        <v>0.88</v>
      </c>
      <c r="V1603" t="n">
        <v>0.91</v>
      </c>
      <c r="W1603" t="n">
        <v>9.19</v>
      </c>
      <c r="X1603" t="n">
        <v>0.17</v>
      </c>
      <c r="Y1603" t="n">
        <v>1</v>
      </c>
      <c r="Z1603" t="n">
        <v>10</v>
      </c>
    </row>
    <row r="1604">
      <c r="A1604" t="n">
        <v>110</v>
      </c>
      <c r="B1604" t="n">
        <v>115</v>
      </c>
      <c r="C1604" t="inlineStr">
        <is>
          <t xml:space="preserve">CONCLUIDO	</t>
        </is>
      </c>
      <c r="D1604" t="n">
        <v>3.7535</v>
      </c>
      <c r="E1604" t="n">
        <v>26.64</v>
      </c>
      <c r="F1604" t="n">
        <v>23.54</v>
      </c>
      <c r="G1604" t="n">
        <v>141.25</v>
      </c>
      <c r="H1604" t="n">
        <v>1.87</v>
      </c>
      <c r="I1604" t="n">
        <v>10</v>
      </c>
      <c r="J1604" t="n">
        <v>271.94</v>
      </c>
      <c r="K1604" t="n">
        <v>56.94</v>
      </c>
      <c r="L1604" t="n">
        <v>28.5</v>
      </c>
      <c r="M1604" t="n">
        <v>8</v>
      </c>
      <c r="N1604" t="n">
        <v>71.5</v>
      </c>
      <c r="O1604" t="n">
        <v>33773.97</v>
      </c>
      <c r="P1604" t="n">
        <v>336.11</v>
      </c>
      <c r="Q1604" t="n">
        <v>608.77</v>
      </c>
      <c r="R1604" t="n">
        <v>52.71</v>
      </c>
      <c r="S1604" t="n">
        <v>46.36</v>
      </c>
      <c r="T1604" t="n">
        <v>2854.74</v>
      </c>
      <c r="U1604" t="n">
        <v>0.88</v>
      </c>
      <c r="V1604" t="n">
        <v>0.91</v>
      </c>
      <c r="W1604" t="n">
        <v>9.19</v>
      </c>
      <c r="X1604" t="n">
        <v>0.17</v>
      </c>
      <c r="Y1604" t="n">
        <v>1</v>
      </c>
      <c r="Z1604" t="n">
        <v>10</v>
      </c>
    </row>
    <row r="1605">
      <c r="A1605" t="n">
        <v>111</v>
      </c>
      <c r="B1605" t="n">
        <v>115</v>
      </c>
      <c r="C1605" t="inlineStr">
        <is>
          <t xml:space="preserve">CONCLUIDO	</t>
        </is>
      </c>
      <c r="D1605" t="n">
        <v>3.7542</v>
      </c>
      <c r="E1605" t="n">
        <v>26.64</v>
      </c>
      <c r="F1605" t="n">
        <v>23.54</v>
      </c>
      <c r="G1605" t="n">
        <v>141.22</v>
      </c>
      <c r="H1605" t="n">
        <v>1.88</v>
      </c>
      <c r="I1605" t="n">
        <v>10</v>
      </c>
      <c r="J1605" t="n">
        <v>272.43</v>
      </c>
      <c r="K1605" t="n">
        <v>56.94</v>
      </c>
      <c r="L1605" t="n">
        <v>28.75</v>
      </c>
      <c r="M1605" t="n">
        <v>8</v>
      </c>
      <c r="N1605" t="n">
        <v>71.73</v>
      </c>
      <c r="O1605" t="n">
        <v>33833.3</v>
      </c>
      <c r="P1605" t="n">
        <v>335.39</v>
      </c>
      <c r="Q1605" t="n">
        <v>608.76</v>
      </c>
      <c r="R1605" t="n">
        <v>52.64</v>
      </c>
      <c r="S1605" t="n">
        <v>46.36</v>
      </c>
      <c r="T1605" t="n">
        <v>2817.21</v>
      </c>
      <c r="U1605" t="n">
        <v>0.88</v>
      </c>
      <c r="V1605" t="n">
        <v>0.91</v>
      </c>
      <c r="W1605" t="n">
        <v>9.19</v>
      </c>
      <c r="X1605" t="n">
        <v>0.17</v>
      </c>
      <c r="Y1605" t="n">
        <v>1</v>
      </c>
      <c r="Z1605" t="n">
        <v>10</v>
      </c>
    </row>
    <row r="1606">
      <c r="A1606" t="n">
        <v>112</v>
      </c>
      <c r="B1606" t="n">
        <v>115</v>
      </c>
      <c r="C1606" t="inlineStr">
        <is>
          <t xml:space="preserve">CONCLUIDO	</t>
        </is>
      </c>
      <c r="D1606" t="n">
        <v>3.7539</v>
      </c>
      <c r="E1606" t="n">
        <v>26.64</v>
      </c>
      <c r="F1606" t="n">
        <v>23.54</v>
      </c>
      <c r="G1606" t="n">
        <v>141.24</v>
      </c>
      <c r="H1606" t="n">
        <v>1.89</v>
      </c>
      <c r="I1606" t="n">
        <v>10</v>
      </c>
      <c r="J1606" t="n">
        <v>272.91</v>
      </c>
      <c r="K1606" t="n">
        <v>56.94</v>
      </c>
      <c r="L1606" t="n">
        <v>29</v>
      </c>
      <c r="M1606" t="n">
        <v>8</v>
      </c>
      <c r="N1606" t="n">
        <v>71.95999999999999</v>
      </c>
      <c r="O1606" t="n">
        <v>33892.61</v>
      </c>
      <c r="P1606" t="n">
        <v>334.45</v>
      </c>
      <c r="Q1606" t="n">
        <v>608.75</v>
      </c>
      <c r="R1606" t="n">
        <v>52.61</v>
      </c>
      <c r="S1606" t="n">
        <v>46.36</v>
      </c>
      <c r="T1606" t="n">
        <v>2804.94</v>
      </c>
      <c r="U1606" t="n">
        <v>0.88</v>
      </c>
      <c r="V1606" t="n">
        <v>0.91</v>
      </c>
      <c r="W1606" t="n">
        <v>9.19</v>
      </c>
      <c r="X1606" t="n">
        <v>0.17</v>
      </c>
      <c r="Y1606" t="n">
        <v>1</v>
      </c>
      <c r="Z1606" t="n">
        <v>10</v>
      </c>
    </row>
    <row r="1607">
      <c r="A1607" t="n">
        <v>113</v>
      </c>
      <c r="B1607" t="n">
        <v>115</v>
      </c>
      <c r="C1607" t="inlineStr">
        <is>
          <t xml:space="preserve">CONCLUIDO	</t>
        </is>
      </c>
      <c r="D1607" t="n">
        <v>3.752</v>
      </c>
      <c r="E1607" t="n">
        <v>26.65</v>
      </c>
      <c r="F1607" t="n">
        <v>23.55</v>
      </c>
      <c r="G1607" t="n">
        <v>141.31</v>
      </c>
      <c r="H1607" t="n">
        <v>1.9</v>
      </c>
      <c r="I1607" t="n">
        <v>10</v>
      </c>
      <c r="J1607" t="n">
        <v>273.39</v>
      </c>
      <c r="K1607" t="n">
        <v>56.94</v>
      </c>
      <c r="L1607" t="n">
        <v>29.25</v>
      </c>
      <c r="M1607" t="n">
        <v>8</v>
      </c>
      <c r="N1607" t="n">
        <v>72.19</v>
      </c>
      <c r="O1607" t="n">
        <v>33952</v>
      </c>
      <c r="P1607" t="n">
        <v>333.7</v>
      </c>
      <c r="Q1607" t="n">
        <v>608.77</v>
      </c>
      <c r="R1607" t="n">
        <v>52.9</v>
      </c>
      <c r="S1607" t="n">
        <v>46.36</v>
      </c>
      <c r="T1607" t="n">
        <v>2949.68</v>
      </c>
      <c r="U1607" t="n">
        <v>0.88</v>
      </c>
      <c r="V1607" t="n">
        <v>0.9</v>
      </c>
      <c r="W1607" t="n">
        <v>9.199999999999999</v>
      </c>
      <c r="X1607" t="n">
        <v>0.18</v>
      </c>
      <c r="Y1607" t="n">
        <v>1</v>
      </c>
      <c r="Z1607" t="n">
        <v>10</v>
      </c>
    </row>
    <row r="1608">
      <c r="A1608" t="n">
        <v>114</v>
      </c>
      <c r="B1608" t="n">
        <v>115</v>
      </c>
      <c r="C1608" t="inlineStr">
        <is>
          <t xml:space="preserve">CONCLUIDO	</t>
        </is>
      </c>
      <c r="D1608" t="n">
        <v>3.7522</v>
      </c>
      <c r="E1608" t="n">
        <v>26.65</v>
      </c>
      <c r="F1608" t="n">
        <v>23.55</v>
      </c>
      <c r="G1608" t="n">
        <v>141.31</v>
      </c>
      <c r="H1608" t="n">
        <v>1.92</v>
      </c>
      <c r="I1608" t="n">
        <v>10</v>
      </c>
      <c r="J1608" t="n">
        <v>273.87</v>
      </c>
      <c r="K1608" t="n">
        <v>56.94</v>
      </c>
      <c r="L1608" t="n">
        <v>29.5</v>
      </c>
      <c r="M1608" t="n">
        <v>8</v>
      </c>
      <c r="N1608" t="n">
        <v>72.43000000000001</v>
      </c>
      <c r="O1608" t="n">
        <v>34011.48</v>
      </c>
      <c r="P1608" t="n">
        <v>332.07</v>
      </c>
      <c r="Q1608" t="n">
        <v>608.75</v>
      </c>
      <c r="R1608" t="n">
        <v>53.01</v>
      </c>
      <c r="S1608" t="n">
        <v>46.36</v>
      </c>
      <c r="T1608" t="n">
        <v>3001.9</v>
      </c>
      <c r="U1608" t="n">
        <v>0.87</v>
      </c>
      <c r="V1608" t="n">
        <v>0.9</v>
      </c>
      <c r="W1608" t="n">
        <v>9.19</v>
      </c>
      <c r="X1608" t="n">
        <v>0.18</v>
      </c>
      <c r="Y1608" t="n">
        <v>1</v>
      </c>
      <c r="Z1608" t="n">
        <v>10</v>
      </c>
    </row>
    <row r="1609">
      <c r="A1609" t="n">
        <v>115</v>
      </c>
      <c r="B1609" t="n">
        <v>115</v>
      </c>
      <c r="C1609" t="inlineStr">
        <is>
          <t xml:space="preserve">CONCLUIDO	</t>
        </is>
      </c>
      <c r="D1609" t="n">
        <v>3.761</v>
      </c>
      <c r="E1609" t="n">
        <v>26.59</v>
      </c>
      <c r="F1609" t="n">
        <v>23.53</v>
      </c>
      <c r="G1609" t="n">
        <v>156.89</v>
      </c>
      <c r="H1609" t="n">
        <v>1.93</v>
      </c>
      <c r="I1609" t="n">
        <v>9</v>
      </c>
      <c r="J1609" t="n">
        <v>274.35</v>
      </c>
      <c r="K1609" t="n">
        <v>56.94</v>
      </c>
      <c r="L1609" t="n">
        <v>29.75</v>
      </c>
      <c r="M1609" t="n">
        <v>7</v>
      </c>
      <c r="N1609" t="n">
        <v>72.66</v>
      </c>
      <c r="O1609" t="n">
        <v>34071.05</v>
      </c>
      <c r="P1609" t="n">
        <v>331.4</v>
      </c>
      <c r="Q1609" t="n">
        <v>608.8</v>
      </c>
      <c r="R1609" t="n">
        <v>52.42</v>
      </c>
      <c r="S1609" t="n">
        <v>46.36</v>
      </c>
      <c r="T1609" t="n">
        <v>2713.91</v>
      </c>
      <c r="U1609" t="n">
        <v>0.88</v>
      </c>
      <c r="V1609" t="n">
        <v>0.91</v>
      </c>
      <c r="W1609" t="n">
        <v>9.19</v>
      </c>
      <c r="X1609" t="n">
        <v>0.16</v>
      </c>
      <c r="Y1609" t="n">
        <v>1</v>
      </c>
      <c r="Z1609" t="n">
        <v>10</v>
      </c>
    </row>
    <row r="1610">
      <c r="A1610" t="n">
        <v>116</v>
      </c>
      <c r="B1610" t="n">
        <v>115</v>
      </c>
      <c r="C1610" t="inlineStr">
        <is>
          <t xml:space="preserve">CONCLUIDO	</t>
        </is>
      </c>
      <c r="D1610" t="n">
        <v>3.7613</v>
      </c>
      <c r="E1610" t="n">
        <v>26.59</v>
      </c>
      <c r="F1610" t="n">
        <v>23.53</v>
      </c>
      <c r="G1610" t="n">
        <v>156.87</v>
      </c>
      <c r="H1610" t="n">
        <v>1.94</v>
      </c>
      <c r="I1610" t="n">
        <v>9</v>
      </c>
      <c r="J1610" t="n">
        <v>274.84</v>
      </c>
      <c r="K1610" t="n">
        <v>56.94</v>
      </c>
      <c r="L1610" t="n">
        <v>30</v>
      </c>
      <c r="M1610" t="n">
        <v>7</v>
      </c>
      <c r="N1610" t="n">
        <v>72.89</v>
      </c>
      <c r="O1610" t="n">
        <v>34130.71</v>
      </c>
      <c r="P1610" t="n">
        <v>331.78</v>
      </c>
      <c r="Q1610" t="n">
        <v>608.78</v>
      </c>
      <c r="R1610" t="n">
        <v>52.24</v>
      </c>
      <c r="S1610" t="n">
        <v>46.36</v>
      </c>
      <c r="T1610" t="n">
        <v>2624.22</v>
      </c>
      <c r="U1610" t="n">
        <v>0.89</v>
      </c>
      <c r="V1610" t="n">
        <v>0.91</v>
      </c>
      <c r="W1610" t="n">
        <v>9.199999999999999</v>
      </c>
      <c r="X1610" t="n">
        <v>0.16</v>
      </c>
      <c r="Y1610" t="n">
        <v>1</v>
      </c>
      <c r="Z1610" t="n">
        <v>10</v>
      </c>
    </row>
    <row r="1611">
      <c r="A1611" t="n">
        <v>117</v>
      </c>
      <c r="B1611" t="n">
        <v>115</v>
      </c>
      <c r="C1611" t="inlineStr">
        <is>
          <t xml:space="preserve">CONCLUIDO	</t>
        </is>
      </c>
      <c r="D1611" t="n">
        <v>3.7614</v>
      </c>
      <c r="E1611" t="n">
        <v>26.59</v>
      </c>
      <c r="F1611" t="n">
        <v>23.53</v>
      </c>
      <c r="G1611" t="n">
        <v>156.86</v>
      </c>
      <c r="H1611" t="n">
        <v>1.96</v>
      </c>
      <c r="I1611" t="n">
        <v>9</v>
      </c>
      <c r="J1611" t="n">
        <v>275.32</v>
      </c>
      <c r="K1611" t="n">
        <v>56.94</v>
      </c>
      <c r="L1611" t="n">
        <v>30.25</v>
      </c>
      <c r="M1611" t="n">
        <v>7</v>
      </c>
      <c r="N1611" t="n">
        <v>73.13</v>
      </c>
      <c r="O1611" t="n">
        <v>34190.46</v>
      </c>
      <c r="P1611" t="n">
        <v>332.07</v>
      </c>
      <c r="Q1611" t="n">
        <v>608.76</v>
      </c>
      <c r="R1611" t="n">
        <v>52.32</v>
      </c>
      <c r="S1611" t="n">
        <v>46.36</v>
      </c>
      <c r="T1611" t="n">
        <v>2661.22</v>
      </c>
      <c r="U1611" t="n">
        <v>0.89</v>
      </c>
      <c r="V1611" t="n">
        <v>0.91</v>
      </c>
      <c r="W1611" t="n">
        <v>9.19</v>
      </c>
      <c r="X1611" t="n">
        <v>0.16</v>
      </c>
      <c r="Y1611" t="n">
        <v>1</v>
      </c>
      <c r="Z1611" t="n">
        <v>10</v>
      </c>
    </row>
    <row r="1612">
      <c r="A1612" t="n">
        <v>118</v>
      </c>
      <c r="B1612" t="n">
        <v>115</v>
      </c>
      <c r="C1612" t="inlineStr">
        <is>
          <t xml:space="preserve">CONCLUIDO	</t>
        </is>
      </c>
      <c r="D1612" t="n">
        <v>3.7601</v>
      </c>
      <c r="E1612" t="n">
        <v>26.6</v>
      </c>
      <c r="F1612" t="n">
        <v>23.54</v>
      </c>
      <c r="G1612" t="n">
        <v>156.93</v>
      </c>
      <c r="H1612" t="n">
        <v>1.97</v>
      </c>
      <c r="I1612" t="n">
        <v>9</v>
      </c>
      <c r="J1612" t="n">
        <v>275.81</v>
      </c>
      <c r="K1612" t="n">
        <v>56.94</v>
      </c>
      <c r="L1612" t="n">
        <v>30.5</v>
      </c>
      <c r="M1612" t="n">
        <v>7</v>
      </c>
      <c r="N1612" t="n">
        <v>73.36</v>
      </c>
      <c r="O1612" t="n">
        <v>34250.31</v>
      </c>
      <c r="P1612" t="n">
        <v>332.32</v>
      </c>
      <c r="Q1612" t="n">
        <v>608.87</v>
      </c>
      <c r="R1612" t="n">
        <v>52.57</v>
      </c>
      <c r="S1612" t="n">
        <v>46.36</v>
      </c>
      <c r="T1612" t="n">
        <v>2789.74</v>
      </c>
      <c r="U1612" t="n">
        <v>0.88</v>
      </c>
      <c r="V1612" t="n">
        <v>0.91</v>
      </c>
      <c r="W1612" t="n">
        <v>9.19</v>
      </c>
      <c r="X1612" t="n">
        <v>0.17</v>
      </c>
      <c r="Y1612" t="n">
        <v>1</v>
      </c>
      <c r="Z1612" t="n">
        <v>10</v>
      </c>
    </row>
    <row r="1613">
      <c r="A1613" t="n">
        <v>119</v>
      </c>
      <c r="B1613" t="n">
        <v>115</v>
      </c>
      <c r="C1613" t="inlineStr">
        <is>
          <t xml:space="preserve">CONCLUIDO	</t>
        </is>
      </c>
      <c r="D1613" t="n">
        <v>3.7605</v>
      </c>
      <c r="E1613" t="n">
        <v>26.59</v>
      </c>
      <c r="F1613" t="n">
        <v>23.54</v>
      </c>
      <c r="G1613" t="n">
        <v>156.91</v>
      </c>
      <c r="H1613" t="n">
        <v>1.98</v>
      </c>
      <c r="I1613" t="n">
        <v>9</v>
      </c>
      <c r="J1613" t="n">
        <v>276.29</v>
      </c>
      <c r="K1613" t="n">
        <v>56.94</v>
      </c>
      <c r="L1613" t="n">
        <v>30.75</v>
      </c>
      <c r="M1613" t="n">
        <v>7</v>
      </c>
      <c r="N1613" t="n">
        <v>73.59999999999999</v>
      </c>
      <c r="O1613" t="n">
        <v>34310.24</v>
      </c>
      <c r="P1613" t="n">
        <v>332.25</v>
      </c>
      <c r="Q1613" t="n">
        <v>608.79</v>
      </c>
      <c r="R1613" t="n">
        <v>52.59</v>
      </c>
      <c r="S1613" t="n">
        <v>46.36</v>
      </c>
      <c r="T1613" t="n">
        <v>2797.41</v>
      </c>
      <c r="U1613" t="n">
        <v>0.88</v>
      </c>
      <c r="V1613" t="n">
        <v>0.91</v>
      </c>
      <c r="W1613" t="n">
        <v>9.19</v>
      </c>
      <c r="X1613" t="n">
        <v>0.17</v>
      </c>
      <c r="Y1613" t="n">
        <v>1</v>
      </c>
      <c r="Z1613" t="n">
        <v>10</v>
      </c>
    </row>
    <row r="1614">
      <c r="A1614" t="n">
        <v>120</v>
      </c>
      <c r="B1614" t="n">
        <v>115</v>
      </c>
      <c r="C1614" t="inlineStr">
        <is>
          <t xml:space="preserve">CONCLUIDO	</t>
        </is>
      </c>
      <c r="D1614" t="n">
        <v>3.7601</v>
      </c>
      <c r="E1614" t="n">
        <v>26.6</v>
      </c>
      <c r="F1614" t="n">
        <v>23.54</v>
      </c>
      <c r="G1614" t="n">
        <v>156.93</v>
      </c>
      <c r="H1614" t="n">
        <v>1.99</v>
      </c>
      <c r="I1614" t="n">
        <v>9</v>
      </c>
      <c r="J1614" t="n">
        <v>276.78</v>
      </c>
      <c r="K1614" t="n">
        <v>56.94</v>
      </c>
      <c r="L1614" t="n">
        <v>31</v>
      </c>
      <c r="M1614" t="n">
        <v>7</v>
      </c>
      <c r="N1614" t="n">
        <v>73.84</v>
      </c>
      <c r="O1614" t="n">
        <v>34370.27</v>
      </c>
      <c r="P1614" t="n">
        <v>332.24</v>
      </c>
      <c r="Q1614" t="n">
        <v>608.8099999999999</v>
      </c>
      <c r="R1614" t="n">
        <v>52.53</v>
      </c>
      <c r="S1614" t="n">
        <v>46.36</v>
      </c>
      <c r="T1614" t="n">
        <v>2769.7</v>
      </c>
      <c r="U1614" t="n">
        <v>0.88</v>
      </c>
      <c r="V1614" t="n">
        <v>0.91</v>
      </c>
      <c r="W1614" t="n">
        <v>9.199999999999999</v>
      </c>
      <c r="X1614" t="n">
        <v>0.17</v>
      </c>
      <c r="Y1614" t="n">
        <v>1</v>
      </c>
      <c r="Z1614" t="n">
        <v>10</v>
      </c>
    </row>
    <row r="1615">
      <c r="A1615" t="n">
        <v>121</v>
      </c>
      <c r="B1615" t="n">
        <v>115</v>
      </c>
      <c r="C1615" t="inlineStr">
        <is>
          <t xml:space="preserve">CONCLUIDO	</t>
        </is>
      </c>
      <c r="D1615" t="n">
        <v>3.7609</v>
      </c>
      <c r="E1615" t="n">
        <v>26.59</v>
      </c>
      <c r="F1615" t="n">
        <v>23.53</v>
      </c>
      <c r="G1615" t="n">
        <v>156.89</v>
      </c>
      <c r="H1615" t="n">
        <v>2.01</v>
      </c>
      <c r="I1615" t="n">
        <v>9</v>
      </c>
      <c r="J1615" t="n">
        <v>277.27</v>
      </c>
      <c r="K1615" t="n">
        <v>56.94</v>
      </c>
      <c r="L1615" t="n">
        <v>31.25</v>
      </c>
      <c r="M1615" t="n">
        <v>7</v>
      </c>
      <c r="N1615" t="n">
        <v>74.06999999999999</v>
      </c>
      <c r="O1615" t="n">
        <v>34430.39</v>
      </c>
      <c r="P1615" t="n">
        <v>331.95</v>
      </c>
      <c r="Q1615" t="n">
        <v>608.77</v>
      </c>
      <c r="R1615" t="n">
        <v>52.37</v>
      </c>
      <c r="S1615" t="n">
        <v>46.36</v>
      </c>
      <c r="T1615" t="n">
        <v>2686.15</v>
      </c>
      <c r="U1615" t="n">
        <v>0.89</v>
      </c>
      <c r="V1615" t="n">
        <v>0.91</v>
      </c>
      <c r="W1615" t="n">
        <v>9.19</v>
      </c>
      <c r="X1615" t="n">
        <v>0.16</v>
      </c>
      <c r="Y1615" t="n">
        <v>1</v>
      </c>
      <c r="Z1615" t="n">
        <v>10</v>
      </c>
    </row>
    <row r="1616">
      <c r="A1616" t="n">
        <v>122</v>
      </c>
      <c r="B1616" t="n">
        <v>115</v>
      </c>
      <c r="C1616" t="inlineStr">
        <is>
          <t xml:space="preserve">CONCLUIDO	</t>
        </is>
      </c>
      <c r="D1616" t="n">
        <v>3.7609</v>
      </c>
      <c r="E1616" t="n">
        <v>26.59</v>
      </c>
      <c r="F1616" t="n">
        <v>23.53</v>
      </c>
      <c r="G1616" t="n">
        <v>156.89</v>
      </c>
      <c r="H1616" t="n">
        <v>2.02</v>
      </c>
      <c r="I1616" t="n">
        <v>9</v>
      </c>
      <c r="J1616" t="n">
        <v>277.75</v>
      </c>
      <c r="K1616" t="n">
        <v>56.94</v>
      </c>
      <c r="L1616" t="n">
        <v>31.5</v>
      </c>
      <c r="M1616" t="n">
        <v>7</v>
      </c>
      <c r="N1616" t="n">
        <v>74.31</v>
      </c>
      <c r="O1616" t="n">
        <v>34490.61</v>
      </c>
      <c r="P1616" t="n">
        <v>332.04</v>
      </c>
      <c r="Q1616" t="n">
        <v>608.79</v>
      </c>
      <c r="R1616" t="n">
        <v>52.39</v>
      </c>
      <c r="S1616" t="n">
        <v>46.36</v>
      </c>
      <c r="T1616" t="n">
        <v>2698.64</v>
      </c>
      <c r="U1616" t="n">
        <v>0.88</v>
      </c>
      <c r="V1616" t="n">
        <v>0.91</v>
      </c>
      <c r="W1616" t="n">
        <v>9.19</v>
      </c>
      <c r="X1616" t="n">
        <v>0.16</v>
      </c>
      <c r="Y1616" t="n">
        <v>1</v>
      </c>
      <c r="Z1616" t="n">
        <v>10</v>
      </c>
    </row>
    <row r="1617">
      <c r="A1617" t="n">
        <v>123</v>
      </c>
      <c r="B1617" t="n">
        <v>115</v>
      </c>
      <c r="C1617" t="inlineStr">
        <is>
          <t xml:space="preserve">CONCLUIDO	</t>
        </is>
      </c>
      <c r="D1617" t="n">
        <v>3.7614</v>
      </c>
      <c r="E1617" t="n">
        <v>26.59</v>
      </c>
      <c r="F1617" t="n">
        <v>23.53</v>
      </c>
      <c r="G1617" t="n">
        <v>156.87</v>
      </c>
      <c r="H1617" t="n">
        <v>2.03</v>
      </c>
      <c r="I1617" t="n">
        <v>9</v>
      </c>
      <c r="J1617" t="n">
        <v>278.24</v>
      </c>
      <c r="K1617" t="n">
        <v>56.94</v>
      </c>
      <c r="L1617" t="n">
        <v>31.75</v>
      </c>
      <c r="M1617" t="n">
        <v>7</v>
      </c>
      <c r="N1617" t="n">
        <v>74.55</v>
      </c>
      <c r="O1617" t="n">
        <v>34550.91</v>
      </c>
      <c r="P1617" t="n">
        <v>331.83</v>
      </c>
      <c r="Q1617" t="n">
        <v>608.75</v>
      </c>
      <c r="R1617" t="n">
        <v>52.34</v>
      </c>
      <c r="S1617" t="n">
        <v>46.36</v>
      </c>
      <c r="T1617" t="n">
        <v>2672.17</v>
      </c>
      <c r="U1617" t="n">
        <v>0.89</v>
      </c>
      <c r="V1617" t="n">
        <v>0.91</v>
      </c>
      <c r="W1617" t="n">
        <v>9.19</v>
      </c>
      <c r="X1617" t="n">
        <v>0.16</v>
      </c>
      <c r="Y1617" t="n">
        <v>1</v>
      </c>
      <c r="Z1617" t="n">
        <v>10</v>
      </c>
    </row>
    <row r="1618">
      <c r="A1618" t="n">
        <v>124</v>
      </c>
      <c r="B1618" t="n">
        <v>115</v>
      </c>
      <c r="C1618" t="inlineStr">
        <is>
          <t xml:space="preserve">CONCLUIDO	</t>
        </is>
      </c>
      <c r="D1618" t="n">
        <v>3.7615</v>
      </c>
      <c r="E1618" t="n">
        <v>26.58</v>
      </c>
      <c r="F1618" t="n">
        <v>23.53</v>
      </c>
      <c r="G1618" t="n">
        <v>156.86</v>
      </c>
      <c r="H1618" t="n">
        <v>2.04</v>
      </c>
      <c r="I1618" t="n">
        <v>9</v>
      </c>
      <c r="J1618" t="n">
        <v>278.73</v>
      </c>
      <c r="K1618" t="n">
        <v>56.94</v>
      </c>
      <c r="L1618" t="n">
        <v>32</v>
      </c>
      <c r="M1618" t="n">
        <v>7</v>
      </c>
      <c r="N1618" t="n">
        <v>74.79000000000001</v>
      </c>
      <c r="O1618" t="n">
        <v>34611.32</v>
      </c>
      <c r="P1618" t="n">
        <v>331.94</v>
      </c>
      <c r="Q1618" t="n">
        <v>608.77</v>
      </c>
      <c r="R1618" t="n">
        <v>52.27</v>
      </c>
      <c r="S1618" t="n">
        <v>46.36</v>
      </c>
      <c r="T1618" t="n">
        <v>2636.62</v>
      </c>
      <c r="U1618" t="n">
        <v>0.89</v>
      </c>
      <c r="V1618" t="n">
        <v>0.91</v>
      </c>
      <c r="W1618" t="n">
        <v>9.19</v>
      </c>
      <c r="X1618" t="n">
        <v>0.16</v>
      </c>
      <c r="Y1618" t="n">
        <v>1</v>
      </c>
      <c r="Z1618" t="n">
        <v>10</v>
      </c>
    </row>
    <row r="1619">
      <c r="A1619" t="n">
        <v>125</v>
      </c>
      <c r="B1619" t="n">
        <v>115</v>
      </c>
      <c r="C1619" t="inlineStr">
        <is>
          <t xml:space="preserve">CONCLUIDO	</t>
        </is>
      </c>
      <c r="D1619" t="n">
        <v>3.7616</v>
      </c>
      <c r="E1619" t="n">
        <v>26.58</v>
      </c>
      <c r="F1619" t="n">
        <v>23.53</v>
      </c>
      <c r="G1619" t="n">
        <v>156.86</v>
      </c>
      <c r="H1619" t="n">
        <v>2.06</v>
      </c>
      <c r="I1619" t="n">
        <v>9</v>
      </c>
      <c r="J1619" t="n">
        <v>279.22</v>
      </c>
      <c r="K1619" t="n">
        <v>56.94</v>
      </c>
      <c r="L1619" t="n">
        <v>32.25</v>
      </c>
      <c r="M1619" t="n">
        <v>7</v>
      </c>
      <c r="N1619" t="n">
        <v>75.03</v>
      </c>
      <c r="O1619" t="n">
        <v>34671.81</v>
      </c>
      <c r="P1619" t="n">
        <v>331.37</v>
      </c>
      <c r="Q1619" t="n">
        <v>608.77</v>
      </c>
      <c r="R1619" t="n">
        <v>52.38</v>
      </c>
      <c r="S1619" t="n">
        <v>46.36</v>
      </c>
      <c r="T1619" t="n">
        <v>2693.59</v>
      </c>
      <c r="U1619" t="n">
        <v>0.88</v>
      </c>
      <c r="V1619" t="n">
        <v>0.91</v>
      </c>
      <c r="W1619" t="n">
        <v>9.19</v>
      </c>
      <c r="X1619" t="n">
        <v>0.16</v>
      </c>
      <c r="Y1619" t="n">
        <v>1</v>
      </c>
      <c r="Z1619" t="n">
        <v>10</v>
      </c>
    </row>
    <row r="1620">
      <c r="A1620" t="n">
        <v>126</v>
      </c>
      <c r="B1620" t="n">
        <v>115</v>
      </c>
      <c r="C1620" t="inlineStr">
        <is>
          <t xml:space="preserve">CONCLUIDO	</t>
        </is>
      </c>
      <c r="D1620" t="n">
        <v>3.7596</v>
      </c>
      <c r="E1620" t="n">
        <v>26.6</v>
      </c>
      <c r="F1620" t="n">
        <v>23.54</v>
      </c>
      <c r="G1620" t="n">
        <v>156.95</v>
      </c>
      <c r="H1620" t="n">
        <v>2.07</v>
      </c>
      <c r="I1620" t="n">
        <v>9</v>
      </c>
      <c r="J1620" t="n">
        <v>279.72</v>
      </c>
      <c r="K1620" t="n">
        <v>56.94</v>
      </c>
      <c r="L1620" t="n">
        <v>32.5</v>
      </c>
      <c r="M1620" t="n">
        <v>7</v>
      </c>
      <c r="N1620" t="n">
        <v>75.27</v>
      </c>
      <c r="O1620" t="n">
        <v>34732.41</v>
      </c>
      <c r="P1620" t="n">
        <v>331.05</v>
      </c>
      <c r="Q1620" t="n">
        <v>608.77</v>
      </c>
      <c r="R1620" t="n">
        <v>52.71</v>
      </c>
      <c r="S1620" t="n">
        <v>46.36</v>
      </c>
      <c r="T1620" t="n">
        <v>2856.84</v>
      </c>
      <c r="U1620" t="n">
        <v>0.88</v>
      </c>
      <c r="V1620" t="n">
        <v>0.91</v>
      </c>
      <c r="W1620" t="n">
        <v>9.19</v>
      </c>
      <c r="X1620" t="n">
        <v>0.17</v>
      </c>
      <c r="Y1620" t="n">
        <v>1</v>
      </c>
      <c r="Z1620" t="n">
        <v>10</v>
      </c>
    </row>
    <row r="1621">
      <c r="A1621" t="n">
        <v>127</v>
      </c>
      <c r="B1621" t="n">
        <v>115</v>
      </c>
      <c r="C1621" t="inlineStr">
        <is>
          <t xml:space="preserve">CONCLUIDO	</t>
        </is>
      </c>
      <c r="D1621" t="n">
        <v>3.761</v>
      </c>
      <c r="E1621" t="n">
        <v>26.59</v>
      </c>
      <c r="F1621" t="n">
        <v>23.53</v>
      </c>
      <c r="G1621" t="n">
        <v>156.88</v>
      </c>
      <c r="H1621" t="n">
        <v>2.08</v>
      </c>
      <c r="I1621" t="n">
        <v>9</v>
      </c>
      <c r="J1621" t="n">
        <v>280.21</v>
      </c>
      <c r="K1621" t="n">
        <v>56.94</v>
      </c>
      <c r="L1621" t="n">
        <v>32.75</v>
      </c>
      <c r="M1621" t="n">
        <v>7</v>
      </c>
      <c r="N1621" t="n">
        <v>75.51000000000001</v>
      </c>
      <c r="O1621" t="n">
        <v>34793.09</v>
      </c>
      <c r="P1621" t="n">
        <v>330.4</v>
      </c>
      <c r="Q1621" t="n">
        <v>608.76</v>
      </c>
      <c r="R1621" t="n">
        <v>52.47</v>
      </c>
      <c r="S1621" t="n">
        <v>46.36</v>
      </c>
      <c r="T1621" t="n">
        <v>2738.47</v>
      </c>
      <c r="U1621" t="n">
        <v>0.88</v>
      </c>
      <c r="V1621" t="n">
        <v>0.91</v>
      </c>
      <c r="W1621" t="n">
        <v>9.19</v>
      </c>
      <c r="X1621" t="n">
        <v>0.16</v>
      </c>
      <c r="Y1621" t="n">
        <v>1</v>
      </c>
      <c r="Z1621" t="n">
        <v>10</v>
      </c>
    </row>
    <row r="1622">
      <c r="A1622" t="n">
        <v>128</v>
      </c>
      <c r="B1622" t="n">
        <v>115</v>
      </c>
      <c r="C1622" t="inlineStr">
        <is>
          <t xml:space="preserve">CONCLUIDO	</t>
        </is>
      </c>
      <c r="D1622" t="n">
        <v>3.7605</v>
      </c>
      <c r="E1622" t="n">
        <v>26.59</v>
      </c>
      <c r="F1622" t="n">
        <v>23.54</v>
      </c>
      <c r="G1622" t="n">
        <v>156.91</v>
      </c>
      <c r="H1622" t="n">
        <v>2.09</v>
      </c>
      <c r="I1622" t="n">
        <v>9</v>
      </c>
      <c r="J1622" t="n">
        <v>280.7</v>
      </c>
      <c r="K1622" t="n">
        <v>56.94</v>
      </c>
      <c r="L1622" t="n">
        <v>33</v>
      </c>
      <c r="M1622" t="n">
        <v>7</v>
      </c>
      <c r="N1622" t="n">
        <v>75.76000000000001</v>
      </c>
      <c r="O1622" t="n">
        <v>34853.88</v>
      </c>
      <c r="P1622" t="n">
        <v>329.8</v>
      </c>
      <c r="Q1622" t="n">
        <v>608.8099999999999</v>
      </c>
      <c r="R1622" t="n">
        <v>52.58</v>
      </c>
      <c r="S1622" t="n">
        <v>46.36</v>
      </c>
      <c r="T1622" t="n">
        <v>2791.81</v>
      </c>
      <c r="U1622" t="n">
        <v>0.88</v>
      </c>
      <c r="V1622" t="n">
        <v>0.91</v>
      </c>
      <c r="W1622" t="n">
        <v>9.19</v>
      </c>
      <c r="X1622" t="n">
        <v>0.17</v>
      </c>
      <c r="Y1622" t="n">
        <v>1</v>
      </c>
      <c r="Z1622" t="n">
        <v>10</v>
      </c>
    </row>
    <row r="1623">
      <c r="A1623" t="n">
        <v>129</v>
      </c>
      <c r="B1623" t="n">
        <v>115</v>
      </c>
      <c r="C1623" t="inlineStr">
        <is>
          <t xml:space="preserve">CONCLUIDO	</t>
        </is>
      </c>
      <c r="D1623" t="n">
        <v>3.7599</v>
      </c>
      <c r="E1623" t="n">
        <v>26.6</v>
      </c>
      <c r="F1623" t="n">
        <v>23.54</v>
      </c>
      <c r="G1623" t="n">
        <v>156.94</v>
      </c>
      <c r="H1623" t="n">
        <v>2.11</v>
      </c>
      <c r="I1623" t="n">
        <v>9</v>
      </c>
      <c r="J1623" t="n">
        <v>281.19</v>
      </c>
      <c r="K1623" t="n">
        <v>56.94</v>
      </c>
      <c r="L1623" t="n">
        <v>33.25</v>
      </c>
      <c r="M1623" t="n">
        <v>7</v>
      </c>
      <c r="N1623" t="n">
        <v>76</v>
      </c>
      <c r="O1623" t="n">
        <v>34914.76</v>
      </c>
      <c r="P1623" t="n">
        <v>329.15</v>
      </c>
      <c r="Q1623" t="n">
        <v>608.75</v>
      </c>
      <c r="R1623" t="n">
        <v>52.71</v>
      </c>
      <c r="S1623" t="n">
        <v>46.36</v>
      </c>
      <c r="T1623" t="n">
        <v>2858.67</v>
      </c>
      <c r="U1623" t="n">
        <v>0.88</v>
      </c>
      <c r="V1623" t="n">
        <v>0.91</v>
      </c>
      <c r="W1623" t="n">
        <v>9.19</v>
      </c>
      <c r="X1623" t="n">
        <v>0.17</v>
      </c>
      <c r="Y1623" t="n">
        <v>1</v>
      </c>
      <c r="Z1623" t="n">
        <v>10</v>
      </c>
    </row>
    <row r="1624">
      <c r="A1624" t="n">
        <v>130</v>
      </c>
      <c r="B1624" t="n">
        <v>115</v>
      </c>
      <c r="C1624" t="inlineStr">
        <is>
          <t xml:space="preserve">CONCLUIDO	</t>
        </is>
      </c>
      <c r="D1624" t="n">
        <v>3.7705</v>
      </c>
      <c r="E1624" t="n">
        <v>26.52</v>
      </c>
      <c r="F1624" t="n">
        <v>23.51</v>
      </c>
      <c r="G1624" t="n">
        <v>176.32</v>
      </c>
      <c r="H1624" t="n">
        <v>2.12</v>
      </c>
      <c r="I1624" t="n">
        <v>8</v>
      </c>
      <c r="J1624" t="n">
        <v>281.69</v>
      </c>
      <c r="K1624" t="n">
        <v>56.94</v>
      </c>
      <c r="L1624" t="n">
        <v>33.5</v>
      </c>
      <c r="M1624" t="n">
        <v>6</v>
      </c>
      <c r="N1624" t="n">
        <v>76.25</v>
      </c>
      <c r="O1624" t="n">
        <v>34975.73</v>
      </c>
      <c r="P1624" t="n">
        <v>327.62</v>
      </c>
      <c r="Q1624" t="n">
        <v>608.76</v>
      </c>
      <c r="R1624" t="n">
        <v>51.74</v>
      </c>
      <c r="S1624" t="n">
        <v>46.36</v>
      </c>
      <c r="T1624" t="n">
        <v>2377.69</v>
      </c>
      <c r="U1624" t="n">
        <v>0.9</v>
      </c>
      <c r="V1624" t="n">
        <v>0.91</v>
      </c>
      <c r="W1624" t="n">
        <v>9.19</v>
      </c>
      <c r="X1624" t="n">
        <v>0.14</v>
      </c>
      <c r="Y1624" t="n">
        <v>1</v>
      </c>
      <c r="Z1624" t="n">
        <v>10</v>
      </c>
    </row>
    <row r="1625">
      <c r="A1625" t="n">
        <v>131</v>
      </c>
      <c r="B1625" t="n">
        <v>115</v>
      </c>
      <c r="C1625" t="inlineStr">
        <is>
          <t xml:space="preserve">CONCLUIDO	</t>
        </is>
      </c>
      <c r="D1625" t="n">
        <v>3.77</v>
      </c>
      <c r="E1625" t="n">
        <v>26.53</v>
      </c>
      <c r="F1625" t="n">
        <v>23.51</v>
      </c>
      <c r="G1625" t="n">
        <v>176.35</v>
      </c>
      <c r="H1625" t="n">
        <v>2.13</v>
      </c>
      <c r="I1625" t="n">
        <v>8</v>
      </c>
      <c r="J1625" t="n">
        <v>282.18</v>
      </c>
      <c r="K1625" t="n">
        <v>56.94</v>
      </c>
      <c r="L1625" t="n">
        <v>33.75</v>
      </c>
      <c r="M1625" t="n">
        <v>6</v>
      </c>
      <c r="N1625" t="n">
        <v>76.48999999999999</v>
      </c>
      <c r="O1625" t="n">
        <v>35036.81</v>
      </c>
      <c r="P1625" t="n">
        <v>328.35</v>
      </c>
      <c r="Q1625" t="n">
        <v>608.78</v>
      </c>
      <c r="R1625" t="n">
        <v>51.71</v>
      </c>
      <c r="S1625" t="n">
        <v>46.36</v>
      </c>
      <c r="T1625" t="n">
        <v>2364.98</v>
      </c>
      <c r="U1625" t="n">
        <v>0.9</v>
      </c>
      <c r="V1625" t="n">
        <v>0.91</v>
      </c>
      <c r="W1625" t="n">
        <v>9.19</v>
      </c>
      <c r="X1625" t="n">
        <v>0.14</v>
      </c>
      <c r="Y1625" t="n">
        <v>1</v>
      </c>
      <c r="Z1625" t="n">
        <v>10</v>
      </c>
    </row>
    <row r="1626">
      <c r="A1626" t="n">
        <v>132</v>
      </c>
      <c r="B1626" t="n">
        <v>115</v>
      </c>
      <c r="C1626" t="inlineStr">
        <is>
          <t xml:space="preserve">CONCLUIDO	</t>
        </is>
      </c>
      <c r="D1626" t="n">
        <v>3.7712</v>
      </c>
      <c r="E1626" t="n">
        <v>26.52</v>
      </c>
      <c r="F1626" t="n">
        <v>23.5</v>
      </c>
      <c r="G1626" t="n">
        <v>176.29</v>
      </c>
      <c r="H1626" t="n">
        <v>2.14</v>
      </c>
      <c r="I1626" t="n">
        <v>8</v>
      </c>
      <c r="J1626" t="n">
        <v>282.68</v>
      </c>
      <c r="K1626" t="n">
        <v>56.94</v>
      </c>
      <c r="L1626" t="n">
        <v>34</v>
      </c>
      <c r="M1626" t="n">
        <v>6</v>
      </c>
      <c r="N1626" t="n">
        <v>76.73999999999999</v>
      </c>
      <c r="O1626" t="n">
        <v>35097.98</v>
      </c>
      <c r="P1626" t="n">
        <v>328.6</v>
      </c>
      <c r="Q1626" t="n">
        <v>608.78</v>
      </c>
      <c r="R1626" t="n">
        <v>51.45</v>
      </c>
      <c r="S1626" t="n">
        <v>46.36</v>
      </c>
      <c r="T1626" t="n">
        <v>2231.53</v>
      </c>
      <c r="U1626" t="n">
        <v>0.9</v>
      </c>
      <c r="V1626" t="n">
        <v>0.91</v>
      </c>
      <c r="W1626" t="n">
        <v>9.19</v>
      </c>
      <c r="X1626" t="n">
        <v>0.13</v>
      </c>
      <c r="Y1626" t="n">
        <v>1</v>
      </c>
      <c r="Z1626" t="n">
        <v>10</v>
      </c>
    </row>
    <row r="1627">
      <c r="A1627" t="n">
        <v>133</v>
      </c>
      <c r="B1627" t="n">
        <v>115</v>
      </c>
      <c r="C1627" t="inlineStr">
        <is>
          <t xml:space="preserve">CONCLUIDO	</t>
        </is>
      </c>
      <c r="D1627" t="n">
        <v>3.7713</v>
      </c>
      <c r="E1627" t="n">
        <v>26.52</v>
      </c>
      <c r="F1627" t="n">
        <v>23.5</v>
      </c>
      <c r="G1627" t="n">
        <v>176.28</v>
      </c>
      <c r="H1627" t="n">
        <v>2.15</v>
      </c>
      <c r="I1627" t="n">
        <v>8</v>
      </c>
      <c r="J1627" t="n">
        <v>283.18</v>
      </c>
      <c r="K1627" t="n">
        <v>56.94</v>
      </c>
      <c r="L1627" t="n">
        <v>34.25</v>
      </c>
      <c r="M1627" t="n">
        <v>6</v>
      </c>
      <c r="N1627" t="n">
        <v>76.98</v>
      </c>
      <c r="O1627" t="n">
        <v>35159.25</v>
      </c>
      <c r="P1627" t="n">
        <v>328.91</v>
      </c>
      <c r="Q1627" t="n">
        <v>608.78</v>
      </c>
      <c r="R1627" t="n">
        <v>51.42</v>
      </c>
      <c r="S1627" t="n">
        <v>46.36</v>
      </c>
      <c r="T1627" t="n">
        <v>2219.86</v>
      </c>
      <c r="U1627" t="n">
        <v>0.9</v>
      </c>
      <c r="V1627" t="n">
        <v>0.91</v>
      </c>
      <c r="W1627" t="n">
        <v>9.19</v>
      </c>
      <c r="X1627" t="n">
        <v>0.13</v>
      </c>
      <c r="Y1627" t="n">
        <v>1</v>
      </c>
      <c r="Z1627" t="n">
        <v>10</v>
      </c>
    </row>
    <row r="1628">
      <c r="A1628" t="n">
        <v>134</v>
      </c>
      <c r="B1628" t="n">
        <v>115</v>
      </c>
      <c r="C1628" t="inlineStr">
        <is>
          <t xml:space="preserve">CONCLUIDO	</t>
        </is>
      </c>
      <c r="D1628" t="n">
        <v>3.7707</v>
      </c>
      <c r="E1628" t="n">
        <v>26.52</v>
      </c>
      <c r="F1628" t="n">
        <v>23.51</v>
      </c>
      <c r="G1628" t="n">
        <v>176.31</v>
      </c>
      <c r="H1628" t="n">
        <v>2.17</v>
      </c>
      <c r="I1628" t="n">
        <v>8</v>
      </c>
      <c r="J1628" t="n">
        <v>283.67</v>
      </c>
      <c r="K1628" t="n">
        <v>56.94</v>
      </c>
      <c r="L1628" t="n">
        <v>34.5</v>
      </c>
      <c r="M1628" t="n">
        <v>6</v>
      </c>
      <c r="N1628" t="n">
        <v>77.23</v>
      </c>
      <c r="O1628" t="n">
        <v>35220.61</v>
      </c>
      <c r="P1628" t="n">
        <v>329.32</v>
      </c>
      <c r="Q1628" t="n">
        <v>608.79</v>
      </c>
      <c r="R1628" t="n">
        <v>51.62</v>
      </c>
      <c r="S1628" t="n">
        <v>46.36</v>
      </c>
      <c r="T1628" t="n">
        <v>2316.26</v>
      </c>
      <c r="U1628" t="n">
        <v>0.9</v>
      </c>
      <c r="V1628" t="n">
        <v>0.91</v>
      </c>
      <c r="W1628" t="n">
        <v>9.19</v>
      </c>
      <c r="X1628" t="n">
        <v>0.14</v>
      </c>
      <c r="Y1628" t="n">
        <v>1</v>
      </c>
      <c r="Z1628" t="n">
        <v>10</v>
      </c>
    </row>
    <row r="1629">
      <c r="A1629" t="n">
        <v>135</v>
      </c>
      <c r="B1629" t="n">
        <v>115</v>
      </c>
      <c r="C1629" t="inlineStr">
        <is>
          <t xml:space="preserve">CONCLUIDO	</t>
        </is>
      </c>
      <c r="D1629" t="n">
        <v>3.7701</v>
      </c>
      <c r="E1629" t="n">
        <v>26.52</v>
      </c>
      <c r="F1629" t="n">
        <v>23.51</v>
      </c>
      <c r="G1629" t="n">
        <v>176.34</v>
      </c>
      <c r="H1629" t="n">
        <v>2.18</v>
      </c>
      <c r="I1629" t="n">
        <v>8</v>
      </c>
      <c r="J1629" t="n">
        <v>284.17</v>
      </c>
      <c r="K1629" t="n">
        <v>56.94</v>
      </c>
      <c r="L1629" t="n">
        <v>34.75</v>
      </c>
      <c r="M1629" t="n">
        <v>6</v>
      </c>
      <c r="N1629" t="n">
        <v>77.48</v>
      </c>
      <c r="O1629" t="n">
        <v>35282.08</v>
      </c>
      <c r="P1629" t="n">
        <v>329.21</v>
      </c>
      <c r="Q1629" t="n">
        <v>608.75</v>
      </c>
      <c r="R1629" t="n">
        <v>51.84</v>
      </c>
      <c r="S1629" t="n">
        <v>46.36</v>
      </c>
      <c r="T1629" t="n">
        <v>2428.25</v>
      </c>
      <c r="U1629" t="n">
        <v>0.89</v>
      </c>
      <c r="V1629" t="n">
        <v>0.91</v>
      </c>
      <c r="W1629" t="n">
        <v>9.19</v>
      </c>
      <c r="X1629" t="n">
        <v>0.14</v>
      </c>
      <c r="Y1629" t="n">
        <v>1</v>
      </c>
      <c r="Z1629" t="n">
        <v>10</v>
      </c>
    </row>
    <row r="1630">
      <c r="A1630" t="n">
        <v>136</v>
      </c>
      <c r="B1630" t="n">
        <v>115</v>
      </c>
      <c r="C1630" t="inlineStr">
        <is>
          <t xml:space="preserve">CONCLUIDO	</t>
        </is>
      </c>
      <c r="D1630" t="n">
        <v>3.7696</v>
      </c>
      <c r="E1630" t="n">
        <v>26.53</v>
      </c>
      <c r="F1630" t="n">
        <v>23.52</v>
      </c>
      <c r="G1630" t="n">
        <v>176.37</v>
      </c>
      <c r="H1630" t="n">
        <v>2.19</v>
      </c>
      <c r="I1630" t="n">
        <v>8</v>
      </c>
      <c r="J1630" t="n">
        <v>284.67</v>
      </c>
      <c r="K1630" t="n">
        <v>56.94</v>
      </c>
      <c r="L1630" t="n">
        <v>35</v>
      </c>
      <c r="M1630" t="n">
        <v>6</v>
      </c>
      <c r="N1630" t="n">
        <v>77.73</v>
      </c>
      <c r="O1630" t="n">
        <v>35343.65</v>
      </c>
      <c r="P1630" t="n">
        <v>328.89</v>
      </c>
      <c r="Q1630" t="n">
        <v>608.75</v>
      </c>
      <c r="R1630" t="n">
        <v>51.93</v>
      </c>
      <c r="S1630" t="n">
        <v>46.36</v>
      </c>
      <c r="T1630" t="n">
        <v>2474.35</v>
      </c>
      <c r="U1630" t="n">
        <v>0.89</v>
      </c>
      <c r="V1630" t="n">
        <v>0.91</v>
      </c>
      <c r="W1630" t="n">
        <v>9.19</v>
      </c>
      <c r="X1630" t="n">
        <v>0.15</v>
      </c>
      <c r="Y1630" t="n">
        <v>1</v>
      </c>
      <c r="Z1630" t="n">
        <v>10</v>
      </c>
    </row>
    <row r="1631">
      <c r="A1631" t="n">
        <v>137</v>
      </c>
      <c r="B1631" t="n">
        <v>115</v>
      </c>
      <c r="C1631" t="inlineStr">
        <is>
          <t xml:space="preserve">CONCLUIDO	</t>
        </is>
      </c>
      <c r="D1631" t="n">
        <v>3.7709</v>
      </c>
      <c r="E1631" t="n">
        <v>26.52</v>
      </c>
      <c r="F1631" t="n">
        <v>23.51</v>
      </c>
      <c r="G1631" t="n">
        <v>176.3</v>
      </c>
      <c r="H1631" t="n">
        <v>2.2</v>
      </c>
      <c r="I1631" t="n">
        <v>8</v>
      </c>
      <c r="J1631" t="n">
        <v>285.17</v>
      </c>
      <c r="K1631" t="n">
        <v>56.94</v>
      </c>
      <c r="L1631" t="n">
        <v>35.25</v>
      </c>
      <c r="M1631" t="n">
        <v>6</v>
      </c>
      <c r="N1631" t="n">
        <v>77.98</v>
      </c>
      <c r="O1631" t="n">
        <v>35405.32</v>
      </c>
      <c r="P1631" t="n">
        <v>328.71</v>
      </c>
      <c r="Q1631" t="n">
        <v>608.83</v>
      </c>
      <c r="R1631" t="n">
        <v>51.58</v>
      </c>
      <c r="S1631" t="n">
        <v>46.36</v>
      </c>
      <c r="T1631" t="n">
        <v>2299.25</v>
      </c>
      <c r="U1631" t="n">
        <v>0.9</v>
      </c>
      <c r="V1631" t="n">
        <v>0.91</v>
      </c>
      <c r="W1631" t="n">
        <v>9.19</v>
      </c>
      <c r="X1631" t="n">
        <v>0.14</v>
      </c>
      <c r="Y1631" t="n">
        <v>1</v>
      </c>
      <c r="Z1631" t="n">
        <v>10</v>
      </c>
    </row>
    <row r="1632">
      <c r="A1632" t="n">
        <v>138</v>
      </c>
      <c r="B1632" t="n">
        <v>115</v>
      </c>
      <c r="C1632" t="inlineStr">
        <is>
          <t xml:space="preserve">CONCLUIDO	</t>
        </is>
      </c>
      <c r="D1632" t="n">
        <v>3.771</v>
      </c>
      <c r="E1632" t="n">
        <v>26.52</v>
      </c>
      <c r="F1632" t="n">
        <v>23.51</v>
      </c>
      <c r="G1632" t="n">
        <v>176.3</v>
      </c>
      <c r="H1632" t="n">
        <v>2.21</v>
      </c>
      <c r="I1632" t="n">
        <v>8</v>
      </c>
      <c r="J1632" t="n">
        <v>285.67</v>
      </c>
      <c r="K1632" t="n">
        <v>56.94</v>
      </c>
      <c r="L1632" t="n">
        <v>35.5</v>
      </c>
      <c r="M1632" t="n">
        <v>6</v>
      </c>
      <c r="N1632" t="n">
        <v>78.23</v>
      </c>
      <c r="O1632" t="n">
        <v>35467.08</v>
      </c>
      <c r="P1632" t="n">
        <v>328.38</v>
      </c>
      <c r="Q1632" t="n">
        <v>608.8099999999999</v>
      </c>
      <c r="R1632" t="n">
        <v>51.57</v>
      </c>
      <c r="S1632" t="n">
        <v>46.36</v>
      </c>
      <c r="T1632" t="n">
        <v>2293.02</v>
      </c>
      <c r="U1632" t="n">
        <v>0.9</v>
      </c>
      <c r="V1632" t="n">
        <v>0.91</v>
      </c>
      <c r="W1632" t="n">
        <v>9.19</v>
      </c>
      <c r="X1632" t="n">
        <v>0.14</v>
      </c>
      <c r="Y1632" t="n">
        <v>1</v>
      </c>
      <c r="Z1632" t="n">
        <v>10</v>
      </c>
    </row>
    <row r="1633">
      <c r="A1633" t="n">
        <v>139</v>
      </c>
      <c r="B1633" t="n">
        <v>115</v>
      </c>
      <c r="C1633" t="inlineStr">
        <is>
          <t xml:space="preserve">CONCLUIDO	</t>
        </is>
      </c>
      <c r="D1633" t="n">
        <v>3.7705</v>
      </c>
      <c r="E1633" t="n">
        <v>26.52</v>
      </c>
      <c r="F1633" t="n">
        <v>23.51</v>
      </c>
      <c r="G1633" t="n">
        <v>176.32</v>
      </c>
      <c r="H1633" t="n">
        <v>2.22</v>
      </c>
      <c r="I1633" t="n">
        <v>8</v>
      </c>
      <c r="J1633" t="n">
        <v>286.17</v>
      </c>
      <c r="K1633" t="n">
        <v>56.94</v>
      </c>
      <c r="L1633" t="n">
        <v>35.75</v>
      </c>
      <c r="M1633" t="n">
        <v>6</v>
      </c>
      <c r="N1633" t="n">
        <v>78.48</v>
      </c>
      <c r="O1633" t="n">
        <v>35528.95</v>
      </c>
      <c r="P1633" t="n">
        <v>328.21</v>
      </c>
      <c r="Q1633" t="n">
        <v>608.76</v>
      </c>
      <c r="R1633" t="n">
        <v>51.64</v>
      </c>
      <c r="S1633" t="n">
        <v>46.36</v>
      </c>
      <c r="T1633" t="n">
        <v>2327.71</v>
      </c>
      <c r="U1633" t="n">
        <v>0.9</v>
      </c>
      <c r="V1633" t="n">
        <v>0.91</v>
      </c>
      <c r="W1633" t="n">
        <v>9.19</v>
      </c>
      <c r="X1633" t="n">
        <v>0.14</v>
      </c>
      <c r="Y1633" t="n">
        <v>1</v>
      </c>
      <c r="Z1633" t="n">
        <v>10</v>
      </c>
    </row>
    <row r="1634">
      <c r="A1634" t="n">
        <v>140</v>
      </c>
      <c r="B1634" t="n">
        <v>115</v>
      </c>
      <c r="C1634" t="inlineStr">
        <is>
          <t xml:space="preserve">CONCLUIDO	</t>
        </is>
      </c>
      <c r="D1634" t="n">
        <v>3.7709</v>
      </c>
      <c r="E1634" t="n">
        <v>26.52</v>
      </c>
      <c r="F1634" t="n">
        <v>23.51</v>
      </c>
      <c r="G1634" t="n">
        <v>176.3</v>
      </c>
      <c r="H1634" t="n">
        <v>2.24</v>
      </c>
      <c r="I1634" t="n">
        <v>8</v>
      </c>
      <c r="J1634" t="n">
        <v>286.68</v>
      </c>
      <c r="K1634" t="n">
        <v>56.94</v>
      </c>
      <c r="L1634" t="n">
        <v>36</v>
      </c>
      <c r="M1634" t="n">
        <v>6</v>
      </c>
      <c r="N1634" t="n">
        <v>78.73</v>
      </c>
      <c r="O1634" t="n">
        <v>35591.05</v>
      </c>
      <c r="P1634" t="n">
        <v>327.58</v>
      </c>
      <c r="Q1634" t="n">
        <v>608.78</v>
      </c>
      <c r="R1634" t="n">
        <v>51.57</v>
      </c>
      <c r="S1634" t="n">
        <v>46.36</v>
      </c>
      <c r="T1634" t="n">
        <v>2292.32</v>
      </c>
      <c r="U1634" t="n">
        <v>0.9</v>
      </c>
      <c r="V1634" t="n">
        <v>0.91</v>
      </c>
      <c r="W1634" t="n">
        <v>9.19</v>
      </c>
      <c r="X1634" t="n">
        <v>0.14</v>
      </c>
      <c r="Y1634" t="n">
        <v>1</v>
      </c>
      <c r="Z1634" t="n">
        <v>10</v>
      </c>
    </row>
    <row r="1635">
      <c r="A1635" t="n">
        <v>141</v>
      </c>
      <c r="B1635" t="n">
        <v>115</v>
      </c>
      <c r="C1635" t="inlineStr">
        <is>
          <t xml:space="preserve">CONCLUIDO	</t>
        </is>
      </c>
      <c r="D1635" t="n">
        <v>3.7714</v>
      </c>
      <c r="E1635" t="n">
        <v>26.52</v>
      </c>
      <c r="F1635" t="n">
        <v>23.5</v>
      </c>
      <c r="G1635" t="n">
        <v>176.28</v>
      </c>
      <c r="H1635" t="n">
        <v>2.25</v>
      </c>
      <c r="I1635" t="n">
        <v>8</v>
      </c>
      <c r="J1635" t="n">
        <v>287.18</v>
      </c>
      <c r="K1635" t="n">
        <v>56.94</v>
      </c>
      <c r="L1635" t="n">
        <v>36.25</v>
      </c>
      <c r="M1635" t="n">
        <v>6</v>
      </c>
      <c r="N1635" t="n">
        <v>78.98999999999999</v>
      </c>
      <c r="O1635" t="n">
        <v>35653.12</v>
      </c>
      <c r="P1635" t="n">
        <v>327.32</v>
      </c>
      <c r="Q1635" t="n">
        <v>608.77</v>
      </c>
      <c r="R1635" t="n">
        <v>51.4</v>
      </c>
      <c r="S1635" t="n">
        <v>46.36</v>
      </c>
      <c r="T1635" t="n">
        <v>2206.04</v>
      </c>
      <c r="U1635" t="n">
        <v>0.9</v>
      </c>
      <c r="V1635" t="n">
        <v>0.91</v>
      </c>
      <c r="W1635" t="n">
        <v>9.19</v>
      </c>
      <c r="X1635" t="n">
        <v>0.13</v>
      </c>
      <c r="Y1635" t="n">
        <v>1</v>
      </c>
      <c r="Z1635" t="n">
        <v>10</v>
      </c>
    </row>
    <row r="1636">
      <c r="A1636" t="n">
        <v>142</v>
      </c>
      <c r="B1636" t="n">
        <v>115</v>
      </c>
      <c r="C1636" t="inlineStr">
        <is>
          <t xml:space="preserve">CONCLUIDO	</t>
        </is>
      </c>
      <c r="D1636" t="n">
        <v>3.7721</v>
      </c>
      <c r="E1636" t="n">
        <v>26.51</v>
      </c>
      <c r="F1636" t="n">
        <v>23.5</v>
      </c>
      <c r="G1636" t="n">
        <v>176.24</v>
      </c>
      <c r="H1636" t="n">
        <v>2.26</v>
      </c>
      <c r="I1636" t="n">
        <v>8</v>
      </c>
      <c r="J1636" t="n">
        <v>287.68</v>
      </c>
      <c r="K1636" t="n">
        <v>56.94</v>
      </c>
      <c r="L1636" t="n">
        <v>36.5</v>
      </c>
      <c r="M1636" t="n">
        <v>6</v>
      </c>
      <c r="N1636" t="n">
        <v>79.23999999999999</v>
      </c>
      <c r="O1636" t="n">
        <v>35715.3</v>
      </c>
      <c r="P1636" t="n">
        <v>327.07</v>
      </c>
      <c r="Q1636" t="n">
        <v>608.79</v>
      </c>
      <c r="R1636" t="n">
        <v>51.35</v>
      </c>
      <c r="S1636" t="n">
        <v>46.36</v>
      </c>
      <c r="T1636" t="n">
        <v>2183.32</v>
      </c>
      <c r="U1636" t="n">
        <v>0.9</v>
      </c>
      <c r="V1636" t="n">
        <v>0.91</v>
      </c>
      <c r="W1636" t="n">
        <v>9.19</v>
      </c>
      <c r="X1636" t="n">
        <v>0.13</v>
      </c>
      <c r="Y1636" t="n">
        <v>1</v>
      </c>
      <c r="Z1636" t="n">
        <v>10</v>
      </c>
    </row>
    <row r="1637">
      <c r="A1637" t="n">
        <v>143</v>
      </c>
      <c r="B1637" t="n">
        <v>115</v>
      </c>
      <c r="C1637" t="inlineStr">
        <is>
          <t xml:space="preserve">CONCLUIDO	</t>
        </is>
      </c>
      <c r="D1637" t="n">
        <v>3.7724</v>
      </c>
      <c r="E1637" t="n">
        <v>26.51</v>
      </c>
      <c r="F1637" t="n">
        <v>23.5</v>
      </c>
      <c r="G1637" t="n">
        <v>176.22</v>
      </c>
      <c r="H1637" t="n">
        <v>2.27</v>
      </c>
      <c r="I1637" t="n">
        <v>8</v>
      </c>
      <c r="J1637" t="n">
        <v>288.19</v>
      </c>
      <c r="K1637" t="n">
        <v>56.94</v>
      </c>
      <c r="L1637" t="n">
        <v>36.75</v>
      </c>
      <c r="M1637" t="n">
        <v>6</v>
      </c>
      <c r="N1637" t="n">
        <v>79.5</v>
      </c>
      <c r="O1637" t="n">
        <v>35777.58</v>
      </c>
      <c r="P1637" t="n">
        <v>326</v>
      </c>
      <c r="Q1637" t="n">
        <v>608.78</v>
      </c>
      <c r="R1637" t="n">
        <v>51.18</v>
      </c>
      <c r="S1637" t="n">
        <v>46.36</v>
      </c>
      <c r="T1637" t="n">
        <v>2095.64</v>
      </c>
      <c r="U1637" t="n">
        <v>0.91</v>
      </c>
      <c r="V1637" t="n">
        <v>0.91</v>
      </c>
      <c r="W1637" t="n">
        <v>9.19</v>
      </c>
      <c r="X1637" t="n">
        <v>0.12</v>
      </c>
      <c r="Y1637" t="n">
        <v>1</v>
      </c>
      <c r="Z1637" t="n">
        <v>10</v>
      </c>
    </row>
    <row r="1638">
      <c r="A1638" t="n">
        <v>144</v>
      </c>
      <c r="B1638" t="n">
        <v>115</v>
      </c>
      <c r="C1638" t="inlineStr">
        <is>
          <t xml:space="preserve">CONCLUIDO	</t>
        </is>
      </c>
      <c r="D1638" t="n">
        <v>3.772</v>
      </c>
      <c r="E1638" t="n">
        <v>26.51</v>
      </c>
      <c r="F1638" t="n">
        <v>23.5</v>
      </c>
      <c r="G1638" t="n">
        <v>176.24</v>
      </c>
      <c r="H1638" t="n">
        <v>2.28</v>
      </c>
      <c r="I1638" t="n">
        <v>8</v>
      </c>
      <c r="J1638" t="n">
        <v>288.7</v>
      </c>
      <c r="K1638" t="n">
        <v>56.94</v>
      </c>
      <c r="L1638" t="n">
        <v>37</v>
      </c>
      <c r="M1638" t="n">
        <v>6</v>
      </c>
      <c r="N1638" t="n">
        <v>79.75</v>
      </c>
      <c r="O1638" t="n">
        <v>35839.97</v>
      </c>
      <c r="P1638" t="n">
        <v>325.7</v>
      </c>
      <c r="Q1638" t="n">
        <v>608.77</v>
      </c>
      <c r="R1638" t="n">
        <v>51.4</v>
      </c>
      <c r="S1638" t="n">
        <v>46.36</v>
      </c>
      <c r="T1638" t="n">
        <v>2206.48</v>
      </c>
      <c r="U1638" t="n">
        <v>0.9</v>
      </c>
      <c r="V1638" t="n">
        <v>0.91</v>
      </c>
      <c r="W1638" t="n">
        <v>9.19</v>
      </c>
      <c r="X1638" t="n">
        <v>0.13</v>
      </c>
      <c r="Y1638" t="n">
        <v>1</v>
      </c>
      <c r="Z1638" t="n">
        <v>10</v>
      </c>
    </row>
    <row r="1639">
      <c r="A1639" t="n">
        <v>145</v>
      </c>
      <c r="B1639" t="n">
        <v>115</v>
      </c>
      <c r="C1639" t="inlineStr">
        <is>
          <t xml:space="preserve">CONCLUIDO	</t>
        </is>
      </c>
      <c r="D1639" t="n">
        <v>3.7713</v>
      </c>
      <c r="E1639" t="n">
        <v>26.52</v>
      </c>
      <c r="F1639" t="n">
        <v>23.5</v>
      </c>
      <c r="G1639" t="n">
        <v>176.28</v>
      </c>
      <c r="H1639" t="n">
        <v>2.29</v>
      </c>
      <c r="I1639" t="n">
        <v>8</v>
      </c>
      <c r="J1639" t="n">
        <v>289.2</v>
      </c>
      <c r="K1639" t="n">
        <v>56.94</v>
      </c>
      <c r="L1639" t="n">
        <v>37.25</v>
      </c>
      <c r="M1639" t="n">
        <v>6</v>
      </c>
      <c r="N1639" t="n">
        <v>80.01000000000001</v>
      </c>
      <c r="O1639" t="n">
        <v>35902.46</v>
      </c>
      <c r="P1639" t="n">
        <v>324.91</v>
      </c>
      <c r="Q1639" t="n">
        <v>608.83</v>
      </c>
      <c r="R1639" t="n">
        <v>51.49</v>
      </c>
      <c r="S1639" t="n">
        <v>46.36</v>
      </c>
      <c r="T1639" t="n">
        <v>2252.66</v>
      </c>
      <c r="U1639" t="n">
        <v>0.9</v>
      </c>
      <c r="V1639" t="n">
        <v>0.91</v>
      </c>
      <c r="W1639" t="n">
        <v>9.19</v>
      </c>
      <c r="X1639" t="n">
        <v>0.13</v>
      </c>
      <c r="Y1639" t="n">
        <v>1</v>
      </c>
      <c r="Z1639" t="n">
        <v>10</v>
      </c>
    </row>
    <row r="1640">
      <c r="A1640" t="n">
        <v>146</v>
      </c>
      <c r="B1640" t="n">
        <v>115</v>
      </c>
      <c r="C1640" t="inlineStr">
        <is>
          <t xml:space="preserve">CONCLUIDO	</t>
        </is>
      </c>
      <c r="D1640" t="n">
        <v>3.7713</v>
      </c>
      <c r="E1640" t="n">
        <v>26.52</v>
      </c>
      <c r="F1640" t="n">
        <v>23.5</v>
      </c>
      <c r="G1640" t="n">
        <v>176.28</v>
      </c>
      <c r="H1640" t="n">
        <v>2.31</v>
      </c>
      <c r="I1640" t="n">
        <v>8</v>
      </c>
      <c r="J1640" t="n">
        <v>289.71</v>
      </c>
      <c r="K1640" t="n">
        <v>56.94</v>
      </c>
      <c r="L1640" t="n">
        <v>37.5</v>
      </c>
      <c r="M1640" t="n">
        <v>6</v>
      </c>
      <c r="N1640" t="n">
        <v>80.27</v>
      </c>
      <c r="O1640" t="n">
        <v>35965.05</v>
      </c>
      <c r="P1640" t="n">
        <v>324.6</v>
      </c>
      <c r="Q1640" t="n">
        <v>608.76</v>
      </c>
      <c r="R1640" t="n">
        <v>51.48</v>
      </c>
      <c r="S1640" t="n">
        <v>46.36</v>
      </c>
      <c r="T1640" t="n">
        <v>2246.73</v>
      </c>
      <c r="U1640" t="n">
        <v>0.9</v>
      </c>
      <c r="V1640" t="n">
        <v>0.91</v>
      </c>
      <c r="W1640" t="n">
        <v>9.19</v>
      </c>
      <c r="X1640" t="n">
        <v>0.13</v>
      </c>
      <c r="Y1640" t="n">
        <v>1</v>
      </c>
      <c r="Z1640" t="n">
        <v>10</v>
      </c>
    </row>
    <row r="1641">
      <c r="A1641" t="n">
        <v>147</v>
      </c>
      <c r="B1641" t="n">
        <v>115</v>
      </c>
      <c r="C1641" t="inlineStr">
        <is>
          <t xml:space="preserve">CONCLUIDO	</t>
        </is>
      </c>
      <c r="D1641" t="n">
        <v>3.7716</v>
      </c>
      <c r="E1641" t="n">
        <v>26.51</v>
      </c>
      <c r="F1641" t="n">
        <v>23.5</v>
      </c>
      <c r="G1641" t="n">
        <v>176.26</v>
      </c>
      <c r="H1641" t="n">
        <v>2.32</v>
      </c>
      <c r="I1641" t="n">
        <v>8</v>
      </c>
      <c r="J1641" t="n">
        <v>290.22</v>
      </c>
      <c r="K1641" t="n">
        <v>56.94</v>
      </c>
      <c r="L1641" t="n">
        <v>37.75</v>
      </c>
      <c r="M1641" t="n">
        <v>6</v>
      </c>
      <c r="N1641" t="n">
        <v>80.52</v>
      </c>
      <c r="O1641" t="n">
        <v>36027.75</v>
      </c>
      <c r="P1641" t="n">
        <v>323.53</v>
      </c>
      <c r="Q1641" t="n">
        <v>608.8099999999999</v>
      </c>
      <c r="R1641" t="n">
        <v>51.57</v>
      </c>
      <c r="S1641" t="n">
        <v>46.36</v>
      </c>
      <c r="T1641" t="n">
        <v>2292.19</v>
      </c>
      <c r="U1641" t="n">
        <v>0.9</v>
      </c>
      <c r="V1641" t="n">
        <v>0.91</v>
      </c>
      <c r="W1641" t="n">
        <v>9.19</v>
      </c>
      <c r="X1641" t="n">
        <v>0.13</v>
      </c>
      <c r="Y1641" t="n">
        <v>1</v>
      </c>
      <c r="Z1641" t="n">
        <v>10</v>
      </c>
    </row>
    <row r="1642">
      <c r="A1642" t="n">
        <v>148</v>
      </c>
      <c r="B1642" t="n">
        <v>115</v>
      </c>
      <c r="C1642" t="inlineStr">
        <is>
          <t xml:space="preserve">CONCLUIDO	</t>
        </is>
      </c>
      <c r="D1642" t="n">
        <v>3.7694</v>
      </c>
      <c r="E1642" t="n">
        <v>26.53</v>
      </c>
      <c r="F1642" t="n">
        <v>23.52</v>
      </c>
      <c r="G1642" t="n">
        <v>176.38</v>
      </c>
      <c r="H1642" t="n">
        <v>2.33</v>
      </c>
      <c r="I1642" t="n">
        <v>8</v>
      </c>
      <c r="J1642" t="n">
        <v>290.73</v>
      </c>
      <c r="K1642" t="n">
        <v>56.94</v>
      </c>
      <c r="L1642" t="n">
        <v>38</v>
      </c>
      <c r="M1642" t="n">
        <v>6</v>
      </c>
      <c r="N1642" t="n">
        <v>80.78</v>
      </c>
      <c r="O1642" t="n">
        <v>36090.56</v>
      </c>
      <c r="P1642" t="n">
        <v>323.42</v>
      </c>
      <c r="Q1642" t="n">
        <v>608.8</v>
      </c>
      <c r="R1642" t="n">
        <v>51.81</v>
      </c>
      <c r="S1642" t="n">
        <v>46.36</v>
      </c>
      <c r="T1642" t="n">
        <v>2414.62</v>
      </c>
      <c r="U1642" t="n">
        <v>0.89</v>
      </c>
      <c r="V1642" t="n">
        <v>0.91</v>
      </c>
      <c r="W1642" t="n">
        <v>9.19</v>
      </c>
      <c r="X1642" t="n">
        <v>0.15</v>
      </c>
      <c r="Y1642" t="n">
        <v>1</v>
      </c>
      <c r="Z1642" t="n">
        <v>10</v>
      </c>
    </row>
    <row r="1643">
      <c r="A1643" t="n">
        <v>149</v>
      </c>
      <c r="B1643" t="n">
        <v>115</v>
      </c>
      <c r="C1643" t="inlineStr">
        <is>
          <t xml:space="preserve">CONCLUIDO	</t>
        </is>
      </c>
      <c r="D1643" t="n">
        <v>3.7699</v>
      </c>
      <c r="E1643" t="n">
        <v>26.53</v>
      </c>
      <c r="F1643" t="n">
        <v>23.51</v>
      </c>
      <c r="G1643" t="n">
        <v>176.35</v>
      </c>
      <c r="H1643" t="n">
        <v>2.34</v>
      </c>
      <c r="I1643" t="n">
        <v>8</v>
      </c>
      <c r="J1643" t="n">
        <v>291.24</v>
      </c>
      <c r="K1643" t="n">
        <v>56.94</v>
      </c>
      <c r="L1643" t="n">
        <v>38.25</v>
      </c>
      <c r="M1643" t="n">
        <v>6</v>
      </c>
      <c r="N1643" t="n">
        <v>81.04000000000001</v>
      </c>
      <c r="O1643" t="n">
        <v>36153.47</v>
      </c>
      <c r="P1643" t="n">
        <v>322.43</v>
      </c>
      <c r="Q1643" t="n">
        <v>608.76</v>
      </c>
      <c r="R1643" t="n">
        <v>51.73</v>
      </c>
      <c r="S1643" t="n">
        <v>46.36</v>
      </c>
      <c r="T1643" t="n">
        <v>2374.97</v>
      </c>
      <c r="U1643" t="n">
        <v>0.9</v>
      </c>
      <c r="V1643" t="n">
        <v>0.91</v>
      </c>
      <c r="W1643" t="n">
        <v>9.19</v>
      </c>
      <c r="X1643" t="n">
        <v>0.14</v>
      </c>
      <c r="Y1643" t="n">
        <v>1</v>
      </c>
      <c r="Z1643" t="n">
        <v>10</v>
      </c>
    </row>
    <row r="1644">
      <c r="A1644" t="n">
        <v>150</v>
      </c>
      <c r="B1644" t="n">
        <v>115</v>
      </c>
      <c r="C1644" t="inlineStr">
        <is>
          <t xml:space="preserve">CONCLUIDO	</t>
        </is>
      </c>
      <c r="D1644" t="n">
        <v>3.7806</v>
      </c>
      <c r="E1644" t="n">
        <v>26.45</v>
      </c>
      <c r="F1644" t="n">
        <v>23.48</v>
      </c>
      <c r="G1644" t="n">
        <v>201.28</v>
      </c>
      <c r="H1644" t="n">
        <v>2.35</v>
      </c>
      <c r="I1644" t="n">
        <v>7</v>
      </c>
      <c r="J1644" t="n">
        <v>291.75</v>
      </c>
      <c r="K1644" t="n">
        <v>56.94</v>
      </c>
      <c r="L1644" t="n">
        <v>38.5</v>
      </c>
      <c r="M1644" t="n">
        <v>5</v>
      </c>
      <c r="N1644" t="n">
        <v>81.31</v>
      </c>
      <c r="O1644" t="n">
        <v>36216.49</v>
      </c>
      <c r="P1644" t="n">
        <v>322.24</v>
      </c>
      <c r="Q1644" t="n">
        <v>608.75</v>
      </c>
      <c r="R1644" t="n">
        <v>50.86</v>
      </c>
      <c r="S1644" t="n">
        <v>46.36</v>
      </c>
      <c r="T1644" t="n">
        <v>1941.02</v>
      </c>
      <c r="U1644" t="n">
        <v>0.91</v>
      </c>
      <c r="V1644" t="n">
        <v>0.91</v>
      </c>
      <c r="W1644" t="n">
        <v>9.19</v>
      </c>
      <c r="X1644" t="n">
        <v>0.11</v>
      </c>
      <c r="Y1644" t="n">
        <v>1</v>
      </c>
      <c r="Z1644" t="n">
        <v>10</v>
      </c>
    </row>
    <row r="1645">
      <c r="A1645" t="n">
        <v>151</v>
      </c>
      <c r="B1645" t="n">
        <v>115</v>
      </c>
      <c r="C1645" t="inlineStr">
        <is>
          <t xml:space="preserve">CONCLUIDO	</t>
        </is>
      </c>
      <c r="D1645" t="n">
        <v>3.7798</v>
      </c>
      <c r="E1645" t="n">
        <v>26.46</v>
      </c>
      <c r="F1645" t="n">
        <v>23.49</v>
      </c>
      <c r="G1645" t="n">
        <v>201.33</v>
      </c>
      <c r="H1645" t="n">
        <v>2.36</v>
      </c>
      <c r="I1645" t="n">
        <v>7</v>
      </c>
      <c r="J1645" t="n">
        <v>292.26</v>
      </c>
      <c r="K1645" t="n">
        <v>56.94</v>
      </c>
      <c r="L1645" t="n">
        <v>38.75</v>
      </c>
      <c r="M1645" t="n">
        <v>5</v>
      </c>
      <c r="N1645" t="n">
        <v>81.56999999999999</v>
      </c>
      <c r="O1645" t="n">
        <v>36279.61</v>
      </c>
      <c r="P1645" t="n">
        <v>322.78</v>
      </c>
      <c r="Q1645" t="n">
        <v>608.75</v>
      </c>
      <c r="R1645" t="n">
        <v>51.05</v>
      </c>
      <c r="S1645" t="n">
        <v>46.36</v>
      </c>
      <c r="T1645" t="n">
        <v>2039.74</v>
      </c>
      <c r="U1645" t="n">
        <v>0.91</v>
      </c>
      <c r="V1645" t="n">
        <v>0.91</v>
      </c>
      <c r="W1645" t="n">
        <v>9.19</v>
      </c>
      <c r="X1645" t="n">
        <v>0.12</v>
      </c>
      <c r="Y1645" t="n">
        <v>1</v>
      </c>
      <c r="Z1645" t="n">
        <v>10</v>
      </c>
    </row>
    <row r="1646">
      <c r="A1646" t="n">
        <v>152</v>
      </c>
      <c r="B1646" t="n">
        <v>115</v>
      </c>
      <c r="C1646" t="inlineStr">
        <is>
          <t xml:space="preserve">CONCLUIDO	</t>
        </is>
      </c>
      <c r="D1646" t="n">
        <v>3.7806</v>
      </c>
      <c r="E1646" t="n">
        <v>26.45</v>
      </c>
      <c r="F1646" t="n">
        <v>23.48</v>
      </c>
      <c r="G1646" t="n">
        <v>201.28</v>
      </c>
      <c r="H1646" t="n">
        <v>2.37</v>
      </c>
      <c r="I1646" t="n">
        <v>7</v>
      </c>
      <c r="J1646" t="n">
        <v>292.77</v>
      </c>
      <c r="K1646" t="n">
        <v>56.94</v>
      </c>
      <c r="L1646" t="n">
        <v>39</v>
      </c>
      <c r="M1646" t="n">
        <v>5</v>
      </c>
      <c r="N1646" t="n">
        <v>81.83</v>
      </c>
      <c r="O1646" t="n">
        <v>36342.85</v>
      </c>
      <c r="P1646" t="n">
        <v>323.42</v>
      </c>
      <c r="Q1646" t="n">
        <v>608.79</v>
      </c>
      <c r="R1646" t="n">
        <v>50.87</v>
      </c>
      <c r="S1646" t="n">
        <v>46.36</v>
      </c>
      <c r="T1646" t="n">
        <v>1947.4</v>
      </c>
      <c r="U1646" t="n">
        <v>0.91</v>
      </c>
      <c r="V1646" t="n">
        <v>0.91</v>
      </c>
      <c r="W1646" t="n">
        <v>9.19</v>
      </c>
      <c r="X1646" t="n">
        <v>0.11</v>
      </c>
      <c r="Y1646" t="n">
        <v>1</v>
      </c>
      <c r="Z1646" t="n">
        <v>10</v>
      </c>
    </row>
    <row r="1647">
      <c r="A1647" t="n">
        <v>153</v>
      </c>
      <c r="B1647" t="n">
        <v>115</v>
      </c>
      <c r="C1647" t="inlineStr">
        <is>
          <t xml:space="preserve">CONCLUIDO	</t>
        </is>
      </c>
      <c r="D1647" t="n">
        <v>3.7802</v>
      </c>
      <c r="E1647" t="n">
        <v>26.45</v>
      </c>
      <c r="F1647" t="n">
        <v>23.49</v>
      </c>
      <c r="G1647" t="n">
        <v>201.3</v>
      </c>
      <c r="H1647" t="n">
        <v>2.38</v>
      </c>
      <c r="I1647" t="n">
        <v>7</v>
      </c>
      <c r="J1647" t="n">
        <v>293.29</v>
      </c>
      <c r="K1647" t="n">
        <v>56.94</v>
      </c>
      <c r="L1647" t="n">
        <v>39.25</v>
      </c>
      <c r="M1647" t="n">
        <v>5</v>
      </c>
      <c r="N1647" t="n">
        <v>82.09</v>
      </c>
      <c r="O1647" t="n">
        <v>36406.19</v>
      </c>
      <c r="P1647" t="n">
        <v>323.97</v>
      </c>
      <c r="Q1647" t="n">
        <v>608.8</v>
      </c>
      <c r="R1647" t="n">
        <v>50.99</v>
      </c>
      <c r="S1647" t="n">
        <v>46.36</v>
      </c>
      <c r="T1647" t="n">
        <v>2006.54</v>
      </c>
      <c r="U1647" t="n">
        <v>0.91</v>
      </c>
      <c r="V1647" t="n">
        <v>0.91</v>
      </c>
      <c r="W1647" t="n">
        <v>9.19</v>
      </c>
      <c r="X1647" t="n">
        <v>0.11</v>
      </c>
      <c r="Y1647" t="n">
        <v>1</v>
      </c>
      <c r="Z1647" t="n">
        <v>10</v>
      </c>
    </row>
    <row r="1648">
      <c r="A1648" t="n">
        <v>154</v>
      </c>
      <c r="B1648" t="n">
        <v>115</v>
      </c>
      <c r="C1648" t="inlineStr">
        <is>
          <t xml:space="preserve">CONCLUIDO	</t>
        </is>
      </c>
      <c r="D1648" t="n">
        <v>3.7796</v>
      </c>
      <c r="E1648" t="n">
        <v>26.46</v>
      </c>
      <c r="F1648" t="n">
        <v>23.49</v>
      </c>
      <c r="G1648" t="n">
        <v>201.34</v>
      </c>
      <c r="H1648" t="n">
        <v>2.39</v>
      </c>
      <c r="I1648" t="n">
        <v>7</v>
      </c>
      <c r="J1648" t="n">
        <v>293.8</v>
      </c>
      <c r="K1648" t="n">
        <v>56.94</v>
      </c>
      <c r="L1648" t="n">
        <v>39.5</v>
      </c>
      <c r="M1648" t="n">
        <v>5</v>
      </c>
      <c r="N1648" t="n">
        <v>82.36</v>
      </c>
      <c r="O1648" t="n">
        <v>36469.64</v>
      </c>
      <c r="P1648" t="n">
        <v>323.86</v>
      </c>
      <c r="Q1648" t="n">
        <v>608.75</v>
      </c>
      <c r="R1648" t="n">
        <v>51.13</v>
      </c>
      <c r="S1648" t="n">
        <v>46.36</v>
      </c>
      <c r="T1648" t="n">
        <v>2075.97</v>
      </c>
      <c r="U1648" t="n">
        <v>0.91</v>
      </c>
      <c r="V1648" t="n">
        <v>0.91</v>
      </c>
      <c r="W1648" t="n">
        <v>9.19</v>
      </c>
      <c r="X1648" t="n">
        <v>0.12</v>
      </c>
      <c r="Y1648" t="n">
        <v>1</v>
      </c>
      <c r="Z1648" t="n">
        <v>10</v>
      </c>
    </row>
    <row r="1649">
      <c r="A1649" t="n">
        <v>155</v>
      </c>
      <c r="B1649" t="n">
        <v>115</v>
      </c>
      <c r="C1649" t="inlineStr">
        <is>
          <t xml:space="preserve">CONCLUIDO	</t>
        </is>
      </c>
      <c r="D1649" t="n">
        <v>3.7784</v>
      </c>
      <c r="E1649" t="n">
        <v>26.47</v>
      </c>
      <c r="F1649" t="n">
        <v>23.5</v>
      </c>
      <c r="G1649" t="n">
        <v>201.41</v>
      </c>
      <c r="H1649" t="n">
        <v>2.41</v>
      </c>
      <c r="I1649" t="n">
        <v>7</v>
      </c>
      <c r="J1649" t="n">
        <v>294.32</v>
      </c>
      <c r="K1649" t="n">
        <v>56.94</v>
      </c>
      <c r="L1649" t="n">
        <v>39.75</v>
      </c>
      <c r="M1649" t="n">
        <v>5</v>
      </c>
      <c r="N1649" t="n">
        <v>82.62</v>
      </c>
      <c r="O1649" t="n">
        <v>36533.2</v>
      </c>
      <c r="P1649" t="n">
        <v>324.24</v>
      </c>
      <c r="Q1649" t="n">
        <v>608.8200000000001</v>
      </c>
      <c r="R1649" t="n">
        <v>51.32</v>
      </c>
      <c r="S1649" t="n">
        <v>46.36</v>
      </c>
      <c r="T1649" t="n">
        <v>2174.91</v>
      </c>
      <c r="U1649" t="n">
        <v>0.9</v>
      </c>
      <c r="V1649" t="n">
        <v>0.91</v>
      </c>
      <c r="W1649" t="n">
        <v>9.19</v>
      </c>
      <c r="X1649" t="n">
        <v>0.13</v>
      </c>
      <c r="Y1649" t="n">
        <v>1</v>
      </c>
      <c r="Z1649" t="n">
        <v>10</v>
      </c>
    </row>
    <row r="1650">
      <c r="A1650" t="n">
        <v>156</v>
      </c>
      <c r="B1650" t="n">
        <v>115</v>
      </c>
      <c r="C1650" t="inlineStr">
        <is>
          <t xml:space="preserve">CONCLUIDO	</t>
        </is>
      </c>
      <c r="D1650" t="n">
        <v>3.7798</v>
      </c>
      <c r="E1650" t="n">
        <v>26.46</v>
      </c>
      <c r="F1650" t="n">
        <v>23.49</v>
      </c>
      <c r="G1650" t="n">
        <v>201.33</v>
      </c>
      <c r="H1650" t="n">
        <v>2.42</v>
      </c>
      <c r="I1650" t="n">
        <v>7</v>
      </c>
      <c r="J1650" t="n">
        <v>294.83</v>
      </c>
      <c r="K1650" t="n">
        <v>56.94</v>
      </c>
      <c r="L1650" t="n">
        <v>40</v>
      </c>
      <c r="M1650" t="n">
        <v>5</v>
      </c>
      <c r="N1650" t="n">
        <v>82.89</v>
      </c>
      <c r="O1650" t="n">
        <v>36596.87</v>
      </c>
      <c r="P1650" t="n">
        <v>324.08</v>
      </c>
      <c r="Q1650" t="n">
        <v>608.78</v>
      </c>
      <c r="R1650" t="n">
        <v>50.98</v>
      </c>
      <c r="S1650" t="n">
        <v>46.36</v>
      </c>
      <c r="T1650" t="n">
        <v>2003.31</v>
      </c>
      <c r="U1650" t="n">
        <v>0.91</v>
      </c>
      <c r="V1650" t="n">
        <v>0.91</v>
      </c>
      <c r="W1650" t="n">
        <v>9.19</v>
      </c>
      <c r="X1650" t="n">
        <v>0.12</v>
      </c>
      <c r="Y1650" t="n">
        <v>1</v>
      </c>
      <c r="Z1650" t="n">
        <v>10</v>
      </c>
    </row>
    <row r="1651">
      <c r="A1651" t="n">
        <v>0</v>
      </c>
      <c r="B1651" t="n">
        <v>35</v>
      </c>
      <c r="C1651" t="inlineStr">
        <is>
          <t xml:space="preserve">CONCLUIDO	</t>
        </is>
      </c>
      <c r="D1651" t="n">
        <v>3.2373</v>
      </c>
      <c r="E1651" t="n">
        <v>30.89</v>
      </c>
      <c r="F1651" t="n">
        <v>26.41</v>
      </c>
      <c r="G1651" t="n">
        <v>10.57</v>
      </c>
      <c r="H1651" t="n">
        <v>0.22</v>
      </c>
      <c r="I1651" t="n">
        <v>150</v>
      </c>
      <c r="J1651" t="n">
        <v>80.84</v>
      </c>
      <c r="K1651" t="n">
        <v>35.1</v>
      </c>
      <c r="L1651" t="n">
        <v>1</v>
      </c>
      <c r="M1651" t="n">
        <v>148</v>
      </c>
      <c r="N1651" t="n">
        <v>9.74</v>
      </c>
      <c r="O1651" t="n">
        <v>10204.21</v>
      </c>
      <c r="P1651" t="n">
        <v>207.48</v>
      </c>
      <c r="Q1651" t="n">
        <v>609.48</v>
      </c>
      <c r="R1651" t="n">
        <v>141.23</v>
      </c>
      <c r="S1651" t="n">
        <v>46.36</v>
      </c>
      <c r="T1651" t="n">
        <v>46413.8</v>
      </c>
      <c r="U1651" t="n">
        <v>0.33</v>
      </c>
      <c r="V1651" t="n">
        <v>0.8100000000000001</v>
      </c>
      <c r="W1651" t="n">
        <v>9.44</v>
      </c>
      <c r="X1651" t="n">
        <v>3.03</v>
      </c>
      <c r="Y1651" t="n">
        <v>1</v>
      </c>
      <c r="Z1651" t="n">
        <v>10</v>
      </c>
    </row>
    <row r="1652">
      <c r="A1652" t="n">
        <v>1</v>
      </c>
      <c r="B1652" t="n">
        <v>35</v>
      </c>
      <c r="C1652" t="inlineStr">
        <is>
          <t xml:space="preserve">CONCLUIDO	</t>
        </is>
      </c>
      <c r="D1652" t="n">
        <v>3.3811</v>
      </c>
      <c r="E1652" t="n">
        <v>29.58</v>
      </c>
      <c r="F1652" t="n">
        <v>25.69</v>
      </c>
      <c r="G1652" t="n">
        <v>13.29</v>
      </c>
      <c r="H1652" t="n">
        <v>0.27</v>
      </c>
      <c r="I1652" t="n">
        <v>116</v>
      </c>
      <c r="J1652" t="n">
        <v>81.14</v>
      </c>
      <c r="K1652" t="n">
        <v>35.1</v>
      </c>
      <c r="L1652" t="n">
        <v>1.25</v>
      </c>
      <c r="M1652" t="n">
        <v>114</v>
      </c>
      <c r="N1652" t="n">
        <v>9.789999999999999</v>
      </c>
      <c r="O1652" t="n">
        <v>10241.25</v>
      </c>
      <c r="P1652" t="n">
        <v>200.58</v>
      </c>
      <c r="Q1652" t="n">
        <v>609.2</v>
      </c>
      <c r="R1652" t="n">
        <v>119.11</v>
      </c>
      <c r="S1652" t="n">
        <v>46.36</v>
      </c>
      <c r="T1652" t="n">
        <v>35523.27</v>
      </c>
      <c r="U1652" t="n">
        <v>0.39</v>
      </c>
      <c r="V1652" t="n">
        <v>0.83</v>
      </c>
      <c r="W1652" t="n">
        <v>9.359999999999999</v>
      </c>
      <c r="X1652" t="n">
        <v>2.31</v>
      </c>
      <c r="Y1652" t="n">
        <v>1</v>
      </c>
      <c r="Z1652" t="n">
        <v>10</v>
      </c>
    </row>
    <row r="1653">
      <c r="A1653" t="n">
        <v>2</v>
      </c>
      <c r="B1653" t="n">
        <v>35</v>
      </c>
      <c r="C1653" t="inlineStr">
        <is>
          <t xml:space="preserve">CONCLUIDO	</t>
        </is>
      </c>
      <c r="D1653" t="n">
        <v>3.4722</v>
      </c>
      <c r="E1653" t="n">
        <v>28.8</v>
      </c>
      <c r="F1653" t="n">
        <v>25.27</v>
      </c>
      <c r="G1653" t="n">
        <v>15.96</v>
      </c>
      <c r="H1653" t="n">
        <v>0.32</v>
      </c>
      <c r="I1653" t="n">
        <v>95</v>
      </c>
      <c r="J1653" t="n">
        <v>81.44</v>
      </c>
      <c r="K1653" t="n">
        <v>35.1</v>
      </c>
      <c r="L1653" t="n">
        <v>1.5</v>
      </c>
      <c r="M1653" t="n">
        <v>93</v>
      </c>
      <c r="N1653" t="n">
        <v>9.84</v>
      </c>
      <c r="O1653" t="n">
        <v>10278.32</v>
      </c>
      <c r="P1653" t="n">
        <v>196.18</v>
      </c>
      <c r="Q1653" t="n">
        <v>609.13</v>
      </c>
      <c r="R1653" t="n">
        <v>106.13</v>
      </c>
      <c r="S1653" t="n">
        <v>46.36</v>
      </c>
      <c r="T1653" t="n">
        <v>29138.01</v>
      </c>
      <c r="U1653" t="n">
        <v>0.44</v>
      </c>
      <c r="V1653" t="n">
        <v>0.84</v>
      </c>
      <c r="W1653" t="n">
        <v>9.33</v>
      </c>
      <c r="X1653" t="n">
        <v>1.89</v>
      </c>
      <c r="Y1653" t="n">
        <v>1</v>
      </c>
      <c r="Z1653" t="n">
        <v>10</v>
      </c>
    </row>
    <row r="1654">
      <c r="A1654" t="n">
        <v>3</v>
      </c>
      <c r="B1654" t="n">
        <v>35</v>
      </c>
      <c r="C1654" t="inlineStr">
        <is>
          <t xml:space="preserve">CONCLUIDO	</t>
        </is>
      </c>
      <c r="D1654" t="n">
        <v>3.5393</v>
      </c>
      <c r="E1654" t="n">
        <v>28.25</v>
      </c>
      <c r="F1654" t="n">
        <v>24.98</v>
      </c>
      <c r="G1654" t="n">
        <v>18.74</v>
      </c>
      <c r="H1654" t="n">
        <v>0.38</v>
      </c>
      <c r="I1654" t="n">
        <v>80</v>
      </c>
      <c r="J1654" t="n">
        <v>81.73999999999999</v>
      </c>
      <c r="K1654" t="n">
        <v>35.1</v>
      </c>
      <c r="L1654" t="n">
        <v>1.75</v>
      </c>
      <c r="M1654" t="n">
        <v>78</v>
      </c>
      <c r="N1654" t="n">
        <v>9.890000000000001</v>
      </c>
      <c r="O1654" t="n">
        <v>10315.41</v>
      </c>
      <c r="P1654" t="n">
        <v>192.57</v>
      </c>
      <c r="Q1654" t="n">
        <v>609.15</v>
      </c>
      <c r="R1654" t="n">
        <v>97.14</v>
      </c>
      <c r="S1654" t="n">
        <v>46.36</v>
      </c>
      <c r="T1654" t="n">
        <v>24716.51</v>
      </c>
      <c r="U1654" t="n">
        <v>0.48</v>
      </c>
      <c r="V1654" t="n">
        <v>0.85</v>
      </c>
      <c r="W1654" t="n">
        <v>9.32</v>
      </c>
      <c r="X1654" t="n">
        <v>1.61</v>
      </c>
      <c r="Y1654" t="n">
        <v>1</v>
      </c>
      <c r="Z1654" t="n">
        <v>10</v>
      </c>
    </row>
    <row r="1655">
      <c r="A1655" t="n">
        <v>4</v>
      </c>
      <c r="B1655" t="n">
        <v>35</v>
      </c>
      <c r="C1655" t="inlineStr">
        <is>
          <t xml:space="preserve">CONCLUIDO	</t>
        </is>
      </c>
      <c r="D1655" t="n">
        <v>3.5951</v>
      </c>
      <c r="E1655" t="n">
        <v>27.82</v>
      </c>
      <c r="F1655" t="n">
        <v>24.74</v>
      </c>
      <c r="G1655" t="n">
        <v>21.51</v>
      </c>
      <c r="H1655" t="n">
        <v>0.43</v>
      </c>
      <c r="I1655" t="n">
        <v>69</v>
      </c>
      <c r="J1655" t="n">
        <v>82.04000000000001</v>
      </c>
      <c r="K1655" t="n">
        <v>35.1</v>
      </c>
      <c r="L1655" t="n">
        <v>2</v>
      </c>
      <c r="M1655" t="n">
        <v>67</v>
      </c>
      <c r="N1655" t="n">
        <v>9.94</v>
      </c>
      <c r="O1655" t="n">
        <v>10352.53</v>
      </c>
      <c r="P1655" t="n">
        <v>189.29</v>
      </c>
      <c r="Q1655" t="n">
        <v>609.1</v>
      </c>
      <c r="R1655" t="n">
        <v>89.8</v>
      </c>
      <c r="S1655" t="n">
        <v>46.36</v>
      </c>
      <c r="T1655" t="n">
        <v>21102.92</v>
      </c>
      <c r="U1655" t="n">
        <v>0.52</v>
      </c>
      <c r="V1655" t="n">
        <v>0.86</v>
      </c>
      <c r="W1655" t="n">
        <v>9.279999999999999</v>
      </c>
      <c r="X1655" t="n">
        <v>1.36</v>
      </c>
      <c r="Y1655" t="n">
        <v>1</v>
      </c>
      <c r="Z1655" t="n">
        <v>10</v>
      </c>
    </row>
    <row r="1656">
      <c r="A1656" t="n">
        <v>5</v>
      </c>
      <c r="B1656" t="n">
        <v>35</v>
      </c>
      <c r="C1656" t="inlineStr">
        <is>
          <t xml:space="preserve">CONCLUIDO	</t>
        </is>
      </c>
      <c r="D1656" t="n">
        <v>3.6327</v>
      </c>
      <c r="E1656" t="n">
        <v>27.53</v>
      </c>
      <c r="F1656" t="n">
        <v>24.59</v>
      </c>
      <c r="G1656" t="n">
        <v>24.18</v>
      </c>
      <c r="H1656" t="n">
        <v>0.48</v>
      </c>
      <c r="I1656" t="n">
        <v>61</v>
      </c>
      <c r="J1656" t="n">
        <v>82.34</v>
      </c>
      <c r="K1656" t="n">
        <v>35.1</v>
      </c>
      <c r="L1656" t="n">
        <v>2.25</v>
      </c>
      <c r="M1656" t="n">
        <v>59</v>
      </c>
      <c r="N1656" t="n">
        <v>9.99</v>
      </c>
      <c r="O1656" t="n">
        <v>10389.66</v>
      </c>
      <c r="P1656" t="n">
        <v>186.88</v>
      </c>
      <c r="Q1656" t="n">
        <v>609</v>
      </c>
      <c r="R1656" t="n">
        <v>84.84</v>
      </c>
      <c r="S1656" t="n">
        <v>46.36</v>
      </c>
      <c r="T1656" t="n">
        <v>18660.73</v>
      </c>
      <c r="U1656" t="n">
        <v>0.55</v>
      </c>
      <c r="V1656" t="n">
        <v>0.87</v>
      </c>
      <c r="W1656" t="n">
        <v>9.279999999999999</v>
      </c>
      <c r="X1656" t="n">
        <v>1.21</v>
      </c>
      <c r="Y1656" t="n">
        <v>1</v>
      </c>
      <c r="Z1656" t="n">
        <v>10</v>
      </c>
    </row>
    <row r="1657">
      <c r="A1657" t="n">
        <v>6</v>
      </c>
      <c r="B1657" t="n">
        <v>35</v>
      </c>
      <c r="C1657" t="inlineStr">
        <is>
          <t xml:space="preserve">CONCLUIDO	</t>
        </is>
      </c>
      <c r="D1657" t="n">
        <v>3.6705</v>
      </c>
      <c r="E1657" t="n">
        <v>27.24</v>
      </c>
      <c r="F1657" t="n">
        <v>24.42</v>
      </c>
      <c r="G1657" t="n">
        <v>27.14</v>
      </c>
      <c r="H1657" t="n">
        <v>0.53</v>
      </c>
      <c r="I1657" t="n">
        <v>54</v>
      </c>
      <c r="J1657" t="n">
        <v>82.65000000000001</v>
      </c>
      <c r="K1657" t="n">
        <v>35.1</v>
      </c>
      <c r="L1657" t="n">
        <v>2.5</v>
      </c>
      <c r="M1657" t="n">
        <v>52</v>
      </c>
      <c r="N1657" t="n">
        <v>10.04</v>
      </c>
      <c r="O1657" t="n">
        <v>10426.82</v>
      </c>
      <c r="P1657" t="n">
        <v>184.22</v>
      </c>
      <c r="Q1657" t="n">
        <v>608.99</v>
      </c>
      <c r="R1657" t="n">
        <v>79.81</v>
      </c>
      <c r="S1657" t="n">
        <v>46.36</v>
      </c>
      <c r="T1657" t="n">
        <v>16184.37</v>
      </c>
      <c r="U1657" t="n">
        <v>0.58</v>
      </c>
      <c r="V1657" t="n">
        <v>0.87</v>
      </c>
      <c r="W1657" t="n">
        <v>9.27</v>
      </c>
      <c r="X1657" t="n">
        <v>1.05</v>
      </c>
      <c r="Y1657" t="n">
        <v>1</v>
      </c>
      <c r="Z1657" t="n">
        <v>10</v>
      </c>
    </row>
    <row r="1658">
      <c r="A1658" t="n">
        <v>7</v>
      </c>
      <c r="B1658" t="n">
        <v>35</v>
      </c>
      <c r="C1658" t="inlineStr">
        <is>
          <t xml:space="preserve">CONCLUIDO	</t>
        </is>
      </c>
      <c r="D1658" t="n">
        <v>3.695</v>
      </c>
      <c r="E1658" t="n">
        <v>27.06</v>
      </c>
      <c r="F1658" t="n">
        <v>24.33</v>
      </c>
      <c r="G1658" t="n">
        <v>29.79</v>
      </c>
      <c r="H1658" t="n">
        <v>0.58</v>
      </c>
      <c r="I1658" t="n">
        <v>49</v>
      </c>
      <c r="J1658" t="n">
        <v>82.95</v>
      </c>
      <c r="K1658" t="n">
        <v>35.1</v>
      </c>
      <c r="L1658" t="n">
        <v>2.75</v>
      </c>
      <c r="M1658" t="n">
        <v>47</v>
      </c>
      <c r="N1658" t="n">
        <v>10.1</v>
      </c>
      <c r="O1658" t="n">
        <v>10463.99</v>
      </c>
      <c r="P1658" t="n">
        <v>182.25</v>
      </c>
      <c r="Q1658" t="n">
        <v>608.92</v>
      </c>
      <c r="R1658" t="n">
        <v>77.26000000000001</v>
      </c>
      <c r="S1658" t="n">
        <v>46.36</v>
      </c>
      <c r="T1658" t="n">
        <v>14930.66</v>
      </c>
      <c r="U1658" t="n">
        <v>0.6</v>
      </c>
      <c r="V1658" t="n">
        <v>0.88</v>
      </c>
      <c r="W1658" t="n">
        <v>9.25</v>
      </c>
      <c r="X1658" t="n">
        <v>0.95</v>
      </c>
      <c r="Y1658" t="n">
        <v>1</v>
      </c>
      <c r="Z1658" t="n">
        <v>10</v>
      </c>
    </row>
    <row r="1659">
      <c r="A1659" t="n">
        <v>8</v>
      </c>
      <c r="B1659" t="n">
        <v>35</v>
      </c>
      <c r="C1659" t="inlineStr">
        <is>
          <t xml:space="preserve">CONCLUIDO	</t>
        </is>
      </c>
      <c r="D1659" t="n">
        <v>3.7196</v>
      </c>
      <c r="E1659" t="n">
        <v>26.88</v>
      </c>
      <c r="F1659" t="n">
        <v>24.23</v>
      </c>
      <c r="G1659" t="n">
        <v>33.05</v>
      </c>
      <c r="H1659" t="n">
        <v>0.63</v>
      </c>
      <c r="I1659" t="n">
        <v>44</v>
      </c>
      <c r="J1659" t="n">
        <v>83.25</v>
      </c>
      <c r="K1659" t="n">
        <v>35.1</v>
      </c>
      <c r="L1659" t="n">
        <v>3</v>
      </c>
      <c r="M1659" t="n">
        <v>42</v>
      </c>
      <c r="N1659" t="n">
        <v>10.15</v>
      </c>
      <c r="O1659" t="n">
        <v>10501.19</v>
      </c>
      <c r="P1659" t="n">
        <v>180.16</v>
      </c>
      <c r="Q1659" t="n">
        <v>608.99</v>
      </c>
      <c r="R1659" t="n">
        <v>73.95</v>
      </c>
      <c r="S1659" t="n">
        <v>46.36</v>
      </c>
      <c r="T1659" t="n">
        <v>13303.17</v>
      </c>
      <c r="U1659" t="n">
        <v>0.63</v>
      </c>
      <c r="V1659" t="n">
        <v>0.88</v>
      </c>
      <c r="W1659" t="n">
        <v>9.25</v>
      </c>
      <c r="X1659" t="n">
        <v>0.86</v>
      </c>
      <c r="Y1659" t="n">
        <v>1</v>
      </c>
      <c r="Z1659" t="n">
        <v>10</v>
      </c>
    </row>
    <row r="1660">
      <c r="A1660" t="n">
        <v>9</v>
      </c>
      <c r="B1660" t="n">
        <v>35</v>
      </c>
      <c r="C1660" t="inlineStr">
        <is>
          <t xml:space="preserve">CONCLUIDO	</t>
        </is>
      </c>
      <c r="D1660" t="n">
        <v>3.7344</v>
      </c>
      <c r="E1660" t="n">
        <v>26.78</v>
      </c>
      <c r="F1660" t="n">
        <v>24.18</v>
      </c>
      <c r="G1660" t="n">
        <v>35.38</v>
      </c>
      <c r="H1660" t="n">
        <v>0.68</v>
      </c>
      <c r="I1660" t="n">
        <v>41</v>
      </c>
      <c r="J1660" t="n">
        <v>83.55</v>
      </c>
      <c r="K1660" t="n">
        <v>35.1</v>
      </c>
      <c r="L1660" t="n">
        <v>3.25</v>
      </c>
      <c r="M1660" t="n">
        <v>39</v>
      </c>
      <c r="N1660" t="n">
        <v>10.2</v>
      </c>
      <c r="O1660" t="n">
        <v>10538.42</v>
      </c>
      <c r="P1660" t="n">
        <v>178.3</v>
      </c>
      <c r="Q1660" t="n">
        <v>608.9299999999999</v>
      </c>
      <c r="R1660" t="n">
        <v>72.63</v>
      </c>
      <c r="S1660" t="n">
        <v>46.36</v>
      </c>
      <c r="T1660" t="n">
        <v>12656.68</v>
      </c>
      <c r="U1660" t="n">
        <v>0.64</v>
      </c>
      <c r="V1660" t="n">
        <v>0.88</v>
      </c>
      <c r="W1660" t="n">
        <v>9.24</v>
      </c>
      <c r="X1660" t="n">
        <v>0.8100000000000001</v>
      </c>
      <c r="Y1660" t="n">
        <v>1</v>
      </c>
      <c r="Z1660" t="n">
        <v>10</v>
      </c>
    </row>
    <row r="1661">
      <c r="A1661" t="n">
        <v>10</v>
      </c>
      <c r="B1661" t="n">
        <v>35</v>
      </c>
      <c r="C1661" t="inlineStr">
        <is>
          <t xml:space="preserve">CONCLUIDO	</t>
        </is>
      </c>
      <c r="D1661" t="n">
        <v>3.7554</v>
      </c>
      <c r="E1661" t="n">
        <v>26.63</v>
      </c>
      <c r="F1661" t="n">
        <v>24.1</v>
      </c>
      <c r="G1661" t="n">
        <v>39.08</v>
      </c>
      <c r="H1661" t="n">
        <v>0.73</v>
      </c>
      <c r="I1661" t="n">
        <v>37</v>
      </c>
      <c r="J1661" t="n">
        <v>83.84999999999999</v>
      </c>
      <c r="K1661" t="n">
        <v>35.1</v>
      </c>
      <c r="L1661" t="n">
        <v>3.5</v>
      </c>
      <c r="M1661" t="n">
        <v>35</v>
      </c>
      <c r="N1661" t="n">
        <v>10.25</v>
      </c>
      <c r="O1661" t="n">
        <v>10575.66</v>
      </c>
      <c r="P1661" t="n">
        <v>176.09</v>
      </c>
      <c r="Q1661" t="n">
        <v>608.96</v>
      </c>
      <c r="R1661" t="n">
        <v>69.91</v>
      </c>
      <c r="S1661" t="n">
        <v>46.36</v>
      </c>
      <c r="T1661" t="n">
        <v>11316.67</v>
      </c>
      <c r="U1661" t="n">
        <v>0.66</v>
      </c>
      <c r="V1661" t="n">
        <v>0.88</v>
      </c>
      <c r="W1661" t="n">
        <v>9.24</v>
      </c>
      <c r="X1661" t="n">
        <v>0.73</v>
      </c>
      <c r="Y1661" t="n">
        <v>1</v>
      </c>
      <c r="Z1661" t="n">
        <v>10</v>
      </c>
    </row>
    <row r="1662">
      <c r="A1662" t="n">
        <v>11</v>
      </c>
      <c r="B1662" t="n">
        <v>35</v>
      </c>
      <c r="C1662" t="inlineStr">
        <is>
          <t xml:space="preserve">CONCLUIDO	</t>
        </is>
      </c>
      <c r="D1662" t="n">
        <v>3.7673</v>
      </c>
      <c r="E1662" t="n">
        <v>26.54</v>
      </c>
      <c r="F1662" t="n">
        <v>24.05</v>
      </c>
      <c r="G1662" t="n">
        <v>41.23</v>
      </c>
      <c r="H1662" t="n">
        <v>0.78</v>
      </c>
      <c r="I1662" t="n">
        <v>35</v>
      </c>
      <c r="J1662" t="n">
        <v>84.15000000000001</v>
      </c>
      <c r="K1662" t="n">
        <v>35.1</v>
      </c>
      <c r="L1662" t="n">
        <v>3.75</v>
      </c>
      <c r="M1662" t="n">
        <v>33</v>
      </c>
      <c r="N1662" t="n">
        <v>10.3</v>
      </c>
      <c r="O1662" t="n">
        <v>10612.93</v>
      </c>
      <c r="P1662" t="n">
        <v>174.4</v>
      </c>
      <c r="Q1662" t="n">
        <v>608.89</v>
      </c>
      <c r="R1662" t="n">
        <v>68.2</v>
      </c>
      <c r="S1662" t="n">
        <v>46.36</v>
      </c>
      <c r="T1662" t="n">
        <v>10472.08</v>
      </c>
      <c r="U1662" t="n">
        <v>0.68</v>
      </c>
      <c r="V1662" t="n">
        <v>0.89</v>
      </c>
      <c r="W1662" t="n">
        <v>9.24</v>
      </c>
      <c r="X1662" t="n">
        <v>0.68</v>
      </c>
      <c r="Y1662" t="n">
        <v>1</v>
      </c>
      <c r="Z1662" t="n">
        <v>10</v>
      </c>
    </row>
    <row r="1663">
      <c r="A1663" t="n">
        <v>12</v>
      </c>
      <c r="B1663" t="n">
        <v>35</v>
      </c>
      <c r="C1663" t="inlineStr">
        <is>
          <t xml:space="preserve">CONCLUIDO	</t>
        </is>
      </c>
      <c r="D1663" t="n">
        <v>3.7826</v>
      </c>
      <c r="E1663" t="n">
        <v>26.44</v>
      </c>
      <c r="F1663" t="n">
        <v>23.99</v>
      </c>
      <c r="G1663" t="n">
        <v>44.99</v>
      </c>
      <c r="H1663" t="n">
        <v>0.83</v>
      </c>
      <c r="I1663" t="n">
        <v>32</v>
      </c>
      <c r="J1663" t="n">
        <v>84.45999999999999</v>
      </c>
      <c r="K1663" t="n">
        <v>35.1</v>
      </c>
      <c r="L1663" t="n">
        <v>4</v>
      </c>
      <c r="M1663" t="n">
        <v>30</v>
      </c>
      <c r="N1663" t="n">
        <v>10.36</v>
      </c>
      <c r="O1663" t="n">
        <v>10650.22</v>
      </c>
      <c r="P1663" t="n">
        <v>172.64</v>
      </c>
      <c r="Q1663" t="n">
        <v>608.88</v>
      </c>
      <c r="R1663" t="n">
        <v>66.87</v>
      </c>
      <c r="S1663" t="n">
        <v>46.36</v>
      </c>
      <c r="T1663" t="n">
        <v>9821.24</v>
      </c>
      <c r="U1663" t="n">
        <v>0.6899999999999999</v>
      </c>
      <c r="V1663" t="n">
        <v>0.89</v>
      </c>
      <c r="W1663" t="n">
        <v>9.23</v>
      </c>
      <c r="X1663" t="n">
        <v>0.62</v>
      </c>
      <c r="Y1663" t="n">
        <v>1</v>
      </c>
      <c r="Z1663" t="n">
        <v>10</v>
      </c>
    </row>
    <row r="1664">
      <c r="A1664" t="n">
        <v>13</v>
      </c>
      <c r="B1664" t="n">
        <v>35</v>
      </c>
      <c r="C1664" t="inlineStr">
        <is>
          <t xml:space="preserve">CONCLUIDO	</t>
        </is>
      </c>
      <c r="D1664" t="n">
        <v>3.7928</v>
      </c>
      <c r="E1664" t="n">
        <v>26.37</v>
      </c>
      <c r="F1664" t="n">
        <v>23.96</v>
      </c>
      <c r="G1664" t="n">
        <v>47.91</v>
      </c>
      <c r="H1664" t="n">
        <v>0.88</v>
      </c>
      <c r="I1664" t="n">
        <v>30</v>
      </c>
      <c r="J1664" t="n">
        <v>84.76000000000001</v>
      </c>
      <c r="K1664" t="n">
        <v>35.1</v>
      </c>
      <c r="L1664" t="n">
        <v>4.25</v>
      </c>
      <c r="M1664" t="n">
        <v>28</v>
      </c>
      <c r="N1664" t="n">
        <v>10.41</v>
      </c>
      <c r="O1664" t="n">
        <v>10687.53</v>
      </c>
      <c r="P1664" t="n">
        <v>170.81</v>
      </c>
      <c r="Q1664" t="n">
        <v>608.88</v>
      </c>
      <c r="R1664" t="n">
        <v>65.48999999999999</v>
      </c>
      <c r="S1664" t="n">
        <v>46.36</v>
      </c>
      <c r="T1664" t="n">
        <v>9140.5</v>
      </c>
      <c r="U1664" t="n">
        <v>0.71</v>
      </c>
      <c r="V1664" t="n">
        <v>0.89</v>
      </c>
      <c r="W1664" t="n">
        <v>9.23</v>
      </c>
      <c r="X1664" t="n">
        <v>0.58</v>
      </c>
      <c r="Y1664" t="n">
        <v>1</v>
      </c>
      <c r="Z1664" t="n">
        <v>10</v>
      </c>
    </row>
    <row r="1665">
      <c r="A1665" t="n">
        <v>14</v>
      </c>
      <c r="B1665" t="n">
        <v>35</v>
      </c>
      <c r="C1665" t="inlineStr">
        <is>
          <t xml:space="preserve">CONCLUIDO	</t>
        </is>
      </c>
      <c r="D1665" t="n">
        <v>3.8019</v>
      </c>
      <c r="E1665" t="n">
        <v>26.3</v>
      </c>
      <c r="F1665" t="n">
        <v>23.93</v>
      </c>
      <c r="G1665" t="n">
        <v>51.27</v>
      </c>
      <c r="H1665" t="n">
        <v>0.93</v>
      </c>
      <c r="I1665" t="n">
        <v>28</v>
      </c>
      <c r="J1665" t="n">
        <v>85.06</v>
      </c>
      <c r="K1665" t="n">
        <v>35.1</v>
      </c>
      <c r="L1665" t="n">
        <v>4.5</v>
      </c>
      <c r="M1665" t="n">
        <v>26</v>
      </c>
      <c r="N1665" t="n">
        <v>10.46</v>
      </c>
      <c r="O1665" t="n">
        <v>10724.86</v>
      </c>
      <c r="P1665" t="n">
        <v>169.37</v>
      </c>
      <c r="Q1665" t="n">
        <v>608.8099999999999</v>
      </c>
      <c r="R1665" t="n">
        <v>64.59</v>
      </c>
      <c r="S1665" t="n">
        <v>46.36</v>
      </c>
      <c r="T1665" t="n">
        <v>8704.889999999999</v>
      </c>
      <c r="U1665" t="n">
        <v>0.72</v>
      </c>
      <c r="V1665" t="n">
        <v>0.89</v>
      </c>
      <c r="W1665" t="n">
        <v>9.23</v>
      </c>
      <c r="X1665" t="n">
        <v>0.5600000000000001</v>
      </c>
      <c r="Y1665" t="n">
        <v>1</v>
      </c>
      <c r="Z1665" t="n">
        <v>10</v>
      </c>
    </row>
    <row r="1666">
      <c r="A1666" t="n">
        <v>15</v>
      </c>
      <c r="B1666" t="n">
        <v>35</v>
      </c>
      <c r="C1666" t="inlineStr">
        <is>
          <t xml:space="preserve">CONCLUIDO	</t>
        </is>
      </c>
      <c r="D1666" t="n">
        <v>3.8115</v>
      </c>
      <c r="E1666" t="n">
        <v>26.24</v>
      </c>
      <c r="F1666" t="n">
        <v>23.88</v>
      </c>
      <c r="G1666" t="n">
        <v>53.06</v>
      </c>
      <c r="H1666" t="n">
        <v>0.98</v>
      </c>
      <c r="I1666" t="n">
        <v>27</v>
      </c>
      <c r="J1666" t="n">
        <v>85.36</v>
      </c>
      <c r="K1666" t="n">
        <v>35.1</v>
      </c>
      <c r="L1666" t="n">
        <v>4.75</v>
      </c>
      <c r="M1666" t="n">
        <v>25</v>
      </c>
      <c r="N1666" t="n">
        <v>10.51</v>
      </c>
      <c r="O1666" t="n">
        <v>10762.22</v>
      </c>
      <c r="P1666" t="n">
        <v>167.78</v>
      </c>
      <c r="Q1666" t="n">
        <v>608.95</v>
      </c>
      <c r="R1666" t="n">
        <v>63.03</v>
      </c>
      <c r="S1666" t="n">
        <v>46.36</v>
      </c>
      <c r="T1666" t="n">
        <v>7926.88</v>
      </c>
      <c r="U1666" t="n">
        <v>0.74</v>
      </c>
      <c r="V1666" t="n">
        <v>0.89</v>
      </c>
      <c r="W1666" t="n">
        <v>9.220000000000001</v>
      </c>
      <c r="X1666" t="n">
        <v>0.51</v>
      </c>
      <c r="Y1666" t="n">
        <v>1</v>
      </c>
      <c r="Z1666" t="n">
        <v>10</v>
      </c>
    </row>
    <row r="1667">
      <c r="A1667" t="n">
        <v>16</v>
      </c>
      <c r="B1667" t="n">
        <v>35</v>
      </c>
      <c r="C1667" t="inlineStr">
        <is>
          <t xml:space="preserve">CONCLUIDO	</t>
        </is>
      </c>
      <c r="D1667" t="n">
        <v>3.8208</v>
      </c>
      <c r="E1667" t="n">
        <v>26.17</v>
      </c>
      <c r="F1667" t="n">
        <v>23.85</v>
      </c>
      <c r="G1667" t="n">
        <v>57.24</v>
      </c>
      <c r="H1667" t="n">
        <v>1.02</v>
      </c>
      <c r="I1667" t="n">
        <v>25</v>
      </c>
      <c r="J1667" t="n">
        <v>85.67</v>
      </c>
      <c r="K1667" t="n">
        <v>35.1</v>
      </c>
      <c r="L1667" t="n">
        <v>5</v>
      </c>
      <c r="M1667" t="n">
        <v>23</v>
      </c>
      <c r="N1667" t="n">
        <v>10.57</v>
      </c>
      <c r="O1667" t="n">
        <v>10799.59</v>
      </c>
      <c r="P1667" t="n">
        <v>166.03</v>
      </c>
      <c r="Q1667" t="n">
        <v>608.86</v>
      </c>
      <c r="R1667" t="n">
        <v>62.37</v>
      </c>
      <c r="S1667" t="n">
        <v>46.36</v>
      </c>
      <c r="T1667" t="n">
        <v>7606.81</v>
      </c>
      <c r="U1667" t="n">
        <v>0.74</v>
      </c>
      <c r="V1667" t="n">
        <v>0.89</v>
      </c>
      <c r="W1667" t="n">
        <v>9.210000000000001</v>
      </c>
      <c r="X1667" t="n">
        <v>0.48</v>
      </c>
      <c r="Y1667" t="n">
        <v>1</v>
      </c>
      <c r="Z1667" t="n">
        <v>10</v>
      </c>
    </row>
    <row r="1668">
      <c r="A1668" t="n">
        <v>17</v>
      </c>
      <c r="B1668" t="n">
        <v>35</v>
      </c>
      <c r="C1668" t="inlineStr">
        <is>
          <t xml:space="preserve">CONCLUIDO	</t>
        </is>
      </c>
      <c r="D1668" t="n">
        <v>3.8245</v>
      </c>
      <c r="E1668" t="n">
        <v>26.15</v>
      </c>
      <c r="F1668" t="n">
        <v>23.84</v>
      </c>
      <c r="G1668" t="n">
        <v>59.6</v>
      </c>
      <c r="H1668" t="n">
        <v>1.07</v>
      </c>
      <c r="I1668" t="n">
        <v>24</v>
      </c>
      <c r="J1668" t="n">
        <v>85.97</v>
      </c>
      <c r="K1668" t="n">
        <v>35.1</v>
      </c>
      <c r="L1668" t="n">
        <v>5.25</v>
      </c>
      <c r="M1668" t="n">
        <v>22</v>
      </c>
      <c r="N1668" t="n">
        <v>10.62</v>
      </c>
      <c r="O1668" t="n">
        <v>10836.99</v>
      </c>
      <c r="P1668" t="n">
        <v>164.17</v>
      </c>
      <c r="Q1668" t="n">
        <v>608.86</v>
      </c>
      <c r="R1668" t="n">
        <v>61.84</v>
      </c>
      <c r="S1668" t="n">
        <v>46.36</v>
      </c>
      <c r="T1668" t="n">
        <v>7345.15</v>
      </c>
      <c r="U1668" t="n">
        <v>0.75</v>
      </c>
      <c r="V1668" t="n">
        <v>0.89</v>
      </c>
      <c r="W1668" t="n">
        <v>9.220000000000001</v>
      </c>
      <c r="X1668" t="n">
        <v>0.47</v>
      </c>
      <c r="Y1668" t="n">
        <v>1</v>
      </c>
      <c r="Z1668" t="n">
        <v>10</v>
      </c>
    </row>
    <row r="1669">
      <c r="A1669" t="n">
        <v>18</v>
      </c>
      <c r="B1669" t="n">
        <v>35</v>
      </c>
      <c r="C1669" t="inlineStr">
        <is>
          <t xml:space="preserve">CONCLUIDO	</t>
        </is>
      </c>
      <c r="D1669" t="n">
        <v>3.8311</v>
      </c>
      <c r="E1669" t="n">
        <v>26.1</v>
      </c>
      <c r="F1669" t="n">
        <v>23.81</v>
      </c>
      <c r="G1669" t="n">
        <v>62.12</v>
      </c>
      <c r="H1669" t="n">
        <v>1.12</v>
      </c>
      <c r="I1669" t="n">
        <v>23</v>
      </c>
      <c r="J1669" t="n">
        <v>86.27</v>
      </c>
      <c r="K1669" t="n">
        <v>35.1</v>
      </c>
      <c r="L1669" t="n">
        <v>5.5</v>
      </c>
      <c r="M1669" t="n">
        <v>21</v>
      </c>
      <c r="N1669" t="n">
        <v>10.67</v>
      </c>
      <c r="O1669" t="n">
        <v>10874.42</v>
      </c>
      <c r="P1669" t="n">
        <v>161.78</v>
      </c>
      <c r="Q1669" t="n">
        <v>608.85</v>
      </c>
      <c r="R1669" t="n">
        <v>61.25</v>
      </c>
      <c r="S1669" t="n">
        <v>46.36</v>
      </c>
      <c r="T1669" t="n">
        <v>7055.37</v>
      </c>
      <c r="U1669" t="n">
        <v>0.76</v>
      </c>
      <c r="V1669" t="n">
        <v>0.89</v>
      </c>
      <c r="W1669" t="n">
        <v>9.210000000000001</v>
      </c>
      <c r="X1669" t="n">
        <v>0.44</v>
      </c>
      <c r="Y1669" t="n">
        <v>1</v>
      </c>
      <c r="Z1669" t="n">
        <v>10</v>
      </c>
    </row>
    <row r="1670">
      <c r="A1670" t="n">
        <v>19</v>
      </c>
      <c r="B1670" t="n">
        <v>35</v>
      </c>
      <c r="C1670" t="inlineStr">
        <is>
          <t xml:space="preserve">CONCLUIDO	</t>
        </is>
      </c>
      <c r="D1670" t="n">
        <v>3.8398</v>
      </c>
      <c r="E1670" t="n">
        <v>26.04</v>
      </c>
      <c r="F1670" t="n">
        <v>23.79</v>
      </c>
      <c r="G1670" t="n">
        <v>67.97</v>
      </c>
      <c r="H1670" t="n">
        <v>1.16</v>
      </c>
      <c r="I1670" t="n">
        <v>21</v>
      </c>
      <c r="J1670" t="n">
        <v>86.58</v>
      </c>
      <c r="K1670" t="n">
        <v>35.1</v>
      </c>
      <c r="L1670" t="n">
        <v>5.75</v>
      </c>
      <c r="M1670" t="n">
        <v>18</v>
      </c>
      <c r="N1670" t="n">
        <v>10.73</v>
      </c>
      <c r="O1670" t="n">
        <v>10911.86</v>
      </c>
      <c r="P1670" t="n">
        <v>160.24</v>
      </c>
      <c r="Q1670" t="n">
        <v>608.8</v>
      </c>
      <c r="R1670" t="n">
        <v>60.12</v>
      </c>
      <c r="S1670" t="n">
        <v>46.36</v>
      </c>
      <c r="T1670" t="n">
        <v>6500.33</v>
      </c>
      <c r="U1670" t="n">
        <v>0.77</v>
      </c>
      <c r="V1670" t="n">
        <v>0.9</v>
      </c>
      <c r="W1670" t="n">
        <v>9.220000000000001</v>
      </c>
      <c r="X1670" t="n">
        <v>0.42</v>
      </c>
      <c r="Y1670" t="n">
        <v>1</v>
      </c>
      <c r="Z1670" t="n">
        <v>10</v>
      </c>
    </row>
    <row r="1671">
      <c r="A1671" t="n">
        <v>20</v>
      </c>
      <c r="B1671" t="n">
        <v>35</v>
      </c>
      <c r="C1671" t="inlineStr">
        <is>
          <t xml:space="preserve">CONCLUIDO	</t>
        </is>
      </c>
      <c r="D1671" t="n">
        <v>3.8482</v>
      </c>
      <c r="E1671" t="n">
        <v>25.99</v>
      </c>
      <c r="F1671" t="n">
        <v>23.75</v>
      </c>
      <c r="G1671" t="n">
        <v>71.25</v>
      </c>
      <c r="H1671" t="n">
        <v>1.21</v>
      </c>
      <c r="I1671" t="n">
        <v>20</v>
      </c>
      <c r="J1671" t="n">
        <v>86.88</v>
      </c>
      <c r="K1671" t="n">
        <v>35.1</v>
      </c>
      <c r="L1671" t="n">
        <v>6</v>
      </c>
      <c r="M1671" t="n">
        <v>16</v>
      </c>
      <c r="N1671" t="n">
        <v>10.78</v>
      </c>
      <c r="O1671" t="n">
        <v>10949.33</v>
      </c>
      <c r="P1671" t="n">
        <v>158.53</v>
      </c>
      <c r="Q1671" t="n">
        <v>608.8099999999999</v>
      </c>
      <c r="R1671" t="n">
        <v>59.07</v>
      </c>
      <c r="S1671" t="n">
        <v>46.36</v>
      </c>
      <c r="T1671" t="n">
        <v>5984.97</v>
      </c>
      <c r="U1671" t="n">
        <v>0.78</v>
      </c>
      <c r="V1671" t="n">
        <v>0.9</v>
      </c>
      <c r="W1671" t="n">
        <v>9.210000000000001</v>
      </c>
      <c r="X1671" t="n">
        <v>0.38</v>
      </c>
      <c r="Y1671" t="n">
        <v>1</v>
      </c>
      <c r="Z1671" t="n">
        <v>10</v>
      </c>
    </row>
    <row r="1672">
      <c r="A1672" t="n">
        <v>21</v>
      </c>
      <c r="B1672" t="n">
        <v>35</v>
      </c>
      <c r="C1672" t="inlineStr">
        <is>
          <t xml:space="preserve">CONCLUIDO	</t>
        </is>
      </c>
      <c r="D1672" t="n">
        <v>3.8457</v>
      </c>
      <c r="E1672" t="n">
        <v>26</v>
      </c>
      <c r="F1672" t="n">
        <v>23.77</v>
      </c>
      <c r="G1672" t="n">
        <v>71.3</v>
      </c>
      <c r="H1672" t="n">
        <v>1.26</v>
      </c>
      <c r="I1672" t="n">
        <v>20</v>
      </c>
      <c r="J1672" t="n">
        <v>87.19</v>
      </c>
      <c r="K1672" t="n">
        <v>35.1</v>
      </c>
      <c r="L1672" t="n">
        <v>6.25</v>
      </c>
      <c r="M1672" t="n">
        <v>14</v>
      </c>
      <c r="N1672" t="n">
        <v>10.83</v>
      </c>
      <c r="O1672" t="n">
        <v>10986.82</v>
      </c>
      <c r="P1672" t="n">
        <v>157.22</v>
      </c>
      <c r="Q1672" t="n">
        <v>608.9400000000001</v>
      </c>
      <c r="R1672" t="n">
        <v>59.5</v>
      </c>
      <c r="S1672" t="n">
        <v>46.36</v>
      </c>
      <c r="T1672" t="n">
        <v>6195.53</v>
      </c>
      <c r="U1672" t="n">
        <v>0.78</v>
      </c>
      <c r="V1672" t="n">
        <v>0.9</v>
      </c>
      <c r="W1672" t="n">
        <v>9.210000000000001</v>
      </c>
      <c r="X1672" t="n">
        <v>0.39</v>
      </c>
      <c r="Y1672" t="n">
        <v>1</v>
      </c>
      <c r="Z1672" t="n">
        <v>10</v>
      </c>
    </row>
    <row r="1673">
      <c r="A1673" t="n">
        <v>22</v>
      </c>
      <c r="B1673" t="n">
        <v>35</v>
      </c>
      <c r="C1673" t="inlineStr">
        <is>
          <t xml:space="preserve">CONCLUIDO	</t>
        </is>
      </c>
      <c r="D1673" t="n">
        <v>3.8523</v>
      </c>
      <c r="E1673" t="n">
        <v>25.96</v>
      </c>
      <c r="F1673" t="n">
        <v>23.74</v>
      </c>
      <c r="G1673" t="n">
        <v>74.97</v>
      </c>
      <c r="H1673" t="n">
        <v>1.3</v>
      </c>
      <c r="I1673" t="n">
        <v>19</v>
      </c>
      <c r="J1673" t="n">
        <v>87.48999999999999</v>
      </c>
      <c r="K1673" t="n">
        <v>35.1</v>
      </c>
      <c r="L1673" t="n">
        <v>6.5</v>
      </c>
      <c r="M1673" t="n">
        <v>7</v>
      </c>
      <c r="N1673" t="n">
        <v>10.89</v>
      </c>
      <c r="O1673" t="n">
        <v>11024.33</v>
      </c>
      <c r="P1673" t="n">
        <v>157.41</v>
      </c>
      <c r="Q1673" t="n">
        <v>608.8200000000001</v>
      </c>
      <c r="R1673" t="n">
        <v>58.36</v>
      </c>
      <c r="S1673" t="n">
        <v>46.36</v>
      </c>
      <c r="T1673" t="n">
        <v>5630.06</v>
      </c>
      <c r="U1673" t="n">
        <v>0.79</v>
      </c>
      <c r="V1673" t="n">
        <v>0.9</v>
      </c>
      <c r="W1673" t="n">
        <v>9.220000000000001</v>
      </c>
      <c r="X1673" t="n">
        <v>0.37</v>
      </c>
      <c r="Y1673" t="n">
        <v>1</v>
      </c>
      <c r="Z1673" t="n">
        <v>10</v>
      </c>
    </row>
    <row r="1674">
      <c r="A1674" t="n">
        <v>23</v>
      </c>
      <c r="B1674" t="n">
        <v>35</v>
      </c>
      <c r="C1674" t="inlineStr">
        <is>
          <t xml:space="preserve">CONCLUIDO	</t>
        </is>
      </c>
      <c r="D1674" t="n">
        <v>3.8511</v>
      </c>
      <c r="E1674" t="n">
        <v>25.97</v>
      </c>
      <c r="F1674" t="n">
        <v>23.75</v>
      </c>
      <c r="G1674" t="n">
        <v>74.98999999999999</v>
      </c>
      <c r="H1674" t="n">
        <v>1.35</v>
      </c>
      <c r="I1674" t="n">
        <v>19</v>
      </c>
      <c r="J1674" t="n">
        <v>87.79000000000001</v>
      </c>
      <c r="K1674" t="n">
        <v>35.1</v>
      </c>
      <c r="L1674" t="n">
        <v>6.75</v>
      </c>
      <c r="M1674" t="n">
        <v>2</v>
      </c>
      <c r="N1674" t="n">
        <v>10.94</v>
      </c>
      <c r="O1674" t="n">
        <v>11061.87</v>
      </c>
      <c r="P1674" t="n">
        <v>157.36</v>
      </c>
      <c r="Q1674" t="n">
        <v>608.87</v>
      </c>
      <c r="R1674" t="n">
        <v>58.53</v>
      </c>
      <c r="S1674" t="n">
        <v>46.36</v>
      </c>
      <c r="T1674" t="n">
        <v>5717.36</v>
      </c>
      <c r="U1674" t="n">
        <v>0.79</v>
      </c>
      <c r="V1674" t="n">
        <v>0.9</v>
      </c>
      <c r="W1674" t="n">
        <v>9.220000000000001</v>
      </c>
      <c r="X1674" t="n">
        <v>0.37</v>
      </c>
      <c r="Y1674" t="n">
        <v>1</v>
      </c>
      <c r="Z1674" t="n">
        <v>10</v>
      </c>
    </row>
    <row r="1675">
      <c r="A1675" t="n">
        <v>24</v>
      </c>
      <c r="B1675" t="n">
        <v>35</v>
      </c>
      <c r="C1675" t="inlineStr">
        <is>
          <t xml:space="preserve">CONCLUIDO	</t>
        </is>
      </c>
      <c r="D1675" t="n">
        <v>3.8508</v>
      </c>
      <c r="E1675" t="n">
        <v>25.97</v>
      </c>
      <c r="F1675" t="n">
        <v>23.75</v>
      </c>
      <c r="G1675" t="n">
        <v>75</v>
      </c>
      <c r="H1675" t="n">
        <v>1.39</v>
      </c>
      <c r="I1675" t="n">
        <v>19</v>
      </c>
      <c r="J1675" t="n">
        <v>88.09999999999999</v>
      </c>
      <c r="K1675" t="n">
        <v>35.1</v>
      </c>
      <c r="L1675" t="n">
        <v>7</v>
      </c>
      <c r="M1675" t="n">
        <v>0</v>
      </c>
      <c r="N1675" t="n">
        <v>11</v>
      </c>
      <c r="O1675" t="n">
        <v>11099.43</v>
      </c>
      <c r="P1675" t="n">
        <v>157.76</v>
      </c>
      <c r="Q1675" t="n">
        <v>608.9</v>
      </c>
      <c r="R1675" t="n">
        <v>58.49</v>
      </c>
      <c r="S1675" t="n">
        <v>46.36</v>
      </c>
      <c r="T1675" t="n">
        <v>5697.37</v>
      </c>
      <c r="U1675" t="n">
        <v>0.79</v>
      </c>
      <c r="V1675" t="n">
        <v>0.9</v>
      </c>
      <c r="W1675" t="n">
        <v>9.23</v>
      </c>
      <c r="X1675" t="n">
        <v>0.38</v>
      </c>
      <c r="Y1675" t="n">
        <v>1</v>
      </c>
      <c r="Z1675" t="n">
        <v>10</v>
      </c>
    </row>
    <row r="1676">
      <c r="A1676" t="n">
        <v>0</v>
      </c>
      <c r="B1676" t="n">
        <v>50</v>
      </c>
      <c r="C1676" t="inlineStr">
        <is>
          <t xml:space="preserve">CONCLUIDO	</t>
        </is>
      </c>
      <c r="D1676" t="n">
        <v>2.9936</v>
      </c>
      <c r="E1676" t="n">
        <v>33.4</v>
      </c>
      <c r="F1676" t="n">
        <v>27.19</v>
      </c>
      <c r="G1676" t="n">
        <v>8.68</v>
      </c>
      <c r="H1676" t="n">
        <v>0.16</v>
      </c>
      <c r="I1676" t="n">
        <v>188</v>
      </c>
      <c r="J1676" t="n">
        <v>107.41</v>
      </c>
      <c r="K1676" t="n">
        <v>41.65</v>
      </c>
      <c r="L1676" t="n">
        <v>1</v>
      </c>
      <c r="M1676" t="n">
        <v>186</v>
      </c>
      <c r="N1676" t="n">
        <v>14.77</v>
      </c>
      <c r="O1676" t="n">
        <v>13481.73</v>
      </c>
      <c r="P1676" t="n">
        <v>260.67</v>
      </c>
      <c r="Q1676" t="n">
        <v>609.42</v>
      </c>
      <c r="R1676" t="n">
        <v>165.71</v>
      </c>
      <c r="S1676" t="n">
        <v>46.36</v>
      </c>
      <c r="T1676" t="n">
        <v>58461.23</v>
      </c>
      <c r="U1676" t="n">
        <v>0.28</v>
      </c>
      <c r="V1676" t="n">
        <v>0.78</v>
      </c>
      <c r="W1676" t="n">
        <v>9.49</v>
      </c>
      <c r="X1676" t="n">
        <v>3.81</v>
      </c>
      <c r="Y1676" t="n">
        <v>1</v>
      </c>
      <c r="Z1676" t="n">
        <v>10</v>
      </c>
    </row>
    <row r="1677">
      <c r="A1677" t="n">
        <v>1</v>
      </c>
      <c r="B1677" t="n">
        <v>50</v>
      </c>
      <c r="C1677" t="inlineStr">
        <is>
          <t xml:space="preserve">CONCLUIDO	</t>
        </is>
      </c>
      <c r="D1677" t="n">
        <v>3.1668</v>
      </c>
      <c r="E1677" t="n">
        <v>31.58</v>
      </c>
      <c r="F1677" t="n">
        <v>26.32</v>
      </c>
      <c r="G1677" t="n">
        <v>10.89</v>
      </c>
      <c r="H1677" t="n">
        <v>0.2</v>
      </c>
      <c r="I1677" t="n">
        <v>145</v>
      </c>
      <c r="J1677" t="n">
        <v>107.73</v>
      </c>
      <c r="K1677" t="n">
        <v>41.65</v>
      </c>
      <c r="L1677" t="n">
        <v>1.25</v>
      </c>
      <c r="M1677" t="n">
        <v>143</v>
      </c>
      <c r="N1677" t="n">
        <v>14.83</v>
      </c>
      <c r="O1677" t="n">
        <v>13520.81</v>
      </c>
      <c r="P1677" t="n">
        <v>251.43</v>
      </c>
      <c r="Q1677" t="n">
        <v>609.4400000000001</v>
      </c>
      <c r="R1677" t="n">
        <v>138.25</v>
      </c>
      <c r="S1677" t="n">
        <v>46.36</v>
      </c>
      <c r="T1677" t="n">
        <v>44947.72</v>
      </c>
      <c r="U1677" t="n">
        <v>0.34</v>
      </c>
      <c r="V1677" t="n">
        <v>0.8100000000000001</v>
      </c>
      <c r="W1677" t="n">
        <v>9.43</v>
      </c>
      <c r="X1677" t="n">
        <v>2.93</v>
      </c>
      <c r="Y1677" t="n">
        <v>1</v>
      </c>
      <c r="Z1677" t="n">
        <v>10</v>
      </c>
    </row>
    <row r="1678">
      <c r="A1678" t="n">
        <v>2</v>
      </c>
      <c r="B1678" t="n">
        <v>50</v>
      </c>
      <c r="C1678" t="inlineStr">
        <is>
          <t xml:space="preserve">CONCLUIDO	</t>
        </is>
      </c>
      <c r="D1678" t="n">
        <v>3.2897</v>
      </c>
      <c r="E1678" t="n">
        <v>30.4</v>
      </c>
      <c r="F1678" t="n">
        <v>25.74</v>
      </c>
      <c r="G1678" t="n">
        <v>13.09</v>
      </c>
      <c r="H1678" t="n">
        <v>0.24</v>
      </c>
      <c r="I1678" t="n">
        <v>118</v>
      </c>
      <c r="J1678" t="n">
        <v>108.05</v>
      </c>
      <c r="K1678" t="n">
        <v>41.65</v>
      </c>
      <c r="L1678" t="n">
        <v>1.5</v>
      </c>
      <c r="M1678" t="n">
        <v>116</v>
      </c>
      <c r="N1678" t="n">
        <v>14.9</v>
      </c>
      <c r="O1678" t="n">
        <v>13559.91</v>
      </c>
      <c r="P1678" t="n">
        <v>245.05</v>
      </c>
      <c r="Q1678" t="n">
        <v>609.22</v>
      </c>
      <c r="R1678" t="n">
        <v>120.92</v>
      </c>
      <c r="S1678" t="n">
        <v>46.36</v>
      </c>
      <c r="T1678" t="n">
        <v>36416.05</v>
      </c>
      <c r="U1678" t="n">
        <v>0.38</v>
      </c>
      <c r="V1678" t="n">
        <v>0.83</v>
      </c>
      <c r="W1678" t="n">
        <v>9.369999999999999</v>
      </c>
      <c r="X1678" t="n">
        <v>2.36</v>
      </c>
      <c r="Y1678" t="n">
        <v>1</v>
      </c>
      <c r="Z1678" t="n">
        <v>10</v>
      </c>
    </row>
    <row r="1679">
      <c r="A1679" t="n">
        <v>3</v>
      </c>
      <c r="B1679" t="n">
        <v>50</v>
      </c>
      <c r="C1679" t="inlineStr">
        <is>
          <t xml:space="preserve">CONCLUIDO	</t>
        </is>
      </c>
      <c r="D1679" t="n">
        <v>3.3757</v>
      </c>
      <c r="E1679" t="n">
        <v>29.62</v>
      </c>
      <c r="F1679" t="n">
        <v>25.36</v>
      </c>
      <c r="G1679" t="n">
        <v>15.22</v>
      </c>
      <c r="H1679" t="n">
        <v>0.28</v>
      </c>
      <c r="I1679" t="n">
        <v>100</v>
      </c>
      <c r="J1679" t="n">
        <v>108.37</v>
      </c>
      <c r="K1679" t="n">
        <v>41.65</v>
      </c>
      <c r="L1679" t="n">
        <v>1.75</v>
      </c>
      <c r="M1679" t="n">
        <v>98</v>
      </c>
      <c r="N1679" t="n">
        <v>14.97</v>
      </c>
      <c r="O1679" t="n">
        <v>13599.17</v>
      </c>
      <c r="P1679" t="n">
        <v>240.61</v>
      </c>
      <c r="Q1679" t="n">
        <v>609.1900000000001</v>
      </c>
      <c r="R1679" t="n">
        <v>109.23</v>
      </c>
      <c r="S1679" t="n">
        <v>46.36</v>
      </c>
      <c r="T1679" t="n">
        <v>30664.06</v>
      </c>
      <c r="U1679" t="n">
        <v>0.42</v>
      </c>
      <c r="V1679" t="n">
        <v>0.84</v>
      </c>
      <c r="W1679" t="n">
        <v>9.34</v>
      </c>
      <c r="X1679" t="n">
        <v>1.99</v>
      </c>
      <c r="Y1679" t="n">
        <v>1</v>
      </c>
      <c r="Z1679" t="n">
        <v>10</v>
      </c>
    </row>
    <row r="1680">
      <c r="A1680" t="n">
        <v>4</v>
      </c>
      <c r="B1680" t="n">
        <v>50</v>
      </c>
      <c r="C1680" t="inlineStr">
        <is>
          <t xml:space="preserve">CONCLUIDO	</t>
        </is>
      </c>
      <c r="D1680" t="n">
        <v>3.4439</v>
      </c>
      <c r="E1680" t="n">
        <v>29.04</v>
      </c>
      <c r="F1680" t="n">
        <v>25.09</v>
      </c>
      <c r="G1680" t="n">
        <v>17.5</v>
      </c>
      <c r="H1680" t="n">
        <v>0.32</v>
      </c>
      <c r="I1680" t="n">
        <v>86</v>
      </c>
      <c r="J1680" t="n">
        <v>108.68</v>
      </c>
      <c r="K1680" t="n">
        <v>41.65</v>
      </c>
      <c r="L1680" t="n">
        <v>2</v>
      </c>
      <c r="M1680" t="n">
        <v>84</v>
      </c>
      <c r="N1680" t="n">
        <v>15.03</v>
      </c>
      <c r="O1680" t="n">
        <v>13638.32</v>
      </c>
      <c r="P1680" t="n">
        <v>237.1</v>
      </c>
      <c r="Q1680" t="n">
        <v>608.99</v>
      </c>
      <c r="R1680" t="n">
        <v>100.28</v>
      </c>
      <c r="S1680" t="n">
        <v>46.36</v>
      </c>
      <c r="T1680" t="n">
        <v>26255.89</v>
      </c>
      <c r="U1680" t="n">
        <v>0.46</v>
      </c>
      <c r="V1680" t="n">
        <v>0.85</v>
      </c>
      <c r="W1680" t="n">
        <v>9.32</v>
      </c>
      <c r="X1680" t="n">
        <v>1.71</v>
      </c>
      <c r="Y1680" t="n">
        <v>1</v>
      </c>
      <c r="Z1680" t="n">
        <v>10</v>
      </c>
    </row>
    <row r="1681">
      <c r="A1681" t="n">
        <v>5</v>
      </c>
      <c r="B1681" t="n">
        <v>50</v>
      </c>
      <c r="C1681" t="inlineStr">
        <is>
          <t xml:space="preserve">CONCLUIDO	</t>
        </is>
      </c>
      <c r="D1681" t="n">
        <v>3.4951</v>
      </c>
      <c r="E1681" t="n">
        <v>28.61</v>
      </c>
      <c r="F1681" t="n">
        <v>24.89</v>
      </c>
      <c r="G1681" t="n">
        <v>19.65</v>
      </c>
      <c r="H1681" t="n">
        <v>0.36</v>
      </c>
      <c r="I1681" t="n">
        <v>76</v>
      </c>
      <c r="J1681" t="n">
        <v>109</v>
      </c>
      <c r="K1681" t="n">
        <v>41.65</v>
      </c>
      <c r="L1681" t="n">
        <v>2.25</v>
      </c>
      <c r="M1681" t="n">
        <v>74</v>
      </c>
      <c r="N1681" t="n">
        <v>15.1</v>
      </c>
      <c r="O1681" t="n">
        <v>13677.51</v>
      </c>
      <c r="P1681" t="n">
        <v>234.23</v>
      </c>
      <c r="Q1681" t="n">
        <v>609.16</v>
      </c>
      <c r="R1681" t="n">
        <v>94.31999999999999</v>
      </c>
      <c r="S1681" t="n">
        <v>46.36</v>
      </c>
      <c r="T1681" t="n">
        <v>23327.84</v>
      </c>
      <c r="U1681" t="n">
        <v>0.49</v>
      </c>
      <c r="V1681" t="n">
        <v>0.86</v>
      </c>
      <c r="W1681" t="n">
        <v>9.300000000000001</v>
      </c>
      <c r="X1681" t="n">
        <v>1.51</v>
      </c>
      <c r="Y1681" t="n">
        <v>1</v>
      </c>
      <c r="Z1681" t="n">
        <v>10</v>
      </c>
    </row>
    <row r="1682">
      <c r="A1682" t="n">
        <v>6</v>
      </c>
      <c r="B1682" t="n">
        <v>50</v>
      </c>
      <c r="C1682" t="inlineStr">
        <is>
          <t xml:space="preserve">CONCLUIDO	</t>
        </is>
      </c>
      <c r="D1682" t="n">
        <v>3.5373</v>
      </c>
      <c r="E1682" t="n">
        <v>28.27</v>
      </c>
      <c r="F1682" t="n">
        <v>24.72</v>
      </c>
      <c r="G1682" t="n">
        <v>21.81</v>
      </c>
      <c r="H1682" t="n">
        <v>0.4</v>
      </c>
      <c r="I1682" t="n">
        <v>68</v>
      </c>
      <c r="J1682" t="n">
        <v>109.32</v>
      </c>
      <c r="K1682" t="n">
        <v>41.65</v>
      </c>
      <c r="L1682" t="n">
        <v>2.5</v>
      </c>
      <c r="M1682" t="n">
        <v>66</v>
      </c>
      <c r="N1682" t="n">
        <v>15.17</v>
      </c>
      <c r="O1682" t="n">
        <v>13716.72</v>
      </c>
      <c r="P1682" t="n">
        <v>231.75</v>
      </c>
      <c r="Q1682" t="n">
        <v>609.03</v>
      </c>
      <c r="R1682" t="n">
        <v>89.17</v>
      </c>
      <c r="S1682" t="n">
        <v>46.36</v>
      </c>
      <c r="T1682" t="n">
        <v>20792.52</v>
      </c>
      <c r="U1682" t="n">
        <v>0.52</v>
      </c>
      <c r="V1682" t="n">
        <v>0.86</v>
      </c>
      <c r="W1682" t="n">
        <v>9.289999999999999</v>
      </c>
      <c r="X1682" t="n">
        <v>1.35</v>
      </c>
      <c r="Y1682" t="n">
        <v>1</v>
      </c>
      <c r="Z1682" t="n">
        <v>10</v>
      </c>
    </row>
    <row r="1683">
      <c r="A1683" t="n">
        <v>7</v>
      </c>
      <c r="B1683" t="n">
        <v>50</v>
      </c>
      <c r="C1683" t="inlineStr">
        <is>
          <t xml:space="preserve">CONCLUIDO	</t>
        </is>
      </c>
      <c r="D1683" t="n">
        <v>3.5759</v>
      </c>
      <c r="E1683" t="n">
        <v>27.97</v>
      </c>
      <c r="F1683" t="n">
        <v>24.57</v>
      </c>
      <c r="G1683" t="n">
        <v>24.17</v>
      </c>
      <c r="H1683" t="n">
        <v>0.44</v>
      </c>
      <c r="I1683" t="n">
        <v>61</v>
      </c>
      <c r="J1683" t="n">
        <v>109.64</v>
      </c>
      <c r="K1683" t="n">
        <v>41.65</v>
      </c>
      <c r="L1683" t="n">
        <v>2.75</v>
      </c>
      <c r="M1683" t="n">
        <v>59</v>
      </c>
      <c r="N1683" t="n">
        <v>15.24</v>
      </c>
      <c r="O1683" t="n">
        <v>13755.95</v>
      </c>
      <c r="P1683" t="n">
        <v>229.46</v>
      </c>
      <c r="Q1683" t="n">
        <v>608.99</v>
      </c>
      <c r="R1683" t="n">
        <v>84.69</v>
      </c>
      <c r="S1683" t="n">
        <v>46.36</v>
      </c>
      <c r="T1683" t="n">
        <v>18588.92</v>
      </c>
      <c r="U1683" t="n">
        <v>0.55</v>
      </c>
      <c r="V1683" t="n">
        <v>0.87</v>
      </c>
      <c r="W1683" t="n">
        <v>9.27</v>
      </c>
      <c r="X1683" t="n">
        <v>1.2</v>
      </c>
      <c r="Y1683" t="n">
        <v>1</v>
      </c>
      <c r="Z1683" t="n">
        <v>10</v>
      </c>
    </row>
    <row r="1684">
      <c r="A1684" t="n">
        <v>8</v>
      </c>
      <c r="B1684" t="n">
        <v>50</v>
      </c>
      <c r="C1684" t="inlineStr">
        <is>
          <t xml:space="preserve">CONCLUIDO	</t>
        </is>
      </c>
      <c r="D1684" t="n">
        <v>3.6016</v>
      </c>
      <c r="E1684" t="n">
        <v>27.77</v>
      </c>
      <c r="F1684" t="n">
        <v>24.48</v>
      </c>
      <c r="G1684" t="n">
        <v>26.23</v>
      </c>
      <c r="H1684" t="n">
        <v>0.48</v>
      </c>
      <c r="I1684" t="n">
        <v>56</v>
      </c>
      <c r="J1684" t="n">
        <v>109.96</v>
      </c>
      <c r="K1684" t="n">
        <v>41.65</v>
      </c>
      <c r="L1684" t="n">
        <v>3</v>
      </c>
      <c r="M1684" t="n">
        <v>54</v>
      </c>
      <c r="N1684" t="n">
        <v>15.31</v>
      </c>
      <c r="O1684" t="n">
        <v>13795.21</v>
      </c>
      <c r="P1684" t="n">
        <v>227.85</v>
      </c>
      <c r="Q1684" t="n">
        <v>609.0700000000001</v>
      </c>
      <c r="R1684" t="n">
        <v>81.98</v>
      </c>
      <c r="S1684" t="n">
        <v>46.36</v>
      </c>
      <c r="T1684" t="n">
        <v>17256.73</v>
      </c>
      <c r="U1684" t="n">
        <v>0.57</v>
      </c>
      <c r="V1684" t="n">
        <v>0.87</v>
      </c>
      <c r="W1684" t="n">
        <v>9.26</v>
      </c>
      <c r="X1684" t="n">
        <v>1.11</v>
      </c>
      <c r="Y1684" t="n">
        <v>1</v>
      </c>
      <c r="Z1684" t="n">
        <v>10</v>
      </c>
    </row>
    <row r="1685">
      <c r="A1685" t="n">
        <v>9</v>
      </c>
      <c r="B1685" t="n">
        <v>50</v>
      </c>
      <c r="C1685" t="inlineStr">
        <is>
          <t xml:space="preserve">CONCLUIDO	</t>
        </is>
      </c>
      <c r="D1685" t="n">
        <v>3.6318</v>
      </c>
      <c r="E1685" t="n">
        <v>27.53</v>
      </c>
      <c r="F1685" t="n">
        <v>24.37</v>
      </c>
      <c r="G1685" t="n">
        <v>28.67</v>
      </c>
      <c r="H1685" t="n">
        <v>0.52</v>
      </c>
      <c r="I1685" t="n">
        <v>51</v>
      </c>
      <c r="J1685" t="n">
        <v>110.27</v>
      </c>
      <c r="K1685" t="n">
        <v>41.65</v>
      </c>
      <c r="L1685" t="n">
        <v>3.25</v>
      </c>
      <c r="M1685" t="n">
        <v>49</v>
      </c>
      <c r="N1685" t="n">
        <v>15.37</v>
      </c>
      <c r="O1685" t="n">
        <v>13834.5</v>
      </c>
      <c r="P1685" t="n">
        <v>225.79</v>
      </c>
      <c r="Q1685" t="n">
        <v>608.96</v>
      </c>
      <c r="R1685" t="n">
        <v>78.22</v>
      </c>
      <c r="S1685" t="n">
        <v>46.36</v>
      </c>
      <c r="T1685" t="n">
        <v>15402.92</v>
      </c>
      <c r="U1685" t="n">
        <v>0.59</v>
      </c>
      <c r="V1685" t="n">
        <v>0.87</v>
      </c>
      <c r="W1685" t="n">
        <v>9.26</v>
      </c>
      <c r="X1685" t="n">
        <v>0.99</v>
      </c>
      <c r="Y1685" t="n">
        <v>1</v>
      </c>
      <c r="Z1685" t="n">
        <v>10</v>
      </c>
    </row>
    <row r="1686">
      <c r="A1686" t="n">
        <v>10</v>
      </c>
      <c r="B1686" t="n">
        <v>50</v>
      </c>
      <c r="C1686" t="inlineStr">
        <is>
          <t xml:space="preserve">CONCLUIDO	</t>
        </is>
      </c>
      <c r="D1686" t="n">
        <v>3.6563</v>
      </c>
      <c r="E1686" t="n">
        <v>27.35</v>
      </c>
      <c r="F1686" t="n">
        <v>24.27</v>
      </c>
      <c r="G1686" t="n">
        <v>30.98</v>
      </c>
      <c r="H1686" t="n">
        <v>0.5600000000000001</v>
      </c>
      <c r="I1686" t="n">
        <v>47</v>
      </c>
      <c r="J1686" t="n">
        <v>110.59</v>
      </c>
      <c r="K1686" t="n">
        <v>41.65</v>
      </c>
      <c r="L1686" t="n">
        <v>3.5</v>
      </c>
      <c r="M1686" t="n">
        <v>45</v>
      </c>
      <c r="N1686" t="n">
        <v>15.44</v>
      </c>
      <c r="O1686" t="n">
        <v>13873.81</v>
      </c>
      <c r="P1686" t="n">
        <v>223.88</v>
      </c>
      <c r="Q1686" t="n">
        <v>608.92</v>
      </c>
      <c r="R1686" t="n">
        <v>75.08</v>
      </c>
      <c r="S1686" t="n">
        <v>46.36</v>
      </c>
      <c r="T1686" t="n">
        <v>13854.59</v>
      </c>
      <c r="U1686" t="n">
        <v>0.62</v>
      </c>
      <c r="V1686" t="n">
        <v>0.88</v>
      </c>
      <c r="W1686" t="n">
        <v>9.26</v>
      </c>
      <c r="X1686" t="n">
        <v>0.9</v>
      </c>
      <c r="Y1686" t="n">
        <v>1</v>
      </c>
      <c r="Z1686" t="n">
        <v>10</v>
      </c>
    </row>
    <row r="1687">
      <c r="A1687" t="n">
        <v>11</v>
      </c>
      <c r="B1687" t="n">
        <v>50</v>
      </c>
      <c r="C1687" t="inlineStr">
        <is>
          <t xml:space="preserve">CONCLUIDO	</t>
        </is>
      </c>
      <c r="D1687" t="n">
        <v>3.6715</v>
      </c>
      <c r="E1687" t="n">
        <v>27.24</v>
      </c>
      <c r="F1687" t="n">
        <v>24.22</v>
      </c>
      <c r="G1687" t="n">
        <v>33.03</v>
      </c>
      <c r="H1687" t="n">
        <v>0.6</v>
      </c>
      <c r="I1687" t="n">
        <v>44</v>
      </c>
      <c r="J1687" t="n">
        <v>110.91</v>
      </c>
      <c r="K1687" t="n">
        <v>41.65</v>
      </c>
      <c r="L1687" t="n">
        <v>3.75</v>
      </c>
      <c r="M1687" t="n">
        <v>42</v>
      </c>
      <c r="N1687" t="n">
        <v>15.51</v>
      </c>
      <c r="O1687" t="n">
        <v>13913.15</v>
      </c>
      <c r="P1687" t="n">
        <v>222.5</v>
      </c>
      <c r="Q1687" t="n">
        <v>609.02</v>
      </c>
      <c r="R1687" t="n">
        <v>74.04000000000001</v>
      </c>
      <c r="S1687" t="n">
        <v>46.36</v>
      </c>
      <c r="T1687" t="n">
        <v>13347.93</v>
      </c>
      <c r="U1687" t="n">
        <v>0.63</v>
      </c>
      <c r="V1687" t="n">
        <v>0.88</v>
      </c>
      <c r="W1687" t="n">
        <v>9.24</v>
      </c>
      <c r="X1687" t="n">
        <v>0.85</v>
      </c>
      <c r="Y1687" t="n">
        <v>1</v>
      </c>
      <c r="Z1687" t="n">
        <v>10</v>
      </c>
    </row>
    <row r="1688">
      <c r="A1688" t="n">
        <v>12</v>
      </c>
      <c r="B1688" t="n">
        <v>50</v>
      </c>
      <c r="C1688" t="inlineStr">
        <is>
          <t xml:space="preserve">CONCLUIDO	</t>
        </is>
      </c>
      <c r="D1688" t="n">
        <v>3.6868</v>
      </c>
      <c r="E1688" t="n">
        <v>27.12</v>
      </c>
      <c r="F1688" t="n">
        <v>24.18</v>
      </c>
      <c r="G1688" t="n">
        <v>35.38</v>
      </c>
      <c r="H1688" t="n">
        <v>0.63</v>
      </c>
      <c r="I1688" t="n">
        <v>41</v>
      </c>
      <c r="J1688" t="n">
        <v>111.23</v>
      </c>
      <c r="K1688" t="n">
        <v>41.65</v>
      </c>
      <c r="L1688" t="n">
        <v>4</v>
      </c>
      <c r="M1688" t="n">
        <v>39</v>
      </c>
      <c r="N1688" t="n">
        <v>15.58</v>
      </c>
      <c r="O1688" t="n">
        <v>13952.52</v>
      </c>
      <c r="P1688" t="n">
        <v>220.96</v>
      </c>
      <c r="Q1688" t="n">
        <v>608.85</v>
      </c>
      <c r="R1688" t="n">
        <v>72.31</v>
      </c>
      <c r="S1688" t="n">
        <v>46.36</v>
      </c>
      <c r="T1688" t="n">
        <v>12496.86</v>
      </c>
      <c r="U1688" t="n">
        <v>0.64</v>
      </c>
      <c r="V1688" t="n">
        <v>0.88</v>
      </c>
      <c r="W1688" t="n">
        <v>9.24</v>
      </c>
      <c r="X1688" t="n">
        <v>0.8</v>
      </c>
      <c r="Y1688" t="n">
        <v>1</v>
      </c>
      <c r="Z1688" t="n">
        <v>10</v>
      </c>
    </row>
    <row r="1689">
      <c r="A1689" t="n">
        <v>13</v>
      </c>
      <c r="B1689" t="n">
        <v>50</v>
      </c>
      <c r="C1689" t="inlineStr">
        <is>
          <t xml:space="preserve">CONCLUIDO	</t>
        </is>
      </c>
      <c r="D1689" t="n">
        <v>3.7036</v>
      </c>
      <c r="E1689" t="n">
        <v>27</v>
      </c>
      <c r="F1689" t="n">
        <v>24.12</v>
      </c>
      <c r="G1689" t="n">
        <v>38.09</v>
      </c>
      <c r="H1689" t="n">
        <v>0.67</v>
      </c>
      <c r="I1689" t="n">
        <v>38</v>
      </c>
      <c r="J1689" t="n">
        <v>111.55</v>
      </c>
      <c r="K1689" t="n">
        <v>41.65</v>
      </c>
      <c r="L1689" t="n">
        <v>4.25</v>
      </c>
      <c r="M1689" t="n">
        <v>36</v>
      </c>
      <c r="N1689" t="n">
        <v>15.65</v>
      </c>
      <c r="O1689" t="n">
        <v>13991.91</v>
      </c>
      <c r="P1689" t="n">
        <v>219.4</v>
      </c>
      <c r="Q1689" t="n">
        <v>608.9299999999999</v>
      </c>
      <c r="R1689" t="n">
        <v>70.38</v>
      </c>
      <c r="S1689" t="n">
        <v>46.36</v>
      </c>
      <c r="T1689" t="n">
        <v>11545.17</v>
      </c>
      <c r="U1689" t="n">
        <v>0.66</v>
      </c>
      <c r="V1689" t="n">
        <v>0.88</v>
      </c>
      <c r="W1689" t="n">
        <v>9.25</v>
      </c>
      <c r="X1689" t="n">
        <v>0.75</v>
      </c>
      <c r="Y1689" t="n">
        <v>1</v>
      </c>
      <c r="Z1689" t="n">
        <v>10</v>
      </c>
    </row>
    <row r="1690">
      <c r="A1690" t="n">
        <v>14</v>
      </c>
      <c r="B1690" t="n">
        <v>50</v>
      </c>
      <c r="C1690" t="inlineStr">
        <is>
          <t xml:space="preserve">CONCLUIDO	</t>
        </is>
      </c>
      <c r="D1690" t="n">
        <v>3.7152</v>
      </c>
      <c r="E1690" t="n">
        <v>26.92</v>
      </c>
      <c r="F1690" t="n">
        <v>24.08</v>
      </c>
      <c r="G1690" t="n">
        <v>40.13</v>
      </c>
      <c r="H1690" t="n">
        <v>0.71</v>
      </c>
      <c r="I1690" t="n">
        <v>36</v>
      </c>
      <c r="J1690" t="n">
        <v>111.87</v>
      </c>
      <c r="K1690" t="n">
        <v>41.65</v>
      </c>
      <c r="L1690" t="n">
        <v>4.5</v>
      </c>
      <c r="M1690" t="n">
        <v>34</v>
      </c>
      <c r="N1690" t="n">
        <v>15.72</v>
      </c>
      <c r="O1690" t="n">
        <v>14031.33</v>
      </c>
      <c r="P1690" t="n">
        <v>218.24</v>
      </c>
      <c r="Q1690" t="n">
        <v>608.85</v>
      </c>
      <c r="R1690" t="n">
        <v>69.23</v>
      </c>
      <c r="S1690" t="n">
        <v>46.36</v>
      </c>
      <c r="T1690" t="n">
        <v>10980.32</v>
      </c>
      <c r="U1690" t="n">
        <v>0.67</v>
      </c>
      <c r="V1690" t="n">
        <v>0.88</v>
      </c>
      <c r="W1690" t="n">
        <v>9.24</v>
      </c>
      <c r="X1690" t="n">
        <v>0.71</v>
      </c>
      <c r="Y1690" t="n">
        <v>1</v>
      </c>
      <c r="Z1690" t="n">
        <v>10</v>
      </c>
    </row>
    <row r="1691">
      <c r="A1691" t="n">
        <v>15</v>
      </c>
      <c r="B1691" t="n">
        <v>50</v>
      </c>
      <c r="C1691" t="inlineStr">
        <is>
          <t xml:space="preserve">CONCLUIDO	</t>
        </is>
      </c>
      <c r="D1691" t="n">
        <v>3.7292</v>
      </c>
      <c r="E1691" t="n">
        <v>26.82</v>
      </c>
      <c r="F1691" t="n">
        <v>24.02</v>
      </c>
      <c r="G1691" t="n">
        <v>42.4</v>
      </c>
      <c r="H1691" t="n">
        <v>0.75</v>
      </c>
      <c r="I1691" t="n">
        <v>34</v>
      </c>
      <c r="J1691" t="n">
        <v>112.19</v>
      </c>
      <c r="K1691" t="n">
        <v>41.65</v>
      </c>
      <c r="L1691" t="n">
        <v>4.75</v>
      </c>
      <c r="M1691" t="n">
        <v>32</v>
      </c>
      <c r="N1691" t="n">
        <v>15.79</v>
      </c>
      <c r="O1691" t="n">
        <v>14070.77</v>
      </c>
      <c r="P1691" t="n">
        <v>216.67</v>
      </c>
      <c r="Q1691" t="n">
        <v>609</v>
      </c>
      <c r="R1691" t="n">
        <v>67.58</v>
      </c>
      <c r="S1691" t="n">
        <v>46.36</v>
      </c>
      <c r="T1691" t="n">
        <v>10167</v>
      </c>
      <c r="U1691" t="n">
        <v>0.6899999999999999</v>
      </c>
      <c r="V1691" t="n">
        <v>0.89</v>
      </c>
      <c r="W1691" t="n">
        <v>9.23</v>
      </c>
      <c r="X1691" t="n">
        <v>0.65</v>
      </c>
      <c r="Y1691" t="n">
        <v>1</v>
      </c>
      <c r="Z1691" t="n">
        <v>10</v>
      </c>
    </row>
    <row r="1692">
      <c r="A1692" t="n">
        <v>16</v>
      </c>
      <c r="B1692" t="n">
        <v>50</v>
      </c>
      <c r="C1692" t="inlineStr">
        <is>
          <t xml:space="preserve">CONCLUIDO	</t>
        </is>
      </c>
      <c r="D1692" t="n">
        <v>3.7394</v>
      </c>
      <c r="E1692" t="n">
        <v>26.74</v>
      </c>
      <c r="F1692" t="n">
        <v>24</v>
      </c>
      <c r="G1692" t="n">
        <v>44.99</v>
      </c>
      <c r="H1692" t="n">
        <v>0.78</v>
      </c>
      <c r="I1692" t="n">
        <v>32</v>
      </c>
      <c r="J1692" t="n">
        <v>112.51</v>
      </c>
      <c r="K1692" t="n">
        <v>41.65</v>
      </c>
      <c r="L1692" t="n">
        <v>5</v>
      </c>
      <c r="M1692" t="n">
        <v>30</v>
      </c>
      <c r="N1692" t="n">
        <v>15.86</v>
      </c>
      <c r="O1692" t="n">
        <v>14110.24</v>
      </c>
      <c r="P1692" t="n">
        <v>215.5</v>
      </c>
      <c r="Q1692" t="n">
        <v>608.9400000000001</v>
      </c>
      <c r="R1692" t="n">
        <v>66.89</v>
      </c>
      <c r="S1692" t="n">
        <v>46.36</v>
      </c>
      <c r="T1692" t="n">
        <v>9831.379999999999</v>
      </c>
      <c r="U1692" t="n">
        <v>0.6899999999999999</v>
      </c>
      <c r="V1692" t="n">
        <v>0.89</v>
      </c>
      <c r="W1692" t="n">
        <v>9.220000000000001</v>
      </c>
      <c r="X1692" t="n">
        <v>0.62</v>
      </c>
      <c r="Y1692" t="n">
        <v>1</v>
      </c>
      <c r="Z1692" t="n">
        <v>10</v>
      </c>
    </row>
    <row r="1693">
      <c r="A1693" t="n">
        <v>17</v>
      </c>
      <c r="B1693" t="n">
        <v>50</v>
      </c>
      <c r="C1693" t="inlineStr">
        <is>
          <t xml:space="preserve">CONCLUIDO	</t>
        </is>
      </c>
      <c r="D1693" t="n">
        <v>3.7441</v>
      </c>
      <c r="E1693" t="n">
        <v>26.71</v>
      </c>
      <c r="F1693" t="n">
        <v>23.98</v>
      </c>
      <c r="G1693" t="n">
        <v>46.42</v>
      </c>
      <c r="H1693" t="n">
        <v>0.82</v>
      </c>
      <c r="I1693" t="n">
        <v>31</v>
      </c>
      <c r="J1693" t="n">
        <v>112.83</v>
      </c>
      <c r="K1693" t="n">
        <v>41.65</v>
      </c>
      <c r="L1693" t="n">
        <v>5.25</v>
      </c>
      <c r="M1693" t="n">
        <v>29</v>
      </c>
      <c r="N1693" t="n">
        <v>15.93</v>
      </c>
      <c r="O1693" t="n">
        <v>14149.74</v>
      </c>
      <c r="P1693" t="n">
        <v>214.4</v>
      </c>
      <c r="Q1693" t="n">
        <v>608.83</v>
      </c>
      <c r="R1693" t="n">
        <v>66.34</v>
      </c>
      <c r="S1693" t="n">
        <v>46.36</v>
      </c>
      <c r="T1693" t="n">
        <v>9563.5</v>
      </c>
      <c r="U1693" t="n">
        <v>0.7</v>
      </c>
      <c r="V1693" t="n">
        <v>0.89</v>
      </c>
      <c r="W1693" t="n">
        <v>9.23</v>
      </c>
      <c r="X1693" t="n">
        <v>0.61</v>
      </c>
      <c r="Y1693" t="n">
        <v>1</v>
      </c>
      <c r="Z1693" t="n">
        <v>10</v>
      </c>
    </row>
    <row r="1694">
      <c r="A1694" t="n">
        <v>18</v>
      </c>
      <c r="B1694" t="n">
        <v>50</v>
      </c>
      <c r="C1694" t="inlineStr">
        <is>
          <t xml:space="preserve">CONCLUIDO	</t>
        </is>
      </c>
      <c r="D1694" t="n">
        <v>3.7586</v>
      </c>
      <c r="E1694" t="n">
        <v>26.61</v>
      </c>
      <c r="F1694" t="n">
        <v>23.93</v>
      </c>
      <c r="G1694" t="n">
        <v>49.5</v>
      </c>
      <c r="H1694" t="n">
        <v>0.86</v>
      </c>
      <c r="I1694" t="n">
        <v>29</v>
      </c>
      <c r="J1694" t="n">
        <v>113.15</v>
      </c>
      <c r="K1694" t="n">
        <v>41.65</v>
      </c>
      <c r="L1694" t="n">
        <v>5.5</v>
      </c>
      <c r="M1694" t="n">
        <v>27</v>
      </c>
      <c r="N1694" t="n">
        <v>16</v>
      </c>
      <c r="O1694" t="n">
        <v>14189.26</v>
      </c>
      <c r="P1694" t="n">
        <v>213.13</v>
      </c>
      <c r="Q1694" t="n">
        <v>608.85</v>
      </c>
      <c r="R1694" t="n">
        <v>64.48999999999999</v>
      </c>
      <c r="S1694" t="n">
        <v>46.36</v>
      </c>
      <c r="T1694" t="n">
        <v>8649.09</v>
      </c>
      <c r="U1694" t="n">
        <v>0.72</v>
      </c>
      <c r="V1694" t="n">
        <v>0.89</v>
      </c>
      <c r="W1694" t="n">
        <v>9.220000000000001</v>
      </c>
      <c r="X1694" t="n">
        <v>0.55</v>
      </c>
      <c r="Y1694" t="n">
        <v>1</v>
      </c>
      <c r="Z1694" t="n">
        <v>10</v>
      </c>
    </row>
    <row r="1695">
      <c r="A1695" t="n">
        <v>19</v>
      </c>
      <c r="B1695" t="n">
        <v>50</v>
      </c>
      <c r="C1695" t="inlineStr">
        <is>
          <t xml:space="preserve">CONCLUIDO	</t>
        </is>
      </c>
      <c r="D1695" t="n">
        <v>3.7633</v>
      </c>
      <c r="E1695" t="n">
        <v>26.57</v>
      </c>
      <c r="F1695" t="n">
        <v>23.91</v>
      </c>
      <c r="G1695" t="n">
        <v>51.24</v>
      </c>
      <c r="H1695" t="n">
        <v>0.89</v>
      </c>
      <c r="I1695" t="n">
        <v>28</v>
      </c>
      <c r="J1695" t="n">
        <v>113.47</v>
      </c>
      <c r="K1695" t="n">
        <v>41.65</v>
      </c>
      <c r="L1695" t="n">
        <v>5.75</v>
      </c>
      <c r="M1695" t="n">
        <v>26</v>
      </c>
      <c r="N1695" t="n">
        <v>16.07</v>
      </c>
      <c r="O1695" t="n">
        <v>14228.81</v>
      </c>
      <c r="P1695" t="n">
        <v>211.77</v>
      </c>
      <c r="Q1695" t="n">
        <v>608.84</v>
      </c>
      <c r="R1695" t="n">
        <v>64.05</v>
      </c>
      <c r="S1695" t="n">
        <v>46.36</v>
      </c>
      <c r="T1695" t="n">
        <v>8433.469999999999</v>
      </c>
      <c r="U1695" t="n">
        <v>0.72</v>
      </c>
      <c r="V1695" t="n">
        <v>0.89</v>
      </c>
      <c r="W1695" t="n">
        <v>9.23</v>
      </c>
      <c r="X1695" t="n">
        <v>0.54</v>
      </c>
      <c r="Y1695" t="n">
        <v>1</v>
      </c>
      <c r="Z1695" t="n">
        <v>10</v>
      </c>
    </row>
    <row r="1696">
      <c r="A1696" t="n">
        <v>20</v>
      </c>
      <c r="B1696" t="n">
        <v>50</v>
      </c>
      <c r="C1696" t="inlineStr">
        <is>
          <t xml:space="preserve">CONCLUIDO	</t>
        </is>
      </c>
      <c r="D1696" t="n">
        <v>3.7713</v>
      </c>
      <c r="E1696" t="n">
        <v>26.52</v>
      </c>
      <c r="F1696" t="n">
        <v>23.88</v>
      </c>
      <c r="G1696" t="n">
        <v>53.07</v>
      </c>
      <c r="H1696" t="n">
        <v>0.93</v>
      </c>
      <c r="I1696" t="n">
        <v>27</v>
      </c>
      <c r="J1696" t="n">
        <v>113.79</v>
      </c>
      <c r="K1696" t="n">
        <v>41.65</v>
      </c>
      <c r="L1696" t="n">
        <v>6</v>
      </c>
      <c r="M1696" t="n">
        <v>25</v>
      </c>
      <c r="N1696" t="n">
        <v>16.14</v>
      </c>
      <c r="O1696" t="n">
        <v>14268.39</v>
      </c>
      <c r="P1696" t="n">
        <v>210.65</v>
      </c>
      <c r="Q1696" t="n">
        <v>608.86</v>
      </c>
      <c r="R1696" t="n">
        <v>62.91</v>
      </c>
      <c r="S1696" t="n">
        <v>46.36</v>
      </c>
      <c r="T1696" t="n">
        <v>7869.5</v>
      </c>
      <c r="U1696" t="n">
        <v>0.74</v>
      </c>
      <c r="V1696" t="n">
        <v>0.89</v>
      </c>
      <c r="W1696" t="n">
        <v>9.23</v>
      </c>
      <c r="X1696" t="n">
        <v>0.51</v>
      </c>
      <c r="Y1696" t="n">
        <v>1</v>
      </c>
      <c r="Z1696" t="n">
        <v>10</v>
      </c>
    </row>
    <row r="1697">
      <c r="A1697" t="n">
        <v>21</v>
      </c>
      <c r="B1697" t="n">
        <v>50</v>
      </c>
      <c r="C1697" t="inlineStr">
        <is>
          <t xml:space="preserve">CONCLUIDO	</t>
        </is>
      </c>
      <c r="D1697" t="n">
        <v>3.7794</v>
      </c>
      <c r="E1697" t="n">
        <v>26.46</v>
      </c>
      <c r="F1697" t="n">
        <v>23.87</v>
      </c>
      <c r="G1697" t="n">
        <v>57.28</v>
      </c>
      <c r="H1697" t="n">
        <v>0.97</v>
      </c>
      <c r="I1697" t="n">
        <v>25</v>
      </c>
      <c r="J1697" t="n">
        <v>114.11</v>
      </c>
      <c r="K1697" t="n">
        <v>41.65</v>
      </c>
      <c r="L1697" t="n">
        <v>6.25</v>
      </c>
      <c r="M1697" t="n">
        <v>23</v>
      </c>
      <c r="N1697" t="n">
        <v>16.21</v>
      </c>
      <c r="O1697" t="n">
        <v>14307.99</v>
      </c>
      <c r="P1697" t="n">
        <v>209.33</v>
      </c>
      <c r="Q1697" t="n">
        <v>608.9299999999999</v>
      </c>
      <c r="R1697" t="n">
        <v>62.48</v>
      </c>
      <c r="S1697" t="n">
        <v>46.36</v>
      </c>
      <c r="T1697" t="n">
        <v>7663.41</v>
      </c>
      <c r="U1697" t="n">
        <v>0.74</v>
      </c>
      <c r="V1697" t="n">
        <v>0.89</v>
      </c>
      <c r="W1697" t="n">
        <v>9.23</v>
      </c>
      <c r="X1697" t="n">
        <v>0.49</v>
      </c>
      <c r="Y1697" t="n">
        <v>1</v>
      </c>
      <c r="Z1697" t="n">
        <v>10</v>
      </c>
    </row>
    <row r="1698">
      <c r="A1698" t="n">
        <v>22</v>
      </c>
      <c r="B1698" t="n">
        <v>50</v>
      </c>
      <c r="C1698" t="inlineStr">
        <is>
          <t xml:space="preserve">CONCLUIDO	</t>
        </is>
      </c>
      <c r="D1698" t="n">
        <v>3.7893</v>
      </c>
      <c r="E1698" t="n">
        <v>26.39</v>
      </c>
      <c r="F1698" t="n">
        <v>23.82</v>
      </c>
      <c r="G1698" t="n">
        <v>59.55</v>
      </c>
      <c r="H1698" t="n">
        <v>1</v>
      </c>
      <c r="I1698" t="n">
        <v>24</v>
      </c>
      <c r="J1698" t="n">
        <v>114.44</v>
      </c>
      <c r="K1698" t="n">
        <v>41.65</v>
      </c>
      <c r="L1698" t="n">
        <v>6.5</v>
      </c>
      <c r="M1698" t="n">
        <v>22</v>
      </c>
      <c r="N1698" t="n">
        <v>16.29</v>
      </c>
      <c r="O1698" t="n">
        <v>14347.62</v>
      </c>
      <c r="P1698" t="n">
        <v>207.72</v>
      </c>
      <c r="Q1698" t="n">
        <v>608.85</v>
      </c>
      <c r="R1698" t="n">
        <v>61.33</v>
      </c>
      <c r="S1698" t="n">
        <v>46.36</v>
      </c>
      <c r="T1698" t="n">
        <v>7093.96</v>
      </c>
      <c r="U1698" t="n">
        <v>0.76</v>
      </c>
      <c r="V1698" t="n">
        <v>0.89</v>
      </c>
      <c r="W1698" t="n">
        <v>9.210000000000001</v>
      </c>
      <c r="X1698" t="n">
        <v>0.45</v>
      </c>
      <c r="Y1698" t="n">
        <v>1</v>
      </c>
      <c r="Z1698" t="n">
        <v>10</v>
      </c>
    </row>
    <row r="1699">
      <c r="A1699" t="n">
        <v>23</v>
      </c>
      <c r="B1699" t="n">
        <v>50</v>
      </c>
      <c r="C1699" t="inlineStr">
        <is>
          <t xml:space="preserve">CONCLUIDO	</t>
        </is>
      </c>
      <c r="D1699" t="n">
        <v>3.7935</v>
      </c>
      <c r="E1699" t="n">
        <v>26.36</v>
      </c>
      <c r="F1699" t="n">
        <v>23.81</v>
      </c>
      <c r="G1699" t="n">
        <v>62.12</v>
      </c>
      <c r="H1699" t="n">
        <v>1.04</v>
      </c>
      <c r="I1699" t="n">
        <v>23</v>
      </c>
      <c r="J1699" t="n">
        <v>114.76</v>
      </c>
      <c r="K1699" t="n">
        <v>41.65</v>
      </c>
      <c r="L1699" t="n">
        <v>6.75</v>
      </c>
      <c r="M1699" t="n">
        <v>21</v>
      </c>
      <c r="N1699" t="n">
        <v>16.36</v>
      </c>
      <c r="O1699" t="n">
        <v>14387.27</v>
      </c>
      <c r="P1699" t="n">
        <v>206.53</v>
      </c>
      <c r="Q1699" t="n">
        <v>608.89</v>
      </c>
      <c r="R1699" t="n">
        <v>60.88</v>
      </c>
      <c r="S1699" t="n">
        <v>46.36</v>
      </c>
      <c r="T1699" t="n">
        <v>6874.43</v>
      </c>
      <c r="U1699" t="n">
        <v>0.76</v>
      </c>
      <c r="V1699" t="n">
        <v>0.89</v>
      </c>
      <c r="W1699" t="n">
        <v>9.220000000000001</v>
      </c>
      <c r="X1699" t="n">
        <v>0.44</v>
      </c>
      <c r="Y1699" t="n">
        <v>1</v>
      </c>
      <c r="Z1699" t="n">
        <v>10</v>
      </c>
    </row>
    <row r="1700">
      <c r="A1700" t="n">
        <v>24</v>
      </c>
      <c r="B1700" t="n">
        <v>50</v>
      </c>
      <c r="C1700" t="inlineStr">
        <is>
          <t xml:space="preserve">CONCLUIDO	</t>
        </is>
      </c>
      <c r="D1700" t="n">
        <v>3.7989</v>
      </c>
      <c r="E1700" t="n">
        <v>26.32</v>
      </c>
      <c r="F1700" t="n">
        <v>23.8</v>
      </c>
      <c r="G1700" t="n">
        <v>64.91</v>
      </c>
      <c r="H1700" t="n">
        <v>1.07</v>
      </c>
      <c r="I1700" t="n">
        <v>22</v>
      </c>
      <c r="J1700" t="n">
        <v>115.08</v>
      </c>
      <c r="K1700" t="n">
        <v>41.65</v>
      </c>
      <c r="L1700" t="n">
        <v>7</v>
      </c>
      <c r="M1700" t="n">
        <v>20</v>
      </c>
      <c r="N1700" t="n">
        <v>16.43</v>
      </c>
      <c r="O1700" t="n">
        <v>14426.96</v>
      </c>
      <c r="P1700" t="n">
        <v>205.17</v>
      </c>
      <c r="Q1700" t="n">
        <v>608.87</v>
      </c>
      <c r="R1700" t="n">
        <v>60.47</v>
      </c>
      <c r="S1700" t="n">
        <v>46.36</v>
      </c>
      <c r="T1700" t="n">
        <v>6672.35</v>
      </c>
      <c r="U1700" t="n">
        <v>0.77</v>
      </c>
      <c r="V1700" t="n">
        <v>0.9</v>
      </c>
      <c r="W1700" t="n">
        <v>9.220000000000001</v>
      </c>
      <c r="X1700" t="n">
        <v>0.43</v>
      </c>
      <c r="Y1700" t="n">
        <v>1</v>
      </c>
      <c r="Z1700" t="n">
        <v>10</v>
      </c>
    </row>
    <row r="1701">
      <c r="A1701" t="n">
        <v>25</v>
      </c>
      <c r="B1701" t="n">
        <v>50</v>
      </c>
      <c r="C1701" t="inlineStr">
        <is>
          <t xml:space="preserve">CONCLUIDO	</t>
        </is>
      </c>
      <c r="D1701" t="n">
        <v>3.7979</v>
      </c>
      <c r="E1701" t="n">
        <v>26.33</v>
      </c>
      <c r="F1701" t="n">
        <v>23.8</v>
      </c>
      <c r="G1701" t="n">
        <v>64.92</v>
      </c>
      <c r="H1701" t="n">
        <v>1.11</v>
      </c>
      <c r="I1701" t="n">
        <v>22</v>
      </c>
      <c r="J1701" t="n">
        <v>115.4</v>
      </c>
      <c r="K1701" t="n">
        <v>41.65</v>
      </c>
      <c r="L1701" t="n">
        <v>7.25</v>
      </c>
      <c r="M1701" t="n">
        <v>20</v>
      </c>
      <c r="N1701" t="n">
        <v>16.5</v>
      </c>
      <c r="O1701" t="n">
        <v>14466.67</v>
      </c>
      <c r="P1701" t="n">
        <v>204.53</v>
      </c>
      <c r="Q1701" t="n">
        <v>608.87</v>
      </c>
      <c r="R1701" t="n">
        <v>60.72</v>
      </c>
      <c r="S1701" t="n">
        <v>46.36</v>
      </c>
      <c r="T1701" t="n">
        <v>6799.81</v>
      </c>
      <c r="U1701" t="n">
        <v>0.76</v>
      </c>
      <c r="V1701" t="n">
        <v>0.9</v>
      </c>
      <c r="W1701" t="n">
        <v>9.220000000000001</v>
      </c>
      <c r="X1701" t="n">
        <v>0.43</v>
      </c>
      <c r="Y1701" t="n">
        <v>1</v>
      </c>
      <c r="Z1701" t="n">
        <v>10</v>
      </c>
    </row>
    <row r="1702">
      <c r="A1702" t="n">
        <v>26</v>
      </c>
      <c r="B1702" t="n">
        <v>50</v>
      </c>
      <c r="C1702" t="inlineStr">
        <is>
          <t xml:space="preserve">CONCLUIDO	</t>
        </is>
      </c>
      <c r="D1702" t="n">
        <v>3.8063</v>
      </c>
      <c r="E1702" t="n">
        <v>26.27</v>
      </c>
      <c r="F1702" t="n">
        <v>23.77</v>
      </c>
      <c r="G1702" t="n">
        <v>67.91</v>
      </c>
      <c r="H1702" t="n">
        <v>1.14</v>
      </c>
      <c r="I1702" t="n">
        <v>21</v>
      </c>
      <c r="J1702" t="n">
        <v>115.72</v>
      </c>
      <c r="K1702" t="n">
        <v>41.65</v>
      </c>
      <c r="L1702" t="n">
        <v>7.5</v>
      </c>
      <c r="M1702" t="n">
        <v>19</v>
      </c>
      <c r="N1702" t="n">
        <v>16.57</v>
      </c>
      <c r="O1702" t="n">
        <v>14506.4</v>
      </c>
      <c r="P1702" t="n">
        <v>203.35</v>
      </c>
      <c r="Q1702" t="n">
        <v>608.86</v>
      </c>
      <c r="R1702" t="n">
        <v>59.77</v>
      </c>
      <c r="S1702" t="n">
        <v>46.36</v>
      </c>
      <c r="T1702" t="n">
        <v>6329.1</v>
      </c>
      <c r="U1702" t="n">
        <v>0.78</v>
      </c>
      <c r="V1702" t="n">
        <v>0.9</v>
      </c>
      <c r="W1702" t="n">
        <v>9.210000000000001</v>
      </c>
      <c r="X1702" t="n">
        <v>0.4</v>
      </c>
      <c r="Y1702" t="n">
        <v>1</v>
      </c>
      <c r="Z1702" t="n">
        <v>10</v>
      </c>
    </row>
    <row r="1703">
      <c r="A1703" t="n">
        <v>27</v>
      </c>
      <c r="B1703" t="n">
        <v>50</v>
      </c>
      <c r="C1703" t="inlineStr">
        <is>
          <t xml:space="preserve">CONCLUIDO	</t>
        </is>
      </c>
      <c r="D1703" t="n">
        <v>3.8123</v>
      </c>
      <c r="E1703" t="n">
        <v>26.23</v>
      </c>
      <c r="F1703" t="n">
        <v>23.75</v>
      </c>
      <c r="G1703" t="n">
        <v>71.25</v>
      </c>
      <c r="H1703" t="n">
        <v>1.18</v>
      </c>
      <c r="I1703" t="n">
        <v>20</v>
      </c>
      <c r="J1703" t="n">
        <v>116.05</v>
      </c>
      <c r="K1703" t="n">
        <v>41.65</v>
      </c>
      <c r="L1703" t="n">
        <v>7.75</v>
      </c>
      <c r="M1703" t="n">
        <v>18</v>
      </c>
      <c r="N1703" t="n">
        <v>16.65</v>
      </c>
      <c r="O1703" t="n">
        <v>14546.17</v>
      </c>
      <c r="P1703" t="n">
        <v>202.07</v>
      </c>
      <c r="Q1703" t="n">
        <v>608.86</v>
      </c>
      <c r="R1703" t="n">
        <v>59.04</v>
      </c>
      <c r="S1703" t="n">
        <v>46.36</v>
      </c>
      <c r="T1703" t="n">
        <v>5969.92</v>
      </c>
      <c r="U1703" t="n">
        <v>0.79</v>
      </c>
      <c r="V1703" t="n">
        <v>0.9</v>
      </c>
      <c r="W1703" t="n">
        <v>9.210000000000001</v>
      </c>
      <c r="X1703" t="n">
        <v>0.38</v>
      </c>
      <c r="Y1703" t="n">
        <v>1</v>
      </c>
      <c r="Z1703" t="n">
        <v>10</v>
      </c>
    </row>
    <row r="1704">
      <c r="A1704" t="n">
        <v>28</v>
      </c>
      <c r="B1704" t="n">
        <v>50</v>
      </c>
      <c r="C1704" t="inlineStr">
        <is>
          <t xml:space="preserve">CONCLUIDO	</t>
        </is>
      </c>
      <c r="D1704" t="n">
        <v>3.8201</v>
      </c>
      <c r="E1704" t="n">
        <v>26.18</v>
      </c>
      <c r="F1704" t="n">
        <v>23.72</v>
      </c>
      <c r="G1704" t="n">
        <v>74.90000000000001</v>
      </c>
      <c r="H1704" t="n">
        <v>1.21</v>
      </c>
      <c r="I1704" t="n">
        <v>19</v>
      </c>
      <c r="J1704" t="n">
        <v>116.37</v>
      </c>
      <c r="K1704" t="n">
        <v>41.65</v>
      </c>
      <c r="L1704" t="n">
        <v>8</v>
      </c>
      <c r="M1704" t="n">
        <v>17</v>
      </c>
      <c r="N1704" t="n">
        <v>16.72</v>
      </c>
      <c r="O1704" t="n">
        <v>14585.96</v>
      </c>
      <c r="P1704" t="n">
        <v>200.79</v>
      </c>
      <c r="Q1704" t="n">
        <v>608.84</v>
      </c>
      <c r="R1704" t="n">
        <v>58.3</v>
      </c>
      <c r="S1704" t="n">
        <v>46.36</v>
      </c>
      <c r="T1704" t="n">
        <v>5602.87</v>
      </c>
      <c r="U1704" t="n">
        <v>0.8</v>
      </c>
      <c r="V1704" t="n">
        <v>0.9</v>
      </c>
      <c r="W1704" t="n">
        <v>9.199999999999999</v>
      </c>
      <c r="X1704" t="n">
        <v>0.35</v>
      </c>
      <c r="Y1704" t="n">
        <v>1</v>
      </c>
      <c r="Z1704" t="n">
        <v>10</v>
      </c>
    </row>
    <row r="1705">
      <c r="A1705" t="n">
        <v>29</v>
      </c>
      <c r="B1705" t="n">
        <v>50</v>
      </c>
      <c r="C1705" t="inlineStr">
        <is>
          <t xml:space="preserve">CONCLUIDO	</t>
        </is>
      </c>
      <c r="D1705" t="n">
        <v>3.8184</v>
      </c>
      <c r="E1705" t="n">
        <v>26.19</v>
      </c>
      <c r="F1705" t="n">
        <v>23.73</v>
      </c>
      <c r="G1705" t="n">
        <v>74.94</v>
      </c>
      <c r="H1705" t="n">
        <v>1.25</v>
      </c>
      <c r="I1705" t="n">
        <v>19</v>
      </c>
      <c r="J1705" t="n">
        <v>116.69</v>
      </c>
      <c r="K1705" t="n">
        <v>41.65</v>
      </c>
      <c r="L1705" t="n">
        <v>8.25</v>
      </c>
      <c r="M1705" t="n">
        <v>17</v>
      </c>
      <c r="N1705" t="n">
        <v>16.79</v>
      </c>
      <c r="O1705" t="n">
        <v>14625.77</v>
      </c>
      <c r="P1705" t="n">
        <v>199.75</v>
      </c>
      <c r="Q1705" t="n">
        <v>608.8099999999999</v>
      </c>
      <c r="R1705" t="n">
        <v>58.56</v>
      </c>
      <c r="S1705" t="n">
        <v>46.36</v>
      </c>
      <c r="T1705" t="n">
        <v>5732.36</v>
      </c>
      <c r="U1705" t="n">
        <v>0.79</v>
      </c>
      <c r="V1705" t="n">
        <v>0.9</v>
      </c>
      <c r="W1705" t="n">
        <v>9.210000000000001</v>
      </c>
      <c r="X1705" t="n">
        <v>0.36</v>
      </c>
      <c r="Y1705" t="n">
        <v>1</v>
      </c>
      <c r="Z1705" t="n">
        <v>10</v>
      </c>
    </row>
    <row r="1706">
      <c r="A1706" t="n">
        <v>30</v>
      </c>
      <c r="B1706" t="n">
        <v>50</v>
      </c>
      <c r="C1706" t="inlineStr">
        <is>
          <t xml:space="preserve">CONCLUIDO	</t>
        </is>
      </c>
      <c r="D1706" t="n">
        <v>3.8254</v>
      </c>
      <c r="E1706" t="n">
        <v>26.14</v>
      </c>
      <c r="F1706" t="n">
        <v>23.71</v>
      </c>
      <c r="G1706" t="n">
        <v>79.02</v>
      </c>
      <c r="H1706" t="n">
        <v>1.28</v>
      </c>
      <c r="I1706" t="n">
        <v>18</v>
      </c>
      <c r="J1706" t="n">
        <v>117.01</v>
      </c>
      <c r="K1706" t="n">
        <v>41.65</v>
      </c>
      <c r="L1706" t="n">
        <v>8.5</v>
      </c>
      <c r="M1706" t="n">
        <v>16</v>
      </c>
      <c r="N1706" t="n">
        <v>16.86</v>
      </c>
      <c r="O1706" t="n">
        <v>14665.62</v>
      </c>
      <c r="P1706" t="n">
        <v>198.96</v>
      </c>
      <c r="Q1706" t="n">
        <v>608.8</v>
      </c>
      <c r="R1706" t="n">
        <v>57.63</v>
      </c>
      <c r="S1706" t="n">
        <v>46.36</v>
      </c>
      <c r="T1706" t="n">
        <v>5272.39</v>
      </c>
      <c r="U1706" t="n">
        <v>0.8</v>
      </c>
      <c r="V1706" t="n">
        <v>0.9</v>
      </c>
      <c r="W1706" t="n">
        <v>9.210000000000001</v>
      </c>
      <c r="X1706" t="n">
        <v>0.33</v>
      </c>
      <c r="Y1706" t="n">
        <v>1</v>
      </c>
      <c r="Z1706" t="n">
        <v>10</v>
      </c>
    </row>
    <row r="1707">
      <c r="A1707" t="n">
        <v>31</v>
      </c>
      <c r="B1707" t="n">
        <v>50</v>
      </c>
      <c r="C1707" t="inlineStr">
        <is>
          <t xml:space="preserve">CONCLUIDO	</t>
        </is>
      </c>
      <c r="D1707" t="n">
        <v>3.8245</v>
      </c>
      <c r="E1707" t="n">
        <v>26.15</v>
      </c>
      <c r="F1707" t="n">
        <v>23.71</v>
      </c>
      <c r="G1707" t="n">
        <v>79.04000000000001</v>
      </c>
      <c r="H1707" t="n">
        <v>1.32</v>
      </c>
      <c r="I1707" t="n">
        <v>18</v>
      </c>
      <c r="J1707" t="n">
        <v>117.34</v>
      </c>
      <c r="K1707" t="n">
        <v>41.65</v>
      </c>
      <c r="L1707" t="n">
        <v>8.75</v>
      </c>
      <c r="M1707" t="n">
        <v>16</v>
      </c>
      <c r="N1707" t="n">
        <v>16.94</v>
      </c>
      <c r="O1707" t="n">
        <v>14705.49</v>
      </c>
      <c r="P1707" t="n">
        <v>196.16</v>
      </c>
      <c r="Q1707" t="n">
        <v>608.8</v>
      </c>
      <c r="R1707" t="n">
        <v>57.95</v>
      </c>
      <c r="S1707" t="n">
        <v>46.36</v>
      </c>
      <c r="T1707" t="n">
        <v>5433.89</v>
      </c>
      <c r="U1707" t="n">
        <v>0.8</v>
      </c>
      <c r="V1707" t="n">
        <v>0.9</v>
      </c>
      <c r="W1707" t="n">
        <v>9.210000000000001</v>
      </c>
      <c r="X1707" t="n">
        <v>0.34</v>
      </c>
      <c r="Y1707" t="n">
        <v>1</v>
      </c>
      <c r="Z1707" t="n">
        <v>10</v>
      </c>
    </row>
    <row r="1708">
      <c r="A1708" t="n">
        <v>32</v>
      </c>
      <c r="B1708" t="n">
        <v>50</v>
      </c>
      <c r="C1708" t="inlineStr">
        <is>
          <t xml:space="preserve">CONCLUIDO	</t>
        </is>
      </c>
      <c r="D1708" t="n">
        <v>3.8303</v>
      </c>
      <c r="E1708" t="n">
        <v>26.11</v>
      </c>
      <c r="F1708" t="n">
        <v>23.69</v>
      </c>
      <c r="G1708" t="n">
        <v>83.63</v>
      </c>
      <c r="H1708" t="n">
        <v>1.35</v>
      </c>
      <c r="I1708" t="n">
        <v>17</v>
      </c>
      <c r="J1708" t="n">
        <v>117.66</v>
      </c>
      <c r="K1708" t="n">
        <v>41.65</v>
      </c>
      <c r="L1708" t="n">
        <v>9</v>
      </c>
      <c r="M1708" t="n">
        <v>15</v>
      </c>
      <c r="N1708" t="n">
        <v>17.01</v>
      </c>
      <c r="O1708" t="n">
        <v>14745.39</v>
      </c>
      <c r="P1708" t="n">
        <v>196.39</v>
      </c>
      <c r="Q1708" t="n">
        <v>608.78</v>
      </c>
      <c r="R1708" t="n">
        <v>57.26</v>
      </c>
      <c r="S1708" t="n">
        <v>46.36</v>
      </c>
      <c r="T1708" t="n">
        <v>5094.99</v>
      </c>
      <c r="U1708" t="n">
        <v>0.8100000000000001</v>
      </c>
      <c r="V1708" t="n">
        <v>0.9</v>
      </c>
      <c r="W1708" t="n">
        <v>9.210000000000001</v>
      </c>
      <c r="X1708" t="n">
        <v>0.32</v>
      </c>
      <c r="Y1708" t="n">
        <v>1</v>
      </c>
      <c r="Z1708" t="n">
        <v>10</v>
      </c>
    </row>
    <row r="1709">
      <c r="A1709" t="n">
        <v>33</v>
      </c>
      <c r="B1709" t="n">
        <v>50</v>
      </c>
      <c r="C1709" t="inlineStr">
        <is>
          <t xml:space="preserve">CONCLUIDO	</t>
        </is>
      </c>
      <c r="D1709" t="n">
        <v>3.8296</v>
      </c>
      <c r="E1709" t="n">
        <v>26.11</v>
      </c>
      <c r="F1709" t="n">
        <v>23.7</v>
      </c>
      <c r="G1709" t="n">
        <v>83.64</v>
      </c>
      <c r="H1709" t="n">
        <v>1.38</v>
      </c>
      <c r="I1709" t="n">
        <v>17</v>
      </c>
      <c r="J1709" t="n">
        <v>117.98</v>
      </c>
      <c r="K1709" t="n">
        <v>41.65</v>
      </c>
      <c r="L1709" t="n">
        <v>9.25</v>
      </c>
      <c r="M1709" t="n">
        <v>15</v>
      </c>
      <c r="N1709" t="n">
        <v>17.08</v>
      </c>
      <c r="O1709" t="n">
        <v>14785.31</v>
      </c>
      <c r="P1709" t="n">
        <v>194.66</v>
      </c>
      <c r="Q1709" t="n">
        <v>608.91</v>
      </c>
      <c r="R1709" t="n">
        <v>57.51</v>
      </c>
      <c r="S1709" t="n">
        <v>46.36</v>
      </c>
      <c r="T1709" t="n">
        <v>5218.35</v>
      </c>
      <c r="U1709" t="n">
        <v>0.8100000000000001</v>
      </c>
      <c r="V1709" t="n">
        <v>0.9</v>
      </c>
      <c r="W1709" t="n">
        <v>9.210000000000001</v>
      </c>
      <c r="X1709" t="n">
        <v>0.33</v>
      </c>
      <c r="Y1709" t="n">
        <v>1</v>
      </c>
      <c r="Z1709" t="n">
        <v>10</v>
      </c>
    </row>
    <row r="1710">
      <c r="A1710" t="n">
        <v>34</v>
      </c>
      <c r="B1710" t="n">
        <v>50</v>
      </c>
      <c r="C1710" t="inlineStr">
        <is>
          <t xml:space="preserve">CONCLUIDO	</t>
        </is>
      </c>
      <c r="D1710" t="n">
        <v>3.8356</v>
      </c>
      <c r="E1710" t="n">
        <v>26.07</v>
      </c>
      <c r="F1710" t="n">
        <v>23.68</v>
      </c>
      <c r="G1710" t="n">
        <v>88.8</v>
      </c>
      <c r="H1710" t="n">
        <v>1.42</v>
      </c>
      <c r="I1710" t="n">
        <v>16</v>
      </c>
      <c r="J1710" t="n">
        <v>118.31</v>
      </c>
      <c r="K1710" t="n">
        <v>41.65</v>
      </c>
      <c r="L1710" t="n">
        <v>9.5</v>
      </c>
      <c r="M1710" t="n">
        <v>14</v>
      </c>
      <c r="N1710" t="n">
        <v>17.16</v>
      </c>
      <c r="O1710" t="n">
        <v>14825.26</v>
      </c>
      <c r="P1710" t="n">
        <v>194.01</v>
      </c>
      <c r="Q1710" t="n">
        <v>608.9</v>
      </c>
      <c r="R1710" t="n">
        <v>57.09</v>
      </c>
      <c r="S1710" t="n">
        <v>46.36</v>
      </c>
      <c r="T1710" t="n">
        <v>5010.72</v>
      </c>
      <c r="U1710" t="n">
        <v>0.8100000000000001</v>
      </c>
      <c r="V1710" t="n">
        <v>0.9</v>
      </c>
      <c r="W1710" t="n">
        <v>9.199999999999999</v>
      </c>
      <c r="X1710" t="n">
        <v>0.31</v>
      </c>
      <c r="Y1710" t="n">
        <v>1</v>
      </c>
      <c r="Z1710" t="n">
        <v>10</v>
      </c>
    </row>
    <row r="1711">
      <c r="A1711" t="n">
        <v>35</v>
      </c>
      <c r="B1711" t="n">
        <v>50</v>
      </c>
      <c r="C1711" t="inlineStr">
        <is>
          <t xml:space="preserve">CONCLUIDO	</t>
        </is>
      </c>
      <c r="D1711" t="n">
        <v>3.8341</v>
      </c>
      <c r="E1711" t="n">
        <v>26.08</v>
      </c>
      <c r="F1711" t="n">
        <v>23.69</v>
      </c>
      <c r="G1711" t="n">
        <v>88.84</v>
      </c>
      <c r="H1711" t="n">
        <v>1.45</v>
      </c>
      <c r="I1711" t="n">
        <v>16</v>
      </c>
      <c r="J1711" t="n">
        <v>118.63</v>
      </c>
      <c r="K1711" t="n">
        <v>41.65</v>
      </c>
      <c r="L1711" t="n">
        <v>9.75</v>
      </c>
      <c r="M1711" t="n">
        <v>14</v>
      </c>
      <c r="N1711" t="n">
        <v>17.23</v>
      </c>
      <c r="O1711" t="n">
        <v>14865.24</v>
      </c>
      <c r="P1711" t="n">
        <v>191.76</v>
      </c>
      <c r="Q1711" t="n">
        <v>608.83</v>
      </c>
      <c r="R1711" t="n">
        <v>57.43</v>
      </c>
      <c r="S1711" t="n">
        <v>46.36</v>
      </c>
      <c r="T1711" t="n">
        <v>5184.14</v>
      </c>
      <c r="U1711" t="n">
        <v>0.8100000000000001</v>
      </c>
      <c r="V1711" t="n">
        <v>0.9</v>
      </c>
      <c r="W1711" t="n">
        <v>9.199999999999999</v>
      </c>
      <c r="X1711" t="n">
        <v>0.32</v>
      </c>
      <c r="Y1711" t="n">
        <v>1</v>
      </c>
      <c r="Z1711" t="n">
        <v>10</v>
      </c>
    </row>
    <row r="1712">
      <c r="A1712" t="n">
        <v>36</v>
      </c>
      <c r="B1712" t="n">
        <v>50</v>
      </c>
      <c r="C1712" t="inlineStr">
        <is>
          <t xml:space="preserve">CONCLUIDO	</t>
        </is>
      </c>
      <c r="D1712" t="n">
        <v>3.8444</v>
      </c>
      <c r="E1712" t="n">
        <v>26.01</v>
      </c>
      <c r="F1712" t="n">
        <v>23.64</v>
      </c>
      <c r="G1712" t="n">
        <v>94.56999999999999</v>
      </c>
      <c r="H1712" t="n">
        <v>1.48</v>
      </c>
      <c r="I1712" t="n">
        <v>15</v>
      </c>
      <c r="J1712" t="n">
        <v>118.96</v>
      </c>
      <c r="K1712" t="n">
        <v>41.65</v>
      </c>
      <c r="L1712" t="n">
        <v>10</v>
      </c>
      <c r="M1712" t="n">
        <v>12</v>
      </c>
      <c r="N1712" t="n">
        <v>17.31</v>
      </c>
      <c r="O1712" t="n">
        <v>14905.25</v>
      </c>
      <c r="P1712" t="n">
        <v>191.37</v>
      </c>
      <c r="Q1712" t="n">
        <v>608.83</v>
      </c>
      <c r="R1712" t="n">
        <v>55.79</v>
      </c>
      <c r="S1712" t="n">
        <v>46.36</v>
      </c>
      <c r="T1712" t="n">
        <v>4369.68</v>
      </c>
      <c r="U1712" t="n">
        <v>0.83</v>
      </c>
      <c r="V1712" t="n">
        <v>0.9</v>
      </c>
      <c r="W1712" t="n">
        <v>9.199999999999999</v>
      </c>
      <c r="X1712" t="n">
        <v>0.27</v>
      </c>
      <c r="Y1712" t="n">
        <v>1</v>
      </c>
      <c r="Z1712" t="n">
        <v>10</v>
      </c>
    </row>
    <row r="1713">
      <c r="A1713" t="n">
        <v>37</v>
      </c>
      <c r="B1713" t="n">
        <v>50</v>
      </c>
      <c r="C1713" t="inlineStr">
        <is>
          <t xml:space="preserve">CONCLUIDO	</t>
        </is>
      </c>
      <c r="D1713" t="n">
        <v>3.8435</v>
      </c>
      <c r="E1713" t="n">
        <v>26.02</v>
      </c>
      <c r="F1713" t="n">
        <v>23.65</v>
      </c>
      <c r="G1713" t="n">
        <v>94.59</v>
      </c>
      <c r="H1713" t="n">
        <v>1.52</v>
      </c>
      <c r="I1713" t="n">
        <v>15</v>
      </c>
      <c r="J1713" t="n">
        <v>119.28</v>
      </c>
      <c r="K1713" t="n">
        <v>41.65</v>
      </c>
      <c r="L1713" t="n">
        <v>10.25</v>
      </c>
      <c r="M1713" t="n">
        <v>13</v>
      </c>
      <c r="N1713" t="n">
        <v>17.38</v>
      </c>
      <c r="O1713" t="n">
        <v>14945.29</v>
      </c>
      <c r="P1713" t="n">
        <v>189.81</v>
      </c>
      <c r="Q1713" t="n">
        <v>608.83</v>
      </c>
      <c r="R1713" t="n">
        <v>56.06</v>
      </c>
      <c r="S1713" t="n">
        <v>46.36</v>
      </c>
      <c r="T1713" t="n">
        <v>4502.35</v>
      </c>
      <c r="U1713" t="n">
        <v>0.83</v>
      </c>
      <c r="V1713" t="n">
        <v>0.9</v>
      </c>
      <c r="W1713" t="n">
        <v>9.199999999999999</v>
      </c>
      <c r="X1713" t="n">
        <v>0.28</v>
      </c>
      <c r="Y1713" t="n">
        <v>1</v>
      </c>
      <c r="Z1713" t="n">
        <v>10</v>
      </c>
    </row>
    <row r="1714">
      <c r="A1714" t="n">
        <v>38</v>
      </c>
      <c r="B1714" t="n">
        <v>50</v>
      </c>
      <c r="C1714" t="inlineStr">
        <is>
          <t xml:space="preserve">CONCLUIDO	</t>
        </is>
      </c>
      <c r="D1714" t="n">
        <v>3.8502</v>
      </c>
      <c r="E1714" t="n">
        <v>25.97</v>
      </c>
      <c r="F1714" t="n">
        <v>23.63</v>
      </c>
      <c r="G1714" t="n">
        <v>101.25</v>
      </c>
      <c r="H1714" t="n">
        <v>1.55</v>
      </c>
      <c r="I1714" t="n">
        <v>14</v>
      </c>
      <c r="J1714" t="n">
        <v>119.61</v>
      </c>
      <c r="K1714" t="n">
        <v>41.65</v>
      </c>
      <c r="L1714" t="n">
        <v>10.5</v>
      </c>
      <c r="M1714" t="n">
        <v>11</v>
      </c>
      <c r="N1714" t="n">
        <v>17.46</v>
      </c>
      <c r="O1714" t="n">
        <v>14985.35</v>
      </c>
      <c r="P1714" t="n">
        <v>188.48</v>
      </c>
      <c r="Q1714" t="n">
        <v>608.8200000000001</v>
      </c>
      <c r="R1714" t="n">
        <v>55.12</v>
      </c>
      <c r="S1714" t="n">
        <v>46.36</v>
      </c>
      <c r="T1714" t="n">
        <v>4036.77</v>
      </c>
      <c r="U1714" t="n">
        <v>0.84</v>
      </c>
      <c r="V1714" t="n">
        <v>0.9</v>
      </c>
      <c r="W1714" t="n">
        <v>9.199999999999999</v>
      </c>
      <c r="X1714" t="n">
        <v>0.25</v>
      </c>
      <c r="Y1714" t="n">
        <v>1</v>
      </c>
      <c r="Z1714" t="n">
        <v>10</v>
      </c>
    </row>
    <row r="1715">
      <c r="A1715" t="n">
        <v>39</v>
      </c>
      <c r="B1715" t="n">
        <v>50</v>
      </c>
      <c r="C1715" t="inlineStr">
        <is>
          <t xml:space="preserve">CONCLUIDO	</t>
        </is>
      </c>
      <c r="D1715" t="n">
        <v>3.8501</v>
      </c>
      <c r="E1715" t="n">
        <v>25.97</v>
      </c>
      <c r="F1715" t="n">
        <v>23.63</v>
      </c>
      <c r="G1715" t="n">
        <v>101.25</v>
      </c>
      <c r="H1715" t="n">
        <v>1.58</v>
      </c>
      <c r="I1715" t="n">
        <v>14</v>
      </c>
      <c r="J1715" t="n">
        <v>119.93</v>
      </c>
      <c r="K1715" t="n">
        <v>41.65</v>
      </c>
      <c r="L1715" t="n">
        <v>10.75</v>
      </c>
      <c r="M1715" t="n">
        <v>8</v>
      </c>
      <c r="N1715" t="n">
        <v>17.53</v>
      </c>
      <c r="O1715" t="n">
        <v>15025.44</v>
      </c>
      <c r="P1715" t="n">
        <v>188.13</v>
      </c>
      <c r="Q1715" t="n">
        <v>608.8099999999999</v>
      </c>
      <c r="R1715" t="n">
        <v>54.95</v>
      </c>
      <c r="S1715" t="n">
        <v>46.36</v>
      </c>
      <c r="T1715" t="n">
        <v>3951.17</v>
      </c>
      <c r="U1715" t="n">
        <v>0.84</v>
      </c>
      <c r="V1715" t="n">
        <v>0.9</v>
      </c>
      <c r="W1715" t="n">
        <v>9.210000000000001</v>
      </c>
      <c r="X1715" t="n">
        <v>0.25</v>
      </c>
      <c r="Y1715" t="n">
        <v>1</v>
      </c>
      <c r="Z1715" t="n">
        <v>10</v>
      </c>
    </row>
    <row r="1716">
      <c r="A1716" t="n">
        <v>40</v>
      </c>
      <c r="B1716" t="n">
        <v>50</v>
      </c>
      <c r="C1716" t="inlineStr">
        <is>
          <t xml:space="preserve">CONCLUIDO	</t>
        </is>
      </c>
      <c r="D1716" t="n">
        <v>3.8498</v>
      </c>
      <c r="E1716" t="n">
        <v>25.98</v>
      </c>
      <c r="F1716" t="n">
        <v>23.63</v>
      </c>
      <c r="G1716" t="n">
        <v>101.26</v>
      </c>
      <c r="H1716" t="n">
        <v>1.61</v>
      </c>
      <c r="I1716" t="n">
        <v>14</v>
      </c>
      <c r="J1716" t="n">
        <v>120.26</v>
      </c>
      <c r="K1716" t="n">
        <v>41.65</v>
      </c>
      <c r="L1716" t="n">
        <v>11</v>
      </c>
      <c r="M1716" t="n">
        <v>6</v>
      </c>
      <c r="N1716" t="n">
        <v>17.61</v>
      </c>
      <c r="O1716" t="n">
        <v>15065.56</v>
      </c>
      <c r="P1716" t="n">
        <v>188.18</v>
      </c>
      <c r="Q1716" t="n">
        <v>608.86</v>
      </c>
      <c r="R1716" t="n">
        <v>55.12</v>
      </c>
      <c r="S1716" t="n">
        <v>46.36</v>
      </c>
      <c r="T1716" t="n">
        <v>4036.75</v>
      </c>
      <c r="U1716" t="n">
        <v>0.84</v>
      </c>
      <c r="V1716" t="n">
        <v>0.9</v>
      </c>
      <c r="W1716" t="n">
        <v>9.210000000000001</v>
      </c>
      <c r="X1716" t="n">
        <v>0.26</v>
      </c>
      <c r="Y1716" t="n">
        <v>1</v>
      </c>
      <c r="Z1716" t="n">
        <v>10</v>
      </c>
    </row>
    <row r="1717">
      <c r="A1717" t="n">
        <v>41</v>
      </c>
      <c r="B1717" t="n">
        <v>50</v>
      </c>
      <c r="C1717" t="inlineStr">
        <is>
          <t xml:space="preserve">CONCLUIDO	</t>
        </is>
      </c>
      <c r="D1717" t="n">
        <v>3.8496</v>
      </c>
      <c r="E1717" t="n">
        <v>25.98</v>
      </c>
      <c r="F1717" t="n">
        <v>23.63</v>
      </c>
      <c r="G1717" t="n">
        <v>101.27</v>
      </c>
      <c r="H1717" t="n">
        <v>1.65</v>
      </c>
      <c r="I1717" t="n">
        <v>14</v>
      </c>
      <c r="J1717" t="n">
        <v>120.58</v>
      </c>
      <c r="K1717" t="n">
        <v>41.65</v>
      </c>
      <c r="L1717" t="n">
        <v>11.25</v>
      </c>
      <c r="M1717" t="n">
        <v>4</v>
      </c>
      <c r="N1717" t="n">
        <v>17.68</v>
      </c>
      <c r="O1717" t="n">
        <v>15105.7</v>
      </c>
      <c r="P1717" t="n">
        <v>187.47</v>
      </c>
      <c r="Q1717" t="n">
        <v>608.8200000000001</v>
      </c>
      <c r="R1717" t="n">
        <v>55.14</v>
      </c>
      <c r="S1717" t="n">
        <v>46.36</v>
      </c>
      <c r="T1717" t="n">
        <v>4048.95</v>
      </c>
      <c r="U1717" t="n">
        <v>0.84</v>
      </c>
      <c r="V1717" t="n">
        <v>0.9</v>
      </c>
      <c r="W1717" t="n">
        <v>9.210000000000001</v>
      </c>
      <c r="X1717" t="n">
        <v>0.26</v>
      </c>
      <c r="Y1717" t="n">
        <v>1</v>
      </c>
      <c r="Z1717" t="n">
        <v>10</v>
      </c>
    </row>
    <row r="1718">
      <c r="A1718" t="n">
        <v>42</v>
      </c>
      <c r="B1718" t="n">
        <v>50</v>
      </c>
      <c r="C1718" t="inlineStr">
        <is>
          <t xml:space="preserve">CONCLUIDO	</t>
        </is>
      </c>
      <c r="D1718" t="n">
        <v>3.8492</v>
      </c>
      <c r="E1718" t="n">
        <v>25.98</v>
      </c>
      <c r="F1718" t="n">
        <v>23.63</v>
      </c>
      <c r="G1718" t="n">
        <v>101.28</v>
      </c>
      <c r="H1718" t="n">
        <v>1.68</v>
      </c>
      <c r="I1718" t="n">
        <v>14</v>
      </c>
      <c r="J1718" t="n">
        <v>120.91</v>
      </c>
      <c r="K1718" t="n">
        <v>41.65</v>
      </c>
      <c r="L1718" t="n">
        <v>11.5</v>
      </c>
      <c r="M1718" t="n">
        <v>0</v>
      </c>
      <c r="N1718" t="n">
        <v>17.76</v>
      </c>
      <c r="O1718" t="n">
        <v>15145.88</v>
      </c>
      <c r="P1718" t="n">
        <v>187.7</v>
      </c>
      <c r="Q1718" t="n">
        <v>608.8200000000001</v>
      </c>
      <c r="R1718" t="n">
        <v>55.13</v>
      </c>
      <c r="S1718" t="n">
        <v>46.36</v>
      </c>
      <c r="T1718" t="n">
        <v>4042.63</v>
      </c>
      <c r="U1718" t="n">
        <v>0.84</v>
      </c>
      <c r="V1718" t="n">
        <v>0.9</v>
      </c>
      <c r="W1718" t="n">
        <v>9.210000000000001</v>
      </c>
      <c r="X1718" t="n">
        <v>0.26</v>
      </c>
      <c r="Y1718" t="n">
        <v>1</v>
      </c>
      <c r="Z1718" t="n">
        <v>10</v>
      </c>
    </row>
    <row r="1719">
      <c r="A1719" t="n">
        <v>0</v>
      </c>
      <c r="B1719" t="n">
        <v>25</v>
      </c>
      <c r="C1719" t="inlineStr">
        <is>
          <t xml:space="preserve">CONCLUIDO	</t>
        </is>
      </c>
      <c r="D1719" t="n">
        <v>3.4188</v>
      </c>
      <c r="E1719" t="n">
        <v>29.25</v>
      </c>
      <c r="F1719" t="n">
        <v>25.79</v>
      </c>
      <c r="G1719" t="n">
        <v>12.89</v>
      </c>
      <c r="H1719" t="n">
        <v>0.28</v>
      </c>
      <c r="I1719" t="n">
        <v>120</v>
      </c>
      <c r="J1719" t="n">
        <v>61.76</v>
      </c>
      <c r="K1719" t="n">
        <v>28.92</v>
      </c>
      <c r="L1719" t="n">
        <v>1</v>
      </c>
      <c r="M1719" t="n">
        <v>118</v>
      </c>
      <c r="N1719" t="n">
        <v>6.84</v>
      </c>
      <c r="O1719" t="n">
        <v>7851.41</v>
      </c>
      <c r="P1719" t="n">
        <v>165.56</v>
      </c>
      <c r="Q1719" t="n">
        <v>609.1900000000001</v>
      </c>
      <c r="R1719" t="n">
        <v>121.94</v>
      </c>
      <c r="S1719" t="n">
        <v>46.36</v>
      </c>
      <c r="T1719" t="n">
        <v>36918.8</v>
      </c>
      <c r="U1719" t="n">
        <v>0.38</v>
      </c>
      <c r="V1719" t="n">
        <v>0.83</v>
      </c>
      <c r="W1719" t="n">
        <v>9.380000000000001</v>
      </c>
      <c r="X1719" t="n">
        <v>2.41</v>
      </c>
      <c r="Y1719" t="n">
        <v>1</v>
      </c>
      <c r="Z1719" t="n">
        <v>10</v>
      </c>
    </row>
    <row r="1720">
      <c r="A1720" t="n">
        <v>1</v>
      </c>
      <c r="B1720" t="n">
        <v>25</v>
      </c>
      <c r="C1720" t="inlineStr">
        <is>
          <t xml:space="preserve">CONCLUIDO	</t>
        </is>
      </c>
      <c r="D1720" t="n">
        <v>3.5312</v>
      </c>
      <c r="E1720" t="n">
        <v>28.32</v>
      </c>
      <c r="F1720" t="n">
        <v>25.23</v>
      </c>
      <c r="G1720" t="n">
        <v>16.28</v>
      </c>
      <c r="H1720" t="n">
        <v>0.35</v>
      </c>
      <c r="I1720" t="n">
        <v>93</v>
      </c>
      <c r="J1720" t="n">
        <v>62.05</v>
      </c>
      <c r="K1720" t="n">
        <v>28.92</v>
      </c>
      <c r="L1720" t="n">
        <v>1.25</v>
      </c>
      <c r="M1720" t="n">
        <v>91</v>
      </c>
      <c r="N1720" t="n">
        <v>6.88</v>
      </c>
      <c r="O1720" t="n">
        <v>7887.12</v>
      </c>
      <c r="P1720" t="n">
        <v>160.2</v>
      </c>
      <c r="Q1720" t="n">
        <v>609.13</v>
      </c>
      <c r="R1720" t="n">
        <v>104.95</v>
      </c>
      <c r="S1720" t="n">
        <v>46.36</v>
      </c>
      <c r="T1720" t="n">
        <v>28555.12</v>
      </c>
      <c r="U1720" t="n">
        <v>0.44</v>
      </c>
      <c r="V1720" t="n">
        <v>0.84</v>
      </c>
      <c r="W1720" t="n">
        <v>9.33</v>
      </c>
      <c r="X1720" t="n">
        <v>1.85</v>
      </c>
      <c r="Y1720" t="n">
        <v>1</v>
      </c>
      <c r="Z1720" t="n">
        <v>10</v>
      </c>
    </row>
    <row r="1721">
      <c r="A1721" t="n">
        <v>2</v>
      </c>
      <c r="B1721" t="n">
        <v>25</v>
      </c>
      <c r="C1721" t="inlineStr">
        <is>
          <t xml:space="preserve">CONCLUIDO	</t>
        </is>
      </c>
      <c r="D1721" t="n">
        <v>3.6052</v>
      </c>
      <c r="E1721" t="n">
        <v>27.74</v>
      </c>
      <c r="F1721" t="n">
        <v>24.89</v>
      </c>
      <c r="G1721" t="n">
        <v>19.65</v>
      </c>
      <c r="H1721" t="n">
        <v>0.42</v>
      </c>
      <c r="I1721" t="n">
        <v>76</v>
      </c>
      <c r="J1721" t="n">
        <v>62.34</v>
      </c>
      <c r="K1721" t="n">
        <v>28.92</v>
      </c>
      <c r="L1721" t="n">
        <v>1.5</v>
      </c>
      <c r="M1721" t="n">
        <v>74</v>
      </c>
      <c r="N1721" t="n">
        <v>6.92</v>
      </c>
      <c r="O1721" t="n">
        <v>7922.85</v>
      </c>
      <c r="P1721" t="n">
        <v>156.32</v>
      </c>
      <c r="Q1721" t="n">
        <v>609.11</v>
      </c>
      <c r="R1721" t="n">
        <v>94.14</v>
      </c>
      <c r="S1721" t="n">
        <v>46.36</v>
      </c>
      <c r="T1721" t="n">
        <v>23236.64</v>
      </c>
      <c r="U1721" t="n">
        <v>0.49</v>
      </c>
      <c r="V1721" t="n">
        <v>0.86</v>
      </c>
      <c r="W1721" t="n">
        <v>9.31</v>
      </c>
      <c r="X1721" t="n">
        <v>1.51</v>
      </c>
      <c r="Y1721" t="n">
        <v>1</v>
      </c>
      <c r="Z1721" t="n">
        <v>10</v>
      </c>
    </row>
    <row r="1722">
      <c r="A1722" t="n">
        <v>3</v>
      </c>
      <c r="B1722" t="n">
        <v>25</v>
      </c>
      <c r="C1722" t="inlineStr">
        <is>
          <t xml:space="preserve">CONCLUIDO	</t>
        </is>
      </c>
      <c r="D1722" t="n">
        <v>3.6608</v>
      </c>
      <c r="E1722" t="n">
        <v>27.32</v>
      </c>
      <c r="F1722" t="n">
        <v>24.63</v>
      </c>
      <c r="G1722" t="n">
        <v>23.09</v>
      </c>
      <c r="H1722" t="n">
        <v>0.49</v>
      </c>
      <c r="I1722" t="n">
        <v>64</v>
      </c>
      <c r="J1722" t="n">
        <v>62.63</v>
      </c>
      <c r="K1722" t="n">
        <v>28.92</v>
      </c>
      <c r="L1722" t="n">
        <v>1.75</v>
      </c>
      <c r="M1722" t="n">
        <v>62</v>
      </c>
      <c r="N1722" t="n">
        <v>6.96</v>
      </c>
      <c r="O1722" t="n">
        <v>7958.6</v>
      </c>
      <c r="P1722" t="n">
        <v>152.98</v>
      </c>
      <c r="Q1722" t="n">
        <v>609.03</v>
      </c>
      <c r="R1722" t="n">
        <v>86.53</v>
      </c>
      <c r="S1722" t="n">
        <v>46.36</v>
      </c>
      <c r="T1722" t="n">
        <v>19490.47</v>
      </c>
      <c r="U1722" t="n">
        <v>0.54</v>
      </c>
      <c r="V1722" t="n">
        <v>0.87</v>
      </c>
      <c r="W1722" t="n">
        <v>9.279999999999999</v>
      </c>
      <c r="X1722" t="n">
        <v>1.25</v>
      </c>
      <c r="Y1722" t="n">
        <v>1</v>
      </c>
      <c r="Z1722" t="n">
        <v>10</v>
      </c>
    </row>
    <row r="1723">
      <c r="A1723" t="n">
        <v>4</v>
      </c>
      <c r="B1723" t="n">
        <v>25</v>
      </c>
      <c r="C1723" t="inlineStr">
        <is>
          <t xml:space="preserve">CONCLUIDO	</t>
        </is>
      </c>
      <c r="D1723" t="n">
        <v>3.7018</v>
      </c>
      <c r="E1723" t="n">
        <v>27.01</v>
      </c>
      <c r="F1723" t="n">
        <v>24.45</v>
      </c>
      <c r="G1723" t="n">
        <v>26.68</v>
      </c>
      <c r="H1723" t="n">
        <v>0.55</v>
      </c>
      <c r="I1723" t="n">
        <v>55</v>
      </c>
      <c r="J1723" t="n">
        <v>62.92</v>
      </c>
      <c r="K1723" t="n">
        <v>28.92</v>
      </c>
      <c r="L1723" t="n">
        <v>2</v>
      </c>
      <c r="M1723" t="n">
        <v>53</v>
      </c>
      <c r="N1723" t="n">
        <v>7</v>
      </c>
      <c r="O1723" t="n">
        <v>7994.37</v>
      </c>
      <c r="P1723" t="n">
        <v>149.88</v>
      </c>
      <c r="Q1723" t="n">
        <v>609.0700000000001</v>
      </c>
      <c r="R1723" t="n">
        <v>81.12</v>
      </c>
      <c r="S1723" t="n">
        <v>46.36</v>
      </c>
      <c r="T1723" t="n">
        <v>16834.31</v>
      </c>
      <c r="U1723" t="n">
        <v>0.57</v>
      </c>
      <c r="V1723" t="n">
        <v>0.87</v>
      </c>
      <c r="W1723" t="n">
        <v>9.26</v>
      </c>
      <c r="X1723" t="n">
        <v>1.08</v>
      </c>
      <c r="Y1723" t="n">
        <v>1</v>
      </c>
      <c r="Z1723" t="n">
        <v>10</v>
      </c>
    </row>
    <row r="1724">
      <c r="A1724" t="n">
        <v>5</v>
      </c>
      <c r="B1724" t="n">
        <v>25</v>
      </c>
      <c r="C1724" t="inlineStr">
        <is>
          <t xml:space="preserve">CONCLUIDO	</t>
        </is>
      </c>
      <c r="D1724" t="n">
        <v>3.7351</v>
      </c>
      <c r="E1724" t="n">
        <v>26.77</v>
      </c>
      <c r="F1724" t="n">
        <v>24.31</v>
      </c>
      <c r="G1724" t="n">
        <v>30.39</v>
      </c>
      <c r="H1724" t="n">
        <v>0.62</v>
      </c>
      <c r="I1724" t="n">
        <v>48</v>
      </c>
      <c r="J1724" t="n">
        <v>63.21</v>
      </c>
      <c r="K1724" t="n">
        <v>28.92</v>
      </c>
      <c r="L1724" t="n">
        <v>2.25</v>
      </c>
      <c r="M1724" t="n">
        <v>46</v>
      </c>
      <c r="N1724" t="n">
        <v>7.04</v>
      </c>
      <c r="O1724" t="n">
        <v>8030.17</v>
      </c>
      <c r="P1724" t="n">
        <v>147.1</v>
      </c>
      <c r="Q1724" t="n">
        <v>608.86</v>
      </c>
      <c r="R1724" t="n">
        <v>76.29000000000001</v>
      </c>
      <c r="S1724" t="n">
        <v>46.36</v>
      </c>
      <c r="T1724" t="n">
        <v>14454.73</v>
      </c>
      <c r="U1724" t="n">
        <v>0.61</v>
      </c>
      <c r="V1724" t="n">
        <v>0.88</v>
      </c>
      <c r="W1724" t="n">
        <v>9.26</v>
      </c>
      <c r="X1724" t="n">
        <v>0.9399999999999999</v>
      </c>
      <c r="Y1724" t="n">
        <v>1</v>
      </c>
      <c r="Z1724" t="n">
        <v>10</v>
      </c>
    </row>
    <row r="1725">
      <c r="A1725" t="n">
        <v>6</v>
      </c>
      <c r="B1725" t="n">
        <v>25</v>
      </c>
      <c r="C1725" t="inlineStr">
        <is>
          <t xml:space="preserve">CONCLUIDO	</t>
        </is>
      </c>
      <c r="D1725" t="n">
        <v>3.7588</v>
      </c>
      <c r="E1725" t="n">
        <v>26.6</v>
      </c>
      <c r="F1725" t="n">
        <v>24.21</v>
      </c>
      <c r="G1725" t="n">
        <v>33.78</v>
      </c>
      <c r="H1725" t="n">
        <v>0.6899999999999999</v>
      </c>
      <c r="I1725" t="n">
        <v>43</v>
      </c>
      <c r="J1725" t="n">
        <v>63.5</v>
      </c>
      <c r="K1725" t="n">
        <v>28.92</v>
      </c>
      <c r="L1725" t="n">
        <v>2.5</v>
      </c>
      <c r="M1725" t="n">
        <v>41</v>
      </c>
      <c r="N1725" t="n">
        <v>7.08</v>
      </c>
      <c r="O1725" t="n">
        <v>8065.98</v>
      </c>
      <c r="P1725" t="n">
        <v>144.7</v>
      </c>
      <c r="Q1725" t="n">
        <v>608.96</v>
      </c>
      <c r="R1725" t="n">
        <v>73.54000000000001</v>
      </c>
      <c r="S1725" t="n">
        <v>46.36</v>
      </c>
      <c r="T1725" t="n">
        <v>13100.65</v>
      </c>
      <c r="U1725" t="n">
        <v>0.63</v>
      </c>
      <c r="V1725" t="n">
        <v>0.88</v>
      </c>
      <c r="W1725" t="n">
        <v>9.24</v>
      </c>
      <c r="X1725" t="n">
        <v>0.84</v>
      </c>
      <c r="Y1725" t="n">
        <v>1</v>
      </c>
      <c r="Z1725" t="n">
        <v>10</v>
      </c>
    </row>
    <row r="1726">
      <c r="A1726" t="n">
        <v>7</v>
      </c>
      <c r="B1726" t="n">
        <v>25</v>
      </c>
      <c r="C1726" t="inlineStr">
        <is>
          <t xml:space="preserve">CONCLUIDO	</t>
        </is>
      </c>
      <c r="D1726" t="n">
        <v>3.7825</v>
      </c>
      <c r="E1726" t="n">
        <v>26.44</v>
      </c>
      <c r="F1726" t="n">
        <v>24.11</v>
      </c>
      <c r="G1726" t="n">
        <v>38.07</v>
      </c>
      <c r="H1726" t="n">
        <v>0.75</v>
      </c>
      <c r="I1726" t="n">
        <v>38</v>
      </c>
      <c r="J1726" t="n">
        <v>63.79</v>
      </c>
      <c r="K1726" t="n">
        <v>28.92</v>
      </c>
      <c r="L1726" t="n">
        <v>2.75</v>
      </c>
      <c r="M1726" t="n">
        <v>36</v>
      </c>
      <c r="N1726" t="n">
        <v>7.12</v>
      </c>
      <c r="O1726" t="n">
        <v>8101.81</v>
      </c>
      <c r="P1726" t="n">
        <v>141.85</v>
      </c>
      <c r="Q1726" t="n">
        <v>608.85</v>
      </c>
      <c r="R1726" t="n">
        <v>70.2</v>
      </c>
      <c r="S1726" t="n">
        <v>46.36</v>
      </c>
      <c r="T1726" t="n">
        <v>11456.13</v>
      </c>
      <c r="U1726" t="n">
        <v>0.66</v>
      </c>
      <c r="V1726" t="n">
        <v>0.88</v>
      </c>
      <c r="W1726" t="n">
        <v>9.25</v>
      </c>
      <c r="X1726" t="n">
        <v>0.74</v>
      </c>
      <c r="Y1726" t="n">
        <v>1</v>
      </c>
      <c r="Z1726" t="n">
        <v>10</v>
      </c>
    </row>
    <row r="1727">
      <c r="A1727" t="n">
        <v>8</v>
      </c>
      <c r="B1727" t="n">
        <v>25</v>
      </c>
      <c r="C1727" t="inlineStr">
        <is>
          <t xml:space="preserve">CONCLUIDO	</t>
        </is>
      </c>
      <c r="D1727" t="n">
        <v>3.7992</v>
      </c>
      <c r="E1727" t="n">
        <v>26.32</v>
      </c>
      <c r="F1727" t="n">
        <v>24.04</v>
      </c>
      <c r="G1727" t="n">
        <v>41.21</v>
      </c>
      <c r="H1727" t="n">
        <v>0.8100000000000001</v>
      </c>
      <c r="I1727" t="n">
        <v>35</v>
      </c>
      <c r="J1727" t="n">
        <v>64.08</v>
      </c>
      <c r="K1727" t="n">
        <v>28.92</v>
      </c>
      <c r="L1727" t="n">
        <v>3</v>
      </c>
      <c r="M1727" t="n">
        <v>33</v>
      </c>
      <c r="N1727" t="n">
        <v>7.16</v>
      </c>
      <c r="O1727" t="n">
        <v>8137.65</v>
      </c>
      <c r="P1727" t="n">
        <v>139.33</v>
      </c>
      <c r="Q1727" t="n">
        <v>608.9299999999999</v>
      </c>
      <c r="R1727" t="n">
        <v>68.01000000000001</v>
      </c>
      <c r="S1727" t="n">
        <v>46.36</v>
      </c>
      <c r="T1727" t="n">
        <v>10376.09</v>
      </c>
      <c r="U1727" t="n">
        <v>0.68</v>
      </c>
      <c r="V1727" t="n">
        <v>0.89</v>
      </c>
      <c r="W1727" t="n">
        <v>9.23</v>
      </c>
      <c r="X1727" t="n">
        <v>0.67</v>
      </c>
      <c r="Y1727" t="n">
        <v>1</v>
      </c>
      <c r="Z1727" t="n">
        <v>10</v>
      </c>
    </row>
    <row r="1728">
      <c r="A1728" t="n">
        <v>9</v>
      </c>
      <c r="B1728" t="n">
        <v>25</v>
      </c>
      <c r="C1728" t="inlineStr">
        <is>
          <t xml:space="preserve">CONCLUIDO	</t>
        </is>
      </c>
      <c r="D1728" t="n">
        <v>3.8118</v>
      </c>
      <c r="E1728" t="n">
        <v>26.23</v>
      </c>
      <c r="F1728" t="n">
        <v>23.99</v>
      </c>
      <c r="G1728" t="n">
        <v>44.99</v>
      </c>
      <c r="H1728" t="n">
        <v>0.88</v>
      </c>
      <c r="I1728" t="n">
        <v>32</v>
      </c>
      <c r="J1728" t="n">
        <v>64.38</v>
      </c>
      <c r="K1728" t="n">
        <v>28.92</v>
      </c>
      <c r="L1728" t="n">
        <v>3.25</v>
      </c>
      <c r="M1728" t="n">
        <v>30</v>
      </c>
      <c r="N1728" t="n">
        <v>7.2</v>
      </c>
      <c r="O1728" t="n">
        <v>8173.52</v>
      </c>
      <c r="P1728" t="n">
        <v>136.93</v>
      </c>
      <c r="Q1728" t="n">
        <v>608.97</v>
      </c>
      <c r="R1728" t="n">
        <v>66.61</v>
      </c>
      <c r="S1728" t="n">
        <v>46.36</v>
      </c>
      <c r="T1728" t="n">
        <v>9694.280000000001</v>
      </c>
      <c r="U1728" t="n">
        <v>0.7</v>
      </c>
      <c r="V1728" t="n">
        <v>0.89</v>
      </c>
      <c r="W1728" t="n">
        <v>9.23</v>
      </c>
      <c r="X1728" t="n">
        <v>0.62</v>
      </c>
      <c r="Y1728" t="n">
        <v>1</v>
      </c>
      <c r="Z1728" t="n">
        <v>10</v>
      </c>
    </row>
    <row r="1729">
      <c r="A1729" t="n">
        <v>10</v>
      </c>
      <c r="B1729" t="n">
        <v>25</v>
      </c>
      <c r="C1729" t="inlineStr">
        <is>
          <t xml:space="preserve">CONCLUIDO	</t>
        </is>
      </c>
      <c r="D1729" t="n">
        <v>3.8298</v>
      </c>
      <c r="E1729" t="n">
        <v>26.11</v>
      </c>
      <c r="F1729" t="n">
        <v>23.91</v>
      </c>
      <c r="G1729" t="n">
        <v>49.47</v>
      </c>
      <c r="H1729" t="n">
        <v>0.9399999999999999</v>
      </c>
      <c r="I1729" t="n">
        <v>29</v>
      </c>
      <c r="J1729" t="n">
        <v>64.67</v>
      </c>
      <c r="K1729" t="n">
        <v>28.92</v>
      </c>
      <c r="L1729" t="n">
        <v>3.5</v>
      </c>
      <c r="M1729" t="n">
        <v>25</v>
      </c>
      <c r="N1729" t="n">
        <v>7.24</v>
      </c>
      <c r="O1729" t="n">
        <v>8209.41</v>
      </c>
      <c r="P1729" t="n">
        <v>134.47</v>
      </c>
      <c r="Q1729" t="n">
        <v>608.84</v>
      </c>
      <c r="R1729" t="n">
        <v>63.96</v>
      </c>
      <c r="S1729" t="n">
        <v>46.36</v>
      </c>
      <c r="T1729" t="n">
        <v>8381.870000000001</v>
      </c>
      <c r="U1729" t="n">
        <v>0.72</v>
      </c>
      <c r="V1729" t="n">
        <v>0.89</v>
      </c>
      <c r="W1729" t="n">
        <v>9.23</v>
      </c>
      <c r="X1729" t="n">
        <v>0.54</v>
      </c>
      <c r="Y1729" t="n">
        <v>1</v>
      </c>
      <c r="Z1729" t="n">
        <v>10</v>
      </c>
    </row>
    <row r="1730">
      <c r="A1730" t="n">
        <v>11</v>
      </c>
      <c r="B1730" t="n">
        <v>25</v>
      </c>
      <c r="C1730" t="inlineStr">
        <is>
          <t xml:space="preserve">CONCLUIDO	</t>
        </is>
      </c>
      <c r="D1730" t="n">
        <v>3.8353</v>
      </c>
      <c r="E1730" t="n">
        <v>26.07</v>
      </c>
      <c r="F1730" t="n">
        <v>23.9</v>
      </c>
      <c r="G1730" t="n">
        <v>53.12</v>
      </c>
      <c r="H1730" t="n">
        <v>1.01</v>
      </c>
      <c r="I1730" t="n">
        <v>27</v>
      </c>
      <c r="J1730" t="n">
        <v>64.95999999999999</v>
      </c>
      <c r="K1730" t="n">
        <v>28.92</v>
      </c>
      <c r="L1730" t="n">
        <v>3.75</v>
      </c>
      <c r="M1730" t="n">
        <v>16</v>
      </c>
      <c r="N1730" t="n">
        <v>7.28</v>
      </c>
      <c r="O1730" t="n">
        <v>8245.32</v>
      </c>
      <c r="P1730" t="n">
        <v>133.03</v>
      </c>
      <c r="Q1730" t="n">
        <v>608.91</v>
      </c>
      <c r="R1730" t="n">
        <v>63.52</v>
      </c>
      <c r="S1730" t="n">
        <v>46.36</v>
      </c>
      <c r="T1730" t="n">
        <v>8170.28</v>
      </c>
      <c r="U1730" t="n">
        <v>0.73</v>
      </c>
      <c r="V1730" t="n">
        <v>0.89</v>
      </c>
      <c r="W1730" t="n">
        <v>9.23</v>
      </c>
      <c r="X1730" t="n">
        <v>0.53</v>
      </c>
      <c r="Y1730" t="n">
        <v>1</v>
      </c>
      <c r="Z1730" t="n">
        <v>10</v>
      </c>
    </row>
    <row r="1731">
      <c r="A1731" t="n">
        <v>12</v>
      </c>
      <c r="B1731" t="n">
        <v>25</v>
      </c>
      <c r="C1731" t="inlineStr">
        <is>
          <t xml:space="preserve">CONCLUIDO	</t>
        </is>
      </c>
      <c r="D1731" t="n">
        <v>3.8394</v>
      </c>
      <c r="E1731" t="n">
        <v>26.05</v>
      </c>
      <c r="F1731" t="n">
        <v>23.89</v>
      </c>
      <c r="G1731" t="n">
        <v>55.13</v>
      </c>
      <c r="H1731" t="n">
        <v>1.07</v>
      </c>
      <c r="I1731" t="n">
        <v>26</v>
      </c>
      <c r="J1731" t="n">
        <v>65.25</v>
      </c>
      <c r="K1731" t="n">
        <v>28.92</v>
      </c>
      <c r="L1731" t="n">
        <v>4</v>
      </c>
      <c r="M1731" t="n">
        <v>5</v>
      </c>
      <c r="N1731" t="n">
        <v>7.33</v>
      </c>
      <c r="O1731" t="n">
        <v>8281.25</v>
      </c>
      <c r="P1731" t="n">
        <v>132</v>
      </c>
      <c r="Q1731" t="n">
        <v>608.95</v>
      </c>
      <c r="R1731" t="n">
        <v>62.86</v>
      </c>
      <c r="S1731" t="n">
        <v>46.36</v>
      </c>
      <c r="T1731" t="n">
        <v>7846.83</v>
      </c>
      <c r="U1731" t="n">
        <v>0.74</v>
      </c>
      <c r="V1731" t="n">
        <v>0.89</v>
      </c>
      <c r="W1731" t="n">
        <v>9.24</v>
      </c>
      <c r="X1731" t="n">
        <v>0.52</v>
      </c>
      <c r="Y1731" t="n">
        <v>1</v>
      </c>
      <c r="Z1731" t="n">
        <v>10</v>
      </c>
    </row>
    <row r="1732">
      <c r="A1732" t="n">
        <v>13</v>
      </c>
      <c r="B1732" t="n">
        <v>25</v>
      </c>
      <c r="C1732" t="inlineStr">
        <is>
          <t xml:space="preserve">CONCLUIDO	</t>
        </is>
      </c>
      <c r="D1732" t="n">
        <v>3.8378</v>
      </c>
      <c r="E1732" t="n">
        <v>26.06</v>
      </c>
      <c r="F1732" t="n">
        <v>23.9</v>
      </c>
      <c r="G1732" t="n">
        <v>55.15</v>
      </c>
      <c r="H1732" t="n">
        <v>1.13</v>
      </c>
      <c r="I1732" t="n">
        <v>26</v>
      </c>
      <c r="J1732" t="n">
        <v>65.54000000000001</v>
      </c>
      <c r="K1732" t="n">
        <v>28.92</v>
      </c>
      <c r="L1732" t="n">
        <v>4.25</v>
      </c>
      <c r="M1732" t="n">
        <v>0</v>
      </c>
      <c r="N1732" t="n">
        <v>7.37</v>
      </c>
      <c r="O1732" t="n">
        <v>8317.200000000001</v>
      </c>
      <c r="P1732" t="n">
        <v>132.27</v>
      </c>
      <c r="Q1732" t="n">
        <v>608.98</v>
      </c>
      <c r="R1732" t="n">
        <v>62.9</v>
      </c>
      <c r="S1732" t="n">
        <v>46.36</v>
      </c>
      <c r="T1732" t="n">
        <v>7867.81</v>
      </c>
      <c r="U1732" t="n">
        <v>0.74</v>
      </c>
      <c r="V1732" t="n">
        <v>0.89</v>
      </c>
      <c r="W1732" t="n">
        <v>9.25</v>
      </c>
      <c r="X1732" t="n">
        <v>0.53</v>
      </c>
      <c r="Y1732" t="n">
        <v>1</v>
      </c>
      <c r="Z1732" t="n">
        <v>10</v>
      </c>
    </row>
    <row r="1733">
      <c r="A1733" t="n">
        <v>0</v>
      </c>
      <c r="B1733" t="n">
        <v>85</v>
      </c>
      <c r="C1733" t="inlineStr">
        <is>
          <t xml:space="preserve">CONCLUIDO	</t>
        </is>
      </c>
      <c r="D1733" t="n">
        <v>2.4826</v>
      </c>
      <c r="E1733" t="n">
        <v>40.28</v>
      </c>
      <c r="F1733" t="n">
        <v>28.86</v>
      </c>
      <c r="G1733" t="n">
        <v>6.49</v>
      </c>
      <c r="H1733" t="n">
        <v>0.11</v>
      </c>
      <c r="I1733" t="n">
        <v>267</v>
      </c>
      <c r="J1733" t="n">
        <v>167.88</v>
      </c>
      <c r="K1733" t="n">
        <v>51.39</v>
      </c>
      <c r="L1733" t="n">
        <v>1</v>
      </c>
      <c r="M1733" t="n">
        <v>265</v>
      </c>
      <c r="N1733" t="n">
        <v>30.49</v>
      </c>
      <c r="O1733" t="n">
        <v>20939.59</v>
      </c>
      <c r="P1733" t="n">
        <v>371.48</v>
      </c>
      <c r="Q1733" t="n">
        <v>609.77</v>
      </c>
      <c r="R1733" t="n">
        <v>217.29</v>
      </c>
      <c r="S1733" t="n">
        <v>46.36</v>
      </c>
      <c r="T1733" t="n">
        <v>83855.52</v>
      </c>
      <c r="U1733" t="n">
        <v>0.21</v>
      </c>
      <c r="V1733" t="n">
        <v>0.74</v>
      </c>
      <c r="W1733" t="n">
        <v>9.630000000000001</v>
      </c>
      <c r="X1733" t="n">
        <v>5.46</v>
      </c>
      <c r="Y1733" t="n">
        <v>1</v>
      </c>
      <c r="Z1733" t="n">
        <v>10</v>
      </c>
    </row>
    <row r="1734">
      <c r="A1734" t="n">
        <v>1</v>
      </c>
      <c r="B1734" t="n">
        <v>85</v>
      </c>
      <c r="C1734" t="inlineStr">
        <is>
          <t xml:space="preserve">CONCLUIDO	</t>
        </is>
      </c>
      <c r="D1734" t="n">
        <v>2.7147</v>
      </c>
      <c r="E1734" t="n">
        <v>36.84</v>
      </c>
      <c r="F1734" t="n">
        <v>27.55</v>
      </c>
      <c r="G1734" t="n">
        <v>8.1</v>
      </c>
      <c r="H1734" t="n">
        <v>0.13</v>
      </c>
      <c r="I1734" t="n">
        <v>204</v>
      </c>
      <c r="J1734" t="n">
        <v>168.25</v>
      </c>
      <c r="K1734" t="n">
        <v>51.39</v>
      </c>
      <c r="L1734" t="n">
        <v>1.25</v>
      </c>
      <c r="M1734" t="n">
        <v>202</v>
      </c>
      <c r="N1734" t="n">
        <v>30.6</v>
      </c>
      <c r="O1734" t="n">
        <v>20984.25</v>
      </c>
      <c r="P1734" t="n">
        <v>354.29</v>
      </c>
      <c r="Q1734" t="n">
        <v>609.6900000000001</v>
      </c>
      <c r="R1734" t="n">
        <v>176.42</v>
      </c>
      <c r="S1734" t="n">
        <v>46.36</v>
      </c>
      <c r="T1734" t="n">
        <v>63739.8</v>
      </c>
      <c r="U1734" t="n">
        <v>0.26</v>
      </c>
      <c r="V1734" t="n">
        <v>0.77</v>
      </c>
      <c r="W1734" t="n">
        <v>9.529999999999999</v>
      </c>
      <c r="X1734" t="n">
        <v>4.16</v>
      </c>
      <c r="Y1734" t="n">
        <v>1</v>
      </c>
      <c r="Z1734" t="n">
        <v>10</v>
      </c>
    </row>
    <row r="1735">
      <c r="A1735" t="n">
        <v>2</v>
      </c>
      <c r="B1735" t="n">
        <v>85</v>
      </c>
      <c r="C1735" t="inlineStr">
        <is>
          <t xml:space="preserve">CONCLUIDO	</t>
        </is>
      </c>
      <c r="D1735" t="n">
        <v>2.8848</v>
      </c>
      <c r="E1735" t="n">
        <v>34.66</v>
      </c>
      <c r="F1735" t="n">
        <v>26.7</v>
      </c>
      <c r="G1735" t="n">
        <v>9.710000000000001</v>
      </c>
      <c r="H1735" t="n">
        <v>0.16</v>
      </c>
      <c r="I1735" t="n">
        <v>165</v>
      </c>
      <c r="J1735" t="n">
        <v>168.61</v>
      </c>
      <c r="K1735" t="n">
        <v>51.39</v>
      </c>
      <c r="L1735" t="n">
        <v>1.5</v>
      </c>
      <c r="M1735" t="n">
        <v>163</v>
      </c>
      <c r="N1735" t="n">
        <v>30.71</v>
      </c>
      <c r="O1735" t="n">
        <v>21028.94</v>
      </c>
      <c r="P1735" t="n">
        <v>342.91</v>
      </c>
      <c r="Q1735" t="n">
        <v>609.24</v>
      </c>
      <c r="R1735" t="n">
        <v>150.85</v>
      </c>
      <c r="S1735" t="n">
        <v>46.36</v>
      </c>
      <c r="T1735" t="n">
        <v>51145.97</v>
      </c>
      <c r="U1735" t="n">
        <v>0.31</v>
      </c>
      <c r="V1735" t="n">
        <v>0.8</v>
      </c>
      <c r="W1735" t="n">
        <v>9.44</v>
      </c>
      <c r="X1735" t="n">
        <v>3.32</v>
      </c>
      <c r="Y1735" t="n">
        <v>1</v>
      </c>
      <c r="Z1735" t="n">
        <v>10</v>
      </c>
    </row>
    <row r="1736">
      <c r="A1736" t="n">
        <v>3</v>
      </c>
      <c r="B1736" t="n">
        <v>85</v>
      </c>
      <c r="C1736" t="inlineStr">
        <is>
          <t xml:space="preserve">CONCLUIDO	</t>
        </is>
      </c>
      <c r="D1736" t="n">
        <v>3.0076</v>
      </c>
      <c r="E1736" t="n">
        <v>33.25</v>
      </c>
      <c r="F1736" t="n">
        <v>26.17</v>
      </c>
      <c r="G1736" t="n">
        <v>11.29</v>
      </c>
      <c r="H1736" t="n">
        <v>0.18</v>
      </c>
      <c r="I1736" t="n">
        <v>139</v>
      </c>
      <c r="J1736" t="n">
        <v>168.97</v>
      </c>
      <c r="K1736" t="n">
        <v>51.39</v>
      </c>
      <c r="L1736" t="n">
        <v>1.75</v>
      </c>
      <c r="M1736" t="n">
        <v>137</v>
      </c>
      <c r="N1736" t="n">
        <v>30.83</v>
      </c>
      <c r="O1736" t="n">
        <v>21073.68</v>
      </c>
      <c r="P1736" t="n">
        <v>335.6</v>
      </c>
      <c r="Q1736" t="n">
        <v>609.38</v>
      </c>
      <c r="R1736" t="n">
        <v>133.72</v>
      </c>
      <c r="S1736" t="n">
        <v>46.36</v>
      </c>
      <c r="T1736" t="n">
        <v>42710.17</v>
      </c>
      <c r="U1736" t="n">
        <v>0.35</v>
      </c>
      <c r="V1736" t="n">
        <v>0.8100000000000001</v>
      </c>
      <c r="W1736" t="n">
        <v>9.41</v>
      </c>
      <c r="X1736" t="n">
        <v>2.78</v>
      </c>
      <c r="Y1736" t="n">
        <v>1</v>
      </c>
      <c r="Z1736" t="n">
        <v>10</v>
      </c>
    </row>
    <row r="1737">
      <c r="A1737" t="n">
        <v>4</v>
      </c>
      <c r="B1737" t="n">
        <v>85</v>
      </c>
      <c r="C1737" t="inlineStr">
        <is>
          <t xml:space="preserve">CONCLUIDO	</t>
        </is>
      </c>
      <c r="D1737" t="n">
        <v>3.1083</v>
      </c>
      <c r="E1737" t="n">
        <v>32.17</v>
      </c>
      <c r="F1737" t="n">
        <v>25.77</v>
      </c>
      <c r="G1737" t="n">
        <v>12.99</v>
      </c>
      <c r="H1737" t="n">
        <v>0.21</v>
      </c>
      <c r="I1737" t="n">
        <v>119</v>
      </c>
      <c r="J1737" t="n">
        <v>169.33</v>
      </c>
      <c r="K1737" t="n">
        <v>51.39</v>
      </c>
      <c r="L1737" t="n">
        <v>2</v>
      </c>
      <c r="M1737" t="n">
        <v>117</v>
      </c>
      <c r="N1737" t="n">
        <v>30.94</v>
      </c>
      <c r="O1737" t="n">
        <v>21118.46</v>
      </c>
      <c r="P1737" t="n">
        <v>330</v>
      </c>
      <c r="Q1737" t="n">
        <v>609.22</v>
      </c>
      <c r="R1737" t="n">
        <v>121.21</v>
      </c>
      <c r="S1737" t="n">
        <v>46.36</v>
      </c>
      <c r="T1737" t="n">
        <v>36555.83</v>
      </c>
      <c r="U1737" t="n">
        <v>0.38</v>
      </c>
      <c r="V1737" t="n">
        <v>0.83</v>
      </c>
      <c r="W1737" t="n">
        <v>9.380000000000001</v>
      </c>
      <c r="X1737" t="n">
        <v>2.39</v>
      </c>
      <c r="Y1737" t="n">
        <v>1</v>
      </c>
      <c r="Z1737" t="n">
        <v>10</v>
      </c>
    </row>
    <row r="1738">
      <c r="A1738" t="n">
        <v>5</v>
      </c>
      <c r="B1738" t="n">
        <v>85</v>
      </c>
      <c r="C1738" t="inlineStr">
        <is>
          <t xml:space="preserve">CONCLUIDO	</t>
        </is>
      </c>
      <c r="D1738" t="n">
        <v>3.1856</v>
      </c>
      <c r="E1738" t="n">
        <v>31.39</v>
      </c>
      <c r="F1738" t="n">
        <v>25.46</v>
      </c>
      <c r="G1738" t="n">
        <v>14.55</v>
      </c>
      <c r="H1738" t="n">
        <v>0.24</v>
      </c>
      <c r="I1738" t="n">
        <v>105</v>
      </c>
      <c r="J1738" t="n">
        <v>169.7</v>
      </c>
      <c r="K1738" t="n">
        <v>51.39</v>
      </c>
      <c r="L1738" t="n">
        <v>2.25</v>
      </c>
      <c r="M1738" t="n">
        <v>103</v>
      </c>
      <c r="N1738" t="n">
        <v>31.05</v>
      </c>
      <c r="O1738" t="n">
        <v>21163.27</v>
      </c>
      <c r="P1738" t="n">
        <v>325.61</v>
      </c>
      <c r="Q1738" t="n">
        <v>609.27</v>
      </c>
      <c r="R1738" t="n">
        <v>112.25</v>
      </c>
      <c r="S1738" t="n">
        <v>46.36</v>
      </c>
      <c r="T1738" t="n">
        <v>32145.67</v>
      </c>
      <c r="U1738" t="n">
        <v>0.41</v>
      </c>
      <c r="V1738" t="n">
        <v>0.84</v>
      </c>
      <c r="W1738" t="n">
        <v>9.34</v>
      </c>
      <c r="X1738" t="n">
        <v>2.08</v>
      </c>
      <c r="Y1738" t="n">
        <v>1</v>
      </c>
      <c r="Z1738" t="n">
        <v>10</v>
      </c>
    </row>
    <row r="1739">
      <c r="A1739" t="n">
        <v>6</v>
      </c>
      <c r="B1739" t="n">
        <v>85</v>
      </c>
      <c r="C1739" t="inlineStr">
        <is>
          <t xml:space="preserve">CONCLUIDO	</t>
        </is>
      </c>
      <c r="D1739" t="n">
        <v>3.2448</v>
      </c>
      <c r="E1739" t="n">
        <v>30.82</v>
      </c>
      <c r="F1739" t="n">
        <v>25.26</v>
      </c>
      <c r="G1739" t="n">
        <v>16.12</v>
      </c>
      <c r="H1739" t="n">
        <v>0.26</v>
      </c>
      <c r="I1739" t="n">
        <v>94</v>
      </c>
      <c r="J1739" t="n">
        <v>170.06</v>
      </c>
      <c r="K1739" t="n">
        <v>51.39</v>
      </c>
      <c r="L1739" t="n">
        <v>2.5</v>
      </c>
      <c r="M1739" t="n">
        <v>92</v>
      </c>
      <c r="N1739" t="n">
        <v>31.17</v>
      </c>
      <c r="O1739" t="n">
        <v>21208.12</v>
      </c>
      <c r="P1739" t="n">
        <v>322.64</v>
      </c>
      <c r="Q1739" t="n">
        <v>609.13</v>
      </c>
      <c r="R1739" t="n">
        <v>105.19</v>
      </c>
      <c r="S1739" t="n">
        <v>46.36</v>
      </c>
      <c r="T1739" t="n">
        <v>28671.3</v>
      </c>
      <c r="U1739" t="n">
        <v>0.44</v>
      </c>
      <c r="V1739" t="n">
        <v>0.84</v>
      </c>
      <c r="W1739" t="n">
        <v>9.35</v>
      </c>
      <c r="X1739" t="n">
        <v>1.88</v>
      </c>
      <c r="Y1739" t="n">
        <v>1</v>
      </c>
      <c r="Z1739" t="n">
        <v>10</v>
      </c>
    </row>
    <row r="1740">
      <c r="A1740" t="n">
        <v>7</v>
      </c>
      <c r="B1740" t="n">
        <v>85</v>
      </c>
      <c r="C1740" t="inlineStr">
        <is>
          <t xml:space="preserve">CONCLUIDO	</t>
        </is>
      </c>
      <c r="D1740" t="n">
        <v>3.2962</v>
      </c>
      <c r="E1740" t="n">
        <v>30.34</v>
      </c>
      <c r="F1740" t="n">
        <v>25.09</v>
      </c>
      <c r="G1740" t="n">
        <v>17.71</v>
      </c>
      <c r="H1740" t="n">
        <v>0.29</v>
      </c>
      <c r="I1740" t="n">
        <v>85</v>
      </c>
      <c r="J1740" t="n">
        <v>170.42</v>
      </c>
      <c r="K1740" t="n">
        <v>51.39</v>
      </c>
      <c r="L1740" t="n">
        <v>2.75</v>
      </c>
      <c r="M1740" t="n">
        <v>83</v>
      </c>
      <c r="N1740" t="n">
        <v>31.28</v>
      </c>
      <c r="O1740" t="n">
        <v>21253.01</v>
      </c>
      <c r="P1740" t="n">
        <v>319.79</v>
      </c>
      <c r="Q1740" t="n">
        <v>609.03</v>
      </c>
      <c r="R1740" t="n">
        <v>100.04</v>
      </c>
      <c r="S1740" t="n">
        <v>46.36</v>
      </c>
      <c r="T1740" t="n">
        <v>26144.92</v>
      </c>
      <c r="U1740" t="n">
        <v>0.46</v>
      </c>
      <c r="V1740" t="n">
        <v>0.85</v>
      </c>
      <c r="W1740" t="n">
        <v>9.33</v>
      </c>
      <c r="X1740" t="n">
        <v>1.71</v>
      </c>
      <c r="Y1740" t="n">
        <v>1</v>
      </c>
      <c r="Z1740" t="n">
        <v>10</v>
      </c>
    </row>
    <row r="1741">
      <c r="A1741" t="n">
        <v>8</v>
      </c>
      <c r="B1741" t="n">
        <v>85</v>
      </c>
      <c r="C1741" t="inlineStr">
        <is>
          <t xml:space="preserve">CONCLUIDO	</t>
        </is>
      </c>
      <c r="D1741" t="n">
        <v>3.3462</v>
      </c>
      <c r="E1741" t="n">
        <v>29.88</v>
      </c>
      <c r="F1741" t="n">
        <v>24.9</v>
      </c>
      <c r="G1741" t="n">
        <v>19.4</v>
      </c>
      <c r="H1741" t="n">
        <v>0.31</v>
      </c>
      <c r="I1741" t="n">
        <v>77</v>
      </c>
      <c r="J1741" t="n">
        <v>170.79</v>
      </c>
      <c r="K1741" t="n">
        <v>51.39</v>
      </c>
      <c r="L1741" t="n">
        <v>3</v>
      </c>
      <c r="M1741" t="n">
        <v>75</v>
      </c>
      <c r="N1741" t="n">
        <v>31.4</v>
      </c>
      <c r="O1741" t="n">
        <v>21297.94</v>
      </c>
      <c r="P1741" t="n">
        <v>317.04</v>
      </c>
      <c r="Q1741" t="n">
        <v>609.13</v>
      </c>
      <c r="R1741" t="n">
        <v>94.8</v>
      </c>
      <c r="S1741" t="n">
        <v>46.36</v>
      </c>
      <c r="T1741" t="n">
        <v>23561.34</v>
      </c>
      <c r="U1741" t="n">
        <v>0.49</v>
      </c>
      <c r="V1741" t="n">
        <v>0.86</v>
      </c>
      <c r="W1741" t="n">
        <v>9.300000000000001</v>
      </c>
      <c r="X1741" t="n">
        <v>1.53</v>
      </c>
      <c r="Y1741" t="n">
        <v>1</v>
      </c>
      <c r="Z1741" t="n">
        <v>10</v>
      </c>
    </row>
    <row r="1742">
      <c r="A1742" t="n">
        <v>9</v>
      </c>
      <c r="B1742" t="n">
        <v>85</v>
      </c>
      <c r="C1742" t="inlineStr">
        <is>
          <t xml:space="preserve">CONCLUIDO	</t>
        </is>
      </c>
      <c r="D1742" t="n">
        <v>3.3823</v>
      </c>
      <c r="E1742" t="n">
        <v>29.57</v>
      </c>
      <c r="F1742" t="n">
        <v>24.79</v>
      </c>
      <c r="G1742" t="n">
        <v>20.95</v>
      </c>
      <c r="H1742" t="n">
        <v>0.34</v>
      </c>
      <c r="I1742" t="n">
        <v>71</v>
      </c>
      <c r="J1742" t="n">
        <v>171.15</v>
      </c>
      <c r="K1742" t="n">
        <v>51.39</v>
      </c>
      <c r="L1742" t="n">
        <v>3.25</v>
      </c>
      <c r="M1742" t="n">
        <v>69</v>
      </c>
      <c r="N1742" t="n">
        <v>31.51</v>
      </c>
      <c r="O1742" t="n">
        <v>21342.91</v>
      </c>
      <c r="P1742" t="n">
        <v>315.11</v>
      </c>
      <c r="Q1742" t="n">
        <v>609.0700000000001</v>
      </c>
      <c r="R1742" t="n">
        <v>91.31999999999999</v>
      </c>
      <c r="S1742" t="n">
        <v>46.36</v>
      </c>
      <c r="T1742" t="n">
        <v>21854.05</v>
      </c>
      <c r="U1742" t="n">
        <v>0.51</v>
      </c>
      <c r="V1742" t="n">
        <v>0.86</v>
      </c>
      <c r="W1742" t="n">
        <v>9.289999999999999</v>
      </c>
      <c r="X1742" t="n">
        <v>1.41</v>
      </c>
      <c r="Y1742" t="n">
        <v>1</v>
      </c>
      <c r="Z1742" t="n">
        <v>10</v>
      </c>
    </row>
    <row r="1743">
      <c r="A1743" t="n">
        <v>10</v>
      </c>
      <c r="B1743" t="n">
        <v>85</v>
      </c>
      <c r="C1743" t="inlineStr">
        <is>
          <t xml:space="preserve">CONCLUIDO	</t>
        </is>
      </c>
      <c r="D1743" t="n">
        <v>3.4209</v>
      </c>
      <c r="E1743" t="n">
        <v>29.23</v>
      </c>
      <c r="F1743" t="n">
        <v>24.66</v>
      </c>
      <c r="G1743" t="n">
        <v>22.76</v>
      </c>
      <c r="H1743" t="n">
        <v>0.36</v>
      </c>
      <c r="I1743" t="n">
        <v>65</v>
      </c>
      <c r="J1743" t="n">
        <v>171.52</v>
      </c>
      <c r="K1743" t="n">
        <v>51.39</v>
      </c>
      <c r="L1743" t="n">
        <v>3.5</v>
      </c>
      <c r="M1743" t="n">
        <v>63</v>
      </c>
      <c r="N1743" t="n">
        <v>31.63</v>
      </c>
      <c r="O1743" t="n">
        <v>21387.92</v>
      </c>
      <c r="P1743" t="n">
        <v>312.91</v>
      </c>
      <c r="Q1743" t="n">
        <v>609.0700000000001</v>
      </c>
      <c r="R1743" t="n">
        <v>87.38</v>
      </c>
      <c r="S1743" t="n">
        <v>46.36</v>
      </c>
      <c r="T1743" t="n">
        <v>19914.14</v>
      </c>
      <c r="U1743" t="n">
        <v>0.53</v>
      </c>
      <c r="V1743" t="n">
        <v>0.86</v>
      </c>
      <c r="W1743" t="n">
        <v>9.279999999999999</v>
      </c>
      <c r="X1743" t="n">
        <v>1.28</v>
      </c>
      <c r="Y1743" t="n">
        <v>1</v>
      </c>
      <c r="Z1743" t="n">
        <v>10</v>
      </c>
    </row>
    <row r="1744">
      <c r="A1744" t="n">
        <v>11</v>
      </c>
      <c r="B1744" t="n">
        <v>85</v>
      </c>
      <c r="C1744" t="inlineStr">
        <is>
          <t xml:space="preserve">CONCLUIDO	</t>
        </is>
      </c>
      <c r="D1744" t="n">
        <v>3.444</v>
      </c>
      <c r="E1744" t="n">
        <v>29.04</v>
      </c>
      <c r="F1744" t="n">
        <v>24.6</v>
      </c>
      <c r="G1744" t="n">
        <v>24.19</v>
      </c>
      <c r="H1744" t="n">
        <v>0.39</v>
      </c>
      <c r="I1744" t="n">
        <v>61</v>
      </c>
      <c r="J1744" t="n">
        <v>171.88</v>
      </c>
      <c r="K1744" t="n">
        <v>51.39</v>
      </c>
      <c r="L1744" t="n">
        <v>3.75</v>
      </c>
      <c r="M1744" t="n">
        <v>59</v>
      </c>
      <c r="N1744" t="n">
        <v>31.74</v>
      </c>
      <c r="O1744" t="n">
        <v>21432.96</v>
      </c>
      <c r="P1744" t="n">
        <v>311.69</v>
      </c>
      <c r="Q1744" t="n">
        <v>608.97</v>
      </c>
      <c r="R1744" t="n">
        <v>85.01000000000001</v>
      </c>
      <c r="S1744" t="n">
        <v>46.36</v>
      </c>
      <c r="T1744" t="n">
        <v>18747.78</v>
      </c>
      <c r="U1744" t="n">
        <v>0.55</v>
      </c>
      <c r="V1744" t="n">
        <v>0.87</v>
      </c>
      <c r="W1744" t="n">
        <v>9.289999999999999</v>
      </c>
      <c r="X1744" t="n">
        <v>1.22</v>
      </c>
      <c r="Y1744" t="n">
        <v>1</v>
      </c>
      <c r="Z1744" t="n">
        <v>10</v>
      </c>
    </row>
    <row r="1745">
      <c r="A1745" t="n">
        <v>12</v>
      </c>
      <c r="B1745" t="n">
        <v>85</v>
      </c>
      <c r="C1745" t="inlineStr">
        <is>
          <t xml:space="preserve">CONCLUIDO	</t>
        </is>
      </c>
      <c r="D1745" t="n">
        <v>3.4726</v>
      </c>
      <c r="E1745" t="n">
        <v>28.8</v>
      </c>
      <c r="F1745" t="n">
        <v>24.49</v>
      </c>
      <c r="G1745" t="n">
        <v>25.78</v>
      </c>
      <c r="H1745" t="n">
        <v>0.41</v>
      </c>
      <c r="I1745" t="n">
        <v>57</v>
      </c>
      <c r="J1745" t="n">
        <v>172.25</v>
      </c>
      <c r="K1745" t="n">
        <v>51.39</v>
      </c>
      <c r="L1745" t="n">
        <v>4</v>
      </c>
      <c r="M1745" t="n">
        <v>55</v>
      </c>
      <c r="N1745" t="n">
        <v>31.86</v>
      </c>
      <c r="O1745" t="n">
        <v>21478.05</v>
      </c>
      <c r="P1745" t="n">
        <v>309.87</v>
      </c>
      <c r="Q1745" t="n">
        <v>609.15</v>
      </c>
      <c r="R1745" t="n">
        <v>82.14</v>
      </c>
      <c r="S1745" t="n">
        <v>46.36</v>
      </c>
      <c r="T1745" t="n">
        <v>17332.73</v>
      </c>
      <c r="U1745" t="n">
        <v>0.5600000000000001</v>
      </c>
      <c r="V1745" t="n">
        <v>0.87</v>
      </c>
      <c r="W1745" t="n">
        <v>9.27</v>
      </c>
      <c r="X1745" t="n">
        <v>1.12</v>
      </c>
      <c r="Y1745" t="n">
        <v>1</v>
      </c>
      <c r="Z1745" t="n">
        <v>10</v>
      </c>
    </row>
    <row r="1746">
      <c r="A1746" t="n">
        <v>13</v>
      </c>
      <c r="B1746" t="n">
        <v>85</v>
      </c>
      <c r="C1746" t="inlineStr">
        <is>
          <t xml:space="preserve">CONCLUIDO	</t>
        </is>
      </c>
      <c r="D1746" t="n">
        <v>3.4977</v>
      </c>
      <c r="E1746" t="n">
        <v>28.59</v>
      </c>
      <c r="F1746" t="n">
        <v>24.42</v>
      </c>
      <c r="G1746" t="n">
        <v>27.65</v>
      </c>
      <c r="H1746" t="n">
        <v>0.44</v>
      </c>
      <c r="I1746" t="n">
        <v>53</v>
      </c>
      <c r="J1746" t="n">
        <v>172.61</v>
      </c>
      <c r="K1746" t="n">
        <v>51.39</v>
      </c>
      <c r="L1746" t="n">
        <v>4.25</v>
      </c>
      <c r="M1746" t="n">
        <v>51</v>
      </c>
      <c r="N1746" t="n">
        <v>31.97</v>
      </c>
      <c r="O1746" t="n">
        <v>21523.17</v>
      </c>
      <c r="P1746" t="n">
        <v>308.51</v>
      </c>
      <c r="Q1746" t="n">
        <v>609.02</v>
      </c>
      <c r="R1746" t="n">
        <v>79.76000000000001</v>
      </c>
      <c r="S1746" t="n">
        <v>46.36</v>
      </c>
      <c r="T1746" t="n">
        <v>16162.36</v>
      </c>
      <c r="U1746" t="n">
        <v>0.58</v>
      </c>
      <c r="V1746" t="n">
        <v>0.87</v>
      </c>
      <c r="W1746" t="n">
        <v>9.27</v>
      </c>
      <c r="X1746" t="n">
        <v>1.05</v>
      </c>
      <c r="Y1746" t="n">
        <v>1</v>
      </c>
      <c r="Z1746" t="n">
        <v>10</v>
      </c>
    </row>
    <row r="1747">
      <c r="A1747" t="n">
        <v>14</v>
      </c>
      <c r="B1747" t="n">
        <v>85</v>
      </c>
      <c r="C1747" t="inlineStr">
        <is>
          <t xml:space="preserve">CONCLUIDO	</t>
        </is>
      </c>
      <c r="D1747" t="n">
        <v>3.5181</v>
      </c>
      <c r="E1747" t="n">
        <v>28.42</v>
      </c>
      <c r="F1747" t="n">
        <v>24.36</v>
      </c>
      <c r="G1747" t="n">
        <v>29.23</v>
      </c>
      <c r="H1747" t="n">
        <v>0.46</v>
      </c>
      <c r="I1747" t="n">
        <v>50</v>
      </c>
      <c r="J1747" t="n">
        <v>172.98</v>
      </c>
      <c r="K1747" t="n">
        <v>51.39</v>
      </c>
      <c r="L1747" t="n">
        <v>4.5</v>
      </c>
      <c r="M1747" t="n">
        <v>48</v>
      </c>
      <c r="N1747" t="n">
        <v>32.09</v>
      </c>
      <c r="O1747" t="n">
        <v>21568.34</v>
      </c>
      <c r="P1747" t="n">
        <v>307.13</v>
      </c>
      <c r="Q1747" t="n">
        <v>608.86</v>
      </c>
      <c r="R1747" t="n">
        <v>77.97</v>
      </c>
      <c r="S1747" t="n">
        <v>46.36</v>
      </c>
      <c r="T1747" t="n">
        <v>15280.06</v>
      </c>
      <c r="U1747" t="n">
        <v>0.59</v>
      </c>
      <c r="V1747" t="n">
        <v>0.87</v>
      </c>
      <c r="W1747" t="n">
        <v>9.26</v>
      </c>
      <c r="X1747" t="n">
        <v>0.98</v>
      </c>
      <c r="Y1747" t="n">
        <v>1</v>
      </c>
      <c r="Z1747" t="n">
        <v>10</v>
      </c>
    </row>
    <row r="1748">
      <c r="A1748" t="n">
        <v>15</v>
      </c>
      <c r="B1748" t="n">
        <v>85</v>
      </c>
      <c r="C1748" t="inlineStr">
        <is>
          <t xml:space="preserve">CONCLUIDO	</t>
        </is>
      </c>
      <c r="D1748" t="n">
        <v>3.5422</v>
      </c>
      <c r="E1748" t="n">
        <v>28.23</v>
      </c>
      <c r="F1748" t="n">
        <v>24.27</v>
      </c>
      <c r="G1748" t="n">
        <v>30.98</v>
      </c>
      <c r="H1748" t="n">
        <v>0.49</v>
      </c>
      <c r="I1748" t="n">
        <v>47</v>
      </c>
      <c r="J1748" t="n">
        <v>173.35</v>
      </c>
      <c r="K1748" t="n">
        <v>51.39</v>
      </c>
      <c r="L1748" t="n">
        <v>4.75</v>
      </c>
      <c r="M1748" t="n">
        <v>45</v>
      </c>
      <c r="N1748" t="n">
        <v>32.2</v>
      </c>
      <c r="O1748" t="n">
        <v>21613.54</v>
      </c>
      <c r="P1748" t="n">
        <v>305.46</v>
      </c>
      <c r="Q1748" t="n">
        <v>608.99</v>
      </c>
      <c r="R1748" t="n">
        <v>75.29000000000001</v>
      </c>
      <c r="S1748" t="n">
        <v>46.36</v>
      </c>
      <c r="T1748" t="n">
        <v>13959.95</v>
      </c>
      <c r="U1748" t="n">
        <v>0.62</v>
      </c>
      <c r="V1748" t="n">
        <v>0.88</v>
      </c>
      <c r="W1748" t="n">
        <v>9.24</v>
      </c>
      <c r="X1748" t="n">
        <v>0.89</v>
      </c>
      <c r="Y1748" t="n">
        <v>1</v>
      </c>
      <c r="Z1748" t="n">
        <v>10</v>
      </c>
    </row>
    <row r="1749">
      <c r="A1749" t="n">
        <v>16</v>
      </c>
      <c r="B1749" t="n">
        <v>85</v>
      </c>
      <c r="C1749" t="inlineStr">
        <is>
          <t xml:space="preserve">CONCLUIDO	</t>
        </is>
      </c>
      <c r="D1749" t="n">
        <v>3.5521</v>
      </c>
      <c r="E1749" t="n">
        <v>28.15</v>
      </c>
      <c r="F1749" t="n">
        <v>24.25</v>
      </c>
      <c r="G1749" t="n">
        <v>32.34</v>
      </c>
      <c r="H1749" t="n">
        <v>0.51</v>
      </c>
      <c r="I1749" t="n">
        <v>45</v>
      </c>
      <c r="J1749" t="n">
        <v>173.71</v>
      </c>
      <c r="K1749" t="n">
        <v>51.39</v>
      </c>
      <c r="L1749" t="n">
        <v>5</v>
      </c>
      <c r="M1749" t="n">
        <v>43</v>
      </c>
      <c r="N1749" t="n">
        <v>32.32</v>
      </c>
      <c r="O1749" t="n">
        <v>21658.78</v>
      </c>
      <c r="P1749" t="n">
        <v>304.71</v>
      </c>
      <c r="Q1749" t="n">
        <v>608.85</v>
      </c>
      <c r="R1749" t="n">
        <v>74.86</v>
      </c>
      <c r="S1749" t="n">
        <v>46.36</v>
      </c>
      <c r="T1749" t="n">
        <v>13754.5</v>
      </c>
      <c r="U1749" t="n">
        <v>0.62</v>
      </c>
      <c r="V1749" t="n">
        <v>0.88</v>
      </c>
      <c r="W1749" t="n">
        <v>9.25</v>
      </c>
      <c r="X1749" t="n">
        <v>0.88</v>
      </c>
      <c r="Y1749" t="n">
        <v>1</v>
      </c>
      <c r="Z1749" t="n">
        <v>10</v>
      </c>
    </row>
    <row r="1750">
      <c r="A1750" t="n">
        <v>17</v>
      </c>
      <c r="B1750" t="n">
        <v>85</v>
      </c>
      <c r="C1750" t="inlineStr">
        <is>
          <t xml:space="preserve">CONCLUIDO	</t>
        </is>
      </c>
      <c r="D1750" t="n">
        <v>3.5653</v>
      </c>
      <c r="E1750" t="n">
        <v>28.05</v>
      </c>
      <c r="F1750" t="n">
        <v>24.22</v>
      </c>
      <c r="G1750" t="n">
        <v>33.79</v>
      </c>
      <c r="H1750" t="n">
        <v>0.53</v>
      </c>
      <c r="I1750" t="n">
        <v>43</v>
      </c>
      <c r="J1750" t="n">
        <v>174.08</v>
      </c>
      <c r="K1750" t="n">
        <v>51.39</v>
      </c>
      <c r="L1750" t="n">
        <v>5.25</v>
      </c>
      <c r="M1750" t="n">
        <v>41</v>
      </c>
      <c r="N1750" t="n">
        <v>32.44</v>
      </c>
      <c r="O1750" t="n">
        <v>21704.07</v>
      </c>
      <c r="P1750" t="n">
        <v>303.95</v>
      </c>
      <c r="Q1750" t="n">
        <v>608.99</v>
      </c>
      <c r="R1750" t="n">
        <v>73.42</v>
      </c>
      <c r="S1750" t="n">
        <v>46.36</v>
      </c>
      <c r="T1750" t="n">
        <v>13040.75</v>
      </c>
      <c r="U1750" t="n">
        <v>0.63</v>
      </c>
      <c r="V1750" t="n">
        <v>0.88</v>
      </c>
      <c r="W1750" t="n">
        <v>9.25</v>
      </c>
      <c r="X1750" t="n">
        <v>0.84</v>
      </c>
      <c r="Y1750" t="n">
        <v>1</v>
      </c>
      <c r="Z1750" t="n">
        <v>10</v>
      </c>
    </row>
    <row r="1751">
      <c r="A1751" t="n">
        <v>18</v>
      </c>
      <c r="B1751" t="n">
        <v>85</v>
      </c>
      <c r="C1751" t="inlineStr">
        <is>
          <t xml:space="preserve">CONCLUIDO	</t>
        </is>
      </c>
      <c r="D1751" t="n">
        <v>3.5785</v>
      </c>
      <c r="E1751" t="n">
        <v>27.94</v>
      </c>
      <c r="F1751" t="n">
        <v>24.18</v>
      </c>
      <c r="G1751" t="n">
        <v>35.39</v>
      </c>
      <c r="H1751" t="n">
        <v>0.5600000000000001</v>
      </c>
      <c r="I1751" t="n">
        <v>41</v>
      </c>
      <c r="J1751" t="n">
        <v>174.45</v>
      </c>
      <c r="K1751" t="n">
        <v>51.39</v>
      </c>
      <c r="L1751" t="n">
        <v>5.5</v>
      </c>
      <c r="M1751" t="n">
        <v>39</v>
      </c>
      <c r="N1751" t="n">
        <v>32.56</v>
      </c>
      <c r="O1751" t="n">
        <v>21749.39</v>
      </c>
      <c r="P1751" t="n">
        <v>302.96</v>
      </c>
      <c r="Q1751" t="n">
        <v>608.9400000000001</v>
      </c>
      <c r="R1751" t="n">
        <v>72.43000000000001</v>
      </c>
      <c r="S1751" t="n">
        <v>46.36</v>
      </c>
      <c r="T1751" t="n">
        <v>12559.14</v>
      </c>
      <c r="U1751" t="n">
        <v>0.64</v>
      </c>
      <c r="V1751" t="n">
        <v>0.88</v>
      </c>
      <c r="W1751" t="n">
        <v>9.25</v>
      </c>
      <c r="X1751" t="n">
        <v>0.8100000000000001</v>
      </c>
      <c r="Y1751" t="n">
        <v>1</v>
      </c>
      <c r="Z1751" t="n">
        <v>10</v>
      </c>
    </row>
    <row r="1752">
      <c r="A1752" t="n">
        <v>19</v>
      </c>
      <c r="B1752" t="n">
        <v>85</v>
      </c>
      <c r="C1752" t="inlineStr">
        <is>
          <t xml:space="preserve">CONCLUIDO	</t>
        </is>
      </c>
      <c r="D1752" t="n">
        <v>3.5927</v>
      </c>
      <c r="E1752" t="n">
        <v>27.83</v>
      </c>
      <c r="F1752" t="n">
        <v>24.14</v>
      </c>
      <c r="G1752" t="n">
        <v>37.14</v>
      </c>
      <c r="H1752" t="n">
        <v>0.58</v>
      </c>
      <c r="I1752" t="n">
        <v>39</v>
      </c>
      <c r="J1752" t="n">
        <v>174.82</v>
      </c>
      <c r="K1752" t="n">
        <v>51.39</v>
      </c>
      <c r="L1752" t="n">
        <v>5.75</v>
      </c>
      <c r="M1752" t="n">
        <v>37</v>
      </c>
      <c r="N1752" t="n">
        <v>32.67</v>
      </c>
      <c r="O1752" t="n">
        <v>21794.75</v>
      </c>
      <c r="P1752" t="n">
        <v>301.89</v>
      </c>
      <c r="Q1752" t="n">
        <v>608.95</v>
      </c>
      <c r="R1752" t="n">
        <v>71.12</v>
      </c>
      <c r="S1752" t="n">
        <v>46.36</v>
      </c>
      <c r="T1752" t="n">
        <v>11911.62</v>
      </c>
      <c r="U1752" t="n">
        <v>0.65</v>
      </c>
      <c r="V1752" t="n">
        <v>0.88</v>
      </c>
      <c r="W1752" t="n">
        <v>9.24</v>
      </c>
      <c r="X1752" t="n">
        <v>0.77</v>
      </c>
      <c r="Y1752" t="n">
        <v>1</v>
      </c>
      <c r="Z1752" t="n">
        <v>10</v>
      </c>
    </row>
    <row r="1753">
      <c r="A1753" t="n">
        <v>20</v>
      </c>
      <c r="B1753" t="n">
        <v>85</v>
      </c>
      <c r="C1753" t="inlineStr">
        <is>
          <t xml:space="preserve">CONCLUIDO	</t>
        </is>
      </c>
      <c r="D1753" t="n">
        <v>3.6052</v>
      </c>
      <c r="E1753" t="n">
        <v>27.74</v>
      </c>
      <c r="F1753" t="n">
        <v>24.11</v>
      </c>
      <c r="G1753" t="n">
        <v>39.1</v>
      </c>
      <c r="H1753" t="n">
        <v>0.61</v>
      </c>
      <c r="I1753" t="n">
        <v>37</v>
      </c>
      <c r="J1753" t="n">
        <v>175.18</v>
      </c>
      <c r="K1753" t="n">
        <v>51.39</v>
      </c>
      <c r="L1753" t="n">
        <v>6</v>
      </c>
      <c r="M1753" t="n">
        <v>35</v>
      </c>
      <c r="N1753" t="n">
        <v>32.79</v>
      </c>
      <c r="O1753" t="n">
        <v>21840.16</v>
      </c>
      <c r="P1753" t="n">
        <v>300.97</v>
      </c>
      <c r="Q1753" t="n">
        <v>608.9400000000001</v>
      </c>
      <c r="R1753" t="n">
        <v>69.84</v>
      </c>
      <c r="S1753" t="n">
        <v>46.36</v>
      </c>
      <c r="T1753" t="n">
        <v>11283.49</v>
      </c>
      <c r="U1753" t="n">
        <v>0.66</v>
      </c>
      <c r="V1753" t="n">
        <v>0.88</v>
      </c>
      <c r="W1753" t="n">
        <v>9.25</v>
      </c>
      <c r="X1753" t="n">
        <v>0.74</v>
      </c>
      <c r="Y1753" t="n">
        <v>1</v>
      </c>
      <c r="Z1753" t="n">
        <v>10</v>
      </c>
    </row>
    <row r="1754">
      <c r="A1754" t="n">
        <v>21</v>
      </c>
      <c r="B1754" t="n">
        <v>85</v>
      </c>
      <c r="C1754" t="inlineStr">
        <is>
          <t xml:space="preserve">CONCLUIDO	</t>
        </is>
      </c>
      <c r="D1754" t="n">
        <v>3.6148</v>
      </c>
      <c r="E1754" t="n">
        <v>27.66</v>
      </c>
      <c r="F1754" t="n">
        <v>24.07</v>
      </c>
      <c r="G1754" t="n">
        <v>40.12</v>
      </c>
      <c r="H1754" t="n">
        <v>0.63</v>
      </c>
      <c r="I1754" t="n">
        <v>36</v>
      </c>
      <c r="J1754" t="n">
        <v>175.55</v>
      </c>
      <c r="K1754" t="n">
        <v>51.39</v>
      </c>
      <c r="L1754" t="n">
        <v>6.25</v>
      </c>
      <c r="M1754" t="n">
        <v>34</v>
      </c>
      <c r="N1754" t="n">
        <v>32.91</v>
      </c>
      <c r="O1754" t="n">
        <v>21885.6</v>
      </c>
      <c r="P1754" t="n">
        <v>300.14</v>
      </c>
      <c r="Q1754" t="n">
        <v>609</v>
      </c>
      <c r="R1754" t="n">
        <v>68.89</v>
      </c>
      <c r="S1754" t="n">
        <v>46.36</v>
      </c>
      <c r="T1754" t="n">
        <v>10813.3</v>
      </c>
      <c r="U1754" t="n">
        <v>0.67</v>
      </c>
      <c r="V1754" t="n">
        <v>0.89</v>
      </c>
      <c r="W1754" t="n">
        <v>9.24</v>
      </c>
      <c r="X1754" t="n">
        <v>0.7</v>
      </c>
      <c r="Y1754" t="n">
        <v>1</v>
      </c>
      <c r="Z1754" t="n">
        <v>10</v>
      </c>
    </row>
    <row r="1755">
      <c r="A1755" t="n">
        <v>22</v>
      </c>
      <c r="B1755" t="n">
        <v>85</v>
      </c>
      <c r="C1755" t="inlineStr">
        <is>
          <t xml:space="preserve">CONCLUIDO	</t>
        </is>
      </c>
      <c r="D1755" t="n">
        <v>3.6318</v>
      </c>
      <c r="E1755" t="n">
        <v>27.53</v>
      </c>
      <c r="F1755" t="n">
        <v>24.01</v>
      </c>
      <c r="G1755" t="n">
        <v>42.37</v>
      </c>
      <c r="H1755" t="n">
        <v>0.66</v>
      </c>
      <c r="I1755" t="n">
        <v>34</v>
      </c>
      <c r="J1755" t="n">
        <v>175.92</v>
      </c>
      <c r="K1755" t="n">
        <v>51.39</v>
      </c>
      <c r="L1755" t="n">
        <v>6.5</v>
      </c>
      <c r="M1755" t="n">
        <v>32</v>
      </c>
      <c r="N1755" t="n">
        <v>33.03</v>
      </c>
      <c r="O1755" t="n">
        <v>21931.08</v>
      </c>
      <c r="P1755" t="n">
        <v>298.63</v>
      </c>
      <c r="Q1755" t="n">
        <v>608.9299999999999</v>
      </c>
      <c r="R1755" t="n">
        <v>67.26000000000001</v>
      </c>
      <c r="S1755" t="n">
        <v>46.36</v>
      </c>
      <c r="T1755" t="n">
        <v>10008.83</v>
      </c>
      <c r="U1755" t="n">
        <v>0.6899999999999999</v>
      </c>
      <c r="V1755" t="n">
        <v>0.89</v>
      </c>
      <c r="W1755" t="n">
        <v>9.23</v>
      </c>
      <c r="X1755" t="n">
        <v>0.64</v>
      </c>
      <c r="Y1755" t="n">
        <v>1</v>
      </c>
      <c r="Z1755" t="n">
        <v>10</v>
      </c>
    </row>
    <row r="1756">
      <c r="A1756" t="n">
        <v>23</v>
      </c>
      <c r="B1756" t="n">
        <v>85</v>
      </c>
      <c r="C1756" t="inlineStr">
        <is>
          <t xml:space="preserve">CONCLUIDO	</t>
        </is>
      </c>
      <c r="D1756" t="n">
        <v>3.6367</v>
      </c>
      <c r="E1756" t="n">
        <v>27.5</v>
      </c>
      <c r="F1756" t="n">
        <v>24.01</v>
      </c>
      <c r="G1756" t="n">
        <v>43.65</v>
      </c>
      <c r="H1756" t="n">
        <v>0.68</v>
      </c>
      <c r="I1756" t="n">
        <v>33</v>
      </c>
      <c r="J1756" t="n">
        <v>176.29</v>
      </c>
      <c r="K1756" t="n">
        <v>51.39</v>
      </c>
      <c r="L1756" t="n">
        <v>6.75</v>
      </c>
      <c r="M1756" t="n">
        <v>31</v>
      </c>
      <c r="N1756" t="n">
        <v>33.15</v>
      </c>
      <c r="O1756" t="n">
        <v>21976.61</v>
      </c>
      <c r="P1756" t="n">
        <v>298.16</v>
      </c>
      <c r="Q1756" t="n">
        <v>608.87</v>
      </c>
      <c r="R1756" t="n">
        <v>66.95</v>
      </c>
      <c r="S1756" t="n">
        <v>46.36</v>
      </c>
      <c r="T1756" t="n">
        <v>9858.059999999999</v>
      </c>
      <c r="U1756" t="n">
        <v>0.6899999999999999</v>
      </c>
      <c r="V1756" t="n">
        <v>0.89</v>
      </c>
      <c r="W1756" t="n">
        <v>9.23</v>
      </c>
      <c r="X1756" t="n">
        <v>0.63</v>
      </c>
      <c r="Y1756" t="n">
        <v>1</v>
      </c>
      <c r="Z1756" t="n">
        <v>10</v>
      </c>
    </row>
    <row r="1757">
      <c r="A1757" t="n">
        <v>24</v>
      </c>
      <c r="B1757" t="n">
        <v>85</v>
      </c>
      <c r="C1757" t="inlineStr">
        <is>
          <t xml:space="preserve">CONCLUIDO	</t>
        </is>
      </c>
      <c r="D1757" t="n">
        <v>3.6414</v>
      </c>
      <c r="E1757" t="n">
        <v>27.46</v>
      </c>
      <c r="F1757" t="n">
        <v>24</v>
      </c>
      <c r="G1757" t="n">
        <v>45.01</v>
      </c>
      <c r="H1757" t="n">
        <v>0.7</v>
      </c>
      <c r="I1757" t="n">
        <v>32</v>
      </c>
      <c r="J1757" t="n">
        <v>176.66</v>
      </c>
      <c r="K1757" t="n">
        <v>51.39</v>
      </c>
      <c r="L1757" t="n">
        <v>7</v>
      </c>
      <c r="M1757" t="n">
        <v>30</v>
      </c>
      <c r="N1757" t="n">
        <v>33.27</v>
      </c>
      <c r="O1757" t="n">
        <v>22022.17</v>
      </c>
      <c r="P1757" t="n">
        <v>297.64</v>
      </c>
      <c r="Q1757" t="n">
        <v>608.91</v>
      </c>
      <c r="R1757" t="n">
        <v>66.84999999999999</v>
      </c>
      <c r="S1757" t="n">
        <v>46.36</v>
      </c>
      <c r="T1757" t="n">
        <v>9811.049999999999</v>
      </c>
      <c r="U1757" t="n">
        <v>0.6899999999999999</v>
      </c>
      <c r="V1757" t="n">
        <v>0.89</v>
      </c>
      <c r="W1757" t="n">
        <v>9.24</v>
      </c>
      <c r="X1757" t="n">
        <v>0.63</v>
      </c>
      <c r="Y1757" t="n">
        <v>1</v>
      </c>
      <c r="Z1757" t="n">
        <v>10</v>
      </c>
    </row>
    <row r="1758">
      <c r="A1758" t="n">
        <v>25</v>
      </c>
      <c r="B1758" t="n">
        <v>85</v>
      </c>
      <c r="C1758" t="inlineStr">
        <is>
          <t xml:space="preserve">CONCLUIDO	</t>
        </is>
      </c>
      <c r="D1758" t="n">
        <v>3.6492</v>
      </c>
      <c r="E1758" t="n">
        <v>27.4</v>
      </c>
      <c r="F1758" t="n">
        <v>23.98</v>
      </c>
      <c r="G1758" t="n">
        <v>46.41</v>
      </c>
      <c r="H1758" t="n">
        <v>0.73</v>
      </c>
      <c r="I1758" t="n">
        <v>31</v>
      </c>
      <c r="J1758" t="n">
        <v>177.03</v>
      </c>
      <c r="K1758" t="n">
        <v>51.39</v>
      </c>
      <c r="L1758" t="n">
        <v>7.25</v>
      </c>
      <c r="M1758" t="n">
        <v>29</v>
      </c>
      <c r="N1758" t="n">
        <v>33.39</v>
      </c>
      <c r="O1758" t="n">
        <v>22067.77</v>
      </c>
      <c r="P1758" t="n">
        <v>296.91</v>
      </c>
      <c r="Q1758" t="n">
        <v>608.9</v>
      </c>
      <c r="R1758" t="n">
        <v>66.12</v>
      </c>
      <c r="S1758" t="n">
        <v>46.36</v>
      </c>
      <c r="T1758" t="n">
        <v>9453.48</v>
      </c>
      <c r="U1758" t="n">
        <v>0.7</v>
      </c>
      <c r="V1758" t="n">
        <v>0.89</v>
      </c>
      <c r="W1758" t="n">
        <v>9.23</v>
      </c>
      <c r="X1758" t="n">
        <v>0.61</v>
      </c>
      <c r="Y1758" t="n">
        <v>1</v>
      </c>
      <c r="Z1758" t="n">
        <v>10</v>
      </c>
    </row>
    <row r="1759">
      <c r="A1759" t="n">
        <v>26</v>
      </c>
      <c r="B1759" t="n">
        <v>85</v>
      </c>
      <c r="C1759" t="inlineStr">
        <is>
          <t xml:space="preserve">CONCLUIDO	</t>
        </is>
      </c>
      <c r="D1759" t="n">
        <v>3.6565</v>
      </c>
      <c r="E1759" t="n">
        <v>27.35</v>
      </c>
      <c r="F1759" t="n">
        <v>23.96</v>
      </c>
      <c r="G1759" t="n">
        <v>47.92</v>
      </c>
      <c r="H1759" t="n">
        <v>0.75</v>
      </c>
      <c r="I1759" t="n">
        <v>30</v>
      </c>
      <c r="J1759" t="n">
        <v>177.4</v>
      </c>
      <c r="K1759" t="n">
        <v>51.39</v>
      </c>
      <c r="L1759" t="n">
        <v>7.5</v>
      </c>
      <c r="M1759" t="n">
        <v>28</v>
      </c>
      <c r="N1759" t="n">
        <v>33.51</v>
      </c>
      <c r="O1759" t="n">
        <v>22113.42</v>
      </c>
      <c r="P1759" t="n">
        <v>295.98</v>
      </c>
      <c r="Q1759" t="n">
        <v>608.9</v>
      </c>
      <c r="R1759" t="n">
        <v>65.59999999999999</v>
      </c>
      <c r="S1759" t="n">
        <v>46.36</v>
      </c>
      <c r="T1759" t="n">
        <v>9198.34</v>
      </c>
      <c r="U1759" t="n">
        <v>0.71</v>
      </c>
      <c r="V1759" t="n">
        <v>0.89</v>
      </c>
      <c r="W1759" t="n">
        <v>9.23</v>
      </c>
      <c r="X1759" t="n">
        <v>0.59</v>
      </c>
      <c r="Y1759" t="n">
        <v>1</v>
      </c>
      <c r="Z1759" t="n">
        <v>10</v>
      </c>
    </row>
    <row r="1760">
      <c r="A1760" t="n">
        <v>27</v>
      </c>
      <c r="B1760" t="n">
        <v>85</v>
      </c>
      <c r="C1760" t="inlineStr">
        <is>
          <t xml:space="preserve">CONCLUIDO	</t>
        </is>
      </c>
      <c r="D1760" t="n">
        <v>3.6662</v>
      </c>
      <c r="E1760" t="n">
        <v>27.28</v>
      </c>
      <c r="F1760" t="n">
        <v>23.92</v>
      </c>
      <c r="G1760" t="n">
        <v>49.49</v>
      </c>
      <c r="H1760" t="n">
        <v>0.77</v>
      </c>
      <c r="I1760" t="n">
        <v>29</v>
      </c>
      <c r="J1760" t="n">
        <v>177.77</v>
      </c>
      <c r="K1760" t="n">
        <v>51.39</v>
      </c>
      <c r="L1760" t="n">
        <v>7.75</v>
      </c>
      <c r="M1760" t="n">
        <v>27</v>
      </c>
      <c r="N1760" t="n">
        <v>33.63</v>
      </c>
      <c r="O1760" t="n">
        <v>22159.1</v>
      </c>
      <c r="P1760" t="n">
        <v>295.05</v>
      </c>
      <c r="Q1760" t="n">
        <v>608.91</v>
      </c>
      <c r="R1760" t="n">
        <v>64.23</v>
      </c>
      <c r="S1760" t="n">
        <v>46.36</v>
      </c>
      <c r="T1760" t="n">
        <v>8516.07</v>
      </c>
      <c r="U1760" t="n">
        <v>0.72</v>
      </c>
      <c r="V1760" t="n">
        <v>0.89</v>
      </c>
      <c r="W1760" t="n">
        <v>9.23</v>
      </c>
      <c r="X1760" t="n">
        <v>0.55</v>
      </c>
      <c r="Y1760" t="n">
        <v>1</v>
      </c>
      <c r="Z1760" t="n">
        <v>10</v>
      </c>
    </row>
    <row r="1761">
      <c r="A1761" t="n">
        <v>28</v>
      </c>
      <c r="B1761" t="n">
        <v>85</v>
      </c>
      <c r="C1761" t="inlineStr">
        <is>
          <t xml:space="preserve">CONCLUIDO	</t>
        </is>
      </c>
      <c r="D1761" t="n">
        <v>3.672</v>
      </c>
      <c r="E1761" t="n">
        <v>27.23</v>
      </c>
      <c r="F1761" t="n">
        <v>23.91</v>
      </c>
      <c r="G1761" t="n">
        <v>51.24</v>
      </c>
      <c r="H1761" t="n">
        <v>0.8</v>
      </c>
      <c r="I1761" t="n">
        <v>28</v>
      </c>
      <c r="J1761" t="n">
        <v>178.14</v>
      </c>
      <c r="K1761" t="n">
        <v>51.39</v>
      </c>
      <c r="L1761" t="n">
        <v>8</v>
      </c>
      <c r="M1761" t="n">
        <v>26</v>
      </c>
      <c r="N1761" t="n">
        <v>33.75</v>
      </c>
      <c r="O1761" t="n">
        <v>22204.83</v>
      </c>
      <c r="P1761" t="n">
        <v>294.42</v>
      </c>
      <c r="Q1761" t="n">
        <v>608.95</v>
      </c>
      <c r="R1761" t="n">
        <v>64.04000000000001</v>
      </c>
      <c r="S1761" t="n">
        <v>46.36</v>
      </c>
      <c r="T1761" t="n">
        <v>8428.57</v>
      </c>
      <c r="U1761" t="n">
        <v>0.72</v>
      </c>
      <c r="V1761" t="n">
        <v>0.89</v>
      </c>
      <c r="W1761" t="n">
        <v>9.220000000000001</v>
      </c>
      <c r="X1761" t="n">
        <v>0.54</v>
      </c>
      <c r="Y1761" t="n">
        <v>1</v>
      </c>
      <c r="Z1761" t="n">
        <v>10</v>
      </c>
    </row>
    <row r="1762">
      <c r="A1762" t="n">
        <v>29</v>
      </c>
      <c r="B1762" t="n">
        <v>85</v>
      </c>
      <c r="C1762" t="inlineStr">
        <is>
          <t xml:space="preserve">CONCLUIDO	</t>
        </is>
      </c>
      <c r="D1762" t="n">
        <v>3.6794</v>
      </c>
      <c r="E1762" t="n">
        <v>27.18</v>
      </c>
      <c r="F1762" t="n">
        <v>23.89</v>
      </c>
      <c r="G1762" t="n">
        <v>53.09</v>
      </c>
      <c r="H1762" t="n">
        <v>0.82</v>
      </c>
      <c r="I1762" t="n">
        <v>27</v>
      </c>
      <c r="J1762" t="n">
        <v>178.51</v>
      </c>
      <c r="K1762" t="n">
        <v>51.39</v>
      </c>
      <c r="L1762" t="n">
        <v>8.25</v>
      </c>
      <c r="M1762" t="n">
        <v>25</v>
      </c>
      <c r="N1762" t="n">
        <v>33.87</v>
      </c>
      <c r="O1762" t="n">
        <v>22250.6</v>
      </c>
      <c r="P1762" t="n">
        <v>294.07</v>
      </c>
      <c r="Q1762" t="n">
        <v>608.84</v>
      </c>
      <c r="R1762" t="n">
        <v>63.4</v>
      </c>
      <c r="S1762" t="n">
        <v>46.36</v>
      </c>
      <c r="T1762" t="n">
        <v>8112.29</v>
      </c>
      <c r="U1762" t="n">
        <v>0.73</v>
      </c>
      <c r="V1762" t="n">
        <v>0.89</v>
      </c>
      <c r="W1762" t="n">
        <v>9.220000000000001</v>
      </c>
      <c r="X1762" t="n">
        <v>0.52</v>
      </c>
      <c r="Y1762" t="n">
        <v>1</v>
      </c>
      <c r="Z1762" t="n">
        <v>10</v>
      </c>
    </row>
    <row r="1763">
      <c r="A1763" t="n">
        <v>30</v>
      </c>
      <c r="B1763" t="n">
        <v>85</v>
      </c>
      <c r="C1763" t="inlineStr">
        <is>
          <t xml:space="preserve">CONCLUIDO	</t>
        </is>
      </c>
      <c r="D1763" t="n">
        <v>3.6878</v>
      </c>
      <c r="E1763" t="n">
        <v>27.12</v>
      </c>
      <c r="F1763" t="n">
        <v>23.86</v>
      </c>
      <c r="G1763" t="n">
        <v>55.07</v>
      </c>
      <c r="H1763" t="n">
        <v>0.84</v>
      </c>
      <c r="I1763" t="n">
        <v>26</v>
      </c>
      <c r="J1763" t="n">
        <v>178.88</v>
      </c>
      <c r="K1763" t="n">
        <v>51.39</v>
      </c>
      <c r="L1763" t="n">
        <v>8.5</v>
      </c>
      <c r="M1763" t="n">
        <v>24</v>
      </c>
      <c r="N1763" t="n">
        <v>33.99</v>
      </c>
      <c r="O1763" t="n">
        <v>22296.41</v>
      </c>
      <c r="P1763" t="n">
        <v>292.8</v>
      </c>
      <c r="Q1763" t="n">
        <v>608.88</v>
      </c>
      <c r="R1763" t="n">
        <v>62.77</v>
      </c>
      <c r="S1763" t="n">
        <v>46.36</v>
      </c>
      <c r="T1763" t="n">
        <v>7802.15</v>
      </c>
      <c r="U1763" t="n">
        <v>0.74</v>
      </c>
      <c r="V1763" t="n">
        <v>0.89</v>
      </c>
      <c r="W1763" t="n">
        <v>9.210000000000001</v>
      </c>
      <c r="X1763" t="n">
        <v>0.49</v>
      </c>
      <c r="Y1763" t="n">
        <v>1</v>
      </c>
      <c r="Z1763" t="n">
        <v>10</v>
      </c>
    </row>
    <row r="1764">
      <c r="A1764" t="n">
        <v>31</v>
      </c>
      <c r="B1764" t="n">
        <v>85</v>
      </c>
      <c r="C1764" t="inlineStr">
        <is>
          <t xml:space="preserve">CONCLUIDO	</t>
        </is>
      </c>
      <c r="D1764" t="n">
        <v>3.6925</v>
      </c>
      <c r="E1764" t="n">
        <v>27.08</v>
      </c>
      <c r="F1764" t="n">
        <v>23.86</v>
      </c>
      <c r="G1764" t="n">
        <v>57.27</v>
      </c>
      <c r="H1764" t="n">
        <v>0.87</v>
      </c>
      <c r="I1764" t="n">
        <v>25</v>
      </c>
      <c r="J1764" t="n">
        <v>179.26</v>
      </c>
      <c r="K1764" t="n">
        <v>51.39</v>
      </c>
      <c r="L1764" t="n">
        <v>8.75</v>
      </c>
      <c r="M1764" t="n">
        <v>23</v>
      </c>
      <c r="N1764" t="n">
        <v>34.11</v>
      </c>
      <c r="O1764" t="n">
        <v>22342.26</v>
      </c>
      <c r="P1764" t="n">
        <v>292.46</v>
      </c>
      <c r="Q1764" t="n">
        <v>608.91</v>
      </c>
      <c r="R1764" t="n">
        <v>62.46</v>
      </c>
      <c r="S1764" t="n">
        <v>46.36</v>
      </c>
      <c r="T1764" t="n">
        <v>7651.29</v>
      </c>
      <c r="U1764" t="n">
        <v>0.74</v>
      </c>
      <c r="V1764" t="n">
        <v>0.89</v>
      </c>
      <c r="W1764" t="n">
        <v>9.220000000000001</v>
      </c>
      <c r="X1764" t="n">
        <v>0.49</v>
      </c>
      <c r="Y1764" t="n">
        <v>1</v>
      </c>
      <c r="Z1764" t="n">
        <v>10</v>
      </c>
    </row>
    <row r="1765">
      <c r="A1765" t="n">
        <v>32</v>
      </c>
      <c r="B1765" t="n">
        <v>85</v>
      </c>
      <c r="C1765" t="inlineStr">
        <is>
          <t xml:space="preserve">CONCLUIDO	</t>
        </is>
      </c>
      <c r="D1765" t="n">
        <v>3.6937</v>
      </c>
      <c r="E1765" t="n">
        <v>27.07</v>
      </c>
      <c r="F1765" t="n">
        <v>23.85</v>
      </c>
      <c r="G1765" t="n">
        <v>57.25</v>
      </c>
      <c r="H1765" t="n">
        <v>0.89</v>
      </c>
      <c r="I1765" t="n">
        <v>25</v>
      </c>
      <c r="J1765" t="n">
        <v>179.63</v>
      </c>
      <c r="K1765" t="n">
        <v>51.39</v>
      </c>
      <c r="L1765" t="n">
        <v>9</v>
      </c>
      <c r="M1765" t="n">
        <v>23</v>
      </c>
      <c r="N1765" t="n">
        <v>34.24</v>
      </c>
      <c r="O1765" t="n">
        <v>22388.15</v>
      </c>
      <c r="P1765" t="n">
        <v>291.7</v>
      </c>
      <c r="Q1765" t="n">
        <v>608.8099999999999</v>
      </c>
      <c r="R1765" t="n">
        <v>62.47</v>
      </c>
      <c r="S1765" t="n">
        <v>46.36</v>
      </c>
      <c r="T1765" t="n">
        <v>7659.3</v>
      </c>
      <c r="U1765" t="n">
        <v>0.74</v>
      </c>
      <c r="V1765" t="n">
        <v>0.89</v>
      </c>
      <c r="W1765" t="n">
        <v>9.210000000000001</v>
      </c>
      <c r="X1765" t="n">
        <v>0.48</v>
      </c>
      <c r="Y1765" t="n">
        <v>1</v>
      </c>
      <c r="Z1765" t="n">
        <v>10</v>
      </c>
    </row>
    <row r="1766">
      <c r="A1766" t="n">
        <v>33</v>
      </c>
      <c r="B1766" t="n">
        <v>85</v>
      </c>
      <c r="C1766" t="inlineStr">
        <is>
          <t xml:space="preserve">CONCLUIDO	</t>
        </is>
      </c>
      <c r="D1766" t="n">
        <v>3.7008</v>
      </c>
      <c r="E1766" t="n">
        <v>27.02</v>
      </c>
      <c r="F1766" t="n">
        <v>23.84</v>
      </c>
      <c r="G1766" t="n">
        <v>59.59</v>
      </c>
      <c r="H1766" t="n">
        <v>0.91</v>
      </c>
      <c r="I1766" t="n">
        <v>24</v>
      </c>
      <c r="J1766" t="n">
        <v>180</v>
      </c>
      <c r="K1766" t="n">
        <v>51.39</v>
      </c>
      <c r="L1766" t="n">
        <v>9.25</v>
      </c>
      <c r="M1766" t="n">
        <v>22</v>
      </c>
      <c r="N1766" t="n">
        <v>34.36</v>
      </c>
      <c r="O1766" t="n">
        <v>22434.08</v>
      </c>
      <c r="P1766" t="n">
        <v>291.18</v>
      </c>
      <c r="Q1766" t="n">
        <v>608.8200000000001</v>
      </c>
      <c r="R1766" t="n">
        <v>61.87</v>
      </c>
      <c r="S1766" t="n">
        <v>46.36</v>
      </c>
      <c r="T1766" t="n">
        <v>7363.68</v>
      </c>
      <c r="U1766" t="n">
        <v>0.75</v>
      </c>
      <c r="V1766" t="n">
        <v>0.89</v>
      </c>
      <c r="W1766" t="n">
        <v>9.220000000000001</v>
      </c>
      <c r="X1766" t="n">
        <v>0.46</v>
      </c>
      <c r="Y1766" t="n">
        <v>1</v>
      </c>
      <c r="Z1766" t="n">
        <v>10</v>
      </c>
    </row>
    <row r="1767">
      <c r="A1767" t="n">
        <v>34</v>
      </c>
      <c r="B1767" t="n">
        <v>85</v>
      </c>
      <c r="C1767" t="inlineStr">
        <is>
          <t xml:space="preserve">CONCLUIDO	</t>
        </is>
      </c>
      <c r="D1767" t="n">
        <v>3.7097</v>
      </c>
      <c r="E1767" t="n">
        <v>26.96</v>
      </c>
      <c r="F1767" t="n">
        <v>23.8</v>
      </c>
      <c r="G1767" t="n">
        <v>62.1</v>
      </c>
      <c r="H1767" t="n">
        <v>0.93</v>
      </c>
      <c r="I1767" t="n">
        <v>23</v>
      </c>
      <c r="J1767" t="n">
        <v>180.37</v>
      </c>
      <c r="K1767" t="n">
        <v>51.39</v>
      </c>
      <c r="L1767" t="n">
        <v>9.5</v>
      </c>
      <c r="M1767" t="n">
        <v>21</v>
      </c>
      <c r="N1767" t="n">
        <v>34.48</v>
      </c>
      <c r="O1767" t="n">
        <v>22480.05</v>
      </c>
      <c r="P1767" t="n">
        <v>289.88</v>
      </c>
      <c r="Q1767" t="n">
        <v>608.84</v>
      </c>
      <c r="R1767" t="n">
        <v>60.85</v>
      </c>
      <c r="S1767" t="n">
        <v>46.36</v>
      </c>
      <c r="T1767" t="n">
        <v>6857.6</v>
      </c>
      <c r="U1767" t="n">
        <v>0.76</v>
      </c>
      <c r="V1767" t="n">
        <v>0.9</v>
      </c>
      <c r="W1767" t="n">
        <v>9.210000000000001</v>
      </c>
      <c r="X1767" t="n">
        <v>0.43</v>
      </c>
      <c r="Y1767" t="n">
        <v>1</v>
      </c>
      <c r="Z1767" t="n">
        <v>10</v>
      </c>
    </row>
    <row r="1768">
      <c r="A1768" t="n">
        <v>35</v>
      </c>
      <c r="B1768" t="n">
        <v>85</v>
      </c>
      <c r="C1768" t="inlineStr">
        <is>
          <t xml:space="preserve">CONCLUIDO	</t>
        </is>
      </c>
      <c r="D1768" t="n">
        <v>3.7076</v>
      </c>
      <c r="E1768" t="n">
        <v>26.97</v>
      </c>
      <c r="F1768" t="n">
        <v>23.82</v>
      </c>
      <c r="G1768" t="n">
        <v>62.14</v>
      </c>
      <c r="H1768" t="n">
        <v>0.96</v>
      </c>
      <c r="I1768" t="n">
        <v>23</v>
      </c>
      <c r="J1768" t="n">
        <v>180.75</v>
      </c>
      <c r="K1768" t="n">
        <v>51.39</v>
      </c>
      <c r="L1768" t="n">
        <v>9.75</v>
      </c>
      <c r="M1768" t="n">
        <v>21</v>
      </c>
      <c r="N1768" t="n">
        <v>34.6</v>
      </c>
      <c r="O1768" t="n">
        <v>22526.07</v>
      </c>
      <c r="P1768" t="n">
        <v>289.78</v>
      </c>
      <c r="Q1768" t="n">
        <v>608.79</v>
      </c>
      <c r="R1768" t="n">
        <v>61.27</v>
      </c>
      <c r="S1768" t="n">
        <v>46.36</v>
      </c>
      <c r="T1768" t="n">
        <v>7066.95</v>
      </c>
      <c r="U1768" t="n">
        <v>0.76</v>
      </c>
      <c r="V1768" t="n">
        <v>0.89</v>
      </c>
      <c r="W1768" t="n">
        <v>9.220000000000001</v>
      </c>
      <c r="X1768" t="n">
        <v>0.45</v>
      </c>
      <c r="Y1768" t="n">
        <v>1</v>
      </c>
      <c r="Z1768" t="n">
        <v>10</v>
      </c>
    </row>
    <row r="1769">
      <c r="A1769" t="n">
        <v>36</v>
      </c>
      <c r="B1769" t="n">
        <v>85</v>
      </c>
      <c r="C1769" t="inlineStr">
        <is>
          <t xml:space="preserve">CONCLUIDO	</t>
        </is>
      </c>
      <c r="D1769" t="n">
        <v>3.7157</v>
      </c>
      <c r="E1769" t="n">
        <v>26.91</v>
      </c>
      <c r="F1769" t="n">
        <v>23.8</v>
      </c>
      <c r="G1769" t="n">
        <v>64.90000000000001</v>
      </c>
      <c r="H1769" t="n">
        <v>0.98</v>
      </c>
      <c r="I1769" t="n">
        <v>22</v>
      </c>
      <c r="J1769" t="n">
        <v>181.12</v>
      </c>
      <c r="K1769" t="n">
        <v>51.39</v>
      </c>
      <c r="L1769" t="n">
        <v>10</v>
      </c>
      <c r="M1769" t="n">
        <v>20</v>
      </c>
      <c r="N1769" t="n">
        <v>34.73</v>
      </c>
      <c r="O1769" t="n">
        <v>22572.13</v>
      </c>
      <c r="P1769" t="n">
        <v>289.03</v>
      </c>
      <c r="Q1769" t="n">
        <v>608.91</v>
      </c>
      <c r="R1769" t="n">
        <v>60.39</v>
      </c>
      <c r="S1769" t="n">
        <v>46.36</v>
      </c>
      <c r="T1769" t="n">
        <v>6632.52</v>
      </c>
      <c r="U1769" t="n">
        <v>0.77</v>
      </c>
      <c r="V1769" t="n">
        <v>0.9</v>
      </c>
      <c r="W1769" t="n">
        <v>9.220000000000001</v>
      </c>
      <c r="X1769" t="n">
        <v>0.42</v>
      </c>
      <c r="Y1769" t="n">
        <v>1</v>
      </c>
      <c r="Z1769" t="n">
        <v>10</v>
      </c>
    </row>
    <row r="1770">
      <c r="A1770" t="n">
        <v>37</v>
      </c>
      <c r="B1770" t="n">
        <v>85</v>
      </c>
      <c r="C1770" t="inlineStr">
        <is>
          <t xml:space="preserve">CONCLUIDO	</t>
        </is>
      </c>
      <c r="D1770" t="n">
        <v>3.7136</v>
      </c>
      <c r="E1770" t="n">
        <v>26.93</v>
      </c>
      <c r="F1770" t="n">
        <v>23.81</v>
      </c>
      <c r="G1770" t="n">
        <v>64.94</v>
      </c>
      <c r="H1770" t="n">
        <v>1</v>
      </c>
      <c r="I1770" t="n">
        <v>22</v>
      </c>
      <c r="J1770" t="n">
        <v>181.49</v>
      </c>
      <c r="K1770" t="n">
        <v>51.39</v>
      </c>
      <c r="L1770" t="n">
        <v>10.25</v>
      </c>
      <c r="M1770" t="n">
        <v>20</v>
      </c>
      <c r="N1770" t="n">
        <v>34.85</v>
      </c>
      <c r="O1770" t="n">
        <v>22618.23</v>
      </c>
      <c r="P1770" t="n">
        <v>288.45</v>
      </c>
      <c r="Q1770" t="n">
        <v>608.84</v>
      </c>
      <c r="R1770" t="n">
        <v>60.9</v>
      </c>
      <c r="S1770" t="n">
        <v>46.36</v>
      </c>
      <c r="T1770" t="n">
        <v>6886.12</v>
      </c>
      <c r="U1770" t="n">
        <v>0.76</v>
      </c>
      <c r="V1770" t="n">
        <v>0.89</v>
      </c>
      <c r="W1770" t="n">
        <v>9.220000000000001</v>
      </c>
      <c r="X1770" t="n">
        <v>0.44</v>
      </c>
      <c r="Y1770" t="n">
        <v>1</v>
      </c>
      <c r="Z1770" t="n">
        <v>10</v>
      </c>
    </row>
    <row r="1771">
      <c r="A1771" t="n">
        <v>38</v>
      </c>
      <c r="B1771" t="n">
        <v>85</v>
      </c>
      <c r="C1771" t="inlineStr">
        <is>
          <t xml:space="preserve">CONCLUIDO	</t>
        </is>
      </c>
      <c r="D1771" t="n">
        <v>3.7225</v>
      </c>
      <c r="E1771" t="n">
        <v>26.86</v>
      </c>
      <c r="F1771" t="n">
        <v>23.78</v>
      </c>
      <c r="G1771" t="n">
        <v>67.94</v>
      </c>
      <c r="H1771" t="n">
        <v>1.02</v>
      </c>
      <c r="I1771" t="n">
        <v>21</v>
      </c>
      <c r="J1771" t="n">
        <v>181.87</v>
      </c>
      <c r="K1771" t="n">
        <v>51.39</v>
      </c>
      <c r="L1771" t="n">
        <v>10.5</v>
      </c>
      <c r="M1771" t="n">
        <v>19</v>
      </c>
      <c r="N1771" t="n">
        <v>34.98</v>
      </c>
      <c r="O1771" t="n">
        <v>22664.49</v>
      </c>
      <c r="P1771" t="n">
        <v>287.8</v>
      </c>
      <c r="Q1771" t="n">
        <v>608.77</v>
      </c>
      <c r="R1771" t="n">
        <v>60.15</v>
      </c>
      <c r="S1771" t="n">
        <v>46.36</v>
      </c>
      <c r="T1771" t="n">
        <v>6519.63</v>
      </c>
      <c r="U1771" t="n">
        <v>0.77</v>
      </c>
      <c r="V1771" t="n">
        <v>0.9</v>
      </c>
      <c r="W1771" t="n">
        <v>9.210000000000001</v>
      </c>
      <c r="X1771" t="n">
        <v>0.41</v>
      </c>
      <c r="Y1771" t="n">
        <v>1</v>
      </c>
      <c r="Z1771" t="n">
        <v>10</v>
      </c>
    </row>
    <row r="1772">
      <c r="A1772" t="n">
        <v>39</v>
      </c>
      <c r="B1772" t="n">
        <v>85</v>
      </c>
      <c r="C1772" t="inlineStr">
        <is>
          <t xml:space="preserve">CONCLUIDO	</t>
        </is>
      </c>
      <c r="D1772" t="n">
        <v>3.7244</v>
      </c>
      <c r="E1772" t="n">
        <v>26.85</v>
      </c>
      <c r="F1772" t="n">
        <v>23.77</v>
      </c>
      <c r="G1772" t="n">
        <v>67.90000000000001</v>
      </c>
      <c r="H1772" t="n">
        <v>1.05</v>
      </c>
      <c r="I1772" t="n">
        <v>21</v>
      </c>
      <c r="J1772" t="n">
        <v>182.24</v>
      </c>
      <c r="K1772" t="n">
        <v>51.39</v>
      </c>
      <c r="L1772" t="n">
        <v>10.75</v>
      </c>
      <c r="M1772" t="n">
        <v>19</v>
      </c>
      <c r="N1772" t="n">
        <v>35.1</v>
      </c>
      <c r="O1772" t="n">
        <v>22710.68</v>
      </c>
      <c r="P1772" t="n">
        <v>286.88</v>
      </c>
      <c r="Q1772" t="n">
        <v>608.87</v>
      </c>
      <c r="R1772" t="n">
        <v>59.53</v>
      </c>
      <c r="S1772" t="n">
        <v>46.36</v>
      </c>
      <c r="T1772" t="n">
        <v>6208.28</v>
      </c>
      <c r="U1772" t="n">
        <v>0.78</v>
      </c>
      <c r="V1772" t="n">
        <v>0.9</v>
      </c>
      <c r="W1772" t="n">
        <v>9.210000000000001</v>
      </c>
      <c r="X1772" t="n">
        <v>0.39</v>
      </c>
      <c r="Y1772" t="n">
        <v>1</v>
      </c>
      <c r="Z1772" t="n">
        <v>10</v>
      </c>
    </row>
    <row r="1773">
      <c r="A1773" t="n">
        <v>40</v>
      </c>
      <c r="B1773" t="n">
        <v>85</v>
      </c>
      <c r="C1773" t="inlineStr">
        <is>
          <t xml:space="preserve">CONCLUIDO	</t>
        </is>
      </c>
      <c r="D1773" t="n">
        <v>3.7322</v>
      </c>
      <c r="E1773" t="n">
        <v>26.79</v>
      </c>
      <c r="F1773" t="n">
        <v>23.74</v>
      </c>
      <c r="G1773" t="n">
        <v>71.23</v>
      </c>
      <c r="H1773" t="n">
        <v>1.07</v>
      </c>
      <c r="I1773" t="n">
        <v>20</v>
      </c>
      <c r="J1773" t="n">
        <v>182.62</v>
      </c>
      <c r="K1773" t="n">
        <v>51.39</v>
      </c>
      <c r="L1773" t="n">
        <v>11</v>
      </c>
      <c r="M1773" t="n">
        <v>18</v>
      </c>
      <c r="N1773" t="n">
        <v>35.22</v>
      </c>
      <c r="O1773" t="n">
        <v>22756.91</v>
      </c>
      <c r="P1773" t="n">
        <v>286.27</v>
      </c>
      <c r="Q1773" t="n">
        <v>608.8099999999999</v>
      </c>
      <c r="R1773" t="n">
        <v>59.01</v>
      </c>
      <c r="S1773" t="n">
        <v>46.36</v>
      </c>
      <c r="T1773" t="n">
        <v>5954.26</v>
      </c>
      <c r="U1773" t="n">
        <v>0.79</v>
      </c>
      <c r="V1773" t="n">
        <v>0.9</v>
      </c>
      <c r="W1773" t="n">
        <v>9.210000000000001</v>
      </c>
      <c r="X1773" t="n">
        <v>0.37</v>
      </c>
      <c r="Y1773" t="n">
        <v>1</v>
      </c>
      <c r="Z1773" t="n">
        <v>10</v>
      </c>
    </row>
    <row r="1774">
      <c r="A1774" t="n">
        <v>41</v>
      </c>
      <c r="B1774" t="n">
        <v>85</v>
      </c>
      <c r="C1774" t="inlineStr">
        <is>
          <t xml:space="preserve">CONCLUIDO	</t>
        </is>
      </c>
      <c r="D1774" t="n">
        <v>3.7305</v>
      </c>
      <c r="E1774" t="n">
        <v>26.81</v>
      </c>
      <c r="F1774" t="n">
        <v>23.76</v>
      </c>
      <c r="G1774" t="n">
        <v>71.27</v>
      </c>
      <c r="H1774" t="n">
        <v>1.09</v>
      </c>
      <c r="I1774" t="n">
        <v>20</v>
      </c>
      <c r="J1774" t="n">
        <v>182.99</v>
      </c>
      <c r="K1774" t="n">
        <v>51.39</v>
      </c>
      <c r="L1774" t="n">
        <v>11.25</v>
      </c>
      <c r="M1774" t="n">
        <v>18</v>
      </c>
      <c r="N1774" t="n">
        <v>35.35</v>
      </c>
      <c r="O1774" t="n">
        <v>22803.18</v>
      </c>
      <c r="P1774" t="n">
        <v>285.75</v>
      </c>
      <c r="Q1774" t="n">
        <v>608.83</v>
      </c>
      <c r="R1774" t="n">
        <v>59.03</v>
      </c>
      <c r="S1774" t="n">
        <v>46.36</v>
      </c>
      <c r="T1774" t="n">
        <v>5964.02</v>
      </c>
      <c r="U1774" t="n">
        <v>0.79</v>
      </c>
      <c r="V1774" t="n">
        <v>0.9</v>
      </c>
      <c r="W1774" t="n">
        <v>9.220000000000001</v>
      </c>
      <c r="X1774" t="n">
        <v>0.38</v>
      </c>
      <c r="Y1774" t="n">
        <v>1</v>
      </c>
      <c r="Z1774" t="n">
        <v>10</v>
      </c>
    </row>
    <row r="1775">
      <c r="A1775" t="n">
        <v>42</v>
      </c>
      <c r="B1775" t="n">
        <v>85</v>
      </c>
      <c r="C1775" t="inlineStr">
        <is>
          <t xml:space="preserve">CONCLUIDO	</t>
        </is>
      </c>
      <c r="D1775" t="n">
        <v>3.7386</v>
      </c>
      <c r="E1775" t="n">
        <v>26.75</v>
      </c>
      <c r="F1775" t="n">
        <v>23.73</v>
      </c>
      <c r="G1775" t="n">
        <v>74.94</v>
      </c>
      <c r="H1775" t="n">
        <v>1.11</v>
      </c>
      <c r="I1775" t="n">
        <v>19</v>
      </c>
      <c r="J1775" t="n">
        <v>183.37</v>
      </c>
      <c r="K1775" t="n">
        <v>51.39</v>
      </c>
      <c r="L1775" t="n">
        <v>11.5</v>
      </c>
      <c r="M1775" t="n">
        <v>17</v>
      </c>
      <c r="N1775" t="n">
        <v>35.48</v>
      </c>
      <c r="O1775" t="n">
        <v>22849.49</v>
      </c>
      <c r="P1775" t="n">
        <v>285.55</v>
      </c>
      <c r="Q1775" t="n">
        <v>608.8200000000001</v>
      </c>
      <c r="R1775" t="n">
        <v>58.4</v>
      </c>
      <c r="S1775" t="n">
        <v>46.36</v>
      </c>
      <c r="T1775" t="n">
        <v>5653.25</v>
      </c>
      <c r="U1775" t="n">
        <v>0.79</v>
      </c>
      <c r="V1775" t="n">
        <v>0.9</v>
      </c>
      <c r="W1775" t="n">
        <v>9.210000000000001</v>
      </c>
      <c r="X1775" t="n">
        <v>0.36</v>
      </c>
      <c r="Y1775" t="n">
        <v>1</v>
      </c>
      <c r="Z1775" t="n">
        <v>10</v>
      </c>
    </row>
    <row r="1776">
      <c r="A1776" t="n">
        <v>43</v>
      </c>
      <c r="B1776" t="n">
        <v>85</v>
      </c>
      <c r="C1776" t="inlineStr">
        <is>
          <t xml:space="preserve">CONCLUIDO	</t>
        </is>
      </c>
      <c r="D1776" t="n">
        <v>3.7382</v>
      </c>
      <c r="E1776" t="n">
        <v>26.75</v>
      </c>
      <c r="F1776" t="n">
        <v>23.73</v>
      </c>
      <c r="G1776" t="n">
        <v>74.95</v>
      </c>
      <c r="H1776" t="n">
        <v>1.13</v>
      </c>
      <c r="I1776" t="n">
        <v>19</v>
      </c>
      <c r="J1776" t="n">
        <v>183.74</v>
      </c>
      <c r="K1776" t="n">
        <v>51.39</v>
      </c>
      <c r="L1776" t="n">
        <v>11.75</v>
      </c>
      <c r="M1776" t="n">
        <v>17</v>
      </c>
      <c r="N1776" t="n">
        <v>35.6</v>
      </c>
      <c r="O1776" t="n">
        <v>22895.85</v>
      </c>
      <c r="P1776" t="n">
        <v>284.67</v>
      </c>
      <c r="Q1776" t="n">
        <v>608.83</v>
      </c>
      <c r="R1776" t="n">
        <v>58.75</v>
      </c>
      <c r="S1776" t="n">
        <v>46.36</v>
      </c>
      <c r="T1776" t="n">
        <v>5826.56</v>
      </c>
      <c r="U1776" t="n">
        <v>0.79</v>
      </c>
      <c r="V1776" t="n">
        <v>0.9</v>
      </c>
      <c r="W1776" t="n">
        <v>9.210000000000001</v>
      </c>
      <c r="X1776" t="n">
        <v>0.36</v>
      </c>
      <c r="Y1776" t="n">
        <v>1</v>
      </c>
      <c r="Z1776" t="n">
        <v>10</v>
      </c>
    </row>
    <row r="1777">
      <c r="A1777" t="n">
        <v>44</v>
      </c>
      <c r="B1777" t="n">
        <v>85</v>
      </c>
      <c r="C1777" t="inlineStr">
        <is>
          <t xml:space="preserve">CONCLUIDO	</t>
        </is>
      </c>
      <c r="D1777" t="n">
        <v>3.7457</v>
      </c>
      <c r="E1777" t="n">
        <v>26.7</v>
      </c>
      <c r="F1777" t="n">
        <v>23.71</v>
      </c>
      <c r="G1777" t="n">
        <v>79.05</v>
      </c>
      <c r="H1777" t="n">
        <v>1.16</v>
      </c>
      <c r="I1777" t="n">
        <v>18</v>
      </c>
      <c r="J1777" t="n">
        <v>184.12</v>
      </c>
      <c r="K1777" t="n">
        <v>51.39</v>
      </c>
      <c r="L1777" t="n">
        <v>12</v>
      </c>
      <c r="M1777" t="n">
        <v>16</v>
      </c>
      <c r="N1777" t="n">
        <v>35.73</v>
      </c>
      <c r="O1777" t="n">
        <v>22942.24</v>
      </c>
      <c r="P1777" t="n">
        <v>283.61</v>
      </c>
      <c r="Q1777" t="n">
        <v>608.78</v>
      </c>
      <c r="R1777" t="n">
        <v>58.05</v>
      </c>
      <c r="S1777" t="n">
        <v>46.36</v>
      </c>
      <c r="T1777" t="n">
        <v>5480.8</v>
      </c>
      <c r="U1777" t="n">
        <v>0.8</v>
      </c>
      <c r="V1777" t="n">
        <v>0.9</v>
      </c>
      <c r="W1777" t="n">
        <v>9.210000000000001</v>
      </c>
      <c r="X1777" t="n">
        <v>0.34</v>
      </c>
      <c r="Y1777" t="n">
        <v>1</v>
      </c>
      <c r="Z1777" t="n">
        <v>10</v>
      </c>
    </row>
    <row r="1778">
      <c r="A1778" t="n">
        <v>45</v>
      </c>
      <c r="B1778" t="n">
        <v>85</v>
      </c>
      <c r="C1778" t="inlineStr">
        <is>
          <t xml:space="preserve">CONCLUIDO	</t>
        </is>
      </c>
      <c r="D1778" t="n">
        <v>3.7484</v>
      </c>
      <c r="E1778" t="n">
        <v>26.68</v>
      </c>
      <c r="F1778" t="n">
        <v>23.7</v>
      </c>
      <c r="G1778" t="n">
        <v>78.98999999999999</v>
      </c>
      <c r="H1778" t="n">
        <v>1.18</v>
      </c>
      <c r="I1778" t="n">
        <v>18</v>
      </c>
      <c r="J1778" t="n">
        <v>184.5</v>
      </c>
      <c r="K1778" t="n">
        <v>51.39</v>
      </c>
      <c r="L1778" t="n">
        <v>12.25</v>
      </c>
      <c r="M1778" t="n">
        <v>16</v>
      </c>
      <c r="N1778" t="n">
        <v>35.85</v>
      </c>
      <c r="O1778" t="n">
        <v>22988.69</v>
      </c>
      <c r="P1778" t="n">
        <v>283.54</v>
      </c>
      <c r="Q1778" t="n">
        <v>608.77</v>
      </c>
      <c r="R1778" t="n">
        <v>57.34</v>
      </c>
      <c r="S1778" t="n">
        <v>46.36</v>
      </c>
      <c r="T1778" t="n">
        <v>5126.56</v>
      </c>
      <c r="U1778" t="n">
        <v>0.8100000000000001</v>
      </c>
      <c r="V1778" t="n">
        <v>0.9</v>
      </c>
      <c r="W1778" t="n">
        <v>9.210000000000001</v>
      </c>
      <c r="X1778" t="n">
        <v>0.32</v>
      </c>
      <c r="Y1778" t="n">
        <v>1</v>
      </c>
      <c r="Z1778" t="n">
        <v>10</v>
      </c>
    </row>
    <row r="1779">
      <c r="A1779" t="n">
        <v>46</v>
      </c>
      <c r="B1779" t="n">
        <v>85</v>
      </c>
      <c r="C1779" t="inlineStr">
        <is>
          <t xml:space="preserve">CONCLUIDO	</t>
        </is>
      </c>
      <c r="D1779" t="n">
        <v>3.7469</v>
      </c>
      <c r="E1779" t="n">
        <v>26.69</v>
      </c>
      <c r="F1779" t="n">
        <v>23.71</v>
      </c>
      <c r="G1779" t="n">
        <v>79.02</v>
      </c>
      <c r="H1779" t="n">
        <v>1.2</v>
      </c>
      <c r="I1779" t="n">
        <v>18</v>
      </c>
      <c r="J1779" t="n">
        <v>184.87</v>
      </c>
      <c r="K1779" t="n">
        <v>51.39</v>
      </c>
      <c r="L1779" t="n">
        <v>12.5</v>
      </c>
      <c r="M1779" t="n">
        <v>16</v>
      </c>
      <c r="N1779" t="n">
        <v>35.98</v>
      </c>
      <c r="O1779" t="n">
        <v>23035.17</v>
      </c>
      <c r="P1779" t="n">
        <v>282.31</v>
      </c>
      <c r="Q1779" t="n">
        <v>608.86</v>
      </c>
      <c r="R1779" t="n">
        <v>57.83</v>
      </c>
      <c r="S1779" t="n">
        <v>46.36</v>
      </c>
      <c r="T1779" t="n">
        <v>5371.11</v>
      </c>
      <c r="U1779" t="n">
        <v>0.8</v>
      </c>
      <c r="V1779" t="n">
        <v>0.9</v>
      </c>
      <c r="W1779" t="n">
        <v>9.199999999999999</v>
      </c>
      <c r="X1779" t="n">
        <v>0.33</v>
      </c>
      <c r="Y1779" t="n">
        <v>1</v>
      </c>
      <c r="Z1779" t="n">
        <v>10</v>
      </c>
    </row>
    <row r="1780">
      <c r="A1780" t="n">
        <v>47</v>
      </c>
      <c r="B1780" t="n">
        <v>85</v>
      </c>
      <c r="C1780" t="inlineStr">
        <is>
          <t xml:space="preserve">CONCLUIDO	</t>
        </is>
      </c>
      <c r="D1780" t="n">
        <v>3.7555</v>
      </c>
      <c r="E1780" t="n">
        <v>26.63</v>
      </c>
      <c r="F1780" t="n">
        <v>23.68</v>
      </c>
      <c r="G1780" t="n">
        <v>83.56999999999999</v>
      </c>
      <c r="H1780" t="n">
        <v>1.22</v>
      </c>
      <c r="I1780" t="n">
        <v>17</v>
      </c>
      <c r="J1780" t="n">
        <v>185.25</v>
      </c>
      <c r="K1780" t="n">
        <v>51.39</v>
      </c>
      <c r="L1780" t="n">
        <v>12.75</v>
      </c>
      <c r="M1780" t="n">
        <v>15</v>
      </c>
      <c r="N1780" t="n">
        <v>36.11</v>
      </c>
      <c r="O1780" t="n">
        <v>23081.7</v>
      </c>
      <c r="P1780" t="n">
        <v>281.61</v>
      </c>
      <c r="Q1780" t="n">
        <v>608.88</v>
      </c>
      <c r="R1780" t="n">
        <v>57.05</v>
      </c>
      <c r="S1780" t="n">
        <v>46.36</v>
      </c>
      <c r="T1780" t="n">
        <v>4985.73</v>
      </c>
      <c r="U1780" t="n">
        <v>0.8100000000000001</v>
      </c>
      <c r="V1780" t="n">
        <v>0.9</v>
      </c>
      <c r="W1780" t="n">
        <v>9.199999999999999</v>
      </c>
      <c r="X1780" t="n">
        <v>0.31</v>
      </c>
      <c r="Y1780" t="n">
        <v>1</v>
      </c>
      <c r="Z1780" t="n">
        <v>10</v>
      </c>
    </row>
    <row r="1781">
      <c r="A1781" t="n">
        <v>48</v>
      </c>
      <c r="B1781" t="n">
        <v>85</v>
      </c>
      <c r="C1781" t="inlineStr">
        <is>
          <t xml:space="preserve">CONCLUIDO	</t>
        </is>
      </c>
      <c r="D1781" t="n">
        <v>3.752</v>
      </c>
      <c r="E1781" t="n">
        <v>26.65</v>
      </c>
      <c r="F1781" t="n">
        <v>23.7</v>
      </c>
      <c r="G1781" t="n">
        <v>83.66</v>
      </c>
      <c r="H1781" t="n">
        <v>1.24</v>
      </c>
      <c r="I1781" t="n">
        <v>17</v>
      </c>
      <c r="J1781" t="n">
        <v>185.63</v>
      </c>
      <c r="K1781" t="n">
        <v>51.39</v>
      </c>
      <c r="L1781" t="n">
        <v>13</v>
      </c>
      <c r="M1781" t="n">
        <v>15</v>
      </c>
      <c r="N1781" t="n">
        <v>36.24</v>
      </c>
      <c r="O1781" t="n">
        <v>23128.27</v>
      </c>
      <c r="P1781" t="n">
        <v>281.82</v>
      </c>
      <c r="Q1781" t="n">
        <v>608.86</v>
      </c>
      <c r="R1781" t="n">
        <v>57.66</v>
      </c>
      <c r="S1781" t="n">
        <v>46.36</v>
      </c>
      <c r="T1781" t="n">
        <v>5291.62</v>
      </c>
      <c r="U1781" t="n">
        <v>0.8</v>
      </c>
      <c r="V1781" t="n">
        <v>0.9</v>
      </c>
      <c r="W1781" t="n">
        <v>9.210000000000001</v>
      </c>
      <c r="X1781" t="n">
        <v>0.33</v>
      </c>
      <c r="Y1781" t="n">
        <v>1</v>
      </c>
      <c r="Z1781" t="n">
        <v>10</v>
      </c>
    </row>
    <row r="1782">
      <c r="A1782" t="n">
        <v>49</v>
      </c>
      <c r="B1782" t="n">
        <v>85</v>
      </c>
      <c r="C1782" t="inlineStr">
        <is>
          <t xml:space="preserve">CONCLUIDO	</t>
        </is>
      </c>
      <c r="D1782" t="n">
        <v>3.7533</v>
      </c>
      <c r="E1782" t="n">
        <v>26.64</v>
      </c>
      <c r="F1782" t="n">
        <v>23.69</v>
      </c>
      <c r="G1782" t="n">
        <v>83.63</v>
      </c>
      <c r="H1782" t="n">
        <v>1.26</v>
      </c>
      <c r="I1782" t="n">
        <v>17</v>
      </c>
      <c r="J1782" t="n">
        <v>186.01</v>
      </c>
      <c r="K1782" t="n">
        <v>51.39</v>
      </c>
      <c r="L1782" t="n">
        <v>13.25</v>
      </c>
      <c r="M1782" t="n">
        <v>15</v>
      </c>
      <c r="N1782" t="n">
        <v>36.36</v>
      </c>
      <c r="O1782" t="n">
        <v>23174.88</v>
      </c>
      <c r="P1782" t="n">
        <v>280.96</v>
      </c>
      <c r="Q1782" t="n">
        <v>608.78</v>
      </c>
      <c r="R1782" t="n">
        <v>57.39</v>
      </c>
      <c r="S1782" t="n">
        <v>46.36</v>
      </c>
      <c r="T1782" t="n">
        <v>5156.86</v>
      </c>
      <c r="U1782" t="n">
        <v>0.8100000000000001</v>
      </c>
      <c r="V1782" t="n">
        <v>0.9</v>
      </c>
      <c r="W1782" t="n">
        <v>9.210000000000001</v>
      </c>
      <c r="X1782" t="n">
        <v>0.32</v>
      </c>
      <c r="Y1782" t="n">
        <v>1</v>
      </c>
      <c r="Z1782" t="n">
        <v>10</v>
      </c>
    </row>
    <row r="1783">
      <c r="A1783" t="n">
        <v>50</v>
      </c>
      <c r="B1783" t="n">
        <v>85</v>
      </c>
      <c r="C1783" t="inlineStr">
        <is>
          <t xml:space="preserve">CONCLUIDO	</t>
        </is>
      </c>
      <c r="D1783" t="n">
        <v>3.7617</v>
      </c>
      <c r="E1783" t="n">
        <v>26.58</v>
      </c>
      <c r="F1783" t="n">
        <v>23.67</v>
      </c>
      <c r="G1783" t="n">
        <v>88.76000000000001</v>
      </c>
      <c r="H1783" t="n">
        <v>1.29</v>
      </c>
      <c r="I1783" t="n">
        <v>16</v>
      </c>
      <c r="J1783" t="n">
        <v>186.38</v>
      </c>
      <c r="K1783" t="n">
        <v>51.39</v>
      </c>
      <c r="L1783" t="n">
        <v>13.5</v>
      </c>
      <c r="M1783" t="n">
        <v>14</v>
      </c>
      <c r="N1783" t="n">
        <v>36.49</v>
      </c>
      <c r="O1783" t="n">
        <v>23221.54</v>
      </c>
      <c r="P1783" t="n">
        <v>280.1</v>
      </c>
      <c r="Q1783" t="n">
        <v>608.85</v>
      </c>
      <c r="R1783" t="n">
        <v>56.64</v>
      </c>
      <c r="S1783" t="n">
        <v>46.36</v>
      </c>
      <c r="T1783" t="n">
        <v>4786.76</v>
      </c>
      <c r="U1783" t="n">
        <v>0.82</v>
      </c>
      <c r="V1783" t="n">
        <v>0.9</v>
      </c>
      <c r="W1783" t="n">
        <v>9.199999999999999</v>
      </c>
      <c r="X1783" t="n">
        <v>0.3</v>
      </c>
      <c r="Y1783" t="n">
        <v>1</v>
      </c>
      <c r="Z1783" t="n">
        <v>10</v>
      </c>
    </row>
    <row r="1784">
      <c r="A1784" t="n">
        <v>51</v>
      </c>
      <c r="B1784" t="n">
        <v>85</v>
      </c>
      <c r="C1784" t="inlineStr">
        <is>
          <t xml:space="preserve">CONCLUIDO	</t>
        </is>
      </c>
      <c r="D1784" t="n">
        <v>3.7593</v>
      </c>
      <c r="E1784" t="n">
        <v>26.6</v>
      </c>
      <c r="F1784" t="n">
        <v>23.69</v>
      </c>
      <c r="G1784" t="n">
        <v>88.81999999999999</v>
      </c>
      <c r="H1784" t="n">
        <v>1.31</v>
      </c>
      <c r="I1784" t="n">
        <v>16</v>
      </c>
      <c r="J1784" t="n">
        <v>186.76</v>
      </c>
      <c r="K1784" t="n">
        <v>51.39</v>
      </c>
      <c r="L1784" t="n">
        <v>13.75</v>
      </c>
      <c r="M1784" t="n">
        <v>14</v>
      </c>
      <c r="N1784" t="n">
        <v>36.62</v>
      </c>
      <c r="O1784" t="n">
        <v>23268.24</v>
      </c>
      <c r="P1784" t="n">
        <v>280.11</v>
      </c>
      <c r="Q1784" t="n">
        <v>608.8</v>
      </c>
      <c r="R1784" t="n">
        <v>57.12</v>
      </c>
      <c r="S1784" t="n">
        <v>46.36</v>
      </c>
      <c r="T1784" t="n">
        <v>5029.53</v>
      </c>
      <c r="U1784" t="n">
        <v>0.8100000000000001</v>
      </c>
      <c r="V1784" t="n">
        <v>0.9</v>
      </c>
      <c r="W1784" t="n">
        <v>9.210000000000001</v>
      </c>
      <c r="X1784" t="n">
        <v>0.31</v>
      </c>
      <c r="Y1784" t="n">
        <v>1</v>
      </c>
      <c r="Z1784" t="n">
        <v>10</v>
      </c>
    </row>
    <row r="1785">
      <c r="A1785" t="n">
        <v>52</v>
      </c>
      <c r="B1785" t="n">
        <v>85</v>
      </c>
      <c r="C1785" t="inlineStr">
        <is>
          <t xml:space="preserve">CONCLUIDO	</t>
        </is>
      </c>
      <c r="D1785" t="n">
        <v>3.7589</v>
      </c>
      <c r="E1785" t="n">
        <v>26.6</v>
      </c>
      <c r="F1785" t="n">
        <v>23.69</v>
      </c>
      <c r="G1785" t="n">
        <v>88.83</v>
      </c>
      <c r="H1785" t="n">
        <v>1.33</v>
      </c>
      <c r="I1785" t="n">
        <v>16</v>
      </c>
      <c r="J1785" t="n">
        <v>187.14</v>
      </c>
      <c r="K1785" t="n">
        <v>51.39</v>
      </c>
      <c r="L1785" t="n">
        <v>14</v>
      </c>
      <c r="M1785" t="n">
        <v>14</v>
      </c>
      <c r="N1785" t="n">
        <v>36.75</v>
      </c>
      <c r="O1785" t="n">
        <v>23314.98</v>
      </c>
      <c r="P1785" t="n">
        <v>278.92</v>
      </c>
      <c r="Q1785" t="n">
        <v>608.8099999999999</v>
      </c>
      <c r="R1785" t="n">
        <v>57.39</v>
      </c>
      <c r="S1785" t="n">
        <v>46.36</v>
      </c>
      <c r="T1785" t="n">
        <v>5163.47</v>
      </c>
      <c r="U1785" t="n">
        <v>0.8100000000000001</v>
      </c>
      <c r="V1785" t="n">
        <v>0.9</v>
      </c>
      <c r="W1785" t="n">
        <v>9.199999999999999</v>
      </c>
      <c r="X1785" t="n">
        <v>0.32</v>
      </c>
      <c r="Y1785" t="n">
        <v>1</v>
      </c>
      <c r="Z1785" t="n">
        <v>10</v>
      </c>
    </row>
    <row r="1786">
      <c r="A1786" t="n">
        <v>53</v>
      </c>
      <c r="B1786" t="n">
        <v>85</v>
      </c>
      <c r="C1786" t="inlineStr">
        <is>
          <t xml:space="preserve">CONCLUIDO	</t>
        </is>
      </c>
      <c r="D1786" t="n">
        <v>3.7671</v>
      </c>
      <c r="E1786" t="n">
        <v>26.55</v>
      </c>
      <c r="F1786" t="n">
        <v>23.66</v>
      </c>
      <c r="G1786" t="n">
        <v>94.66</v>
      </c>
      <c r="H1786" t="n">
        <v>1.35</v>
      </c>
      <c r="I1786" t="n">
        <v>15</v>
      </c>
      <c r="J1786" t="n">
        <v>187.52</v>
      </c>
      <c r="K1786" t="n">
        <v>51.39</v>
      </c>
      <c r="L1786" t="n">
        <v>14.25</v>
      </c>
      <c r="M1786" t="n">
        <v>13</v>
      </c>
      <c r="N1786" t="n">
        <v>36.88</v>
      </c>
      <c r="O1786" t="n">
        <v>23361.77</v>
      </c>
      <c r="P1786" t="n">
        <v>277.96</v>
      </c>
      <c r="Q1786" t="n">
        <v>608.76</v>
      </c>
      <c r="R1786" t="n">
        <v>56.4</v>
      </c>
      <c r="S1786" t="n">
        <v>46.36</v>
      </c>
      <c r="T1786" t="n">
        <v>4673.56</v>
      </c>
      <c r="U1786" t="n">
        <v>0.82</v>
      </c>
      <c r="V1786" t="n">
        <v>0.9</v>
      </c>
      <c r="W1786" t="n">
        <v>9.210000000000001</v>
      </c>
      <c r="X1786" t="n">
        <v>0.29</v>
      </c>
      <c r="Y1786" t="n">
        <v>1</v>
      </c>
      <c r="Z1786" t="n">
        <v>10</v>
      </c>
    </row>
    <row r="1787">
      <c r="A1787" t="n">
        <v>54</v>
      </c>
      <c r="B1787" t="n">
        <v>85</v>
      </c>
      <c r="C1787" t="inlineStr">
        <is>
          <t xml:space="preserve">CONCLUIDO	</t>
        </is>
      </c>
      <c r="D1787" t="n">
        <v>3.7698</v>
      </c>
      <c r="E1787" t="n">
        <v>26.53</v>
      </c>
      <c r="F1787" t="n">
        <v>23.65</v>
      </c>
      <c r="G1787" t="n">
        <v>94.58</v>
      </c>
      <c r="H1787" t="n">
        <v>1.37</v>
      </c>
      <c r="I1787" t="n">
        <v>15</v>
      </c>
      <c r="J1787" t="n">
        <v>187.9</v>
      </c>
      <c r="K1787" t="n">
        <v>51.39</v>
      </c>
      <c r="L1787" t="n">
        <v>14.5</v>
      </c>
      <c r="M1787" t="n">
        <v>13</v>
      </c>
      <c r="N1787" t="n">
        <v>37.01</v>
      </c>
      <c r="O1787" t="n">
        <v>23408.6</v>
      </c>
      <c r="P1787" t="n">
        <v>277.94</v>
      </c>
      <c r="Q1787" t="n">
        <v>608.77</v>
      </c>
      <c r="R1787" t="n">
        <v>55.9</v>
      </c>
      <c r="S1787" t="n">
        <v>46.36</v>
      </c>
      <c r="T1787" t="n">
        <v>4420.49</v>
      </c>
      <c r="U1787" t="n">
        <v>0.83</v>
      </c>
      <c r="V1787" t="n">
        <v>0.9</v>
      </c>
      <c r="W1787" t="n">
        <v>9.199999999999999</v>
      </c>
      <c r="X1787" t="n">
        <v>0.27</v>
      </c>
      <c r="Y1787" t="n">
        <v>1</v>
      </c>
      <c r="Z1787" t="n">
        <v>10</v>
      </c>
    </row>
    <row r="1788">
      <c r="A1788" t="n">
        <v>55</v>
      </c>
      <c r="B1788" t="n">
        <v>85</v>
      </c>
      <c r="C1788" t="inlineStr">
        <is>
          <t xml:space="preserve">CONCLUIDO	</t>
        </is>
      </c>
      <c r="D1788" t="n">
        <v>3.7677</v>
      </c>
      <c r="E1788" t="n">
        <v>26.54</v>
      </c>
      <c r="F1788" t="n">
        <v>23.66</v>
      </c>
      <c r="G1788" t="n">
        <v>94.64</v>
      </c>
      <c r="H1788" t="n">
        <v>1.39</v>
      </c>
      <c r="I1788" t="n">
        <v>15</v>
      </c>
      <c r="J1788" t="n">
        <v>188.28</v>
      </c>
      <c r="K1788" t="n">
        <v>51.39</v>
      </c>
      <c r="L1788" t="n">
        <v>14.75</v>
      </c>
      <c r="M1788" t="n">
        <v>13</v>
      </c>
      <c r="N1788" t="n">
        <v>37.14</v>
      </c>
      <c r="O1788" t="n">
        <v>23455.48</v>
      </c>
      <c r="P1788" t="n">
        <v>277.87</v>
      </c>
      <c r="Q1788" t="n">
        <v>608.78</v>
      </c>
      <c r="R1788" t="n">
        <v>56.39</v>
      </c>
      <c r="S1788" t="n">
        <v>46.36</v>
      </c>
      <c r="T1788" t="n">
        <v>4667.83</v>
      </c>
      <c r="U1788" t="n">
        <v>0.82</v>
      </c>
      <c r="V1788" t="n">
        <v>0.9</v>
      </c>
      <c r="W1788" t="n">
        <v>9.199999999999999</v>
      </c>
      <c r="X1788" t="n">
        <v>0.29</v>
      </c>
      <c r="Y1788" t="n">
        <v>1</v>
      </c>
      <c r="Z1788" t="n">
        <v>10</v>
      </c>
    </row>
    <row r="1789">
      <c r="A1789" t="n">
        <v>56</v>
      </c>
      <c r="B1789" t="n">
        <v>85</v>
      </c>
      <c r="C1789" t="inlineStr">
        <is>
          <t xml:space="preserve">CONCLUIDO	</t>
        </is>
      </c>
      <c r="D1789" t="n">
        <v>3.7688</v>
      </c>
      <c r="E1789" t="n">
        <v>26.53</v>
      </c>
      <c r="F1789" t="n">
        <v>23.65</v>
      </c>
      <c r="G1789" t="n">
        <v>94.61</v>
      </c>
      <c r="H1789" t="n">
        <v>1.41</v>
      </c>
      <c r="I1789" t="n">
        <v>15</v>
      </c>
      <c r="J1789" t="n">
        <v>188.66</v>
      </c>
      <c r="K1789" t="n">
        <v>51.39</v>
      </c>
      <c r="L1789" t="n">
        <v>15</v>
      </c>
      <c r="M1789" t="n">
        <v>13</v>
      </c>
      <c r="N1789" t="n">
        <v>37.27</v>
      </c>
      <c r="O1789" t="n">
        <v>23502.4</v>
      </c>
      <c r="P1789" t="n">
        <v>276.5</v>
      </c>
      <c r="Q1789" t="n">
        <v>608.77</v>
      </c>
      <c r="R1789" t="n">
        <v>56.06</v>
      </c>
      <c r="S1789" t="n">
        <v>46.36</v>
      </c>
      <c r="T1789" t="n">
        <v>4501.82</v>
      </c>
      <c r="U1789" t="n">
        <v>0.83</v>
      </c>
      <c r="V1789" t="n">
        <v>0.9</v>
      </c>
      <c r="W1789" t="n">
        <v>9.199999999999999</v>
      </c>
      <c r="X1789" t="n">
        <v>0.28</v>
      </c>
      <c r="Y1789" t="n">
        <v>1</v>
      </c>
      <c r="Z1789" t="n">
        <v>10</v>
      </c>
    </row>
    <row r="1790">
      <c r="A1790" t="n">
        <v>57</v>
      </c>
      <c r="B1790" t="n">
        <v>85</v>
      </c>
      <c r="C1790" t="inlineStr">
        <is>
          <t xml:space="preserve">CONCLUIDO	</t>
        </is>
      </c>
      <c r="D1790" t="n">
        <v>3.7782</v>
      </c>
      <c r="E1790" t="n">
        <v>26.47</v>
      </c>
      <c r="F1790" t="n">
        <v>23.62</v>
      </c>
      <c r="G1790" t="n">
        <v>101.23</v>
      </c>
      <c r="H1790" t="n">
        <v>1.43</v>
      </c>
      <c r="I1790" t="n">
        <v>14</v>
      </c>
      <c r="J1790" t="n">
        <v>189.04</v>
      </c>
      <c r="K1790" t="n">
        <v>51.39</v>
      </c>
      <c r="L1790" t="n">
        <v>15.25</v>
      </c>
      <c r="M1790" t="n">
        <v>12</v>
      </c>
      <c r="N1790" t="n">
        <v>37.4</v>
      </c>
      <c r="O1790" t="n">
        <v>23549.36</v>
      </c>
      <c r="P1790" t="n">
        <v>275.36</v>
      </c>
      <c r="Q1790" t="n">
        <v>608.8</v>
      </c>
      <c r="R1790" t="n">
        <v>55.15</v>
      </c>
      <c r="S1790" t="n">
        <v>46.36</v>
      </c>
      <c r="T1790" t="n">
        <v>4053.18</v>
      </c>
      <c r="U1790" t="n">
        <v>0.84</v>
      </c>
      <c r="V1790" t="n">
        <v>0.9</v>
      </c>
      <c r="W1790" t="n">
        <v>9.199999999999999</v>
      </c>
      <c r="X1790" t="n">
        <v>0.25</v>
      </c>
      <c r="Y1790" t="n">
        <v>1</v>
      </c>
      <c r="Z1790" t="n">
        <v>10</v>
      </c>
    </row>
    <row r="1791">
      <c r="A1791" t="n">
        <v>58</v>
      </c>
      <c r="B1791" t="n">
        <v>85</v>
      </c>
      <c r="C1791" t="inlineStr">
        <is>
          <t xml:space="preserve">CONCLUIDO	</t>
        </is>
      </c>
      <c r="D1791" t="n">
        <v>3.7778</v>
      </c>
      <c r="E1791" t="n">
        <v>26.47</v>
      </c>
      <c r="F1791" t="n">
        <v>23.62</v>
      </c>
      <c r="G1791" t="n">
        <v>101.24</v>
      </c>
      <c r="H1791" t="n">
        <v>1.45</v>
      </c>
      <c r="I1791" t="n">
        <v>14</v>
      </c>
      <c r="J1791" t="n">
        <v>189.42</v>
      </c>
      <c r="K1791" t="n">
        <v>51.39</v>
      </c>
      <c r="L1791" t="n">
        <v>15.5</v>
      </c>
      <c r="M1791" t="n">
        <v>12</v>
      </c>
      <c r="N1791" t="n">
        <v>37.53</v>
      </c>
      <c r="O1791" t="n">
        <v>23596.37</v>
      </c>
      <c r="P1791" t="n">
        <v>275.56</v>
      </c>
      <c r="Q1791" t="n">
        <v>608.76</v>
      </c>
      <c r="R1791" t="n">
        <v>55.17</v>
      </c>
      <c r="S1791" t="n">
        <v>46.36</v>
      </c>
      <c r="T1791" t="n">
        <v>4064.61</v>
      </c>
      <c r="U1791" t="n">
        <v>0.84</v>
      </c>
      <c r="V1791" t="n">
        <v>0.9</v>
      </c>
      <c r="W1791" t="n">
        <v>9.199999999999999</v>
      </c>
      <c r="X1791" t="n">
        <v>0.25</v>
      </c>
      <c r="Y1791" t="n">
        <v>1</v>
      </c>
      <c r="Z1791" t="n">
        <v>10</v>
      </c>
    </row>
    <row r="1792">
      <c r="A1792" t="n">
        <v>59</v>
      </c>
      <c r="B1792" t="n">
        <v>85</v>
      </c>
      <c r="C1792" t="inlineStr">
        <is>
          <t xml:space="preserve">CONCLUIDO	</t>
        </is>
      </c>
      <c r="D1792" t="n">
        <v>3.7782</v>
      </c>
      <c r="E1792" t="n">
        <v>26.47</v>
      </c>
      <c r="F1792" t="n">
        <v>23.62</v>
      </c>
      <c r="G1792" t="n">
        <v>101.23</v>
      </c>
      <c r="H1792" t="n">
        <v>1.47</v>
      </c>
      <c r="I1792" t="n">
        <v>14</v>
      </c>
      <c r="J1792" t="n">
        <v>189.81</v>
      </c>
      <c r="K1792" t="n">
        <v>51.39</v>
      </c>
      <c r="L1792" t="n">
        <v>15.75</v>
      </c>
      <c r="M1792" t="n">
        <v>12</v>
      </c>
      <c r="N1792" t="n">
        <v>37.66</v>
      </c>
      <c r="O1792" t="n">
        <v>23643.43</v>
      </c>
      <c r="P1792" t="n">
        <v>275.23</v>
      </c>
      <c r="Q1792" t="n">
        <v>608.77</v>
      </c>
      <c r="R1792" t="n">
        <v>55.02</v>
      </c>
      <c r="S1792" t="n">
        <v>46.36</v>
      </c>
      <c r="T1792" t="n">
        <v>3989.6</v>
      </c>
      <c r="U1792" t="n">
        <v>0.84</v>
      </c>
      <c r="V1792" t="n">
        <v>0.9</v>
      </c>
      <c r="W1792" t="n">
        <v>9.199999999999999</v>
      </c>
      <c r="X1792" t="n">
        <v>0.25</v>
      </c>
      <c r="Y1792" t="n">
        <v>1</v>
      </c>
      <c r="Z1792" t="n">
        <v>10</v>
      </c>
    </row>
    <row r="1793">
      <c r="A1793" t="n">
        <v>60</v>
      </c>
      <c r="B1793" t="n">
        <v>85</v>
      </c>
      <c r="C1793" t="inlineStr">
        <is>
          <t xml:space="preserve">CONCLUIDO	</t>
        </is>
      </c>
      <c r="D1793" t="n">
        <v>3.7769</v>
      </c>
      <c r="E1793" t="n">
        <v>26.48</v>
      </c>
      <c r="F1793" t="n">
        <v>23.63</v>
      </c>
      <c r="G1793" t="n">
        <v>101.27</v>
      </c>
      <c r="H1793" t="n">
        <v>1.49</v>
      </c>
      <c r="I1793" t="n">
        <v>14</v>
      </c>
      <c r="J1793" t="n">
        <v>190.19</v>
      </c>
      <c r="K1793" t="n">
        <v>51.39</v>
      </c>
      <c r="L1793" t="n">
        <v>16</v>
      </c>
      <c r="M1793" t="n">
        <v>12</v>
      </c>
      <c r="N1793" t="n">
        <v>37.79</v>
      </c>
      <c r="O1793" t="n">
        <v>23690.52</v>
      </c>
      <c r="P1793" t="n">
        <v>274.02</v>
      </c>
      <c r="Q1793" t="n">
        <v>608.76</v>
      </c>
      <c r="R1793" t="n">
        <v>55.49</v>
      </c>
      <c r="S1793" t="n">
        <v>46.36</v>
      </c>
      <c r="T1793" t="n">
        <v>4222.49</v>
      </c>
      <c r="U1793" t="n">
        <v>0.84</v>
      </c>
      <c r="V1793" t="n">
        <v>0.9</v>
      </c>
      <c r="W1793" t="n">
        <v>9.199999999999999</v>
      </c>
      <c r="X1793" t="n">
        <v>0.26</v>
      </c>
      <c r="Y1793" t="n">
        <v>1</v>
      </c>
      <c r="Z1793" t="n">
        <v>10</v>
      </c>
    </row>
    <row r="1794">
      <c r="A1794" t="n">
        <v>61</v>
      </c>
      <c r="B1794" t="n">
        <v>85</v>
      </c>
      <c r="C1794" t="inlineStr">
        <is>
          <t xml:space="preserve">CONCLUIDO	</t>
        </is>
      </c>
      <c r="D1794" t="n">
        <v>3.7752</v>
      </c>
      <c r="E1794" t="n">
        <v>26.49</v>
      </c>
      <c r="F1794" t="n">
        <v>23.64</v>
      </c>
      <c r="G1794" t="n">
        <v>101.32</v>
      </c>
      <c r="H1794" t="n">
        <v>1.51</v>
      </c>
      <c r="I1794" t="n">
        <v>14</v>
      </c>
      <c r="J1794" t="n">
        <v>190.57</v>
      </c>
      <c r="K1794" t="n">
        <v>51.39</v>
      </c>
      <c r="L1794" t="n">
        <v>16.25</v>
      </c>
      <c r="M1794" t="n">
        <v>12</v>
      </c>
      <c r="N1794" t="n">
        <v>37.93</v>
      </c>
      <c r="O1794" t="n">
        <v>23737.67</v>
      </c>
      <c r="P1794" t="n">
        <v>273.18</v>
      </c>
      <c r="Q1794" t="n">
        <v>608.8</v>
      </c>
      <c r="R1794" t="n">
        <v>55.65</v>
      </c>
      <c r="S1794" t="n">
        <v>46.36</v>
      </c>
      <c r="T1794" t="n">
        <v>4302.39</v>
      </c>
      <c r="U1794" t="n">
        <v>0.83</v>
      </c>
      <c r="V1794" t="n">
        <v>0.9</v>
      </c>
      <c r="W1794" t="n">
        <v>9.210000000000001</v>
      </c>
      <c r="X1794" t="n">
        <v>0.27</v>
      </c>
      <c r="Y1794" t="n">
        <v>1</v>
      </c>
      <c r="Z1794" t="n">
        <v>10</v>
      </c>
    </row>
    <row r="1795">
      <c r="A1795" t="n">
        <v>62</v>
      </c>
      <c r="B1795" t="n">
        <v>85</v>
      </c>
      <c r="C1795" t="inlineStr">
        <is>
          <t xml:space="preserve">CONCLUIDO	</t>
        </is>
      </c>
      <c r="D1795" t="n">
        <v>3.7846</v>
      </c>
      <c r="E1795" t="n">
        <v>26.42</v>
      </c>
      <c r="F1795" t="n">
        <v>23.61</v>
      </c>
      <c r="G1795" t="n">
        <v>108.97</v>
      </c>
      <c r="H1795" t="n">
        <v>1.53</v>
      </c>
      <c r="I1795" t="n">
        <v>13</v>
      </c>
      <c r="J1795" t="n">
        <v>190.95</v>
      </c>
      <c r="K1795" t="n">
        <v>51.39</v>
      </c>
      <c r="L1795" t="n">
        <v>16.5</v>
      </c>
      <c r="M1795" t="n">
        <v>11</v>
      </c>
      <c r="N1795" t="n">
        <v>38.06</v>
      </c>
      <c r="O1795" t="n">
        <v>23784.85</v>
      </c>
      <c r="P1795" t="n">
        <v>273.3</v>
      </c>
      <c r="Q1795" t="n">
        <v>608.79</v>
      </c>
      <c r="R1795" t="n">
        <v>54.8</v>
      </c>
      <c r="S1795" t="n">
        <v>46.36</v>
      </c>
      <c r="T1795" t="n">
        <v>3881.26</v>
      </c>
      <c r="U1795" t="n">
        <v>0.85</v>
      </c>
      <c r="V1795" t="n">
        <v>0.9</v>
      </c>
      <c r="W1795" t="n">
        <v>9.199999999999999</v>
      </c>
      <c r="X1795" t="n">
        <v>0.24</v>
      </c>
      <c r="Y1795" t="n">
        <v>1</v>
      </c>
      <c r="Z1795" t="n">
        <v>10</v>
      </c>
    </row>
    <row r="1796">
      <c r="A1796" t="n">
        <v>63</v>
      </c>
      <c r="B1796" t="n">
        <v>85</v>
      </c>
      <c r="C1796" t="inlineStr">
        <is>
          <t xml:space="preserve">CONCLUIDO	</t>
        </is>
      </c>
      <c r="D1796" t="n">
        <v>3.7836</v>
      </c>
      <c r="E1796" t="n">
        <v>26.43</v>
      </c>
      <c r="F1796" t="n">
        <v>23.62</v>
      </c>
      <c r="G1796" t="n">
        <v>109</v>
      </c>
      <c r="H1796" t="n">
        <v>1.55</v>
      </c>
      <c r="I1796" t="n">
        <v>13</v>
      </c>
      <c r="J1796" t="n">
        <v>191.34</v>
      </c>
      <c r="K1796" t="n">
        <v>51.39</v>
      </c>
      <c r="L1796" t="n">
        <v>16.75</v>
      </c>
      <c r="M1796" t="n">
        <v>11</v>
      </c>
      <c r="N1796" t="n">
        <v>38.19</v>
      </c>
      <c r="O1796" t="n">
        <v>23832.09</v>
      </c>
      <c r="P1796" t="n">
        <v>272.74</v>
      </c>
      <c r="Q1796" t="n">
        <v>608.77</v>
      </c>
      <c r="R1796" t="n">
        <v>54.93</v>
      </c>
      <c r="S1796" t="n">
        <v>46.36</v>
      </c>
      <c r="T1796" t="n">
        <v>3949.44</v>
      </c>
      <c r="U1796" t="n">
        <v>0.84</v>
      </c>
      <c r="V1796" t="n">
        <v>0.9</v>
      </c>
      <c r="W1796" t="n">
        <v>9.199999999999999</v>
      </c>
      <c r="X1796" t="n">
        <v>0.25</v>
      </c>
      <c r="Y1796" t="n">
        <v>1</v>
      </c>
      <c r="Z1796" t="n">
        <v>10</v>
      </c>
    </row>
    <row r="1797">
      <c r="A1797" t="n">
        <v>64</v>
      </c>
      <c r="B1797" t="n">
        <v>85</v>
      </c>
      <c r="C1797" t="inlineStr">
        <is>
          <t xml:space="preserve">CONCLUIDO	</t>
        </is>
      </c>
      <c r="D1797" t="n">
        <v>3.7855</v>
      </c>
      <c r="E1797" t="n">
        <v>26.42</v>
      </c>
      <c r="F1797" t="n">
        <v>23.6</v>
      </c>
      <c r="G1797" t="n">
        <v>108.94</v>
      </c>
      <c r="H1797" t="n">
        <v>1.57</v>
      </c>
      <c r="I1797" t="n">
        <v>13</v>
      </c>
      <c r="J1797" t="n">
        <v>191.72</v>
      </c>
      <c r="K1797" t="n">
        <v>51.39</v>
      </c>
      <c r="L1797" t="n">
        <v>17</v>
      </c>
      <c r="M1797" t="n">
        <v>11</v>
      </c>
      <c r="N1797" t="n">
        <v>38.33</v>
      </c>
      <c r="O1797" t="n">
        <v>23879.37</v>
      </c>
      <c r="P1797" t="n">
        <v>272.26</v>
      </c>
      <c r="Q1797" t="n">
        <v>608.8</v>
      </c>
      <c r="R1797" t="n">
        <v>54.69</v>
      </c>
      <c r="S1797" t="n">
        <v>46.36</v>
      </c>
      <c r="T1797" t="n">
        <v>3825.34</v>
      </c>
      <c r="U1797" t="n">
        <v>0.85</v>
      </c>
      <c r="V1797" t="n">
        <v>0.9</v>
      </c>
      <c r="W1797" t="n">
        <v>9.19</v>
      </c>
      <c r="X1797" t="n">
        <v>0.23</v>
      </c>
      <c r="Y1797" t="n">
        <v>1</v>
      </c>
      <c r="Z1797" t="n">
        <v>10</v>
      </c>
    </row>
    <row r="1798">
      <c r="A1798" t="n">
        <v>65</v>
      </c>
      <c r="B1798" t="n">
        <v>85</v>
      </c>
      <c r="C1798" t="inlineStr">
        <is>
          <t xml:space="preserve">CONCLUIDO	</t>
        </is>
      </c>
      <c r="D1798" t="n">
        <v>3.7836</v>
      </c>
      <c r="E1798" t="n">
        <v>26.43</v>
      </c>
      <c r="F1798" t="n">
        <v>23.62</v>
      </c>
      <c r="G1798" t="n">
        <v>109</v>
      </c>
      <c r="H1798" t="n">
        <v>1.59</v>
      </c>
      <c r="I1798" t="n">
        <v>13</v>
      </c>
      <c r="J1798" t="n">
        <v>192.1</v>
      </c>
      <c r="K1798" t="n">
        <v>51.39</v>
      </c>
      <c r="L1798" t="n">
        <v>17.25</v>
      </c>
      <c r="M1798" t="n">
        <v>11</v>
      </c>
      <c r="N1798" t="n">
        <v>38.46</v>
      </c>
      <c r="O1798" t="n">
        <v>23926.69</v>
      </c>
      <c r="P1798" t="n">
        <v>271.1</v>
      </c>
      <c r="Q1798" t="n">
        <v>608.83</v>
      </c>
      <c r="R1798" t="n">
        <v>54.93</v>
      </c>
      <c r="S1798" t="n">
        <v>46.36</v>
      </c>
      <c r="T1798" t="n">
        <v>3947.89</v>
      </c>
      <c r="U1798" t="n">
        <v>0.84</v>
      </c>
      <c r="V1798" t="n">
        <v>0.9</v>
      </c>
      <c r="W1798" t="n">
        <v>9.199999999999999</v>
      </c>
      <c r="X1798" t="n">
        <v>0.24</v>
      </c>
      <c r="Y1798" t="n">
        <v>1</v>
      </c>
      <c r="Z1798" t="n">
        <v>10</v>
      </c>
    </row>
    <row r="1799">
      <c r="A1799" t="n">
        <v>66</v>
      </c>
      <c r="B1799" t="n">
        <v>85</v>
      </c>
      <c r="C1799" t="inlineStr">
        <is>
          <t xml:space="preserve">CONCLUIDO	</t>
        </is>
      </c>
      <c r="D1799" t="n">
        <v>3.7849</v>
      </c>
      <c r="E1799" t="n">
        <v>26.42</v>
      </c>
      <c r="F1799" t="n">
        <v>23.61</v>
      </c>
      <c r="G1799" t="n">
        <v>108.96</v>
      </c>
      <c r="H1799" t="n">
        <v>1.61</v>
      </c>
      <c r="I1799" t="n">
        <v>13</v>
      </c>
      <c r="J1799" t="n">
        <v>192.49</v>
      </c>
      <c r="K1799" t="n">
        <v>51.39</v>
      </c>
      <c r="L1799" t="n">
        <v>17.5</v>
      </c>
      <c r="M1799" t="n">
        <v>11</v>
      </c>
      <c r="N1799" t="n">
        <v>38.59</v>
      </c>
      <c r="O1799" t="n">
        <v>23974.06</v>
      </c>
      <c r="P1799" t="n">
        <v>269.68</v>
      </c>
      <c r="Q1799" t="n">
        <v>608.76</v>
      </c>
      <c r="R1799" t="n">
        <v>54.65</v>
      </c>
      <c r="S1799" t="n">
        <v>46.36</v>
      </c>
      <c r="T1799" t="n">
        <v>3809.82</v>
      </c>
      <c r="U1799" t="n">
        <v>0.85</v>
      </c>
      <c r="V1799" t="n">
        <v>0.9</v>
      </c>
      <c r="W1799" t="n">
        <v>9.199999999999999</v>
      </c>
      <c r="X1799" t="n">
        <v>0.24</v>
      </c>
      <c r="Y1799" t="n">
        <v>1</v>
      </c>
      <c r="Z1799" t="n">
        <v>10</v>
      </c>
    </row>
    <row r="1800">
      <c r="A1800" t="n">
        <v>67</v>
      </c>
      <c r="B1800" t="n">
        <v>85</v>
      </c>
      <c r="C1800" t="inlineStr">
        <is>
          <t xml:space="preserve">CONCLUIDO	</t>
        </is>
      </c>
      <c r="D1800" t="n">
        <v>3.7927</v>
      </c>
      <c r="E1800" t="n">
        <v>26.37</v>
      </c>
      <c r="F1800" t="n">
        <v>23.59</v>
      </c>
      <c r="G1800" t="n">
        <v>117.94</v>
      </c>
      <c r="H1800" t="n">
        <v>1.63</v>
      </c>
      <c r="I1800" t="n">
        <v>12</v>
      </c>
      <c r="J1800" t="n">
        <v>192.87</v>
      </c>
      <c r="K1800" t="n">
        <v>51.39</v>
      </c>
      <c r="L1800" t="n">
        <v>17.75</v>
      </c>
      <c r="M1800" t="n">
        <v>10</v>
      </c>
      <c r="N1800" t="n">
        <v>38.73</v>
      </c>
      <c r="O1800" t="n">
        <v>24021.47</v>
      </c>
      <c r="P1800" t="n">
        <v>269.49</v>
      </c>
      <c r="Q1800" t="n">
        <v>608.8099999999999</v>
      </c>
      <c r="R1800" t="n">
        <v>54.07</v>
      </c>
      <c r="S1800" t="n">
        <v>46.36</v>
      </c>
      <c r="T1800" t="n">
        <v>3524.58</v>
      </c>
      <c r="U1800" t="n">
        <v>0.86</v>
      </c>
      <c r="V1800" t="n">
        <v>0.9</v>
      </c>
      <c r="W1800" t="n">
        <v>9.199999999999999</v>
      </c>
      <c r="X1800" t="n">
        <v>0.22</v>
      </c>
      <c r="Y1800" t="n">
        <v>1</v>
      </c>
      <c r="Z1800" t="n">
        <v>10</v>
      </c>
    </row>
    <row r="1801">
      <c r="A1801" t="n">
        <v>68</v>
      </c>
      <c r="B1801" t="n">
        <v>85</v>
      </c>
      <c r="C1801" t="inlineStr">
        <is>
          <t xml:space="preserve">CONCLUIDO	</t>
        </is>
      </c>
      <c r="D1801" t="n">
        <v>3.7917</v>
      </c>
      <c r="E1801" t="n">
        <v>26.37</v>
      </c>
      <c r="F1801" t="n">
        <v>23.59</v>
      </c>
      <c r="G1801" t="n">
        <v>117.97</v>
      </c>
      <c r="H1801" t="n">
        <v>1.65</v>
      </c>
      <c r="I1801" t="n">
        <v>12</v>
      </c>
      <c r="J1801" t="n">
        <v>193.26</v>
      </c>
      <c r="K1801" t="n">
        <v>51.39</v>
      </c>
      <c r="L1801" t="n">
        <v>18</v>
      </c>
      <c r="M1801" t="n">
        <v>10</v>
      </c>
      <c r="N1801" t="n">
        <v>38.86</v>
      </c>
      <c r="O1801" t="n">
        <v>24068.93</v>
      </c>
      <c r="P1801" t="n">
        <v>269.35</v>
      </c>
      <c r="Q1801" t="n">
        <v>608.76</v>
      </c>
      <c r="R1801" t="n">
        <v>54.37</v>
      </c>
      <c r="S1801" t="n">
        <v>46.36</v>
      </c>
      <c r="T1801" t="n">
        <v>3674.38</v>
      </c>
      <c r="U1801" t="n">
        <v>0.85</v>
      </c>
      <c r="V1801" t="n">
        <v>0.9</v>
      </c>
      <c r="W1801" t="n">
        <v>9.199999999999999</v>
      </c>
      <c r="X1801" t="n">
        <v>0.22</v>
      </c>
      <c r="Y1801" t="n">
        <v>1</v>
      </c>
      <c r="Z1801" t="n">
        <v>10</v>
      </c>
    </row>
    <row r="1802">
      <c r="A1802" t="n">
        <v>69</v>
      </c>
      <c r="B1802" t="n">
        <v>85</v>
      </c>
      <c r="C1802" t="inlineStr">
        <is>
          <t xml:space="preserve">CONCLUIDO	</t>
        </is>
      </c>
      <c r="D1802" t="n">
        <v>3.7921</v>
      </c>
      <c r="E1802" t="n">
        <v>26.37</v>
      </c>
      <c r="F1802" t="n">
        <v>23.59</v>
      </c>
      <c r="G1802" t="n">
        <v>117.96</v>
      </c>
      <c r="H1802" t="n">
        <v>1.67</v>
      </c>
      <c r="I1802" t="n">
        <v>12</v>
      </c>
      <c r="J1802" t="n">
        <v>193.64</v>
      </c>
      <c r="K1802" t="n">
        <v>51.39</v>
      </c>
      <c r="L1802" t="n">
        <v>18.25</v>
      </c>
      <c r="M1802" t="n">
        <v>10</v>
      </c>
      <c r="N1802" t="n">
        <v>39</v>
      </c>
      <c r="O1802" t="n">
        <v>24116.44</v>
      </c>
      <c r="P1802" t="n">
        <v>269.01</v>
      </c>
      <c r="Q1802" t="n">
        <v>608.77</v>
      </c>
      <c r="R1802" t="n">
        <v>54.2</v>
      </c>
      <c r="S1802" t="n">
        <v>46.36</v>
      </c>
      <c r="T1802" t="n">
        <v>3589.05</v>
      </c>
      <c r="U1802" t="n">
        <v>0.86</v>
      </c>
      <c r="V1802" t="n">
        <v>0.9</v>
      </c>
      <c r="W1802" t="n">
        <v>9.199999999999999</v>
      </c>
      <c r="X1802" t="n">
        <v>0.22</v>
      </c>
      <c r="Y1802" t="n">
        <v>1</v>
      </c>
      <c r="Z1802" t="n">
        <v>10</v>
      </c>
    </row>
    <row r="1803">
      <c r="A1803" t="n">
        <v>70</v>
      </c>
      <c r="B1803" t="n">
        <v>85</v>
      </c>
      <c r="C1803" t="inlineStr">
        <is>
          <t xml:space="preserve">CONCLUIDO	</t>
        </is>
      </c>
      <c r="D1803" t="n">
        <v>3.7917</v>
      </c>
      <c r="E1803" t="n">
        <v>26.37</v>
      </c>
      <c r="F1803" t="n">
        <v>23.59</v>
      </c>
      <c r="G1803" t="n">
        <v>117.97</v>
      </c>
      <c r="H1803" t="n">
        <v>1.69</v>
      </c>
      <c r="I1803" t="n">
        <v>12</v>
      </c>
      <c r="J1803" t="n">
        <v>194.03</v>
      </c>
      <c r="K1803" t="n">
        <v>51.39</v>
      </c>
      <c r="L1803" t="n">
        <v>18.5</v>
      </c>
      <c r="M1803" t="n">
        <v>10</v>
      </c>
      <c r="N1803" t="n">
        <v>39.13</v>
      </c>
      <c r="O1803" t="n">
        <v>24163.99</v>
      </c>
      <c r="P1803" t="n">
        <v>268.57</v>
      </c>
      <c r="Q1803" t="n">
        <v>608.77</v>
      </c>
      <c r="R1803" t="n">
        <v>54.33</v>
      </c>
      <c r="S1803" t="n">
        <v>46.36</v>
      </c>
      <c r="T1803" t="n">
        <v>3653.78</v>
      </c>
      <c r="U1803" t="n">
        <v>0.85</v>
      </c>
      <c r="V1803" t="n">
        <v>0.9</v>
      </c>
      <c r="W1803" t="n">
        <v>9.199999999999999</v>
      </c>
      <c r="X1803" t="n">
        <v>0.22</v>
      </c>
      <c r="Y1803" t="n">
        <v>1</v>
      </c>
      <c r="Z1803" t="n">
        <v>10</v>
      </c>
    </row>
    <row r="1804">
      <c r="A1804" t="n">
        <v>71</v>
      </c>
      <c r="B1804" t="n">
        <v>85</v>
      </c>
      <c r="C1804" t="inlineStr">
        <is>
          <t xml:space="preserve">CONCLUIDO	</t>
        </is>
      </c>
      <c r="D1804" t="n">
        <v>3.7899</v>
      </c>
      <c r="E1804" t="n">
        <v>26.39</v>
      </c>
      <c r="F1804" t="n">
        <v>23.61</v>
      </c>
      <c r="G1804" t="n">
        <v>118.03</v>
      </c>
      <c r="H1804" t="n">
        <v>1.71</v>
      </c>
      <c r="I1804" t="n">
        <v>12</v>
      </c>
      <c r="J1804" t="n">
        <v>194.41</v>
      </c>
      <c r="K1804" t="n">
        <v>51.39</v>
      </c>
      <c r="L1804" t="n">
        <v>18.75</v>
      </c>
      <c r="M1804" t="n">
        <v>10</v>
      </c>
      <c r="N1804" t="n">
        <v>39.27</v>
      </c>
      <c r="O1804" t="n">
        <v>24211.59</v>
      </c>
      <c r="P1804" t="n">
        <v>267.66</v>
      </c>
      <c r="Q1804" t="n">
        <v>608.8</v>
      </c>
      <c r="R1804" t="n">
        <v>54.62</v>
      </c>
      <c r="S1804" t="n">
        <v>46.36</v>
      </c>
      <c r="T1804" t="n">
        <v>3797.75</v>
      </c>
      <c r="U1804" t="n">
        <v>0.85</v>
      </c>
      <c r="V1804" t="n">
        <v>0.9</v>
      </c>
      <c r="W1804" t="n">
        <v>9.199999999999999</v>
      </c>
      <c r="X1804" t="n">
        <v>0.24</v>
      </c>
      <c r="Y1804" t="n">
        <v>1</v>
      </c>
      <c r="Z1804" t="n">
        <v>10</v>
      </c>
    </row>
    <row r="1805">
      <c r="A1805" t="n">
        <v>72</v>
      </c>
      <c r="B1805" t="n">
        <v>85</v>
      </c>
      <c r="C1805" t="inlineStr">
        <is>
          <t xml:space="preserve">CONCLUIDO	</t>
        </is>
      </c>
      <c r="D1805" t="n">
        <v>3.7909</v>
      </c>
      <c r="E1805" t="n">
        <v>26.38</v>
      </c>
      <c r="F1805" t="n">
        <v>23.6</v>
      </c>
      <c r="G1805" t="n">
        <v>118</v>
      </c>
      <c r="H1805" t="n">
        <v>1.73</v>
      </c>
      <c r="I1805" t="n">
        <v>12</v>
      </c>
      <c r="J1805" t="n">
        <v>194.8</v>
      </c>
      <c r="K1805" t="n">
        <v>51.39</v>
      </c>
      <c r="L1805" t="n">
        <v>19</v>
      </c>
      <c r="M1805" t="n">
        <v>10</v>
      </c>
      <c r="N1805" t="n">
        <v>39.41</v>
      </c>
      <c r="O1805" t="n">
        <v>24259.23</v>
      </c>
      <c r="P1805" t="n">
        <v>266.23</v>
      </c>
      <c r="Q1805" t="n">
        <v>608.8099999999999</v>
      </c>
      <c r="R1805" t="n">
        <v>54.49</v>
      </c>
      <c r="S1805" t="n">
        <v>46.36</v>
      </c>
      <c r="T1805" t="n">
        <v>3733.49</v>
      </c>
      <c r="U1805" t="n">
        <v>0.85</v>
      </c>
      <c r="V1805" t="n">
        <v>0.9</v>
      </c>
      <c r="W1805" t="n">
        <v>9.199999999999999</v>
      </c>
      <c r="X1805" t="n">
        <v>0.23</v>
      </c>
      <c r="Y1805" t="n">
        <v>1</v>
      </c>
      <c r="Z1805" t="n">
        <v>10</v>
      </c>
    </row>
    <row r="1806">
      <c r="A1806" t="n">
        <v>73</v>
      </c>
      <c r="B1806" t="n">
        <v>85</v>
      </c>
      <c r="C1806" t="inlineStr">
        <is>
          <t xml:space="preserve">CONCLUIDO	</t>
        </is>
      </c>
      <c r="D1806" t="n">
        <v>3.8</v>
      </c>
      <c r="E1806" t="n">
        <v>26.32</v>
      </c>
      <c r="F1806" t="n">
        <v>23.57</v>
      </c>
      <c r="G1806" t="n">
        <v>128.57</v>
      </c>
      <c r="H1806" t="n">
        <v>1.75</v>
      </c>
      <c r="I1806" t="n">
        <v>11</v>
      </c>
      <c r="J1806" t="n">
        <v>195.19</v>
      </c>
      <c r="K1806" t="n">
        <v>51.39</v>
      </c>
      <c r="L1806" t="n">
        <v>19.25</v>
      </c>
      <c r="M1806" t="n">
        <v>9</v>
      </c>
      <c r="N1806" t="n">
        <v>39.54</v>
      </c>
      <c r="O1806" t="n">
        <v>24306.92</v>
      </c>
      <c r="P1806" t="n">
        <v>266.1</v>
      </c>
      <c r="Q1806" t="n">
        <v>608.76</v>
      </c>
      <c r="R1806" t="n">
        <v>53.58</v>
      </c>
      <c r="S1806" t="n">
        <v>46.36</v>
      </c>
      <c r="T1806" t="n">
        <v>3280.21</v>
      </c>
      <c r="U1806" t="n">
        <v>0.87</v>
      </c>
      <c r="V1806" t="n">
        <v>0.9</v>
      </c>
      <c r="W1806" t="n">
        <v>9.199999999999999</v>
      </c>
      <c r="X1806" t="n">
        <v>0.2</v>
      </c>
      <c r="Y1806" t="n">
        <v>1</v>
      </c>
      <c r="Z1806" t="n">
        <v>10</v>
      </c>
    </row>
    <row r="1807">
      <c r="A1807" t="n">
        <v>74</v>
      </c>
      <c r="B1807" t="n">
        <v>85</v>
      </c>
      <c r="C1807" t="inlineStr">
        <is>
          <t xml:space="preserve">CONCLUIDO	</t>
        </is>
      </c>
      <c r="D1807" t="n">
        <v>3.8005</v>
      </c>
      <c r="E1807" t="n">
        <v>26.31</v>
      </c>
      <c r="F1807" t="n">
        <v>23.57</v>
      </c>
      <c r="G1807" t="n">
        <v>128.55</v>
      </c>
      <c r="H1807" t="n">
        <v>1.77</v>
      </c>
      <c r="I1807" t="n">
        <v>11</v>
      </c>
      <c r="J1807" t="n">
        <v>195.57</v>
      </c>
      <c r="K1807" t="n">
        <v>51.39</v>
      </c>
      <c r="L1807" t="n">
        <v>19.5</v>
      </c>
      <c r="M1807" t="n">
        <v>9</v>
      </c>
      <c r="N1807" t="n">
        <v>39.68</v>
      </c>
      <c r="O1807" t="n">
        <v>24354.66</v>
      </c>
      <c r="P1807" t="n">
        <v>266.23</v>
      </c>
      <c r="Q1807" t="n">
        <v>608.79</v>
      </c>
      <c r="R1807" t="n">
        <v>53.6</v>
      </c>
      <c r="S1807" t="n">
        <v>46.36</v>
      </c>
      <c r="T1807" t="n">
        <v>3291.93</v>
      </c>
      <c r="U1807" t="n">
        <v>0.86</v>
      </c>
      <c r="V1807" t="n">
        <v>0.9</v>
      </c>
      <c r="W1807" t="n">
        <v>9.19</v>
      </c>
      <c r="X1807" t="n">
        <v>0.2</v>
      </c>
      <c r="Y1807" t="n">
        <v>1</v>
      </c>
      <c r="Z1807" t="n">
        <v>10</v>
      </c>
    </row>
    <row r="1808">
      <c r="A1808" t="n">
        <v>75</v>
      </c>
      <c r="B1808" t="n">
        <v>85</v>
      </c>
      <c r="C1808" t="inlineStr">
        <is>
          <t xml:space="preserve">CONCLUIDO	</t>
        </is>
      </c>
      <c r="D1808" t="n">
        <v>3.8008</v>
      </c>
      <c r="E1808" t="n">
        <v>26.31</v>
      </c>
      <c r="F1808" t="n">
        <v>23.57</v>
      </c>
      <c r="G1808" t="n">
        <v>128.54</v>
      </c>
      <c r="H1808" t="n">
        <v>1.79</v>
      </c>
      <c r="I1808" t="n">
        <v>11</v>
      </c>
      <c r="J1808" t="n">
        <v>195.96</v>
      </c>
      <c r="K1808" t="n">
        <v>51.39</v>
      </c>
      <c r="L1808" t="n">
        <v>19.75</v>
      </c>
      <c r="M1808" t="n">
        <v>9</v>
      </c>
      <c r="N1808" t="n">
        <v>39.82</v>
      </c>
      <c r="O1808" t="n">
        <v>24402.44</v>
      </c>
      <c r="P1808" t="n">
        <v>265.74</v>
      </c>
      <c r="Q1808" t="n">
        <v>608.78</v>
      </c>
      <c r="R1808" t="n">
        <v>53.44</v>
      </c>
      <c r="S1808" t="n">
        <v>46.36</v>
      </c>
      <c r="T1808" t="n">
        <v>3211.32</v>
      </c>
      <c r="U1808" t="n">
        <v>0.87</v>
      </c>
      <c r="V1808" t="n">
        <v>0.9</v>
      </c>
      <c r="W1808" t="n">
        <v>9.19</v>
      </c>
      <c r="X1808" t="n">
        <v>0.19</v>
      </c>
      <c r="Y1808" t="n">
        <v>1</v>
      </c>
      <c r="Z1808" t="n">
        <v>10</v>
      </c>
    </row>
    <row r="1809">
      <c r="A1809" t="n">
        <v>76</v>
      </c>
      <c r="B1809" t="n">
        <v>85</v>
      </c>
      <c r="C1809" t="inlineStr">
        <is>
          <t xml:space="preserve">CONCLUIDO	</t>
        </is>
      </c>
      <c r="D1809" t="n">
        <v>3.8001</v>
      </c>
      <c r="E1809" t="n">
        <v>26.32</v>
      </c>
      <c r="F1809" t="n">
        <v>23.57</v>
      </c>
      <c r="G1809" t="n">
        <v>128.56</v>
      </c>
      <c r="H1809" t="n">
        <v>1.81</v>
      </c>
      <c r="I1809" t="n">
        <v>11</v>
      </c>
      <c r="J1809" t="n">
        <v>196.35</v>
      </c>
      <c r="K1809" t="n">
        <v>51.39</v>
      </c>
      <c r="L1809" t="n">
        <v>20</v>
      </c>
      <c r="M1809" t="n">
        <v>9</v>
      </c>
      <c r="N1809" t="n">
        <v>39.96</v>
      </c>
      <c r="O1809" t="n">
        <v>24450.27</v>
      </c>
      <c r="P1809" t="n">
        <v>264.85</v>
      </c>
      <c r="Q1809" t="n">
        <v>608.85</v>
      </c>
      <c r="R1809" t="n">
        <v>53.66</v>
      </c>
      <c r="S1809" t="n">
        <v>46.36</v>
      </c>
      <c r="T1809" t="n">
        <v>3324.5</v>
      </c>
      <c r="U1809" t="n">
        <v>0.86</v>
      </c>
      <c r="V1809" t="n">
        <v>0.9</v>
      </c>
      <c r="W1809" t="n">
        <v>9.19</v>
      </c>
      <c r="X1809" t="n">
        <v>0.2</v>
      </c>
      <c r="Y1809" t="n">
        <v>1</v>
      </c>
      <c r="Z1809" t="n">
        <v>10</v>
      </c>
    </row>
    <row r="1810">
      <c r="A1810" t="n">
        <v>77</v>
      </c>
      <c r="B1810" t="n">
        <v>85</v>
      </c>
      <c r="C1810" t="inlineStr">
        <is>
          <t xml:space="preserve">CONCLUIDO	</t>
        </is>
      </c>
      <c r="D1810" t="n">
        <v>3.8003</v>
      </c>
      <c r="E1810" t="n">
        <v>26.31</v>
      </c>
      <c r="F1810" t="n">
        <v>23.57</v>
      </c>
      <c r="G1810" t="n">
        <v>128.56</v>
      </c>
      <c r="H1810" t="n">
        <v>1.83</v>
      </c>
      <c r="I1810" t="n">
        <v>11</v>
      </c>
      <c r="J1810" t="n">
        <v>196.74</v>
      </c>
      <c r="K1810" t="n">
        <v>51.39</v>
      </c>
      <c r="L1810" t="n">
        <v>20.25</v>
      </c>
      <c r="M1810" t="n">
        <v>9</v>
      </c>
      <c r="N1810" t="n">
        <v>40.09</v>
      </c>
      <c r="O1810" t="n">
        <v>24498.15</v>
      </c>
      <c r="P1810" t="n">
        <v>263.69</v>
      </c>
      <c r="Q1810" t="n">
        <v>608.79</v>
      </c>
      <c r="R1810" t="n">
        <v>53.54</v>
      </c>
      <c r="S1810" t="n">
        <v>46.36</v>
      </c>
      <c r="T1810" t="n">
        <v>3264.31</v>
      </c>
      <c r="U1810" t="n">
        <v>0.87</v>
      </c>
      <c r="V1810" t="n">
        <v>0.9</v>
      </c>
      <c r="W1810" t="n">
        <v>9.199999999999999</v>
      </c>
      <c r="X1810" t="n">
        <v>0.2</v>
      </c>
      <c r="Y1810" t="n">
        <v>1</v>
      </c>
      <c r="Z1810" t="n">
        <v>10</v>
      </c>
    </row>
    <row r="1811">
      <c r="A1811" t="n">
        <v>78</v>
      </c>
      <c r="B1811" t="n">
        <v>85</v>
      </c>
      <c r="C1811" t="inlineStr">
        <is>
          <t xml:space="preserve">CONCLUIDO	</t>
        </is>
      </c>
      <c r="D1811" t="n">
        <v>3.8009</v>
      </c>
      <c r="E1811" t="n">
        <v>26.31</v>
      </c>
      <c r="F1811" t="n">
        <v>23.56</v>
      </c>
      <c r="G1811" t="n">
        <v>128.53</v>
      </c>
      <c r="H1811" t="n">
        <v>1.85</v>
      </c>
      <c r="I1811" t="n">
        <v>11</v>
      </c>
      <c r="J1811" t="n">
        <v>197.12</v>
      </c>
      <c r="K1811" t="n">
        <v>51.39</v>
      </c>
      <c r="L1811" t="n">
        <v>20.5</v>
      </c>
      <c r="M1811" t="n">
        <v>9</v>
      </c>
      <c r="N1811" t="n">
        <v>40.23</v>
      </c>
      <c r="O1811" t="n">
        <v>24546.08</v>
      </c>
      <c r="P1811" t="n">
        <v>262.36</v>
      </c>
      <c r="Q1811" t="n">
        <v>608.78</v>
      </c>
      <c r="R1811" t="n">
        <v>53.35</v>
      </c>
      <c r="S1811" t="n">
        <v>46.36</v>
      </c>
      <c r="T1811" t="n">
        <v>3165.29</v>
      </c>
      <c r="U1811" t="n">
        <v>0.87</v>
      </c>
      <c r="V1811" t="n">
        <v>0.9</v>
      </c>
      <c r="W1811" t="n">
        <v>9.199999999999999</v>
      </c>
      <c r="X1811" t="n">
        <v>0.19</v>
      </c>
      <c r="Y1811" t="n">
        <v>1</v>
      </c>
      <c r="Z1811" t="n">
        <v>10</v>
      </c>
    </row>
    <row r="1812">
      <c r="A1812" t="n">
        <v>79</v>
      </c>
      <c r="B1812" t="n">
        <v>85</v>
      </c>
      <c r="C1812" t="inlineStr">
        <is>
          <t xml:space="preserve">CONCLUIDO	</t>
        </is>
      </c>
      <c r="D1812" t="n">
        <v>3.8084</v>
      </c>
      <c r="E1812" t="n">
        <v>26.26</v>
      </c>
      <c r="F1812" t="n">
        <v>23.55</v>
      </c>
      <c r="G1812" t="n">
        <v>141.28</v>
      </c>
      <c r="H1812" t="n">
        <v>1.87</v>
      </c>
      <c r="I1812" t="n">
        <v>10</v>
      </c>
      <c r="J1812" t="n">
        <v>197.51</v>
      </c>
      <c r="K1812" t="n">
        <v>51.39</v>
      </c>
      <c r="L1812" t="n">
        <v>20.75</v>
      </c>
      <c r="M1812" t="n">
        <v>8</v>
      </c>
      <c r="N1812" t="n">
        <v>40.37</v>
      </c>
      <c r="O1812" t="n">
        <v>24594.05</v>
      </c>
      <c r="P1812" t="n">
        <v>261.12</v>
      </c>
      <c r="Q1812" t="n">
        <v>608.77</v>
      </c>
      <c r="R1812" t="n">
        <v>52.9</v>
      </c>
      <c r="S1812" t="n">
        <v>46.36</v>
      </c>
      <c r="T1812" t="n">
        <v>2946.72</v>
      </c>
      <c r="U1812" t="n">
        <v>0.88</v>
      </c>
      <c r="V1812" t="n">
        <v>0.9</v>
      </c>
      <c r="W1812" t="n">
        <v>9.19</v>
      </c>
      <c r="X1812" t="n">
        <v>0.18</v>
      </c>
      <c r="Y1812" t="n">
        <v>1</v>
      </c>
      <c r="Z1812" t="n">
        <v>10</v>
      </c>
    </row>
    <row r="1813">
      <c r="A1813" t="n">
        <v>80</v>
      </c>
      <c r="B1813" t="n">
        <v>85</v>
      </c>
      <c r="C1813" t="inlineStr">
        <is>
          <t xml:space="preserve">CONCLUIDO	</t>
        </is>
      </c>
      <c r="D1813" t="n">
        <v>3.8075</v>
      </c>
      <c r="E1813" t="n">
        <v>26.26</v>
      </c>
      <c r="F1813" t="n">
        <v>23.55</v>
      </c>
      <c r="G1813" t="n">
        <v>141.31</v>
      </c>
      <c r="H1813" t="n">
        <v>1.88</v>
      </c>
      <c r="I1813" t="n">
        <v>10</v>
      </c>
      <c r="J1813" t="n">
        <v>197.9</v>
      </c>
      <c r="K1813" t="n">
        <v>51.39</v>
      </c>
      <c r="L1813" t="n">
        <v>21</v>
      </c>
      <c r="M1813" t="n">
        <v>8</v>
      </c>
      <c r="N1813" t="n">
        <v>40.51</v>
      </c>
      <c r="O1813" t="n">
        <v>24642.07</v>
      </c>
      <c r="P1813" t="n">
        <v>261.81</v>
      </c>
      <c r="Q1813" t="n">
        <v>608.85</v>
      </c>
      <c r="R1813" t="n">
        <v>53</v>
      </c>
      <c r="S1813" t="n">
        <v>46.36</v>
      </c>
      <c r="T1813" t="n">
        <v>2995.66</v>
      </c>
      <c r="U1813" t="n">
        <v>0.87</v>
      </c>
      <c r="V1813" t="n">
        <v>0.9</v>
      </c>
      <c r="W1813" t="n">
        <v>9.19</v>
      </c>
      <c r="X1813" t="n">
        <v>0.18</v>
      </c>
      <c r="Y1813" t="n">
        <v>1</v>
      </c>
      <c r="Z1813" t="n">
        <v>10</v>
      </c>
    </row>
    <row r="1814">
      <c r="A1814" t="n">
        <v>81</v>
      </c>
      <c r="B1814" t="n">
        <v>85</v>
      </c>
      <c r="C1814" t="inlineStr">
        <is>
          <t xml:space="preserve">CONCLUIDO	</t>
        </is>
      </c>
      <c r="D1814" t="n">
        <v>3.8078</v>
      </c>
      <c r="E1814" t="n">
        <v>26.26</v>
      </c>
      <c r="F1814" t="n">
        <v>23.55</v>
      </c>
      <c r="G1814" t="n">
        <v>141.3</v>
      </c>
      <c r="H1814" t="n">
        <v>1.9</v>
      </c>
      <c r="I1814" t="n">
        <v>10</v>
      </c>
      <c r="J1814" t="n">
        <v>198.29</v>
      </c>
      <c r="K1814" t="n">
        <v>51.39</v>
      </c>
      <c r="L1814" t="n">
        <v>21.25</v>
      </c>
      <c r="M1814" t="n">
        <v>8</v>
      </c>
      <c r="N1814" t="n">
        <v>40.65</v>
      </c>
      <c r="O1814" t="n">
        <v>24690.13</v>
      </c>
      <c r="P1814" t="n">
        <v>261.9</v>
      </c>
      <c r="Q1814" t="n">
        <v>608.77</v>
      </c>
      <c r="R1814" t="n">
        <v>52.92</v>
      </c>
      <c r="S1814" t="n">
        <v>46.36</v>
      </c>
      <c r="T1814" t="n">
        <v>2957.62</v>
      </c>
      <c r="U1814" t="n">
        <v>0.88</v>
      </c>
      <c r="V1814" t="n">
        <v>0.9</v>
      </c>
      <c r="W1814" t="n">
        <v>9.199999999999999</v>
      </c>
      <c r="X1814" t="n">
        <v>0.18</v>
      </c>
      <c r="Y1814" t="n">
        <v>1</v>
      </c>
      <c r="Z1814" t="n">
        <v>10</v>
      </c>
    </row>
    <row r="1815">
      <c r="A1815" t="n">
        <v>82</v>
      </c>
      <c r="B1815" t="n">
        <v>85</v>
      </c>
      <c r="C1815" t="inlineStr">
        <is>
          <t xml:space="preserve">CONCLUIDO	</t>
        </is>
      </c>
      <c r="D1815" t="n">
        <v>3.8075</v>
      </c>
      <c r="E1815" t="n">
        <v>26.26</v>
      </c>
      <c r="F1815" t="n">
        <v>23.55</v>
      </c>
      <c r="G1815" t="n">
        <v>141.32</v>
      </c>
      <c r="H1815" t="n">
        <v>1.92</v>
      </c>
      <c r="I1815" t="n">
        <v>10</v>
      </c>
      <c r="J1815" t="n">
        <v>198.68</v>
      </c>
      <c r="K1815" t="n">
        <v>51.39</v>
      </c>
      <c r="L1815" t="n">
        <v>21.5</v>
      </c>
      <c r="M1815" t="n">
        <v>8</v>
      </c>
      <c r="N1815" t="n">
        <v>40.79</v>
      </c>
      <c r="O1815" t="n">
        <v>24738.25</v>
      </c>
      <c r="P1815" t="n">
        <v>261.72</v>
      </c>
      <c r="Q1815" t="n">
        <v>608.8200000000001</v>
      </c>
      <c r="R1815" t="n">
        <v>52.98</v>
      </c>
      <c r="S1815" t="n">
        <v>46.36</v>
      </c>
      <c r="T1815" t="n">
        <v>2989.17</v>
      </c>
      <c r="U1815" t="n">
        <v>0.87</v>
      </c>
      <c r="V1815" t="n">
        <v>0.9</v>
      </c>
      <c r="W1815" t="n">
        <v>9.199999999999999</v>
      </c>
      <c r="X1815" t="n">
        <v>0.18</v>
      </c>
      <c r="Y1815" t="n">
        <v>1</v>
      </c>
      <c r="Z1815" t="n">
        <v>10</v>
      </c>
    </row>
    <row r="1816">
      <c r="A1816" t="n">
        <v>83</v>
      </c>
      <c r="B1816" t="n">
        <v>85</v>
      </c>
      <c r="C1816" t="inlineStr">
        <is>
          <t xml:space="preserve">CONCLUIDO	</t>
        </is>
      </c>
      <c r="D1816" t="n">
        <v>3.8088</v>
      </c>
      <c r="E1816" t="n">
        <v>26.25</v>
      </c>
      <c r="F1816" t="n">
        <v>23.54</v>
      </c>
      <c r="G1816" t="n">
        <v>141.26</v>
      </c>
      <c r="H1816" t="n">
        <v>1.94</v>
      </c>
      <c r="I1816" t="n">
        <v>10</v>
      </c>
      <c r="J1816" t="n">
        <v>199.07</v>
      </c>
      <c r="K1816" t="n">
        <v>51.39</v>
      </c>
      <c r="L1816" t="n">
        <v>21.75</v>
      </c>
      <c r="M1816" t="n">
        <v>8</v>
      </c>
      <c r="N1816" t="n">
        <v>40.93</v>
      </c>
      <c r="O1816" t="n">
        <v>24786.41</v>
      </c>
      <c r="P1816" t="n">
        <v>261.59</v>
      </c>
      <c r="Q1816" t="n">
        <v>608.8200000000001</v>
      </c>
      <c r="R1816" t="n">
        <v>52.66</v>
      </c>
      <c r="S1816" t="n">
        <v>46.36</v>
      </c>
      <c r="T1816" t="n">
        <v>2828.37</v>
      </c>
      <c r="U1816" t="n">
        <v>0.88</v>
      </c>
      <c r="V1816" t="n">
        <v>0.91</v>
      </c>
      <c r="W1816" t="n">
        <v>9.19</v>
      </c>
      <c r="X1816" t="n">
        <v>0.17</v>
      </c>
      <c r="Y1816" t="n">
        <v>1</v>
      </c>
      <c r="Z1816" t="n">
        <v>10</v>
      </c>
    </row>
    <row r="1817">
      <c r="A1817" t="n">
        <v>84</v>
      </c>
      <c r="B1817" t="n">
        <v>85</v>
      </c>
      <c r="C1817" t="inlineStr">
        <is>
          <t xml:space="preserve">CONCLUIDO	</t>
        </is>
      </c>
      <c r="D1817" t="n">
        <v>3.8087</v>
      </c>
      <c r="E1817" t="n">
        <v>26.26</v>
      </c>
      <c r="F1817" t="n">
        <v>23.54</v>
      </c>
      <c r="G1817" t="n">
        <v>141.26</v>
      </c>
      <c r="H1817" t="n">
        <v>1.96</v>
      </c>
      <c r="I1817" t="n">
        <v>10</v>
      </c>
      <c r="J1817" t="n">
        <v>199.46</v>
      </c>
      <c r="K1817" t="n">
        <v>51.39</v>
      </c>
      <c r="L1817" t="n">
        <v>22</v>
      </c>
      <c r="M1817" t="n">
        <v>8</v>
      </c>
      <c r="N1817" t="n">
        <v>41.07</v>
      </c>
      <c r="O1817" t="n">
        <v>24834.62</v>
      </c>
      <c r="P1817" t="n">
        <v>261.77</v>
      </c>
      <c r="Q1817" t="n">
        <v>608.79</v>
      </c>
      <c r="R1817" t="n">
        <v>52.74</v>
      </c>
      <c r="S1817" t="n">
        <v>46.36</v>
      </c>
      <c r="T1817" t="n">
        <v>2867.61</v>
      </c>
      <c r="U1817" t="n">
        <v>0.88</v>
      </c>
      <c r="V1817" t="n">
        <v>0.91</v>
      </c>
      <c r="W1817" t="n">
        <v>9.19</v>
      </c>
      <c r="X1817" t="n">
        <v>0.17</v>
      </c>
      <c r="Y1817" t="n">
        <v>1</v>
      </c>
      <c r="Z1817" t="n">
        <v>10</v>
      </c>
    </row>
    <row r="1818">
      <c r="A1818" t="n">
        <v>85</v>
      </c>
      <c r="B1818" t="n">
        <v>85</v>
      </c>
      <c r="C1818" t="inlineStr">
        <is>
          <t xml:space="preserve">CONCLUIDO	</t>
        </is>
      </c>
      <c r="D1818" t="n">
        <v>3.8097</v>
      </c>
      <c r="E1818" t="n">
        <v>26.25</v>
      </c>
      <c r="F1818" t="n">
        <v>23.54</v>
      </c>
      <c r="G1818" t="n">
        <v>141.22</v>
      </c>
      <c r="H1818" t="n">
        <v>1.98</v>
      </c>
      <c r="I1818" t="n">
        <v>10</v>
      </c>
      <c r="J1818" t="n">
        <v>199.86</v>
      </c>
      <c r="K1818" t="n">
        <v>51.39</v>
      </c>
      <c r="L1818" t="n">
        <v>22.25</v>
      </c>
      <c r="M1818" t="n">
        <v>8</v>
      </c>
      <c r="N1818" t="n">
        <v>41.21</v>
      </c>
      <c r="O1818" t="n">
        <v>24882.88</v>
      </c>
      <c r="P1818" t="n">
        <v>260.82</v>
      </c>
      <c r="Q1818" t="n">
        <v>608.76</v>
      </c>
      <c r="R1818" t="n">
        <v>52.55</v>
      </c>
      <c r="S1818" t="n">
        <v>46.36</v>
      </c>
      <c r="T1818" t="n">
        <v>2774.12</v>
      </c>
      <c r="U1818" t="n">
        <v>0.88</v>
      </c>
      <c r="V1818" t="n">
        <v>0.91</v>
      </c>
      <c r="W1818" t="n">
        <v>9.19</v>
      </c>
      <c r="X1818" t="n">
        <v>0.17</v>
      </c>
      <c r="Y1818" t="n">
        <v>1</v>
      </c>
      <c r="Z1818" t="n">
        <v>10</v>
      </c>
    </row>
    <row r="1819">
      <c r="A1819" t="n">
        <v>86</v>
      </c>
      <c r="B1819" t="n">
        <v>85</v>
      </c>
      <c r="C1819" t="inlineStr">
        <is>
          <t xml:space="preserve">CONCLUIDO	</t>
        </is>
      </c>
      <c r="D1819" t="n">
        <v>3.8081</v>
      </c>
      <c r="E1819" t="n">
        <v>26.26</v>
      </c>
      <c r="F1819" t="n">
        <v>23.55</v>
      </c>
      <c r="G1819" t="n">
        <v>141.29</v>
      </c>
      <c r="H1819" t="n">
        <v>2</v>
      </c>
      <c r="I1819" t="n">
        <v>10</v>
      </c>
      <c r="J1819" t="n">
        <v>200.25</v>
      </c>
      <c r="K1819" t="n">
        <v>51.39</v>
      </c>
      <c r="L1819" t="n">
        <v>22.5</v>
      </c>
      <c r="M1819" t="n">
        <v>8</v>
      </c>
      <c r="N1819" t="n">
        <v>41.35</v>
      </c>
      <c r="O1819" t="n">
        <v>24931.18</v>
      </c>
      <c r="P1819" t="n">
        <v>259.02</v>
      </c>
      <c r="Q1819" t="n">
        <v>608.77</v>
      </c>
      <c r="R1819" t="n">
        <v>52.85</v>
      </c>
      <c r="S1819" t="n">
        <v>46.36</v>
      </c>
      <c r="T1819" t="n">
        <v>2920.19</v>
      </c>
      <c r="U1819" t="n">
        <v>0.88</v>
      </c>
      <c r="V1819" t="n">
        <v>0.9</v>
      </c>
      <c r="W1819" t="n">
        <v>9.199999999999999</v>
      </c>
      <c r="X1819" t="n">
        <v>0.18</v>
      </c>
      <c r="Y1819" t="n">
        <v>1</v>
      </c>
      <c r="Z1819" t="n">
        <v>10</v>
      </c>
    </row>
    <row r="1820">
      <c r="A1820" t="n">
        <v>87</v>
      </c>
      <c r="B1820" t="n">
        <v>85</v>
      </c>
      <c r="C1820" t="inlineStr">
        <is>
          <t xml:space="preserve">CONCLUIDO	</t>
        </is>
      </c>
      <c r="D1820" t="n">
        <v>3.8079</v>
      </c>
      <c r="E1820" t="n">
        <v>26.26</v>
      </c>
      <c r="F1820" t="n">
        <v>23.55</v>
      </c>
      <c r="G1820" t="n">
        <v>141.3</v>
      </c>
      <c r="H1820" t="n">
        <v>2.01</v>
      </c>
      <c r="I1820" t="n">
        <v>10</v>
      </c>
      <c r="J1820" t="n">
        <v>200.64</v>
      </c>
      <c r="K1820" t="n">
        <v>51.39</v>
      </c>
      <c r="L1820" t="n">
        <v>22.75</v>
      </c>
      <c r="M1820" t="n">
        <v>8</v>
      </c>
      <c r="N1820" t="n">
        <v>41.5</v>
      </c>
      <c r="O1820" t="n">
        <v>24979.54</v>
      </c>
      <c r="P1820" t="n">
        <v>256.74</v>
      </c>
      <c r="Q1820" t="n">
        <v>608.78</v>
      </c>
      <c r="R1820" t="n">
        <v>52.97</v>
      </c>
      <c r="S1820" t="n">
        <v>46.36</v>
      </c>
      <c r="T1820" t="n">
        <v>2981.94</v>
      </c>
      <c r="U1820" t="n">
        <v>0.88</v>
      </c>
      <c r="V1820" t="n">
        <v>0.9</v>
      </c>
      <c r="W1820" t="n">
        <v>9.19</v>
      </c>
      <c r="X1820" t="n">
        <v>0.18</v>
      </c>
      <c r="Y1820" t="n">
        <v>1</v>
      </c>
      <c r="Z1820" t="n">
        <v>10</v>
      </c>
    </row>
    <row r="1821">
      <c r="A1821" t="n">
        <v>88</v>
      </c>
      <c r="B1821" t="n">
        <v>85</v>
      </c>
      <c r="C1821" t="inlineStr">
        <is>
          <t xml:space="preserve">CONCLUIDO	</t>
        </is>
      </c>
      <c r="D1821" t="n">
        <v>3.8156</v>
      </c>
      <c r="E1821" t="n">
        <v>26.21</v>
      </c>
      <c r="F1821" t="n">
        <v>23.53</v>
      </c>
      <c r="G1821" t="n">
        <v>156.87</v>
      </c>
      <c r="H1821" t="n">
        <v>2.03</v>
      </c>
      <c r="I1821" t="n">
        <v>9</v>
      </c>
      <c r="J1821" t="n">
        <v>201.03</v>
      </c>
      <c r="K1821" t="n">
        <v>51.39</v>
      </c>
      <c r="L1821" t="n">
        <v>23</v>
      </c>
      <c r="M1821" t="n">
        <v>7</v>
      </c>
      <c r="N1821" t="n">
        <v>41.64</v>
      </c>
      <c r="O1821" t="n">
        <v>25027.94</v>
      </c>
      <c r="P1821" t="n">
        <v>255.8</v>
      </c>
      <c r="Q1821" t="n">
        <v>608.75</v>
      </c>
      <c r="R1821" t="n">
        <v>52.46</v>
      </c>
      <c r="S1821" t="n">
        <v>46.36</v>
      </c>
      <c r="T1821" t="n">
        <v>2735</v>
      </c>
      <c r="U1821" t="n">
        <v>0.88</v>
      </c>
      <c r="V1821" t="n">
        <v>0.91</v>
      </c>
      <c r="W1821" t="n">
        <v>9.19</v>
      </c>
      <c r="X1821" t="n">
        <v>0.16</v>
      </c>
      <c r="Y1821" t="n">
        <v>1</v>
      </c>
      <c r="Z1821" t="n">
        <v>10</v>
      </c>
    </row>
    <row r="1822">
      <c r="A1822" t="n">
        <v>89</v>
      </c>
      <c r="B1822" t="n">
        <v>85</v>
      </c>
      <c r="C1822" t="inlineStr">
        <is>
          <t xml:space="preserve">CONCLUIDO	</t>
        </is>
      </c>
      <c r="D1822" t="n">
        <v>3.8152</v>
      </c>
      <c r="E1822" t="n">
        <v>26.21</v>
      </c>
      <c r="F1822" t="n">
        <v>23.53</v>
      </c>
      <c r="G1822" t="n">
        <v>156.89</v>
      </c>
      <c r="H1822" t="n">
        <v>2.05</v>
      </c>
      <c r="I1822" t="n">
        <v>9</v>
      </c>
      <c r="J1822" t="n">
        <v>201.42</v>
      </c>
      <c r="K1822" t="n">
        <v>51.39</v>
      </c>
      <c r="L1822" t="n">
        <v>23.25</v>
      </c>
      <c r="M1822" t="n">
        <v>7</v>
      </c>
      <c r="N1822" t="n">
        <v>41.78</v>
      </c>
      <c r="O1822" t="n">
        <v>25076.39</v>
      </c>
      <c r="P1822" t="n">
        <v>256.11</v>
      </c>
      <c r="Q1822" t="n">
        <v>608.77</v>
      </c>
      <c r="R1822" t="n">
        <v>52.27</v>
      </c>
      <c r="S1822" t="n">
        <v>46.36</v>
      </c>
      <c r="T1822" t="n">
        <v>2638.76</v>
      </c>
      <c r="U1822" t="n">
        <v>0.89</v>
      </c>
      <c r="V1822" t="n">
        <v>0.91</v>
      </c>
      <c r="W1822" t="n">
        <v>9.199999999999999</v>
      </c>
      <c r="X1822" t="n">
        <v>0.16</v>
      </c>
      <c r="Y1822" t="n">
        <v>1</v>
      </c>
      <c r="Z1822" t="n">
        <v>10</v>
      </c>
    </row>
    <row r="1823">
      <c r="A1823" t="n">
        <v>90</v>
      </c>
      <c r="B1823" t="n">
        <v>85</v>
      </c>
      <c r="C1823" t="inlineStr">
        <is>
          <t xml:space="preserve">CONCLUIDO	</t>
        </is>
      </c>
      <c r="D1823" t="n">
        <v>3.8152</v>
      </c>
      <c r="E1823" t="n">
        <v>26.21</v>
      </c>
      <c r="F1823" t="n">
        <v>23.53</v>
      </c>
      <c r="G1823" t="n">
        <v>156.89</v>
      </c>
      <c r="H1823" t="n">
        <v>2.07</v>
      </c>
      <c r="I1823" t="n">
        <v>9</v>
      </c>
      <c r="J1823" t="n">
        <v>201.82</v>
      </c>
      <c r="K1823" t="n">
        <v>51.39</v>
      </c>
      <c r="L1823" t="n">
        <v>23.5</v>
      </c>
      <c r="M1823" t="n">
        <v>7</v>
      </c>
      <c r="N1823" t="n">
        <v>41.93</v>
      </c>
      <c r="O1823" t="n">
        <v>25124.89</v>
      </c>
      <c r="P1823" t="n">
        <v>256.1</v>
      </c>
      <c r="Q1823" t="n">
        <v>608.76</v>
      </c>
      <c r="R1823" t="n">
        <v>52.5</v>
      </c>
      <c r="S1823" t="n">
        <v>46.36</v>
      </c>
      <c r="T1823" t="n">
        <v>2751.57</v>
      </c>
      <c r="U1823" t="n">
        <v>0.88</v>
      </c>
      <c r="V1823" t="n">
        <v>0.91</v>
      </c>
      <c r="W1823" t="n">
        <v>9.19</v>
      </c>
      <c r="X1823" t="n">
        <v>0.16</v>
      </c>
      <c r="Y1823" t="n">
        <v>1</v>
      </c>
      <c r="Z1823" t="n">
        <v>10</v>
      </c>
    </row>
    <row r="1824">
      <c r="A1824" t="n">
        <v>91</v>
      </c>
      <c r="B1824" t="n">
        <v>85</v>
      </c>
      <c r="C1824" t="inlineStr">
        <is>
          <t xml:space="preserve">CONCLUIDO	</t>
        </is>
      </c>
      <c r="D1824" t="n">
        <v>3.8147</v>
      </c>
      <c r="E1824" t="n">
        <v>26.21</v>
      </c>
      <c r="F1824" t="n">
        <v>23.54</v>
      </c>
      <c r="G1824" t="n">
        <v>156.91</v>
      </c>
      <c r="H1824" t="n">
        <v>2.09</v>
      </c>
      <c r="I1824" t="n">
        <v>9</v>
      </c>
      <c r="J1824" t="n">
        <v>202.21</v>
      </c>
      <c r="K1824" t="n">
        <v>51.39</v>
      </c>
      <c r="L1824" t="n">
        <v>23.75</v>
      </c>
      <c r="M1824" t="n">
        <v>6</v>
      </c>
      <c r="N1824" t="n">
        <v>42.07</v>
      </c>
      <c r="O1824" t="n">
        <v>25173.44</v>
      </c>
      <c r="P1824" t="n">
        <v>255.75</v>
      </c>
      <c r="Q1824" t="n">
        <v>608.77</v>
      </c>
      <c r="R1824" t="n">
        <v>52.43</v>
      </c>
      <c r="S1824" t="n">
        <v>46.36</v>
      </c>
      <c r="T1824" t="n">
        <v>2719.95</v>
      </c>
      <c r="U1824" t="n">
        <v>0.88</v>
      </c>
      <c r="V1824" t="n">
        <v>0.91</v>
      </c>
      <c r="W1824" t="n">
        <v>9.199999999999999</v>
      </c>
      <c r="X1824" t="n">
        <v>0.17</v>
      </c>
      <c r="Y1824" t="n">
        <v>1</v>
      </c>
      <c r="Z1824" t="n">
        <v>10</v>
      </c>
    </row>
    <row r="1825">
      <c r="A1825" t="n">
        <v>92</v>
      </c>
      <c r="B1825" t="n">
        <v>85</v>
      </c>
      <c r="C1825" t="inlineStr">
        <is>
          <t xml:space="preserve">CONCLUIDO	</t>
        </is>
      </c>
      <c r="D1825" t="n">
        <v>3.8156</v>
      </c>
      <c r="E1825" t="n">
        <v>26.21</v>
      </c>
      <c r="F1825" t="n">
        <v>23.53</v>
      </c>
      <c r="G1825" t="n">
        <v>156.87</v>
      </c>
      <c r="H1825" t="n">
        <v>2.1</v>
      </c>
      <c r="I1825" t="n">
        <v>9</v>
      </c>
      <c r="J1825" t="n">
        <v>202.61</v>
      </c>
      <c r="K1825" t="n">
        <v>51.39</v>
      </c>
      <c r="L1825" t="n">
        <v>24</v>
      </c>
      <c r="M1825" t="n">
        <v>6</v>
      </c>
      <c r="N1825" t="n">
        <v>42.21</v>
      </c>
      <c r="O1825" t="n">
        <v>25222.04</v>
      </c>
      <c r="P1825" t="n">
        <v>255.32</v>
      </c>
      <c r="Q1825" t="n">
        <v>608.75</v>
      </c>
      <c r="R1825" t="n">
        <v>52.34</v>
      </c>
      <c r="S1825" t="n">
        <v>46.36</v>
      </c>
      <c r="T1825" t="n">
        <v>2672.51</v>
      </c>
      <c r="U1825" t="n">
        <v>0.89</v>
      </c>
      <c r="V1825" t="n">
        <v>0.91</v>
      </c>
      <c r="W1825" t="n">
        <v>9.19</v>
      </c>
      <c r="X1825" t="n">
        <v>0.16</v>
      </c>
      <c r="Y1825" t="n">
        <v>1</v>
      </c>
      <c r="Z1825" t="n">
        <v>10</v>
      </c>
    </row>
    <row r="1826">
      <c r="A1826" t="n">
        <v>93</v>
      </c>
      <c r="B1826" t="n">
        <v>85</v>
      </c>
      <c r="C1826" t="inlineStr">
        <is>
          <t xml:space="preserve">CONCLUIDO	</t>
        </is>
      </c>
      <c r="D1826" t="n">
        <v>3.8158</v>
      </c>
      <c r="E1826" t="n">
        <v>26.21</v>
      </c>
      <c r="F1826" t="n">
        <v>23.53</v>
      </c>
      <c r="G1826" t="n">
        <v>156.86</v>
      </c>
      <c r="H1826" t="n">
        <v>2.12</v>
      </c>
      <c r="I1826" t="n">
        <v>9</v>
      </c>
      <c r="J1826" t="n">
        <v>203</v>
      </c>
      <c r="K1826" t="n">
        <v>51.39</v>
      </c>
      <c r="L1826" t="n">
        <v>24.25</v>
      </c>
      <c r="M1826" t="n">
        <v>7</v>
      </c>
      <c r="N1826" t="n">
        <v>42.36</v>
      </c>
      <c r="O1826" t="n">
        <v>25270.81</v>
      </c>
      <c r="P1826" t="n">
        <v>255.02</v>
      </c>
      <c r="Q1826" t="n">
        <v>608.76</v>
      </c>
      <c r="R1826" t="n">
        <v>52.34</v>
      </c>
      <c r="S1826" t="n">
        <v>46.36</v>
      </c>
      <c r="T1826" t="n">
        <v>2671.65</v>
      </c>
      <c r="U1826" t="n">
        <v>0.89</v>
      </c>
      <c r="V1826" t="n">
        <v>0.91</v>
      </c>
      <c r="W1826" t="n">
        <v>9.19</v>
      </c>
      <c r="X1826" t="n">
        <v>0.16</v>
      </c>
      <c r="Y1826" t="n">
        <v>1</v>
      </c>
      <c r="Z1826" t="n">
        <v>10</v>
      </c>
    </row>
    <row r="1827">
      <c r="A1827" t="n">
        <v>94</v>
      </c>
      <c r="B1827" t="n">
        <v>85</v>
      </c>
      <c r="C1827" t="inlineStr">
        <is>
          <t xml:space="preserve">CONCLUIDO	</t>
        </is>
      </c>
      <c r="D1827" t="n">
        <v>3.8159</v>
      </c>
      <c r="E1827" t="n">
        <v>26.21</v>
      </c>
      <c r="F1827" t="n">
        <v>23.53</v>
      </c>
      <c r="G1827" t="n">
        <v>156.86</v>
      </c>
      <c r="H1827" t="n">
        <v>2.14</v>
      </c>
      <c r="I1827" t="n">
        <v>9</v>
      </c>
      <c r="J1827" t="n">
        <v>203.4</v>
      </c>
      <c r="K1827" t="n">
        <v>51.39</v>
      </c>
      <c r="L1827" t="n">
        <v>24.5</v>
      </c>
      <c r="M1827" t="n">
        <v>6</v>
      </c>
      <c r="N1827" t="n">
        <v>42.5</v>
      </c>
      <c r="O1827" t="n">
        <v>25319.51</v>
      </c>
      <c r="P1827" t="n">
        <v>254.89</v>
      </c>
      <c r="Q1827" t="n">
        <v>608.75</v>
      </c>
      <c r="R1827" t="n">
        <v>52.23</v>
      </c>
      <c r="S1827" t="n">
        <v>46.36</v>
      </c>
      <c r="T1827" t="n">
        <v>2615.3</v>
      </c>
      <c r="U1827" t="n">
        <v>0.89</v>
      </c>
      <c r="V1827" t="n">
        <v>0.91</v>
      </c>
      <c r="W1827" t="n">
        <v>9.19</v>
      </c>
      <c r="X1827" t="n">
        <v>0.16</v>
      </c>
      <c r="Y1827" t="n">
        <v>1</v>
      </c>
      <c r="Z1827" t="n">
        <v>10</v>
      </c>
    </row>
    <row r="1828">
      <c r="A1828" t="n">
        <v>95</v>
      </c>
      <c r="B1828" t="n">
        <v>85</v>
      </c>
      <c r="C1828" t="inlineStr">
        <is>
          <t xml:space="preserve">CONCLUIDO	</t>
        </is>
      </c>
      <c r="D1828" t="n">
        <v>3.8153</v>
      </c>
      <c r="E1828" t="n">
        <v>26.21</v>
      </c>
      <c r="F1828" t="n">
        <v>23.53</v>
      </c>
      <c r="G1828" t="n">
        <v>156.88</v>
      </c>
      <c r="H1828" t="n">
        <v>2.16</v>
      </c>
      <c r="I1828" t="n">
        <v>9</v>
      </c>
      <c r="J1828" t="n">
        <v>203.79</v>
      </c>
      <c r="K1828" t="n">
        <v>51.39</v>
      </c>
      <c r="L1828" t="n">
        <v>24.75</v>
      </c>
      <c r="M1828" t="n">
        <v>5</v>
      </c>
      <c r="N1828" t="n">
        <v>42.65</v>
      </c>
      <c r="O1828" t="n">
        <v>25368.26</v>
      </c>
      <c r="P1828" t="n">
        <v>254.44</v>
      </c>
      <c r="Q1828" t="n">
        <v>608.79</v>
      </c>
      <c r="R1828" t="n">
        <v>52.31</v>
      </c>
      <c r="S1828" t="n">
        <v>46.36</v>
      </c>
      <c r="T1828" t="n">
        <v>2658.51</v>
      </c>
      <c r="U1828" t="n">
        <v>0.89</v>
      </c>
      <c r="V1828" t="n">
        <v>0.91</v>
      </c>
      <c r="W1828" t="n">
        <v>9.199999999999999</v>
      </c>
      <c r="X1828" t="n">
        <v>0.16</v>
      </c>
      <c r="Y1828" t="n">
        <v>1</v>
      </c>
      <c r="Z1828" t="n">
        <v>10</v>
      </c>
    </row>
    <row r="1829">
      <c r="A1829" t="n">
        <v>96</v>
      </c>
      <c r="B1829" t="n">
        <v>85</v>
      </c>
      <c r="C1829" t="inlineStr">
        <is>
          <t xml:space="preserve">CONCLUIDO	</t>
        </is>
      </c>
      <c r="D1829" t="n">
        <v>3.8146</v>
      </c>
      <c r="E1829" t="n">
        <v>26.22</v>
      </c>
      <c r="F1829" t="n">
        <v>23.54</v>
      </c>
      <c r="G1829" t="n">
        <v>156.92</v>
      </c>
      <c r="H1829" t="n">
        <v>2.17</v>
      </c>
      <c r="I1829" t="n">
        <v>9</v>
      </c>
      <c r="J1829" t="n">
        <v>204.19</v>
      </c>
      <c r="K1829" t="n">
        <v>51.39</v>
      </c>
      <c r="L1829" t="n">
        <v>25</v>
      </c>
      <c r="M1829" t="n">
        <v>3</v>
      </c>
      <c r="N1829" t="n">
        <v>42.79</v>
      </c>
      <c r="O1829" t="n">
        <v>25417.05</v>
      </c>
      <c r="P1829" t="n">
        <v>254.14</v>
      </c>
      <c r="Q1829" t="n">
        <v>608.8</v>
      </c>
      <c r="R1829" t="n">
        <v>52.55</v>
      </c>
      <c r="S1829" t="n">
        <v>46.36</v>
      </c>
      <c r="T1829" t="n">
        <v>2777.8</v>
      </c>
      <c r="U1829" t="n">
        <v>0.88</v>
      </c>
      <c r="V1829" t="n">
        <v>0.91</v>
      </c>
      <c r="W1829" t="n">
        <v>9.19</v>
      </c>
      <c r="X1829" t="n">
        <v>0.17</v>
      </c>
      <c r="Y1829" t="n">
        <v>1</v>
      </c>
      <c r="Z1829" t="n">
        <v>10</v>
      </c>
    </row>
    <row r="1830">
      <c r="A1830" t="n">
        <v>97</v>
      </c>
      <c r="B1830" t="n">
        <v>85</v>
      </c>
      <c r="C1830" t="inlineStr">
        <is>
          <t xml:space="preserve">CONCLUIDO	</t>
        </is>
      </c>
      <c r="D1830" t="n">
        <v>3.8134</v>
      </c>
      <c r="E1830" t="n">
        <v>26.22</v>
      </c>
      <c r="F1830" t="n">
        <v>23.55</v>
      </c>
      <c r="G1830" t="n">
        <v>156.97</v>
      </c>
      <c r="H1830" t="n">
        <v>2.19</v>
      </c>
      <c r="I1830" t="n">
        <v>9</v>
      </c>
      <c r="J1830" t="n">
        <v>204.58</v>
      </c>
      <c r="K1830" t="n">
        <v>51.39</v>
      </c>
      <c r="L1830" t="n">
        <v>25.25</v>
      </c>
      <c r="M1830" t="n">
        <v>2</v>
      </c>
      <c r="N1830" t="n">
        <v>42.94</v>
      </c>
      <c r="O1830" t="n">
        <v>25465.9</v>
      </c>
      <c r="P1830" t="n">
        <v>253.86</v>
      </c>
      <c r="Q1830" t="n">
        <v>608.8</v>
      </c>
      <c r="R1830" t="n">
        <v>52.7</v>
      </c>
      <c r="S1830" t="n">
        <v>46.36</v>
      </c>
      <c r="T1830" t="n">
        <v>2850.94</v>
      </c>
      <c r="U1830" t="n">
        <v>0.88</v>
      </c>
      <c r="V1830" t="n">
        <v>0.9</v>
      </c>
      <c r="W1830" t="n">
        <v>9.199999999999999</v>
      </c>
      <c r="X1830" t="n">
        <v>0.17</v>
      </c>
      <c r="Y1830" t="n">
        <v>1</v>
      </c>
      <c r="Z1830" t="n">
        <v>10</v>
      </c>
    </row>
    <row r="1831">
      <c r="A1831" t="n">
        <v>98</v>
      </c>
      <c r="B1831" t="n">
        <v>85</v>
      </c>
      <c r="C1831" t="inlineStr">
        <is>
          <t xml:space="preserve">CONCLUIDO	</t>
        </is>
      </c>
      <c r="D1831" t="n">
        <v>3.8132</v>
      </c>
      <c r="E1831" t="n">
        <v>26.22</v>
      </c>
      <c r="F1831" t="n">
        <v>23.55</v>
      </c>
      <c r="G1831" t="n">
        <v>156.98</v>
      </c>
      <c r="H1831" t="n">
        <v>2.21</v>
      </c>
      <c r="I1831" t="n">
        <v>9</v>
      </c>
      <c r="J1831" t="n">
        <v>204.98</v>
      </c>
      <c r="K1831" t="n">
        <v>51.39</v>
      </c>
      <c r="L1831" t="n">
        <v>25.5</v>
      </c>
      <c r="M1831" t="n">
        <v>1</v>
      </c>
      <c r="N1831" t="n">
        <v>43.09</v>
      </c>
      <c r="O1831" t="n">
        <v>25514.8</v>
      </c>
      <c r="P1831" t="n">
        <v>254.08</v>
      </c>
      <c r="Q1831" t="n">
        <v>608.8099999999999</v>
      </c>
      <c r="R1831" t="n">
        <v>52.67</v>
      </c>
      <c r="S1831" t="n">
        <v>46.36</v>
      </c>
      <c r="T1831" t="n">
        <v>2836.57</v>
      </c>
      <c r="U1831" t="n">
        <v>0.88</v>
      </c>
      <c r="V1831" t="n">
        <v>0.9</v>
      </c>
      <c r="W1831" t="n">
        <v>9.199999999999999</v>
      </c>
      <c r="X1831" t="n">
        <v>0.18</v>
      </c>
      <c r="Y1831" t="n">
        <v>1</v>
      </c>
      <c r="Z1831" t="n">
        <v>10</v>
      </c>
    </row>
    <row r="1832">
      <c r="A1832" t="n">
        <v>99</v>
      </c>
      <c r="B1832" t="n">
        <v>85</v>
      </c>
      <c r="C1832" t="inlineStr">
        <is>
          <t xml:space="preserve">CONCLUIDO	</t>
        </is>
      </c>
      <c r="D1832" t="n">
        <v>3.8132</v>
      </c>
      <c r="E1832" t="n">
        <v>26.22</v>
      </c>
      <c r="F1832" t="n">
        <v>23.55</v>
      </c>
      <c r="G1832" t="n">
        <v>156.98</v>
      </c>
      <c r="H1832" t="n">
        <v>2.23</v>
      </c>
      <c r="I1832" t="n">
        <v>9</v>
      </c>
      <c r="J1832" t="n">
        <v>205.38</v>
      </c>
      <c r="K1832" t="n">
        <v>51.39</v>
      </c>
      <c r="L1832" t="n">
        <v>25.75</v>
      </c>
      <c r="M1832" t="n">
        <v>1</v>
      </c>
      <c r="N1832" t="n">
        <v>43.23</v>
      </c>
      <c r="O1832" t="n">
        <v>25563.75</v>
      </c>
      <c r="P1832" t="n">
        <v>254.26</v>
      </c>
      <c r="Q1832" t="n">
        <v>608.8200000000001</v>
      </c>
      <c r="R1832" t="n">
        <v>52.68</v>
      </c>
      <c r="S1832" t="n">
        <v>46.36</v>
      </c>
      <c r="T1832" t="n">
        <v>2840.27</v>
      </c>
      <c r="U1832" t="n">
        <v>0.88</v>
      </c>
      <c r="V1832" t="n">
        <v>0.9</v>
      </c>
      <c r="W1832" t="n">
        <v>9.199999999999999</v>
      </c>
      <c r="X1832" t="n">
        <v>0.18</v>
      </c>
      <c r="Y1832" t="n">
        <v>1</v>
      </c>
      <c r="Z1832" t="n">
        <v>10</v>
      </c>
    </row>
    <row r="1833">
      <c r="A1833" t="n">
        <v>100</v>
      </c>
      <c r="B1833" t="n">
        <v>85</v>
      </c>
      <c r="C1833" t="inlineStr">
        <is>
          <t xml:space="preserve">CONCLUIDO	</t>
        </is>
      </c>
      <c r="D1833" t="n">
        <v>3.813</v>
      </c>
      <c r="E1833" t="n">
        <v>26.23</v>
      </c>
      <c r="F1833" t="n">
        <v>23.55</v>
      </c>
      <c r="G1833" t="n">
        <v>156.99</v>
      </c>
      <c r="H1833" t="n">
        <v>2.24</v>
      </c>
      <c r="I1833" t="n">
        <v>9</v>
      </c>
      <c r="J1833" t="n">
        <v>205.77</v>
      </c>
      <c r="K1833" t="n">
        <v>51.39</v>
      </c>
      <c r="L1833" t="n">
        <v>26</v>
      </c>
      <c r="M1833" t="n">
        <v>0</v>
      </c>
      <c r="N1833" t="n">
        <v>43.38</v>
      </c>
      <c r="O1833" t="n">
        <v>25612.75</v>
      </c>
      <c r="P1833" t="n">
        <v>254.58</v>
      </c>
      <c r="Q1833" t="n">
        <v>608.83</v>
      </c>
      <c r="R1833" t="n">
        <v>52.66</v>
      </c>
      <c r="S1833" t="n">
        <v>46.36</v>
      </c>
      <c r="T1833" t="n">
        <v>2831.38</v>
      </c>
      <c r="U1833" t="n">
        <v>0.88</v>
      </c>
      <c r="V1833" t="n">
        <v>0.9</v>
      </c>
      <c r="W1833" t="n">
        <v>9.199999999999999</v>
      </c>
      <c r="X1833" t="n">
        <v>0.18</v>
      </c>
      <c r="Y1833" t="n">
        <v>1</v>
      </c>
      <c r="Z1833" t="n">
        <v>10</v>
      </c>
    </row>
    <row r="1834">
      <c r="A1834" t="n">
        <v>0</v>
      </c>
      <c r="B1834" t="n">
        <v>20</v>
      </c>
      <c r="C1834" t="inlineStr">
        <is>
          <t xml:space="preserve">CONCLUIDO	</t>
        </is>
      </c>
      <c r="D1834" t="n">
        <v>3.5189</v>
      </c>
      <c r="E1834" t="n">
        <v>28.42</v>
      </c>
      <c r="F1834" t="n">
        <v>25.42</v>
      </c>
      <c r="G1834" t="n">
        <v>14.96</v>
      </c>
      <c r="H1834" t="n">
        <v>0.34</v>
      </c>
      <c r="I1834" t="n">
        <v>102</v>
      </c>
      <c r="J1834" t="n">
        <v>51.33</v>
      </c>
      <c r="K1834" t="n">
        <v>24.83</v>
      </c>
      <c r="L1834" t="n">
        <v>1</v>
      </c>
      <c r="M1834" t="n">
        <v>100</v>
      </c>
      <c r="N1834" t="n">
        <v>5.51</v>
      </c>
      <c r="O1834" t="n">
        <v>6564.78</v>
      </c>
      <c r="P1834" t="n">
        <v>140.67</v>
      </c>
      <c r="Q1834" t="n">
        <v>609.16</v>
      </c>
      <c r="R1834" t="n">
        <v>110.83</v>
      </c>
      <c r="S1834" t="n">
        <v>46.36</v>
      </c>
      <c r="T1834" t="n">
        <v>31452.03</v>
      </c>
      <c r="U1834" t="n">
        <v>0.42</v>
      </c>
      <c r="V1834" t="n">
        <v>0.84</v>
      </c>
      <c r="W1834" t="n">
        <v>9.35</v>
      </c>
      <c r="X1834" t="n">
        <v>2.04</v>
      </c>
      <c r="Y1834" t="n">
        <v>1</v>
      </c>
      <c r="Z1834" t="n">
        <v>10</v>
      </c>
    </row>
    <row r="1835">
      <c r="A1835" t="n">
        <v>1</v>
      </c>
      <c r="B1835" t="n">
        <v>20</v>
      </c>
      <c r="C1835" t="inlineStr">
        <is>
          <t xml:space="preserve">CONCLUIDO	</t>
        </is>
      </c>
      <c r="D1835" t="n">
        <v>3.6148</v>
      </c>
      <c r="E1835" t="n">
        <v>27.66</v>
      </c>
      <c r="F1835" t="n">
        <v>24.95</v>
      </c>
      <c r="G1835" t="n">
        <v>18.95</v>
      </c>
      <c r="H1835" t="n">
        <v>0.42</v>
      </c>
      <c r="I1835" t="n">
        <v>79</v>
      </c>
      <c r="J1835" t="n">
        <v>51.62</v>
      </c>
      <c r="K1835" t="n">
        <v>24.83</v>
      </c>
      <c r="L1835" t="n">
        <v>1.25</v>
      </c>
      <c r="M1835" t="n">
        <v>77</v>
      </c>
      <c r="N1835" t="n">
        <v>5.54</v>
      </c>
      <c r="O1835" t="n">
        <v>6599.8</v>
      </c>
      <c r="P1835" t="n">
        <v>135.81</v>
      </c>
      <c r="Q1835" t="n">
        <v>609.13</v>
      </c>
      <c r="R1835" t="n">
        <v>96.2</v>
      </c>
      <c r="S1835" t="n">
        <v>46.36</v>
      </c>
      <c r="T1835" t="n">
        <v>24250.77</v>
      </c>
      <c r="U1835" t="n">
        <v>0.48</v>
      </c>
      <c r="V1835" t="n">
        <v>0.85</v>
      </c>
      <c r="W1835" t="n">
        <v>9.31</v>
      </c>
      <c r="X1835" t="n">
        <v>1.57</v>
      </c>
      <c r="Y1835" t="n">
        <v>1</v>
      </c>
      <c r="Z1835" t="n">
        <v>10</v>
      </c>
    </row>
    <row r="1836">
      <c r="A1836" t="n">
        <v>2</v>
      </c>
      <c r="B1836" t="n">
        <v>20</v>
      </c>
      <c r="C1836" t="inlineStr">
        <is>
          <t xml:space="preserve">CONCLUIDO	</t>
        </is>
      </c>
      <c r="D1836" t="n">
        <v>3.6804</v>
      </c>
      <c r="E1836" t="n">
        <v>27.17</v>
      </c>
      <c r="F1836" t="n">
        <v>24.64</v>
      </c>
      <c r="G1836" t="n">
        <v>23.1</v>
      </c>
      <c r="H1836" t="n">
        <v>0.5</v>
      </c>
      <c r="I1836" t="n">
        <v>64</v>
      </c>
      <c r="J1836" t="n">
        <v>51.9</v>
      </c>
      <c r="K1836" t="n">
        <v>24.83</v>
      </c>
      <c r="L1836" t="n">
        <v>1.5</v>
      </c>
      <c r="M1836" t="n">
        <v>62</v>
      </c>
      <c r="N1836" t="n">
        <v>5.57</v>
      </c>
      <c r="O1836" t="n">
        <v>6634.84</v>
      </c>
      <c r="P1836" t="n">
        <v>131.75</v>
      </c>
      <c r="Q1836" t="n">
        <v>608.9400000000001</v>
      </c>
      <c r="R1836" t="n">
        <v>86.52</v>
      </c>
      <c r="S1836" t="n">
        <v>46.36</v>
      </c>
      <c r="T1836" t="n">
        <v>19490.04</v>
      </c>
      <c r="U1836" t="n">
        <v>0.54</v>
      </c>
      <c r="V1836" t="n">
        <v>0.86</v>
      </c>
      <c r="W1836" t="n">
        <v>9.289999999999999</v>
      </c>
      <c r="X1836" t="n">
        <v>1.26</v>
      </c>
      <c r="Y1836" t="n">
        <v>1</v>
      </c>
      <c r="Z1836" t="n">
        <v>10</v>
      </c>
    </row>
    <row r="1837">
      <c r="A1837" t="n">
        <v>3</v>
      </c>
      <c r="B1837" t="n">
        <v>20</v>
      </c>
      <c r="C1837" t="inlineStr">
        <is>
          <t xml:space="preserve">CONCLUIDO	</t>
        </is>
      </c>
      <c r="D1837" t="n">
        <v>3.7244</v>
      </c>
      <c r="E1837" t="n">
        <v>26.85</v>
      </c>
      <c r="F1837" t="n">
        <v>24.44</v>
      </c>
      <c r="G1837" t="n">
        <v>27.16</v>
      </c>
      <c r="H1837" t="n">
        <v>0.58</v>
      </c>
      <c r="I1837" t="n">
        <v>54</v>
      </c>
      <c r="J1837" t="n">
        <v>52.19</v>
      </c>
      <c r="K1837" t="n">
        <v>24.83</v>
      </c>
      <c r="L1837" t="n">
        <v>1.75</v>
      </c>
      <c r="M1837" t="n">
        <v>52</v>
      </c>
      <c r="N1837" t="n">
        <v>5.61</v>
      </c>
      <c r="O1837" t="n">
        <v>6670.02</v>
      </c>
      <c r="P1837" t="n">
        <v>128.34</v>
      </c>
      <c r="Q1837" t="n">
        <v>608.98</v>
      </c>
      <c r="R1837" t="n">
        <v>80.5</v>
      </c>
      <c r="S1837" t="n">
        <v>46.36</v>
      </c>
      <c r="T1837" t="n">
        <v>16525.99</v>
      </c>
      <c r="U1837" t="n">
        <v>0.58</v>
      </c>
      <c r="V1837" t="n">
        <v>0.87</v>
      </c>
      <c r="W1837" t="n">
        <v>9.27</v>
      </c>
      <c r="X1837" t="n">
        <v>1.07</v>
      </c>
      <c r="Y1837" t="n">
        <v>1</v>
      </c>
      <c r="Z1837" t="n">
        <v>10</v>
      </c>
    </row>
    <row r="1838">
      <c r="A1838" t="n">
        <v>4</v>
      </c>
      <c r="B1838" t="n">
        <v>20</v>
      </c>
      <c r="C1838" t="inlineStr">
        <is>
          <t xml:space="preserve">CONCLUIDO	</t>
        </is>
      </c>
      <c r="D1838" t="n">
        <v>3.762</v>
      </c>
      <c r="E1838" t="n">
        <v>26.58</v>
      </c>
      <c r="F1838" t="n">
        <v>24.27</v>
      </c>
      <c r="G1838" t="n">
        <v>31.66</v>
      </c>
      <c r="H1838" t="n">
        <v>0.66</v>
      </c>
      <c r="I1838" t="n">
        <v>46</v>
      </c>
      <c r="J1838" t="n">
        <v>52.47</v>
      </c>
      <c r="K1838" t="n">
        <v>24.83</v>
      </c>
      <c r="L1838" t="n">
        <v>2</v>
      </c>
      <c r="M1838" t="n">
        <v>44</v>
      </c>
      <c r="N1838" t="n">
        <v>5.64</v>
      </c>
      <c r="O1838" t="n">
        <v>6705.1</v>
      </c>
      <c r="P1838" t="n">
        <v>124.98</v>
      </c>
      <c r="Q1838" t="n">
        <v>608.9</v>
      </c>
      <c r="R1838" t="n">
        <v>75.39</v>
      </c>
      <c r="S1838" t="n">
        <v>46.36</v>
      </c>
      <c r="T1838" t="n">
        <v>14012.79</v>
      </c>
      <c r="U1838" t="n">
        <v>0.61</v>
      </c>
      <c r="V1838" t="n">
        <v>0.88</v>
      </c>
      <c r="W1838" t="n">
        <v>9.25</v>
      </c>
      <c r="X1838" t="n">
        <v>0.9</v>
      </c>
      <c r="Y1838" t="n">
        <v>1</v>
      </c>
      <c r="Z1838" t="n">
        <v>10</v>
      </c>
    </row>
    <row r="1839">
      <c r="A1839" t="n">
        <v>5</v>
      </c>
      <c r="B1839" t="n">
        <v>20</v>
      </c>
      <c r="C1839" t="inlineStr">
        <is>
          <t xml:space="preserve">CONCLUIDO	</t>
        </is>
      </c>
      <c r="D1839" t="n">
        <v>3.7866</v>
      </c>
      <c r="E1839" t="n">
        <v>26.41</v>
      </c>
      <c r="F1839" t="n">
        <v>24.17</v>
      </c>
      <c r="G1839" t="n">
        <v>36.26</v>
      </c>
      <c r="H1839" t="n">
        <v>0.74</v>
      </c>
      <c r="I1839" t="n">
        <v>40</v>
      </c>
      <c r="J1839" t="n">
        <v>52.75</v>
      </c>
      <c r="K1839" t="n">
        <v>24.83</v>
      </c>
      <c r="L1839" t="n">
        <v>2.25</v>
      </c>
      <c r="M1839" t="n">
        <v>38</v>
      </c>
      <c r="N1839" t="n">
        <v>5.68</v>
      </c>
      <c r="O1839" t="n">
        <v>6740.19</v>
      </c>
      <c r="P1839" t="n">
        <v>122</v>
      </c>
      <c r="Q1839" t="n">
        <v>608.95</v>
      </c>
      <c r="R1839" t="n">
        <v>72.19</v>
      </c>
      <c r="S1839" t="n">
        <v>46.36</v>
      </c>
      <c r="T1839" t="n">
        <v>12443.93</v>
      </c>
      <c r="U1839" t="n">
        <v>0.64</v>
      </c>
      <c r="V1839" t="n">
        <v>0.88</v>
      </c>
      <c r="W1839" t="n">
        <v>9.24</v>
      </c>
      <c r="X1839" t="n">
        <v>0.8</v>
      </c>
      <c r="Y1839" t="n">
        <v>1</v>
      </c>
      <c r="Z1839" t="n">
        <v>10</v>
      </c>
    </row>
    <row r="1840">
      <c r="A1840" t="n">
        <v>6</v>
      </c>
      <c r="B1840" t="n">
        <v>20</v>
      </c>
      <c r="C1840" t="inlineStr">
        <is>
          <t xml:space="preserve">CONCLUIDO	</t>
        </is>
      </c>
      <c r="D1840" t="n">
        <v>3.8078</v>
      </c>
      <c r="E1840" t="n">
        <v>26.26</v>
      </c>
      <c r="F1840" t="n">
        <v>24.07</v>
      </c>
      <c r="G1840" t="n">
        <v>40.12</v>
      </c>
      <c r="H1840" t="n">
        <v>0.82</v>
      </c>
      <c r="I1840" t="n">
        <v>36</v>
      </c>
      <c r="J1840" t="n">
        <v>53.04</v>
      </c>
      <c r="K1840" t="n">
        <v>24.83</v>
      </c>
      <c r="L1840" t="n">
        <v>2.5</v>
      </c>
      <c r="M1840" t="n">
        <v>31</v>
      </c>
      <c r="N1840" t="n">
        <v>5.71</v>
      </c>
      <c r="O1840" t="n">
        <v>6775.31</v>
      </c>
      <c r="P1840" t="n">
        <v>118.96</v>
      </c>
      <c r="Q1840" t="n">
        <v>609.05</v>
      </c>
      <c r="R1840" t="n">
        <v>69.29000000000001</v>
      </c>
      <c r="S1840" t="n">
        <v>46.36</v>
      </c>
      <c r="T1840" t="n">
        <v>11012.74</v>
      </c>
      <c r="U1840" t="n">
        <v>0.67</v>
      </c>
      <c r="V1840" t="n">
        <v>0.89</v>
      </c>
      <c r="W1840" t="n">
        <v>9.23</v>
      </c>
      <c r="X1840" t="n">
        <v>0.7</v>
      </c>
      <c r="Y1840" t="n">
        <v>1</v>
      </c>
      <c r="Z1840" t="n">
        <v>10</v>
      </c>
    </row>
    <row r="1841">
      <c r="A1841" t="n">
        <v>7</v>
      </c>
      <c r="B1841" t="n">
        <v>20</v>
      </c>
      <c r="C1841" t="inlineStr">
        <is>
          <t xml:space="preserve">CONCLUIDO	</t>
        </is>
      </c>
      <c r="D1841" t="n">
        <v>3.8167</v>
      </c>
      <c r="E1841" t="n">
        <v>26.2</v>
      </c>
      <c r="F1841" t="n">
        <v>24.05</v>
      </c>
      <c r="G1841" t="n">
        <v>43.73</v>
      </c>
      <c r="H1841" t="n">
        <v>0.89</v>
      </c>
      <c r="I1841" t="n">
        <v>33</v>
      </c>
      <c r="J1841" t="n">
        <v>53.32</v>
      </c>
      <c r="K1841" t="n">
        <v>24.83</v>
      </c>
      <c r="L1841" t="n">
        <v>2.75</v>
      </c>
      <c r="M1841" t="n">
        <v>9</v>
      </c>
      <c r="N1841" t="n">
        <v>5.75</v>
      </c>
      <c r="O1841" t="n">
        <v>6810.44</v>
      </c>
      <c r="P1841" t="n">
        <v>117.06</v>
      </c>
      <c r="Q1841" t="n">
        <v>609</v>
      </c>
      <c r="R1841" t="n">
        <v>67.45999999999999</v>
      </c>
      <c r="S1841" t="n">
        <v>46.36</v>
      </c>
      <c r="T1841" t="n">
        <v>10112.01</v>
      </c>
      <c r="U1841" t="n">
        <v>0.6899999999999999</v>
      </c>
      <c r="V1841" t="n">
        <v>0.89</v>
      </c>
      <c r="W1841" t="n">
        <v>9.26</v>
      </c>
      <c r="X1841" t="n">
        <v>0.68</v>
      </c>
      <c r="Y1841" t="n">
        <v>1</v>
      </c>
      <c r="Z1841" t="n">
        <v>10</v>
      </c>
    </row>
    <row r="1842">
      <c r="A1842" t="n">
        <v>8</v>
      </c>
      <c r="B1842" t="n">
        <v>20</v>
      </c>
      <c r="C1842" t="inlineStr">
        <is>
          <t xml:space="preserve">CONCLUIDO	</t>
        </is>
      </c>
      <c r="D1842" t="n">
        <v>3.8211</v>
      </c>
      <c r="E1842" t="n">
        <v>26.17</v>
      </c>
      <c r="F1842" t="n">
        <v>24.03</v>
      </c>
      <c r="G1842" t="n">
        <v>45.06</v>
      </c>
      <c r="H1842" t="n">
        <v>0.97</v>
      </c>
      <c r="I1842" t="n">
        <v>32</v>
      </c>
      <c r="J1842" t="n">
        <v>53.61</v>
      </c>
      <c r="K1842" t="n">
        <v>24.83</v>
      </c>
      <c r="L1842" t="n">
        <v>3</v>
      </c>
      <c r="M1842" t="n">
        <v>1</v>
      </c>
      <c r="N1842" t="n">
        <v>5.78</v>
      </c>
      <c r="O1842" t="n">
        <v>6845.59</v>
      </c>
      <c r="P1842" t="n">
        <v>116.86</v>
      </c>
      <c r="Q1842" t="n">
        <v>609.02</v>
      </c>
      <c r="R1842" t="n">
        <v>66.61</v>
      </c>
      <c r="S1842" t="n">
        <v>46.36</v>
      </c>
      <c r="T1842" t="n">
        <v>9692.42</v>
      </c>
      <c r="U1842" t="n">
        <v>0.7</v>
      </c>
      <c r="V1842" t="n">
        <v>0.89</v>
      </c>
      <c r="W1842" t="n">
        <v>9.27</v>
      </c>
      <c r="X1842" t="n">
        <v>0.66</v>
      </c>
      <c r="Y1842" t="n">
        <v>1</v>
      </c>
      <c r="Z1842" t="n">
        <v>10</v>
      </c>
    </row>
    <row r="1843">
      <c r="A1843" t="n">
        <v>9</v>
      </c>
      <c r="B1843" t="n">
        <v>20</v>
      </c>
      <c r="C1843" t="inlineStr">
        <is>
          <t xml:space="preserve">CONCLUIDO	</t>
        </is>
      </c>
      <c r="D1843" t="n">
        <v>3.821</v>
      </c>
      <c r="E1843" t="n">
        <v>26.17</v>
      </c>
      <c r="F1843" t="n">
        <v>24.03</v>
      </c>
      <c r="G1843" t="n">
        <v>45.06</v>
      </c>
      <c r="H1843" t="n">
        <v>1.04</v>
      </c>
      <c r="I1843" t="n">
        <v>32</v>
      </c>
      <c r="J1843" t="n">
        <v>53.89</v>
      </c>
      <c r="K1843" t="n">
        <v>24.83</v>
      </c>
      <c r="L1843" t="n">
        <v>3.25</v>
      </c>
      <c r="M1843" t="n">
        <v>0</v>
      </c>
      <c r="N1843" t="n">
        <v>5.82</v>
      </c>
      <c r="O1843" t="n">
        <v>6880.77</v>
      </c>
      <c r="P1843" t="n">
        <v>117.42</v>
      </c>
      <c r="Q1843" t="n">
        <v>609.08</v>
      </c>
      <c r="R1843" t="n">
        <v>66.59999999999999</v>
      </c>
      <c r="S1843" t="n">
        <v>46.36</v>
      </c>
      <c r="T1843" t="n">
        <v>9688.07</v>
      </c>
      <c r="U1843" t="n">
        <v>0.7</v>
      </c>
      <c r="V1843" t="n">
        <v>0.89</v>
      </c>
      <c r="W1843" t="n">
        <v>9.27</v>
      </c>
      <c r="X1843" t="n">
        <v>0.66</v>
      </c>
      <c r="Y1843" t="n">
        <v>1</v>
      </c>
      <c r="Z1843" t="n">
        <v>10</v>
      </c>
    </row>
    <row r="1844">
      <c r="A1844" t="n">
        <v>0</v>
      </c>
      <c r="B1844" t="n">
        <v>120</v>
      </c>
      <c r="C1844" t="inlineStr">
        <is>
          <t xml:space="preserve">CONCLUIDO	</t>
        </is>
      </c>
      <c r="D1844" t="n">
        <v>2.0391</v>
      </c>
      <c r="E1844" t="n">
        <v>49.04</v>
      </c>
      <c r="F1844" t="n">
        <v>30.52</v>
      </c>
      <c r="G1844" t="n">
        <v>5.28</v>
      </c>
      <c r="H1844" t="n">
        <v>0.08</v>
      </c>
      <c r="I1844" t="n">
        <v>347</v>
      </c>
      <c r="J1844" t="n">
        <v>232.68</v>
      </c>
      <c r="K1844" t="n">
        <v>57.72</v>
      </c>
      <c r="L1844" t="n">
        <v>1</v>
      </c>
      <c r="M1844" t="n">
        <v>345</v>
      </c>
      <c r="N1844" t="n">
        <v>53.95</v>
      </c>
      <c r="O1844" t="n">
        <v>28931.02</v>
      </c>
      <c r="P1844" t="n">
        <v>483.06</v>
      </c>
      <c r="Q1844" t="n">
        <v>610.5</v>
      </c>
      <c r="R1844" t="n">
        <v>269.52</v>
      </c>
      <c r="S1844" t="n">
        <v>46.36</v>
      </c>
      <c r="T1844" t="n">
        <v>109573.75</v>
      </c>
      <c r="U1844" t="n">
        <v>0.17</v>
      </c>
      <c r="V1844" t="n">
        <v>0.7</v>
      </c>
      <c r="W1844" t="n">
        <v>9.75</v>
      </c>
      <c r="X1844" t="n">
        <v>7.12</v>
      </c>
      <c r="Y1844" t="n">
        <v>1</v>
      </c>
      <c r="Z1844" t="n">
        <v>10</v>
      </c>
    </row>
    <row r="1845">
      <c r="A1845" t="n">
        <v>1</v>
      </c>
      <c r="B1845" t="n">
        <v>120</v>
      </c>
      <c r="C1845" t="inlineStr">
        <is>
          <t xml:space="preserve">CONCLUIDO	</t>
        </is>
      </c>
      <c r="D1845" t="n">
        <v>2.3096</v>
      </c>
      <c r="E1845" t="n">
        <v>43.3</v>
      </c>
      <c r="F1845" t="n">
        <v>28.7</v>
      </c>
      <c r="G1845" t="n">
        <v>6.6</v>
      </c>
      <c r="H1845" t="n">
        <v>0.1</v>
      </c>
      <c r="I1845" t="n">
        <v>261</v>
      </c>
      <c r="J1845" t="n">
        <v>233.1</v>
      </c>
      <c r="K1845" t="n">
        <v>57.72</v>
      </c>
      <c r="L1845" t="n">
        <v>1.25</v>
      </c>
      <c r="M1845" t="n">
        <v>259</v>
      </c>
      <c r="N1845" t="n">
        <v>54.13</v>
      </c>
      <c r="O1845" t="n">
        <v>28983.75</v>
      </c>
      <c r="P1845" t="n">
        <v>454.12</v>
      </c>
      <c r="Q1845" t="n">
        <v>609.75</v>
      </c>
      <c r="R1845" t="n">
        <v>212.64</v>
      </c>
      <c r="S1845" t="n">
        <v>46.36</v>
      </c>
      <c r="T1845" t="n">
        <v>81564.14999999999</v>
      </c>
      <c r="U1845" t="n">
        <v>0.22</v>
      </c>
      <c r="V1845" t="n">
        <v>0.74</v>
      </c>
      <c r="W1845" t="n">
        <v>9.6</v>
      </c>
      <c r="X1845" t="n">
        <v>5.3</v>
      </c>
      <c r="Y1845" t="n">
        <v>1</v>
      </c>
      <c r="Z1845" t="n">
        <v>10</v>
      </c>
    </row>
    <row r="1846">
      <c r="A1846" t="n">
        <v>2</v>
      </c>
      <c r="B1846" t="n">
        <v>120</v>
      </c>
      <c r="C1846" t="inlineStr">
        <is>
          <t xml:space="preserve">CONCLUIDO	</t>
        </is>
      </c>
      <c r="D1846" t="n">
        <v>2.5052</v>
      </c>
      <c r="E1846" t="n">
        <v>39.92</v>
      </c>
      <c r="F1846" t="n">
        <v>27.64</v>
      </c>
      <c r="G1846" t="n">
        <v>7.9</v>
      </c>
      <c r="H1846" t="n">
        <v>0.11</v>
      </c>
      <c r="I1846" t="n">
        <v>210</v>
      </c>
      <c r="J1846" t="n">
        <v>233.53</v>
      </c>
      <c r="K1846" t="n">
        <v>57.72</v>
      </c>
      <c r="L1846" t="n">
        <v>1.5</v>
      </c>
      <c r="M1846" t="n">
        <v>208</v>
      </c>
      <c r="N1846" t="n">
        <v>54.31</v>
      </c>
      <c r="O1846" t="n">
        <v>29036.54</v>
      </c>
      <c r="P1846" t="n">
        <v>437.3</v>
      </c>
      <c r="Q1846" t="n">
        <v>609.49</v>
      </c>
      <c r="R1846" t="n">
        <v>179.78</v>
      </c>
      <c r="S1846" t="n">
        <v>46.36</v>
      </c>
      <c r="T1846" t="n">
        <v>65386.48</v>
      </c>
      <c r="U1846" t="n">
        <v>0.26</v>
      </c>
      <c r="V1846" t="n">
        <v>0.77</v>
      </c>
      <c r="W1846" t="n">
        <v>9.52</v>
      </c>
      <c r="X1846" t="n">
        <v>4.25</v>
      </c>
      <c r="Y1846" t="n">
        <v>1</v>
      </c>
      <c r="Z1846" t="n">
        <v>10</v>
      </c>
    </row>
    <row r="1847">
      <c r="A1847" t="n">
        <v>3</v>
      </c>
      <c r="B1847" t="n">
        <v>120</v>
      </c>
      <c r="C1847" t="inlineStr">
        <is>
          <t xml:space="preserve">CONCLUIDO	</t>
        </is>
      </c>
      <c r="D1847" t="n">
        <v>2.6603</v>
      </c>
      <c r="E1847" t="n">
        <v>37.59</v>
      </c>
      <c r="F1847" t="n">
        <v>26.91</v>
      </c>
      <c r="G1847" t="n">
        <v>9.23</v>
      </c>
      <c r="H1847" t="n">
        <v>0.13</v>
      </c>
      <c r="I1847" t="n">
        <v>175</v>
      </c>
      <c r="J1847" t="n">
        <v>233.96</v>
      </c>
      <c r="K1847" t="n">
        <v>57.72</v>
      </c>
      <c r="L1847" t="n">
        <v>1.75</v>
      </c>
      <c r="M1847" t="n">
        <v>173</v>
      </c>
      <c r="N1847" t="n">
        <v>54.49</v>
      </c>
      <c r="O1847" t="n">
        <v>29089.39</v>
      </c>
      <c r="P1847" t="n">
        <v>425.51</v>
      </c>
      <c r="Q1847" t="n">
        <v>609.65</v>
      </c>
      <c r="R1847" t="n">
        <v>156.94</v>
      </c>
      <c r="S1847" t="n">
        <v>46.36</v>
      </c>
      <c r="T1847" t="n">
        <v>54141.49</v>
      </c>
      <c r="U1847" t="n">
        <v>0.3</v>
      </c>
      <c r="V1847" t="n">
        <v>0.79</v>
      </c>
      <c r="W1847" t="n">
        <v>9.470000000000001</v>
      </c>
      <c r="X1847" t="n">
        <v>3.52</v>
      </c>
      <c r="Y1847" t="n">
        <v>1</v>
      </c>
      <c r="Z1847" t="n">
        <v>10</v>
      </c>
    </row>
    <row r="1848">
      <c r="A1848" t="n">
        <v>4</v>
      </c>
      <c r="B1848" t="n">
        <v>120</v>
      </c>
      <c r="C1848" t="inlineStr">
        <is>
          <t xml:space="preserve">CONCLUIDO	</t>
        </is>
      </c>
      <c r="D1848" t="n">
        <v>2.777</v>
      </c>
      <c r="E1848" t="n">
        <v>36.01</v>
      </c>
      <c r="F1848" t="n">
        <v>26.42</v>
      </c>
      <c r="G1848" t="n">
        <v>10.5</v>
      </c>
      <c r="H1848" t="n">
        <v>0.15</v>
      </c>
      <c r="I1848" t="n">
        <v>151</v>
      </c>
      <c r="J1848" t="n">
        <v>234.39</v>
      </c>
      <c r="K1848" t="n">
        <v>57.72</v>
      </c>
      <c r="L1848" t="n">
        <v>2</v>
      </c>
      <c r="M1848" t="n">
        <v>149</v>
      </c>
      <c r="N1848" t="n">
        <v>54.67</v>
      </c>
      <c r="O1848" t="n">
        <v>29142.31</v>
      </c>
      <c r="P1848" t="n">
        <v>417.62</v>
      </c>
      <c r="Q1848" t="n">
        <v>609.27</v>
      </c>
      <c r="R1848" t="n">
        <v>141.99</v>
      </c>
      <c r="S1848" t="n">
        <v>46.36</v>
      </c>
      <c r="T1848" t="n">
        <v>46789.27</v>
      </c>
      <c r="U1848" t="n">
        <v>0.33</v>
      </c>
      <c r="V1848" t="n">
        <v>0.8100000000000001</v>
      </c>
      <c r="W1848" t="n">
        <v>9.42</v>
      </c>
      <c r="X1848" t="n">
        <v>3.04</v>
      </c>
      <c r="Y1848" t="n">
        <v>1</v>
      </c>
      <c r="Z1848" t="n">
        <v>10</v>
      </c>
    </row>
    <row r="1849">
      <c r="A1849" t="n">
        <v>5</v>
      </c>
      <c r="B1849" t="n">
        <v>120</v>
      </c>
      <c r="C1849" t="inlineStr">
        <is>
          <t xml:space="preserve">CONCLUIDO	</t>
        </is>
      </c>
      <c r="D1849" t="n">
        <v>2.8792</v>
      </c>
      <c r="E1849" t="n">
        <v>34.73</v>
      </c>
      <c r="F1849" t="n">
        <v>26.01</v>
      </c>
      <c r="G1849" t="n">
        <v>11.82</v>
      </c>
      <c r="H1849" t="n">
        <v>0.17</v>
      </c>
      <c r="I1849" t="n">
        <v>132</v>
      </c>
      <c r="J1849" t="n">
        <v>234.82</v>
      </c>
      <c r="K1849" t="n">
        <v>57.72</v>
      </c>
      <c r="L1849" t="n">
        <v>2.25</v>
      </c>
      <c r="M1849" t="n">
        <v>130</v>
      </c>
      <c r="N1849" t="n">
        <v>54.85</v>
      </c>
      <c r="O1849" t="n">
        <v>29195.29</v>
      </c>
      <c r="P1849" t="n">
        <v>410.86</v>
      </c>
      <c r="Q1849" t="n">
        <v>609.45</v>
      </c>
      <c r="R1849" t="n">
        <v>129.67</v>
      </c>
      <c r="S1849" t="n">
        <v>46.36</v>
      </c>
      <c r="T1849" t="n">
        <v>40724.35</v>
      </c>
      <c r="U1849" t="n">
        <v>0.36</v>
      </c>
      <c r="V1849" t="n">
        <v>0.82</v>
      </c>
      <c r="W1849" t="n">
        <v>9.380000000000001</v>
      </c>
      <c r="X1849" t="n">
        <v>2.62</v>
      </c>
      <c r="Y1849" t="n">
        <v>1</v>
      </c>
      <c r="Z1849" t="n">
        <v>10</v>
      </c>
    </row>
    <row r="1850">
      <c r="A1850" t="n">
        <v>6</v>
      </c>
      <c r="B1850" t="n">
        <v>120</v>
      </c>
      <c r="C1850" t="inlineStr">
        <is>
          <t xml:space="preserve">CONCLUIDO	</t>
        </is>
      </c>
      <c r="D1850" t="n">
        <v>2.9549</v>
      </c>
      <c r="E1850" t="n">
        <v>33.84</v>
      </c>
      <c r="F1850" t="n">
        <v>25.76</v>
      </c>
      <c r="G1850" t="n">
        <v>13.1</v>
      </c>
      <c r="H1850" t="n">
        <v>0.19</v>
      </c>
      <c r="I1850" t="n">
        <v>118</v>
      </c>
      <c r="J1850" t="n">
        <v>235.25</v>
      </c>
      <c r="K1850" t="n">
        <v>57.72</v>
      </c>
      <c r="L1850" t="n">
        <v>2.5</v>
      </c>
      <c r="M1850" t="n">
        <v>116</v>
      </c>
      <c r="N1850" t="n">
        <v>55.03</v>
      </c>
      <c r="O1850" t="n">
        <v>29248.33</v>
      </c>
      <c r="P1850" t="n">
        <v>406.64</v>
      </c>
      <c r="Q1850" t="n">
        <v>609.29</v>
      </c>
      <c r="R1850" t="n">
        <v>120.73</v>
      </c>
      <c r="S1850" t="n">
        <v>46.36</v>
      </c>
      <c r="T1850" t="n">
        <v>36320.41</v>
      </c>
      <c r="U1850" t="n">
        <v>0.38</v>
      </c>
      <c r="V1850" t="n">
        <v>0.83</v>
      </c>
      <c r="W1850" t="n">
        <v>9.390000000000001</v>
      </c>
      <c r="X1850" t="n">
        <v>2.38</v>
      </c>
      <c r="Y1850" t="n">
        <v>1</v>
      </c>
      <c r="Z1850" t="n">
        <v>10</v>
      </c>
    </row>
    <row r="1851">
      <c r="A1851" t="n">
        <v>7</v>
      </c>
      <c r="B1851" t="n">
        <v>120</v>
      </c>
      <c r="C1851" t="inlineStr">
        <is>
          <t xml:space="preserve">CONCLUIDO	</t>
        </is>
      </c>
      <c r="D1851" t="n">
        <v>3.0251</v>
      </c>
      <c r="E1851" t="n">
        <v>33.06</v>
      </c>
      <c r="F1851" t="n">
        <v>25.52</v>
      </c>
      <c r="G1851" t="n">
        <v>14.44</v>
      </c>
      <c r="H1851" t="n">
        <v>0.21</v>
      </c>
      <c r="I1851" t="n">
        <v>106</v>
      </c>
      <c r="J1851" t="n">
        <v>235.68</v>
      </c>
      <c r="K1851" t="n">
        <v>57.72</v>
      </c>
      <c r="L1851" t="n">
        <v>2.75</v>
      </c>
      <c r="M1851" t="n">
        <v>104</v>
      </c>
      <c r="N1851" t="n">
        <v>55.21</v>
      </c>
      <c r="O1851" t="n">
        <v>29301.44</v>
      </c>
      <c r="P1851" t="n">
        <v>402.57</v>
      </c>
      <c r="Q1851" t="n">
        <v>609.3099999999999</v>
      </c>
      <c r="R1851" t="n">
        <v>113.36</v>
      </c>
      <c r="S1851" t="n">
        <v>46.36</v>
      </c>
      <c r="T1851" t="n">
        <v>32699.7</v>
      </c>
      <c r="U1851" t="n">
        <v>0.41</v>
      </c>
      <c r="V1851" t="n">
        <v>0.84</v>
      </c>
      <c r="W1851" t="n">
        <v>9.369999999999999</v>
      </c>
      <c r="X1851" t="n">
        <v>2.14</v>
      </c>
      <c r="Y1851" t="n">
        <v>1</v>
      </c>
      <c r="Z1851" t="n">
        <v>10</v>
      </c>
    </row>
    <row r="1852">
      <c r="A1852" t="n">
        <v>8</v>
      </c>
      <c r="B1852" t="n">
        <v>120</v>
      </c>
      <c r="C1852" t="inlineStr">
        <is>
          <t xml:space="preserve">CONCLUIDO	</t>
        </is>
      </c>
      <c r="D1852" t="n">
        <v>3.0821</v>
      </c>
      <c r="E1852" t="n">
        <v>32.45</v>
      </c>
      <c r="F1852" t="n">
        <v>25.32</v>
      </c>
      <c r="G1852" t="n">
        <v>15.66</v>
      </c>
      <c r="H1852" t="n">
        <v>0.23</v>
      </c>
      <c r="I1852" t="n">
        <v>97</v>
      </c>
      <c r="J1852" t="n">
        <v>236.11</v>
      </c>
      <c r="K1852" t="n">
        <v>57.72</v>
      </c>
      <c r="L1852" t="n">
        <v>3</v>
      </c>
      <c r="M1852" t="n">
        <v>95</v>
      </c>
      <c r="N1852" t="n">
        <v>55.39</v>
      </c>
      <c r="O1852" t="n">
        <v>29354.61</v>
      </c>
      <c r="P1852" t="n">
        <v>399.21</v>
      </c>
      <c r="Q1852" t="n">
        <v>609.21</v>
      </c>
      <c r="R1852" t="n">
        <v>107.46</v>
      </c>
      <c r="S1852" t="n">
        <v>46.36</v>
      </c>
      <c r="T1852" t="n">
        <v>29790.33</v>
      </c>
      <c r="U1852" t="n">
        <v>0.43</v>
      </c>
      <c r="V1852" t="n">
        <v>0.84</v>
      </c>
      <c r="W1852" t="n">
        <v>9.34</v>
      </c>
      <c r="X1852" t="n">
        <v>1.94</v>
      </c>
      <c r="Y1852" t="n">
        <v>1</v>
      </c>
      <c r="Z1852" t="n">
        <v>10</v>
      </c>
    </row>
    <row r="1853">
      <c r="A1853" t="n">
        <v>9</v>
      </c>
      <c r="B1853" t="n">
        <v>120</v>
      </c>
      <c r="C1853" t="inlineStr">
        <is>
          <t xml:space="preserve">CONCLUIDO	</t>
        </is>
      </c>
      <c r="D1853" t="n">
        <v>3.1331</v>
      </c>
      <c r="E1853" t="n">
        <v>31.92</v>
      </c>
      <c r="F1853" t="n">
        <v>25.15</v>
      </c>
      <c r="G1853" t="n">
        <v>16.96</v>
      </c>
      <c r="H1853" t="n">
        <v>0.24</v>
      </c>
      <c r="I1853" t="n">
        <v>89</v>
      </c>
      <c r="J1853" t="n">
        <v>236.54</v>
      </c>
      <c r="K1853" t="n">
        <v>57.72</v>
      </c>
      <c r="L1853" t="n">
        <v>3.25</v>
      </c>
      <c r="M1853" t="n">
        <v>87</v>
      </c>
      <c r="N1853" t="n">
        <v>55.57</v>
      </c>
      <c r="O1853" t="n">
        <v>29407.85</v>
      </c>
      <c r="P1853" t="n">
        <v>396.41</v>
      </c>
      <c r="Q1853" t="n">
        <v>609.16</v>
      </c>
      <c r="R1853" t="n">
        <v>102.26</v>
      </c>
      <c r="S1853" t="n">
        <v>46.36</v>
      </c>
      <c r="T1853" t="n">
        <v>27234.17</v>
      </c>
      <c r="U1853" t="n">
        <v>0.45</v>
      </c>
      <c r="V1853" t="n">
        <v>0.85</v>
      </c>
      <c r="W1853" t="n">
        <v>9.33</v>
      </c>
      <c r="X1853" t="n">
        <v>1.77</v>
      </c>
      <c r="Y1853" t="n">
        <v>1</v>
      </c>
      <c r="Z1853" t="n">
        <v>10</v>
      </c>
    </row>
    <row r="1854">
      <c r="A1854" t="n">
        <v>10</v>
      </c>
      <c r="B1854" t="n">
        <v>120</v>
      </c>
      <c r="C1854" t="inlineStr">
        <is>
          <t xml:space="preserve">CONCLUIDO	</t>
        </is>
      </c>
      <c r="D1854" t="n">
        <v>3.1794</v>
      </c>
      <c r="E1854" t="n">
        <v>31.45</v>
      </c>
      <c r="F1854" t="n">
        <v>25.01</v>
      </c>
      <c r="G1854" t="n">
        <v>18.3</v>
      </c>
      <c r="H1854" t="n">
        <v>0.26</v>
      </c>
      <c r="I1854" t="n">
        <v>82</v>
      </c>
      <c r="J1854" t="n">
        <v>236.98</v>
      </c>
      <c r="K1854" t="n">
        <v>57.72</v>
      </c>
      <c r="L1854" t="n">
        <v>3.5</v>
      </c>
      <c r="M1854" t="n">
        <v>80</v>
      </c>
      <c r="N1854" t="n">
        <v>55.75</v>
      </c>
      <c r="O1854" t="n">
        <v>29461.15</v>
      </c>
      <c r="P1854" t="n">
        <v>393.84</v>
      </c>
      <c r="Q1854" t="n">
        <v>609.0599999999999</v>
      </c>
      <c r="R1854" t="n">
        <v>98.31999999999999</v>
      </c>
      <c r="S1854" t="n">
        <v>46.36</v>
      </c>
      <c r="T1854" t="n">
        <v>25298.75</v>
      </c>
      <c r="U1854" t="n">
        <v>0.47</v>
      </c>
      <c r="V1854" t="n">
        <v>0.85</v>
      </c>
      <c r="W1854" t="n">
        <v>9.300000000000001</v>
      </c>
      <c r="X1854" t="n">
        <v>1.63</v>
      </c>
      <c r="Y1854" t="n">
        <v>1</v>
      </c>
      <c r="Z1854" t="n">
        <v>10</v>
      </c>
    </row>
    <row r="1855">
      <c r="A1855" t="n">
        <v>11</v>
      </c>
      <c r="B1855" t="n">
        <v>120</v>
      </c>
      <c r="C1855" t="inlineStr">
        <is>
          <t xml:space="preserve">CONCLUIDO	</t>
        </is>
      </c>
      <c r="D1855" t="n">
        <v>3.221</v>
      </c>
      <c r="E1855" t="n">
        <v>31.05</v>
      </c>
      <c r="F1855" t="n">
        <v>24.88</v>
      </c>
      <c r="G1855" t="n">
        <v>19.64</v>
      </c>
      <c r="H1855" t="n">
        <v>0.28</v>
      </c>
      <c r="I1855" t="n">
        <v>76</v>
      </c>
      <c r="J1855" t="n">
        <v>237.41</v>
      </c>
      <c r="K1855" t="n">
        <v>57.72</v>
      </c>
      <c r="L1855" t="n">
        <v>3.75</v>
      </c>
      <c r="M1855" t="n">
        <v>74</v>
      </c>
      <c r="N1855" t="n">
        <v>55.93</v>
      </c>
      <c r="O1855" t="n">
        <v>29514.51</v>
      </c>
      <c r="P1855" t="n">
        <v>391.49</v>
      </c>
      <c r="Q1855" t="n">
        <v>609.1900000000001</v>
      </c>
      <c r="R1855" t="n">
        <v>93.91</v>
      </c>
      <c r="S1855" t="n">
        <v>46.36</v>
      </c>
      <c r="T1855" t="n">
        <v>23120.96</v>
      </c>
      <c r="U1855" t="n">
        <v>0.49</v>
      </c>
      <c r="V1855" t="n">
        <v>0.86</v>
      </c>
      <c r="W1855" t="n">
        <v>9.300000000000001</v>
      </c>
      <c r="X1855" t="n">
        <v>1.5</v>
      </c>
      <c r="Y1855" t="n">
        <v>1</v>
      </c>
      <c r="Z1855" t="n">
        <v>10</v>
      </c>
    </row>
    <row r="1856">
      <c r="A1856" t="n">
        <v>12</v>
      </c>
      <c r="B1856" t="n">
        <v>120</v>
      </c>
      <c r="C1856" t="inlineStr">
        <is>
          <t xml:space="preserve">CONCLUIDO	</t>
        </is>
      </c>
      <c r="D1856" t="n">
        <v>3.254</v>
      </c>
      <c r="E1856" t="n">
        <v>30.73</v>
      </c>
      <c r="F1856" t="n">
        <v>24.79</v>
      </c>
      <c r="G1856" t="n">
        <v>20.95</v>
      </c>
      <c r="H1856" t="n">
        <v>0.3</v>
      </c>
      <c r="I1856" t="n">
        <v>71</v>
      </c>
      <c r="J1856" t="n">
        <v>237.84</v>
      </c>
      <c r="K1856" t="n">
        <v>57.72</v>
      </c>
      <c r="L1856" t="n">
        <v>4</v>
      </c>
      <c r="M1856" t="n">
        <v>69</v>
      </c>
      <c r="N1856" t="n">
        <v>56.12</v>
      </c>
      <c r="O1856" t="n">
        <v>29567.95</v>
      </c>
      <c r="P1856" t="n">
        <v>389.85</v>
      </c>
      <c r="Q1856" t="n">
        <v>608.89</v>
      </c>
      <c r="R1856" t="n">
        <v>90.87</v>
      </c>
      <c r="S1856" t="n">
        <v>46.36</v>
      </c>
      <c r="T1856" t="n">
        <v>21629.07</v>
      </c>
      <c r="U1856" t="n">
        <v>0.51</v>
      </c>
      <c r="V1856" t="n">
        <v>0.86</v>
      </c>
      <c r="W1856" t="n">
        <v>9.300000000000001</v>
      </c>
      <c r="X1856" t="n">
        <v>1.41</v>
      </c>
      <c r="Y1856" t="n">
        <v>1</v>
      </c>
      <c r="Z1856" t="n">
        <v>10</v>
      </c>
    </row>
    <row r="1857">
      <c r="A1857" t="n">
        <v>13</v>
      </c>
      <c r="B1857" t="n">
        <v>120</v>
      </c>
      <c r="C1857" t="inlineStr">
        <is>
          <t xml:space="preserve">CONCLUIDO	</t>
        </is>
      </c>
      <c r="D1857" t="n">
        <v>3.283</v>
      </c>
      <c r="E1857" t="n">
        <v>30.46</v>
      </c>
      <c r="F1857" t="n">
        <v>24.7</v>
      </c>
      <c r="G1857" t="n">
        <v>22.12</v>
      </c>
      <c r="H1857" t="n">
        <v>0.32</v>
      </c>
      <c r="I1857" t="n">
        <v>67</v>
      </c>
      <c r="J1857" t="n">
        <v>238.28</v>
      </c>
      <c r="K1857" t="n">
        <v>57.72</v>
      </c>
      <c r="L1857" t="n">
        <v>4.25</v>
      </c>
      <c r="M1857" t="n">
        <v>65</v>
      </c>
      <c r="N1857" t="n">
        <v>56.3</v>
      </c>
      <c r="O1857" t="n">
        <v>29621.44</v>
      </c>
      <c r="P1857" t="n">
        <v>388.11</v>
      </c>
      <c r="Q1857" t="n">
        <v>609</v>
      </c>
      <c r="R1857" t="n">
        <v>88.39</v>
      </c>
      <c r="S1857" t="n">
        <v>46.36</v>
      </c>
      <c r="T1857" t="n">
        <v>20405.32</v>
      </c>
      <c r="U1857" t="n">
        <v>0.52</v>
      </c>
      <c r="V1857" t="n">
        <v>0.86</v>
      </c>
      <c r="W1857" t="n">
        <v>9.289999999999999</v>
      </c>
      <c r="X1857" t="n">
        <v>1.32</v>
      </c>
      <c r="Y1857" t="n">
        <v>1</v>
      </c>
      <c r="Z1857" t="n">
        <v>10</v>
      </c>
    </row>
    <row r="1858">
      <c r="A1858" t="n">
        <v>14</v>
      </c>
      <c r="B1858" t="n">
        <v>120</v>
      </c>
      <c r="C1858" t="inlineStr">
        <is>
          <t xml:space="preserve">CONCLUIDO	</t>
        </is>
      </c>
      <c r="D1858" t="n">
        <v>3.3098</v>
      </c>
      <c r="E1858" t="n">
        <v>30.21</v>
      </c>
      <c r="F1858" t="n">
        <v>24.63</v>
      </c>
      <c r="G1858" t="n">
        <v>23.46</v>
      </c>
      <c r="H1858" t="n">
        <v>0.34</v>
      </c>
      <c r="I1858" t="n">
        <v>63</v>
      </c>
      <c r="J1858" t="n">
        <v>238.71</v>
      </c>
      <c r="K1858" t="n">
        <v>57.72</v>
      </c>
      <c r="L1858" t="n">
        <v>4.5</v>
      </c>
      <c r="M1858" t="n">
        <v>61</v>
      </c>
      <c r="N1858" t="n">
        <v>56.49</v>
      </c>
      <c r="O1858" t="n">
        <v>29675.01</v>
      </c>
      <c r="P1858" t="n">
        <v>386.9</v>
      </c>
      <c r="Q1858" t="n">
        <v>609.08</v>
      </c>
      <c r="R1858" t="n">
        <v>86.34999999999999</v>
      </c>
      <c r="S1858" t="n">
        <v>46.36</v>
      </c>
      <c r="T1858" t="n">
        <v>19408.56</v>
      </c>
      <c r="U1858" t="n">
        <v>0.54</v>
      </c>
      <c r="V1858" t="n">
        <v>0.87</v>
      </c>
      <c r="W1858" t="n">
        <v>9.279999999999999</v>
      </c>
      <c r="X1858" t="n">
        <v>1.26</v>
      </c>
      <c r="Y1858" t="n">
        <v>1</v>
      </c>
      <c r="Z1858" t="n">
        <v>10</v>
      </c>
    </row>
    <row r="1859">
      <c r="A1859" t="n">
        <v>15</v>
      </c>
      <c r="B1859" t="n">
        <v>120</v>
      </c>
      <c r="C1859" t="inlineStr">
        <is>
          <t xml:space="preserve">CONCLUIDO	</t>
        </is>
      </c>
      <c r="D1859" t="n">
        <v>3.3406</v>
      </c>
      <c r="E1859" t="n">
        <v>29.93</v>
      </c>
      <c r="F1859" t="n">
        <v>24.54</v>
      </c>
      <c r="G1859" t="n">
        <v>24.95</v>
      </c>
      <c r="H1859" t="n">
        <v>0.35</v>
      </c>
      <c r="I1859" t="n">
        <v>59</v>
      </c>
      <c r="J1859" t="n">
        <v>239.14</v>
      </c>
      <c r="K1859" t="n">
        <v>57.72</v>
      </c>
      <c r="L1859" t="n">
        <v>4.75</v>
      </c>
      <c r="M1859" t="n">
        <v>57</v>
      </c>
      <c r="N1859" t="n">
        <v>56.67</v>
      </c>
      <c r="O1859" t="n">
        <v>29728.63</v>
      </c>
      <c r="P1859" t="n">
        <v>385.18</v>
      </c>
      <c r="Q1859" t="n">
        <v>609</v>
      </c>
      <c r="R1859" t="n">
        <v>83.20999999999999</v>
      </c>
      <c r="S1859" t="n">
        <v>46.36</v>
      </c>
      <c r="T1859" t="n">
        <v>17859.43</v>
      </c>
      <c r="U1859" t="n">
        <v>0.5600000000000001</v>
      </c>
      <c r="V1859" t="n">
        <v>0.87</v>
      </c>
      <c r="W1859" t="n">
        <v>9.279999999999999</v>
      </c>
      <c r="X1859" t="n">
        <v>1.16</v>
      </c>
      <c r="Y1859" t="n">
        <v>1</v>
      </c>
      <c r="Z1859" t="n">
        <v>10</v>
      </c>
    </row>
    <row r="1860">
      <c r="A1860" t="n">
        <v>16</v>
      </c>
      <c r="B1860" t="n">
        <v>120</v>
      </c>
      <c r="C1860" t="inlineStr">
        <is>
          <t xml:space="preserve">CONCLUIDO	</t>
        </is>
      </c>
      <c r="D1860" t="n">
        <v>3.3629</v>
      </c>
      <c r="E1860" t="n">
        <v>29.74</v>
      </c>
      <c r="F1860" t="n">
        <v>24.48</v>
      </c>
      <c r="G1860" t="n">
        <v>26.23</v>
      </c>
      <c r="H1860" t="n">
        <v>0.37</v>
      </c>
      <c r="I1860" t="n">
        <v>56</v>
      </c>
      <c r="J1860" t="n">
        <v>239.58</v>
      </c>
      <c r="K1860" t="n">
        <v>57.72</v>
      </c>
      <c r="L1860" t="n">
        <v>5</v>
      </c>
      <c r="M1860" t="n">
        <v>54</v>
      </c>
      <c r="N1860" t="n">
        <v>56.86</v>
      </c>
      <c r="O1860" t="n">
        <v>29782.33</v>
      </c>
      <c r="P1860" t="n">
        <v>383.95</v>
      </c>
      <c r="Q1860" t="n">
        <v>608.95</v>
      </c>
      <c r="R1860" t="n">
        <v>81.44</v>
      </c>
      <c r="S1860" t="n">
        <v>46.36</v>
      </c>
      <c r="T1860" t="n">
        <v>16989.79</v>
      </c>
      <c r="U1860" t="n">
        <v>0.57</v>
      </c>
      <c r="V1860" t="n">
        <v>0.87</v>
      </c>
      <c r="W1860" t="n">
        <v>9.27</v>
      </c>
      <c r="X1860" t="n">
        <v>1.1</v>
      </c>
      <c r="Y1860" t="n">
        <v>1</v>
      </c>
      <c r="Z1860" t="n">
        <v>10</v>
      </c>
    </row>
    <row r="1861">
      <c r="A1861" t="n">
        <v>17</v>
      </c>
      <c r="B1861" t="n">
        <v>120</v>
      </c>
      <c r="C1861" t="inlineStr">
        <is>
          <t xml:space="preserve">CONCLUIDO	</t>
        </is>
      </c>
      <c r="D1861" t="n">
        <v>3.3764</v>
      </c>
      <c r="E1861" t="n">
        <v>29.62</v>
      </c>
      <c r="F1861" t="n">
        <v>24.45</v>
      </c>
      <c r="G1861" t="n">
        <v>27.16</v>
      </c>
      <c r="H1861" t="n">
        <v>0.39</v>
      </c>
      <c r="I1861" t="n">
        <v>54</v>
      </c>
      <c r="J1861" t="n">
        <v>240.02</v>
      </c>
      <c r="K1861" t="n">
        <v>57.72</v>
      </c>
      <c r="L1861" t="n">
        <v>5.25</v>
      </c>
      <c r="M1861" t="n">
        <v>52</v>
      </c>
      <c r="N1861" t="n">
        <v>57.04</v>
      </c>
      <c r="O1861" t="n">
        <v>29836.09</v>
      </c>
      <c r="P1861" t="n">
        <v>383.19</v>
      </c>
      <c r="Q1861" t="n">
        <v>608.96</v>
      </c>
      <c r="R1861" t="n">
        <v>80.64</v>
      </c>
      <c r="S1861" t="n">
        <v>46.36</v>
      </c>
      <c r="T1861" t="n">
        <v>16595.35</v>
      </c>
      <c r="U1861" t="n">
        <v>0.57</v>
      </c>
      <c r="V1861" t="n">
        <v>0.87</v>
      </c>
      <c r="W1861" t="n">
        <v>9.27</v>
      </c>
      <c r="X1861" t="n">
        <v>1.07</v>
      </c>
      <c r="Y1861" t="n">
        <v>1</v>
      </c>
      <c r="Z1861" t="n">
        <v>10</v>
      </c>
    </row>
    <row r="1862">
      <c r="A1862" t="n">
        <v>18</v>
      </c>
      <c r="B1862" t="n">
        <v>120</v>
      </c>
      <c r="C1862" t="inlineStr">
        <is>
          <t xml:space="preserve">CONCLUIDO	</t>
        </is>
      </c>
      <c r="D1862" t="n">
        <v>3.4013</v>
      </c>
      <c r="E1862" t="n">
        <v>29.4</v>
      </c>
      <c r="F1862" t="n">
        <v>24.37</v>
      </c>
      <c r="G1862" t="n">
        <v>28.67</v>
      </c>
      <c r="H1862" t="n">
        <v>0.41</v>
      </c>
      <c r="I1862" t="n">
        <v>51</v>
      </c>
      <c r="J1862" t="n">
        <v>240.45</v>
      </c>
      <c r="K1862" t="n">
        <v>57.72</v>
      </c>
      <c r="L1862" t="n">
        <v>5.5</v>
      </c>
      <c r="M1862" t="n">
        <v>49</v>
      </c>
      <c r="N1862" t="n">
        <v>57.23</v>
      </c>
      <c r="O1862" t="n">
        <v>29890.04</v>
      </c>
      <c r="P1862" t="n">
        <v>381.82</v>
      </c>
      <c r="Q1862" t="n">
        <v>608.9400000000001</v>
      </c>
      <c r="R1862" t="n">
        <v>78.17</v>
      </c>
      <c r="S1862" t="n">
        <v>46.36</v>
      </c>
      <c r="T1862" t="n">
        <v>15376.55</v>
      </c>
      <c r="U1862" t="n">
        <v>0.59</v>
      </c>
      <c r="V1862" t="n">
        <v>0.87</v>
      </c>
      <c r="W1862" t="n">
        <v>9.26</v>
      </c>
      <c r="X1862" t="n">
        <v>0.99</v>
      </c>
      <c r="Y1862" t="n">
        <v>1</v>
      </c>
      <c r="Z1862" t="n">
        <v>10</v>
      </c>
    </row>
    <row r="1863">
      <c r="A1863" t="n">
        <v>19</v>
      </c>
      <c r="B1863" t="n">
        <v>120</v>
      </c>
      <c r="C1863" t="inlineStr">
        <is>
          <t xml:space="preserve">CONCLUIDO	</t>
        </is>
      </c>
      <c r="D1863" t="n">
        <v>3.4158</v>
      </c>
      <c r="E1863" t="n">
        <v>29.28</v>
      </c>
      <c r="F1863" t="n">
        <v>24.33</v>
      </c>
      <c r="G1863" t="n">
        <v>29.8</v>
      </c>
      <c r="H1863" t="n">
        <v>0.42</v>
      </c>
      <c r="I1863" t="n">
        <v>49</v>
      </c>
      <c r="J1863" t="n">
        <v>240.89</v>
      </c>
      <c r="K1863" t="n">
        <v>57.72</v>
      </c>
      <c r="L1863" t="n">
        <v>5.75</v>
      </c>
      <c r="M1863" t="n">
        <v>47</v>
      </c>
      <c r="N1863" t="n">
        <v>57.42</v>
      </c>
      <c r="O1863" t="n">
        <v>29943.94</v>
      </c>
      <c r="P1863" t="n">
        <v>380.99</v>
      </c>
      <c r="Q1863" t="n">
        <v>609.0599999999999</v>
      </c>
      <c r="R1863" t="n">
        <v>77.13</v>
      </c>
      <c r="S1863" t="n">
        <v>46.36</v>
      </c>
      <c r="T1863" t="n">
        <v>14866.34</v>
      </c>
      <c r="U1863" t="n">
        <v>0.6</v>
      </c>
      <c r="V1863" t="n">
        <v>0.88</v>
      </c>
      <c r="W1863" t="n">
        <v>9.26</v>
      </c>
      <c r="X1863" t="n">
        <v>0.96</v>
      </c>
      <c r="Y1863" t="n">
        <v>1</v>
      </c>
      <c r="Z1863" t="n">
        <v>10</v>
      </c>
    </row>
    <row r="1864">
      <c r="A1864" t="n">
        <v>20</v>
      </c>
      <c r="B1864" t="n">
        <v>120</v>
      </c>
      <c r="C1864" t="inlineStr">
        <is>
          <t xml:space="preserve">CONCLUIDO	</t>
        </is>
      </c>
      <c r="D1864" t="n">
        <v>3.43</v>
      </c>
      <c r="E1864" t="n">
        <v>29.15</v>
      </c>
      <c r="F1864" t="n">
        <v>24.3</v>
      </c>
      <c r="G1864" t="n">
        <v>31.03</v>
      </c>
      <c r="H1864" t="n">
        <v>0.44</v>
      </c>
      <c r="I1864" t="n">
        <v>47</v>
      </c>
      <c r="J1864" t="n">
        <v>241.33</v>
      </c>
      <c r="K1864" t="n">
        <v>57.72</v>
      </c>
      <c r="L1864" t="n">
        <v>6</v>
      </c>
      <c r="M1864" t="n">
        <v>45</v>
      </c>
      <c r="N1864" t="n">
        <v>57.6</v>
      </c>
      <c r="O1864" t="n">
        <v>29997.9</v>
      </c>
      <c r="P1864" t="n">
        <v>380.13</v>
      </c>
      <c r="Q1864" t="n">
        <v>608.9299999999999</v>
      </c>
      <c r="R1864" t="n">
        <v>76.18000000000001</v>
      </c>
      <c r="S1864" t="n">
        <v>46.36</v>
      </c>
      <c r="T1864" t="n">
        <v>14400.91</v>
      </c>
      <c r="U1864" t="n">
        <v>0.61</v>
      </c>
      <c r="V1864" t="n">
        <v>0.88</v>
      </c>
      <c r="W1864" t="n">
        <v>9.26</v>
      </c>
      <c r="X1864" t="n">
        <v>0.93</v>
      </c>
      <c r="Y1864" t="n">
        <v>1</v>
      </c>
      <c r="Z1864" t="n">
        <v>10</v>
      </c>
    </row>
    <row r="1865">
      <c r="A1865" t="n">
        <v>21</v>
      </c>
      <c r="B1865" t="n">
        <v>120</v>
      </c>
      <c r="C1865" t="inlineStr">
        <is>
          <t xml:space="preserve">CONCLUIDO	</t>
        </is>
      </c>
      <c r="D1865" t="n">
        <v>3.4458</v>
      </c>
      <c r="E1865" t="n">
        <v>29.02</v>
      </c>
      <c r="F1865" t="n">
        <v>24.26</v>
      </c>
      <c r="G1865" t="n">
        <v>32.35</v>
      </c>
      <c r="H1865" t="n">
        <v>0.46</v>
      </c>
      <c r="I1865" t="n">
        <v>45</v>
      </c>
      <c r="J1865" t="n">
        <v>241.77</v>
      </c>
      <c r="K1865" t="n">
        <v>57.72</v>
      </c>
      <c r="L1865" t="n">
        <v>6.25</v>
      </c>
      <c r="M1865" t="n">
        <v>43</v>
      </c>
      <c r="N1865" t="n">
        <v>57.79</v>
      </c>
      <c r="O1865" t="n">
        <v>30051.93</v>
      </c>
      <c r="P1865" t="n">
        <v>379.22</v>
      </c>
      <c r="Q1865" t="n">
        <v>609.02</v>
      </c>
      <c r="R1865" t="n">
        <v>74.88</v>
      </c>
      <c r="S1865" t="n">
        <v>46.36</v>
      </c>
      <c r="T1865" t="n">
        <v>13763.68</v>
      </c>
      <c r="U1865" t="n">
        <v>0.62</v>
      </c>
      <c r="V1865" t="n">
        <v>0.88</v>
      </c>
      <c r="W1865" t="n">
        <v>9.25</v>
      </c>
      <c r="X1865" t="n">
        <v>0.89</v>
      </c>
      <c r="Y1865" t="n">
        <v>1</v>
      </c>
      <c r="Z1865" t="n">
        <v>10</v>
      </c>
    </row>
    <row r="1866">
      <c r="A1866" t="n">
        <v>22</v>
      </c>
      <c r="B1866" t="n">
        <v>120</v>
      </c>
      <c r="C1866" t="inlineStr">
        <is>
          <t xml:space="preserve">CONCLUIDO	</t>
        </is>
      </c>
      <c r="D1866" t="n">
        <v>3.4624</v>
      </c>
      <c r="E1866" t="n">
        <v>28.88</v>
      </c>
      <c r="F1866" t="n">
        <v>24.21</v>
      </c>
      <c r="G1866" t="n">
        <v>33.79</v>
      </c>
      <c r="H1866" t="n">
        <v>0.48</v>
      </c>
      <c r="I1866" t="n">
        <v>43</v>
      </c>
      <c r="J1866" t="n">
        <v>242.2</v>
      </c>
      <c r="K1866" t="n">
        <v>57.72</v>
      </c>
      <c r="L1866" t="n">
        <v>6.5</v>
      </c>
      <c r="M1866" t="n">
        <v>41</v>
      </c>
      <c r="N1866" t="n">
        <v>57.98</v>
      </c>
      <c r="O1866" t="n">
        <v>30106.03</v>
      </c>
      <c r="P1866" t="n">
        <v>378.36</v>
      </c>
      <c r="Q1866" t="n">
        <v>608.91</v>
      </c>
      <c r="R1866" t="n">
        <v>73.72</v>
      </c>
      <c r="S1866" t="n">
        <v>46.36</v>
      </c>
      <c r="T1866" t="n">
        <v>13190.6</v>
      </c>
      <c r="U1866" t="n">
        <v>0.63</v>
      </c>
      <c r="V1866" t="n">
        <v>0.88</v>
      </c>
      <c r="W1866" t="n">
        <v>9.24</v>
      </c>
      <c r="X1866" t="n">
        <v>0.84</v>
      </c>
      <c r="Y1866" t="n">
        <v>1</v>
      </c>
      <c r="Z1866" t="n">
        <v>10</v>
      </c>
    </row>
    <row r="1867">
      <c r="A1867" t="n">
        <v>23</v>
      </c>
      <c r="B1867" t="n">
        <v>120</v>
      </c>
      <c r="C1867" t="inlineStr">
        <is>
          <t xml:space="preserve">CONCLUIDO	</t>
        </is>
      </c>
      <c r="D1867" t="n">
        <v>3.477</v>
      </c>
      <c r="E1867" t="n">
        <v>28.76</v>
      </c>
      <c r="F1867" t="n">
        <v>24.18</v>
      </c>
      <c r="G1867" t="n">
        <v>35.39</v>
      </c>
      <c r="H1867" t="n">
        <v>0.49</v>
      </c>
      <c r="I1867" t="n">
        <v>41</v>
      </c>
      <c r="J1867" t="n">
        <v>242.64</v>
      </c>
      <c r="K1867" t="n">
        <v>57.72</v>
      </c>
      <c r="L1867" t="n">
        <v>6.75</v>
      </c>
      <c r="M1867" t="n">
        <v>39</v>
      </c>
      <c r="N1867" t="n">
        <v>58.17</v>
      </c>
      <c r="O1867" t="n">
        <v>30160.2</v>
      </c>
      <c r="P1867" t="n">
        <v>377.38</v>
      </c>
      <c r="Q1867" t="n">
        <v>608.9299999999999</v>
      </c>
      <c r="R1867" t="n">
        <v>72.42</v>
      </c>
      <c r="S1867" t="n">
        <v>46.36</v>
      </c>
      <c r="T1867" t="n">
        <v>12554.57</v>
      </c>
      <c r="U1867" t="n">
        <v>0.64</v>
      </c>
      <c r="V1867" t="n">
        <v>0.88</v>
      </c>
      <c r="W1867" t="n">
        <v>9.25</v>
      </c>
      <c r="X1867" t="n">
        <v>0.8100000000000001</v>
      </c>
      <c r="Y1867" t="n">
        <v>1</v>
      </c>
      <c r="Z1867" t="n">
        <v>10</v>
      </c>
    </row>
    <row r="1868">
      <c r="A1868" t="n">
        <v>24</v>
      </c>
      <c r="B1868" t="n">
        <v>120</v>
      </c>
      <c r="C1868" t="inlineStr">
        <is>
          <t xml:space="preserve">CONCLUIDO	</t>
        </is>
      </c>
      <c r="D1868" t="n">
        <v>3.4851</v>
      </c>
      <c r="E1868" t="n">
        <v>28.69</v>
      </c>
      <c r="F1868" t="n">
        <v>24.16</v>
      </c>
      <c r="G1868" t="n">
        <v>36.24</v>
      </c>
      <c r="H1868" t="n">
        <v>0.51</v>
      </c>
      <c r="I1868" t="n">
        <v>40</v>
      </c>
      <c r="J1868" t="n">
        <v>243.08</v>
      </c>
      <c r="K1868" t="n">
        <v>57.72</v>
      </c>
      <c r="L1868" t="n">
        <v>7</v>
      </c>
      <c r="M1868" t="n">
        <v>38</v>
      </c>
      <c r="N1868" t="n">
        <v>58.36</v>
      </c>
      <c r="O1868" t="n">
        <v>30214.44</v>
      </c>
      <c r="P1868" t="n">
        <v>377</v>
      </c>
      <c r="Q1868" t="n">
        <v>608.98</v>
      </c>
      <c r="R1868" t="n">
        <v>71.76000000000001</v>
      </c>
      <c r="S1868" t="n">
        <v>46.36</v>
      </c>
      <c r="T1868" t="n">
        <v>12227.75</v>
      </c>
      <c r="U1868" t="n">
        <v>0.65</v>
      </c>
      <c r="V1868" t="n">
        <v>0.88</v>
      </c>
      <c r="W1868" t="n">
        <v>9.24</v>
      </c>
      <c r="X1868" t="n">
        <v>0.79</v>
      </c>
      <c r="Y1868" t="n">
        <v>1</v>
      </c>
      <c r="Z1868" t="n">
        <v>10</v>
      </c>
    </row>
    <row r="1869">
      <c r="A1869" t="n">
        <v>25</v>
      </c>
      <c r="B1869" t="n">
        <v>120</v>
      </c>
      <c r="C1869" t="inlineStr">
        <is>
          <t xml:space="preserve">CONCLUIDO	</t>
        </is>
      </c>
      <c r="D1869" t="n">
        <v>3.4945</v>
      </c>
      <c r="E1869" t="n">
        <v>28.62</v>
      </c>
      <c r="F1869" t="n">
        <v>24.13</v>
      </c>
      <c r="G1869" t="n">
        <v>37.12</v>
      </c>
      <c r="H1869" t="n">
        <v>0.53</v>
      </c>
      <c r="I1869" t="n">
        <v>39</v>
      </c>
      <c r="J1869" t="n">
        <v>243.52</v>
      </c>
      <c r="K1869" t="n">
        <v>57.72</v>
      </c>
      <c r="L1869" t="n">
        <v>7.25</v>
      </c>
      <c r="M1869" t="n">
        <v>37</v>
      </c>
      <c r="N1869" t="n">
        <v>58.55</v>
      </c>
      <c r="O1869" t="n">
        <v>30268.74</v>
      </c>
      <c r="P1869" t="n">
        <v>376.05</v>
      </c>
      <c r="Q1869" t="n">
        <v>608.92</v>
      </c>
      <c r="R1869" t="n">
        <v>71.16</v>
      </c>
      <c r="S1869" t="n">
        <v>46.36</v>
      </c>
      <c r="T1869" t="n">
        <v>11934.47</v>
      </c>
      <c r="U1869" t="n">
        <v>0.65</v>
      </c>
      <c r="V1869" t="n">
        <v>0.88</v>
      </c>
      <c r="W1869" t="n">
        <v>9.23</v>
      </c>
      <c r="X1869" t="n">
        <v>0.76</v>
      </c>
      <c r="Y1869" t="n">
        <v>1</v>
      </c>
      <c r="Z1869" t="n">
        <v>10</v>
      </c>
    </row>
    <row r="1870">
      <c r="A1870" t="n">
        <v>26</v>
      </c>
      <c r="B1870" t="n">
        <v>120</v>
      </c>
      <c r="C1870" t="inlineStr">
        <is>
          <t xml:space="preserve">CONCLUIDO	</t>
        </is>
      </c>
      <c r="D1870" t="n">
        <v>3.5085</v>
      </c>
      <c r="E1870" t="n">
        <v>28.5</v>
      </c>
      <c r="F1870" t="n">
        <v>24.11</v>
      </c>
      <c r="G1870" t="n">
        <v>39.09</v>
      </c>
      <c r="H1870" t="n">
        <v>0.55</v>
      </c>
      <c r="I1870" t="n">
        <v>37</v>
      </c>
      <c r="J1870" t="n">
        <v>243.96</v>
      </c>
      <c r="K1870" t="n">
        <v>57.72</v>
      </c>
      <c r="L1870" t="n">
        <v>7.5</v>
      </c>
      <c r="M1870" t="n">
        <v>35</v>
      </c>
      <c r="N1870" t="n">
        <v>58.74</v>
      </c>
      <c r="O1870" t="n">
        <v>30323.11</v>
      </c>
      <c r="P1870" t="n">
        <v>375.58</v>
      </c>
      <c r="Q1870" t="n">
        <v>608.89</v>
      </c>
      <c r="R1870" t="n">
        <v>69.79000000000001</v>
      </c>
      <c r="S1870" t="n">
        <v>46.36</v>
      </c>
      <c r="T1870" t="n">
        <v>11257.71</v>
      </c>
      <c r="U1870" t="n">
        <v>0.66</v>
      </c>
      <c r="V1870" t="n">
        <v>0.88</v>
      </c>
      <c r="W1870" t="n">
        <v>9.25</v>
      </c>
      <c r="X1870" t="n">
        <v>0.74</v>
      </c>
      <c r="Y1870" t="n">
        <v>1</v>
      </c>
      <c r="Z1870" t="n">
        <v>10</v>
      </c>
    </row>
    <row r="1871">
      <c r="A1871" t="n">
        <v>27</v>
      </c>
      <c r="B1871" t="n">
        <v>120</v>
      </c>
      <c r="C1871" t="inlineStr">
        <is>
          <t xml:space="preserve">CONCLUIDO	</t>
        </is>
      </c>
      <c r="D1871" t="n">
        <v>3.5167</v>
      </c>
      <c r="E1871" t="n">
        <v>28.44</v>
      </c>
      <c r="F1871" t="n">
        <v>24.09</v>
      </c>
      <c r="G1871" t="n">
        <v>40.15</v>
      </c>
      <c r="H1871" t="n">
        <v>0.5600000000000001</v>
      </c>
      <c r="I1871" t="n">
        <v>36</v>
      </c>
      <c r="J1871" t="n">
        <v>244.41</v>
      </c>
      <c r="K1871" t="n">
        <v>57.72</v>
      </c>
      <c r="L1871" t="n">
        <v>7.75</v>
      </c>
      <c r="M1871" t="n">
        <v>34</v>
      </c>
      <c r="N1871" t="n">
        <v>58.93</v>
      </c>
      <c r="O1871" t="n">
        <v>30377.55</v>
      </c>
      <c r="P1871" t="n">
        <v>375</v>
      </c>
      <c r="Q1871" t="n">
        <v>608.88</v>
      </c>
      <c r="R1871" t="n">
        <v>69.55</v>
      </c>
      <c r="S1871" t="n">
        <v>46.36</v>
      </c>
      <c r="T1871" t="n">
        <v>11141.25</v>
      </c>
      <c r="U1871" t="n">
        <v>0.67</v>
      </c>
      <c r="V1871" t="n">
        <v>0.88</v>
      </c>
      <c r="W1871" t="n">
        <v>9.24</v>
      </c>
      <c r="X1871" t="n">
        <v>0.71</v>
      </c>
      <c r="Y1871" t="n">
        <v>1</v>
      </c>
      <c r="Z1871" t="n">
        <v>10</v>
      </c>
    </row>
    <row r="1872">
      <c r="A1872" t="n">
        <v>28</v>
      </c>
      <c r="B1872" t="n">
        <v>120</v>
      </c>
      <c r="C1872" t="inlineStr">
        <is>
          <t xml:space="preserve">CONCLUIDO	</t>
        </is>
      </c>
      <c r="D1872" t="n">
        <v>3.5266</v>
      </c>
      <c r="E1872" t="n">
        <v>28.36</v>
      </c>
      <c r="F1872" t="n">
        <v>24.05</v>
      </c>
      <c r="G1872" t="n">
        <v>41.23</v>
      </c>
      <c r="H1872" t="n">
        <v>0.58</v>
      </c>
      <c r="I1872" t="n">
        <v>35</v>
      </c>
      <c r="J1872" t="n">
        <v>244.85</v>
      </c>
      <c r="K1872" t="n">
        <v>57.72</v>
      </c>
      <c r="L1872" t="n">
        <v>8</v>
      </c>
      <c r="M1872" t="n">
        <v>33</v>
      </c>
      <c r="N1872" t="n">
        <v>59.12</v>
      </c>
      <c r="O1872" t="n">
        <v>30432.06</v>
      </c>
      <c r="P1872" t="n">
        <v>374.32</v>
      </c>
      <c r="Q1872" t="n">
        <v>608.79</v>
      </c>
      <c r="R1872" t="n">
        <v>68.68000000000001</v>
      </c>
      <c r="S1872" t="n">
        <v>46.36</v>
      </c>
      <c r="T1872" t="n">
        <v>10710.1</v>
      </c>
      <c r="U1872" t="n">
        <v>0.68</v>
      </c>
      <c r="V1872" t="n">
        <v>0.89</v>
      </c>
      <c r="W1872" t="n">
        <v>9.23</v>
      </c>
      <c r="X1872" t="n">
        <v>0.68</v>
      </c>
      <c r="Y1872" t="n">
        <v>1</v>
      </c>
      <c r="Z1872" t="n">
        <v>10</v>
      </c>
    </row>
    <row r="1873">
      <c r="A1873" t="n">
        <v>29</v>
      </c>
      <c r="B1873" t="n">
        <v>120</v>
      </c>
      <c r="C1873" t="inlineStr">
        <is>
          <t xml:space="preserve">CONCLUIDO	</t>
        </is>
      </c>
      <c r="D1873" t="n">
        <v>3.5355</v>
      </c>
      <c r="E1873" t="n">
        <v>28.28</v>
      </c>
      <c r="F1873" t="n">
        <v>24.03</v>
      </c>
      <c r="G1873" t="n">
        <v>42.4</v>
      </c>
      <c r="H1873" t="n">
        <v>0.6</v>
      </c>
      <c r="I1873" t="n">
        <v>34</v>
      </c>
      <c r="J1873" t="n">
        <v>245.29</v>
      </c>
      <c r="K1873" t="n">
        <v>57.72</v>
      </c>
      <c r="L1873" t="n">
        <v>8.25</v>
      </c>
      <c r="M1873" t="n">
        <v>32</v>
      </c>
      <c r="N1873" t="n">
        <v>59.32</v>
      </c>
      <c r="O1873" t="n">
        <v>30486.64</v>
      </c>
      <c r="P1873" t="n">
        <v>373.5</v>
      </c>
      <c r="Q1873" t="n">
        <v>608.92</v>
      </c>
      <c r="R1873" t="n">
        <v>67.92</v>
      </c>
      <c r="S1873" t="n">
        <v>46.36</v>
      </c>
      <c r="T1873" t="n">
        <v>10339.35</v>
      </c>
      <c r="U1873" t="n">
        <v>0.68</v>
      </c>
      <c r="V1873" t="n">
        <v>0.89</v>
      </c>
      <c r="W1873" t="n">
        <v>9.23</v>
      </c>
      <c r="X1873" t="n">
        <v>0.65</v>
      </c>
      <c r="Y1873" t="n">
        <v>1</v>
      </c>
      <c r="Z1873" t="n">
        <v>10</v>
      </c>
    </row>
    <row r="1874">
      <c r="A1874" t="n">
        <v>30</v>
      </c>
      <c r="B1874" t="n">
        <v>120</v>
      </c>
      <c r="C1874" t="inlineStr">
        <is>
          <t xml:space="preserve">CONCLUIDO	</t>
        </is>
      </c>
      <c r="D1874" t="n">
        <v>3.543</v>
      </c>
      <c r="E1874" t="n">
        <v>28.22</v>
      </c>
      <c r="F1874" t="n">
        <v>24.01</v>
      </c>
      <c r="G1874" t="n">
        <v>43.66</v>
      </c>
      <c r="H1874" t="n">
        <v>0.62</v>
      </c>
      <c r="I1874" t="n">
        <v>33</v>
      </c>
      <c r="J1874" t="n">
        <v>245.73</v>
      </c>
      <c r="K1874" t="n">
        <v>57.72</v>
      </c>
      <c r="L1874" t="n">
        <v>8.5</v>
      </c>
      <c r="M1874" t="n">
        <v>31</v>
      </c>
      <c r="N1874" t="n">
        <v>59.51</v>
      </c>
      <c r="O1874" t="n">
        <v>30541.29</v>
      </c>
      <c r="P1874" t="n">
        <v>373.1</v>
      </c>
      <c r="Q1874" t="n">
        <v>608.97</v>
      </c>
      <c r="R1874" t="n">
        <v>67.06999999999999</v>
      </c>
      <c r="S1874" t="n">
        <v>46.36</v>
      </c>
      <c r="T1874" t="n">
        <v>9916.780000000001</v>
      </c>
      <c r="U1874" t="n">
        <v>0.6899999999999999</v>
      </c>
      <c r="V1874" t="n">
        <v>0.89</v>
      </c>
      <c r="W1874" t="n">
        <v>9.24</v>
      </c>
      <c r="X1874" t="n">
        <v>0.64</v>
      </c>
      <c r="Y1874" t="n">
        <v>1</v>
      </c>
      <c r="Z1874" t="n">
        <v>10</v>
      </c>
    </row>
    <row r="1875">
      <c r="A1875" t="n">
        <v>31</v>
      </c>
      <c r="B1875" t="n">
        <v>120</v>
      </c>
      <c r="C1875" t="inlineStr">
        <is>
          <t xml:space="preserve">CONCLUIDO	</t>
        </is>
      </c>
      <c r="D1875" t="n">
        <v>3.551</v>
      </c>
      <c r="E1875" t="n">
        <v>28.16</v>
      </c>
      <c r="F1875" t="n">
        <v>23.99</v>
      </c>
      <c r="G1875" t="n">
        <v>44.99</v>
      </c>
      <c r="H1875" t="n">
        <v>0.63</v>
      </c>
      <c r="I1875" t="n">
        <v>32</v>
      </c>
      <c r="J1875" t="n">
        <v>246.18</v>
      </c>
      <c r="K1875" t="n">
        <v>57.72</v>
      </c>
      <c r="L1875" t="n">
        <v>8.75</v>
      </c>
      <c r="M1875" t="n">
        <v>30</v>
      </c>
      <c r="N1875" t="n">
        <v>59.7</v>
      </c>
      <c r="O1875" t="n">
        <v>30596.01</v>
      </c>
      <c r="P1875" t="n">
        <v>372.51</v>
      </c>
      <c r="Q1875" t="n">
        <v>608.9</v>
      </c>
      <c r="R1875" t="n">
        <v>66.86</v>
      </c>
      <c r="S1875" t="n">
        <v>46.36</v>
      </c>
      <c r="T1875" t="n">
        <v>9818.870000000001</v>
      </c>
      <c r="U1875" t="n">
        <v>0.6899999999999999</v>
      </c>
      <c r="V1875" t="n">
        <v>0.89</v>
      </c>
      <c r="W1875" t="n">
        <v>9.220000000000001</v>
      </c>
      <c r="X1875" t="n">
        <v>0.62</v>
      </c>
      <c r="Y1875" t="n">
        <v>1</v>
      </c>
      <c r="Z1875" t="n">
        <v>10</v>
      </c>
    </row>
    <row r="1876">
      <c r="A1876" t="n">
        <v>32</v>
      </c>
      <c r="B1876" t="n">
        <v>120</v>
      </c>
      <c r="C1876" t="inlineStr">
        <is>
          <t xml:space="preserve">CONCLUIDO	</t>
        </is>
      </c>
      <c r="D1876" t="n">
        <v>3.5597</v>
      </c>
      <c r="E1876" t="n">
        <v>28.09</v>
      </c>
      <c r="F1876" t="n">
        <v>23.97</v>
      </c>
      <c r="G1876" t="n">
        <v>46.4</v>
      </c>
      <c r="H1876" t="n">
        <v>0.65</v>
      </c>
      <c r="I1876" t="n">
        <v>31</v>
      </c>
      <c r="J1876" t="n">
        <v>246.62</v>
      </c>
      <c r="K1876" t="n">
        <v>57.72</v>
      </c>
      <c r="L1876" t="n">
        <v>9</v>
      </c>
      <c r="M1876" t="n">
        <v>29</v>
      </c>
      <c r="N1876" t="n">
        <v>59.9</v>
      </c>
      <c r="O1876" t="n">
        <v>30650.8</v>
      </c>
      <c r="P1876" t="n">
        <v>372.09</v>
      </c>
      <c r="Q1876" t="n">
        <v>608.89</v>
      </c>
      <c r="R1876" t="n">
        <v>65.79000000000001</v>
      </c>
      <c r="S1876" t="n">
        <v>46.36</v>
      </c>
      <c r="T1876" t="n">
        <v>9286.940000000001</v>
      </c>
      <c r="U1876" t="n">
        <v>0.7</v>
      </c>
      <c r="V1876" t="n">
        <v>0.89</v>
      </c>
      <c r="W1876" t="n">
        <v>9.23</v>
      </c>
      <c r="X1876" t="n">
        <v>0.6</v>
      </c>
      <c r="Y1876" t="n">
        <v>1</v>
      </c>
      <c r="Z1876" t="n">
        <v>10</v>
      </c>
    </row>
    <row r="1877">
      <c r="A1877" t="n">
        <v>33</v>
      </c>
      <c r="B1877" t="n">
        <v>120</v>
      </c>
      <c r="C1877" t="inlineStr">
        <is>
          <t xml:space="preserve">CONCLUIDO	</t>
        </is>
      </c>
      <c r="D1877" t="n">
        <v>3.5677</v>
      </c>
      <c r="E1877" t="n">
        <v>28.03</v>
      </c>
      <c r="F1877" t="n">
        <v>23.95</v>
      </c>
      <c r="G1877" t="n">
        <v>47.91</v>
      </c>
      <c r="H1877" t="n">
        <v>0.67</v>
      </c>
      <c r="I1877" t="n">
        <v>30</v>
      </c>
      <c r="J1877" t="n">
        <v>247.07</v>
      </c>
      <c r="K1877" t="n">
        <v>57.72</v>
      </c>
      <c r="L1877" t="n">
        <v>9.25</v>
      </c>
      <c r="M1877" t="n">
        <v>28</v>
      </c>
      <c r="N1877" t="n">
        <v>60.09</v>
      </c>
      <c r="O1877" t="n">
        <v>30705.66</v>
      </c>
      <c r="P1877" t="n">
        <v>371.4</v>
      </c>
      <c r="Q1877" t="n">
        <v>608.9</v>
      </c>
      <c r="R1877" t="n">
        <v>65.45</v>
      </c>
      <c r="S1877" t="n">
        <v>46.36</v>
      </c>
      <c r="T1877" t="n">
        <v>9120.48</v>
      </c>
      <c r="U1877" t="n">
        <v>0.71</v>
      </c>
      <c r="V1877" t="n">
        <v>0.89</v>
      </c>
      <c r="W1877" t="n">
        <v>9.23</v>
      </c>
      <c r="X1877" t="n">
        <v>0.58</v>
      </c>
      <c r="Y1877" t="n">
        <v>1</v>
      </c>
      <c r="Z1877" t="n">
        <v>10</v>
      </c>
    </row>
    <row r="1878">
      <c r="A1878" t="n">
        <v>34</v>
      </c>
      <c r="B1878" t="n">
        <v>120</v>
      </c>
      <c r="C1878" t="inlineStr">
        <is>
          <t xml:space="preserve">CONCLUIDO	</t>
        </is>
      </c>
      <c r="D1878" t="n">
        <v>3.5759</v>
      </c>
      <c r="E1878" t="n">
        <v>27.97</v>
      </c>
      <c r="F1878" t="n">
        <v>23.94</v>
      </c>
      <c r="G1878" t="n">
        <v>49.52</v>
      </c>
      <c r="H1878" t="n">
        <v>0.68</v>
      </c>
      <c r="I1878" t="n">
        <v>29</v>
      </c>
      <c r="J1878" t="n">
        <v>247.51</v>
      </c>
      <c r="K1878" t="n">
        <v>57.72</v>
      </c>
      <c r="L1878" t="n">
        <v>9.5</v>
      </c>
      <c r="M1878" t="n">
        <v>27</v>
      </c>
      <c r="N1878" t="n">
        <v>60.29</v>
      </c>
      <c r="O1878" t="n">
        <v>30760.6</v>
      </c>
      <c r="P1878" t="n">
        <v>370.84</v>
      </c>
      <c r="Q1878" t="n">
        <v>608.9</v>
      </c>
      <c r="R1878" t="n">
        <v>64.72</v>
      </c>
      <c r="S1878" t="n">
        <v>46.36</v>
      </c>
      <c r="T1878" t="n">
        <v>8760.74</v>
      </c>
      <c r="U1878" t="n">
        <v>0.72</v>
      </c>
      <c r="V1878" t="n">
        <v>0.89</v>
      </c>
      <c r="W1878" t="n">
        <v>9.23</v>
      </c>
      <c r="X1878" t="n">
        <v>0.5600000000000001</v>
      </c>
      <c r="Y1878" t="n">
        <v>1</v>
      </c>
      <c r="Z1878" t="n">
        <v>10</v>
      </c>
    </row>
    <row r="1879">
      <c r="A1879" t="n">
        <v>35</v>
      </c>
      <c r="B1879" t="n">
        <v>120</v>
      </c>
      <c r="C1879" t="inlineStr">
        <is>
          <t xml:space="preserve">CONCLUIDO	</t>
        </is>
      </c>
      <c r="D1879" t="n">
        <v>3.5762</v>
      </c>
      <c r="E1879" t="n">
        <v>27.96</v>
      </c>
      <c r="F1879" t="n">
        <v>23.93</v>
      </c>
      <c r="G1879" t="n">
        <v>49.52</v>
      </c>
      <c r="H1879" t="n">
        <v>0.7</v>
      </c>
      <c r="I1879" t="n">
        <v>29</v>
      </c>
      <c r="J1879" t="n">
        <v>247.96</v>
      </c>
      <c r="K1879" t="n">
        <v>57.72</v>
      </c>
      <c r="L1879" t="n">
        <v>9.75</v>
      </c>
      <c r="M1879" t="n">
        <v>27</v>
      </c>
      <c r="N1879" t="n">
        <v>60.48</v>
      </c>
      <c r="O1879" t="n">
        <v>30815.6</v>
      </c>
      <c r="P1879" t="n">
        <v>370.58</v>
      </c>
      <c r="Q1879" t="n">
        <v>608.87</v>
      </c>
      <c r="R1879" t="n">
        <v>64.48999999999999</v>
      </c>
      <c r="S1879" t="n">
        <v>46.36</v>
      </c>
      <c r="T1879" t="n">
        <v>8645.07</v>
      </c>
      <c r="U1879" t="n">
        <v>0.72</v>
      </c>
      <c r="V1879" t="n">
        <v>0.89</v>
      </c>
      <c r="W1879" t="n">
        <v>9.23</v>
      </c>
      <c r="X1879" t="n">
        <v>0.5600000000000001</v>
      </c>
      <c r="Y1879" t="n">
        <v>1</v>
      </c>
      <c r="Z1879" t="n">
        <v>10</v>
      </c>
    </row>
    <row r="1880">
      <c r="A1880" t="n">
        <v>36</v>
      </c>
      <c r="B1880" t="n">
        <v>120</v>
      </c>
      <c r="C1880" t="inlineStr">
        <is>
          <t xml:space="preserve">CONCLUIDO	</t>
        </is>
      </c>
      <c r="D1880" t="n">
        <v>3.5853</v>
      </c>
      <c r="E1880" t="n">
        <v>27.89</v>
      </c>
      <c r="F1880" t="n">
        <v>23.91</v>
      </c>
      <c r="G1880" t="n">
        <v>51.23</v>
      </c>
      <c r="H1880" t="n">
        <v>0.72</v>
      </c>
      <c r="I1880" t="n">
        <v>28</v>
      </c>
      <c r="J1880" t="n">
        <v>248.4</v>
      </c>
      <c r="K1880" t="n">
        <v>57.72</v>
      </c>
      <c r="L1880" t="n">
        <v>10</v>
      </c>
      <c r="M1880" t="n">
        <v>26</v>
      </c>
      <c r="N1880" t="n">
        <v>60.68</v>
      </c>
      <c r="O1880" t="n">
        <v>30870.67</v>
      </c>
      <c r="P1880" t="n">
        <v>370.01</v>
      </c>
      <c r="Q1880" t="n">
        <v>608.9299999999999</v>
      </c>
      <c r="R1880" t="n">
        <v>64.23</v>
      </c>
      <c r="S1880" t="n">
        <v>46.36</v>
      </c>
      <c r="T1880" t="n">
        <v>8521.059999999999</v>
      </c>
      <c r="U1880" t="n">
        <v>0.72</v>
      </c>
      <c r="V1880" t="n">
        <v>0.89</v>
      </c>
      <c r="W1880" t="n">
        <v>9.220000000000001</v>
      </c>
      <c r="X1880" t="n">
        <v>0.53</v>
      </c>
      <c r="Y1880" t="n">
        <v>1</v>
      </c>
      <c r="Z1880" t="n">
        <v>10</v>
      </c>
    </row>
    <row r="1881">
      <c r="A1881" t="n">
        <v>37</v>
      </c>
      <c r="B1881" t="n">
        <v>120</v>
      </c>
      <c r="C1881" t="inlineStr">
        <is>
          <t xml:space="preserve">CONCLUIDO	</t>
        </is>
      </c>
      <c r="D1881" t="n">
        <v>3.5942</v>
      </c>
      <c r="E1881" t="n">
        <v>27.82</v>
      </c>
      <c r="F1881" t="n">
        <v>23.88</v>
      </c>
      <c r="G1881" t="n">
        <v>53.08</v>
      </c>
      <c r="H1881" t="n">
        <v>0.73</v>
      </c>
      <c r="I1881" t="n">
        <v>27</v>
      </c>
      <c r="J1881" t="n">
        <v>248.85</v>
      </c>
      <c r="K1881" t="n">
        <v>57.72</v>
      </c>
      <c r="L1881" t="n">
        <v>10.25</v>
      </c>
      <c r="M1881" t="n">
        <v>25</v>
      </c>
      <c r="N1881" t="n">
        <v>60.88</v>
      </c>
      <c r="O1881" t="n">
        <v>30925.82</v>
      </c>
      <c r="P1881" t="n">
        <v>369.43</v>
      </c>
      <c r="Q1881" t="n">
        <v>608.83</v>
      </c>
      <c r="R1881" t="n">
        <v>63.19</v>
      </c>
      <c r="S1881" t="n">
        <v>46.36</v>
      </c>
      <c r="T1881" t="n">
        <v>8009.98</v>
      </c>
      <c r="U1881" t="n">
        <v>0.73</v>
      </c>
      <c r="V1881" t="n">
        <v>0.89</v>
      </c>
      <c r="W1881" t="n">
        <v>9.220000000000001</v>
      </c>
      <c r="X1881" t="n">
        <v>0.51</v>
      </c>
      <c r="Y1881" t="n">
        <v>1</v>
      </c>
      <c r="Z1881" t="n">
        <v>10</v>
      </c>
    </row>
    <row r="1882">
      <c r="A1882" t="n">
        <v>38</v>
      </c>
      <c r="B1882" t="n">
        <v>120</v>
      </c>
      <c r="C1882" t="inlineStr">
        <is>
          <t xml:space="preserve">CONCLUIDO	</t>
        </is>
      </c>
      <c r="D1882" t="n">
        <v>3.5951</v>
      </c>
      <c r="E1882" t="n">
        <v>27.82</v>
      </c>
      <c r="F1882" t="n">
        <v>23.88</v>
      </c>
      <c r="G1882" t="n">
        <v>53.06</v>
      </c>
      <c r="H1882" t="n">
        <v>0.75</v>
      </c>
      <c r="I1882" t="n">
        <v>27</v>
      </c>
      <c r="J1882" t="n">
        <v>249.3</v>
      </c>
      <c r="K1882" t="n">
        <v>57.72</v>
      </c>
      <c r="L1882" t="n">
        <v>10.5</v>
      </c>
      <c r="M1882" t="n">
        <v>25</v>
      </c>
      <c r="N1882" t="n">
        <v>61.07</v>
      </c>
      <c r="O1882" t="n">
        <v>30981.04</v>
      </c>
      <c r="P1882" t="n">
        <v>369.06</v>
      </c>
      <c r="Q1882" t="n">
        <v>608.84</v>
      </c>
      <c r="R1882" t="n">
        <v>62.97</v>
      </c>
      <c r="S1882" t="n">
        <v>46.36</v>
      </c>
      <c r="T1882" t="n">
        <v>7897.03</v>
      </c>
      <c r="U1882" t="n">
        <v>0.74</v>
      </c>
      <c r="V1882" t="n">
        <v>0.89</v>
      </c>
      <c r="W1882" t="n">
        <v>9.220000000000001</v>
      </c>
      <c r="X1882" t="n">
        <v>0.5</v>
      </c>
      <c r="Y1882" t="n">
        <v>1</v>
      </c>
      <c r="Z1882" t="n">
        <v>10</v>
      </c>
    </row>
    <row r="1883">
      <c r="A1883" t="n">
        <v>39</v>
      </c>
      <c r="B1883" t="n">
        <v>120</v>
      </c>
      <c r="C1883" t="inlineStr">
        <is>
          <t xml:space="preserve">CONCLUIDO	</t>
        </is>
      </c>
      <c r="D1883" t="n">
        <v>3.6015</v>
      </c>
      <c r="E1883" t="n">
        <v>27.77</v>
      </c>
      <c r="F1883" t="n">
        <v>23.87</v>
      </c>
      <c r="G1883" t="n">
        <v>55.09</v>
      </c>
      <c r="H1883" t="n">
        <v>0.77</v>
      </c>
      <c r="I1883" t="n">
        <v>26</v>
      </c>
      <c r="J1883" t="n">
        <v>249.75</v>
      </c>
      <c r="K1883" t="n">
        <v>57.72</v>
      </c>
      <c r="L1883" t="n">
        <v>10.75</v>
      </c>
      <c r="M1883" t="n">
        <v>24</v>
      </c>
      <c r="N1883" t="n">
        <v>61.27</v>
      </c>
      <c r="O1883" t="n">
        <v>31036.33</v>
      </c>
      <c r="P1883" t="n">
        <v>368.53</v>
      </c>
      <c r="Q1883" t="n">
        <v>608.9</v>
      </c>
      <c r="R1883" t="n">
        <v>63.03</v>
      </c>
      <c r="S1883" t="n">
        <v>46.36</v>
      </c>
      <c r="T1883" t="n">
        <v>7933.61</v>
      </c>
      <c r="U1883" t="n">
        <v>0.74</v>
      </c>
      <c r="V1883" t="n">
        <v>0.89</v>
      </c>
      <c r="W1883" t="n">
        <v>9.220000000000001</v>
      </c>
      <c r="X1883" t="n">
        <v>0.5</v>
      </c>
      <c r="Y1883" t="n">
        <v>1</v>
      </c>
      <c r="Z1883" t="n">
        <v>10</v>
      </c>
    </row>
    <row r="1884">
      <c r="A1884" t="n">
        <v>40</v>
      </c>
      <c r="B1884" t="n">
        <v>120</v>
      </c>
      <c r="C1884" t="inlineStr">
        <is>
          <t xml:space="preserve">CONCLUIDO	</t>
        </is>
      </c>
      <c r="D1884" t="n">
        <v>3.6091</v>
      </c>
      <c r="E1884" t="n">
        <v>27.71</v>
      </c>
      <c r="F1884" t="n">
        <v>23.86</v>
      </c>
      <c r="G1884" t="n">
        <v>57.26</v>
      </c>
      <c r="H1884" t="n">
        <v>0.78</v>
      </c>
      <c r="I1884" t="n">
        <v>25</v>
      </c>
      <c r="J1884" t="n">
        <v>250.2</v>
      </c>
      <c r="K1884" t="n">
        <v>57.72</v>
      </c>
      <c r="L1884" t="n">
        <v>11</v>
      </c>
      <c r="M1884" t="n">
        <v>23</v>
      </c>
      <c r="N1884" t="n">
        <v>61.47</v>
      </c>
      <c r="O1884" t="n">
        <v>31091.69</v>
      </c>
      <c r="P1884" t="n">
        <v>368.19</v>
      </c>
      <c r="Q1884" t="n">
        <v>608.88</v>
      </c>
      <c r="R1884" t="n">
        <v>62.48</v>
      </c>
      <c r="S1884" t="n">
        <v>46.36</v>
      </c>
      <c r="T1884" t="n">
        <v>7663.84</v>
      </c>
      <c r="U1884" t="n">
        <v>0.74</v>
      </c>
      <c r="V1884" t="n">
        <v>0.89</v>
      </c>
      <c r="W1884" t="n">
        <v>9.220000000000001</v>
      </c>
      <c r="X1884" t="n">
        <v>0.49</v>
      </c>
      <c r="Y1884" t="n">
        <v>1</v>
      </c>
      <c r="Z1884" t="n">
        <v>10</v>
      </c>
    </row>
    <row r="1885">
      <c r="A1885" t="n">
        <v>41</v>
      </c>
      <c r="B1885" t="n">
        <v>120</v>
      </c>
      <c r="C1885" t="inlineStr">
        <is>
          <t xml:space="preserve">CONCLUIDO	</t>
        </is>
      </c>
      <c r="D1885" t="n">
        <v>3.6111</v>
      </c>
      <c r="E1885" t="n">
        <v>27.69</v>
      </c>
      <c r="F1885" t="n">
        <v>23.84</v>
      </c>
      <c r="G1885" t="n">
        <v>57.23</v>
      </c>
      <c r="H1885" t="n">
        <v>0.8</v>
      </c>
      <c r="I1885" t="n">
        <v>25</v>
      </c>
      <c r="J1885" t="n">
        <v>250.65</v>
      </c>
      <c r="K1885" t="n">
        <v>57.72</v>
      </c>
      <c r="L1885" t="n">
        <v>11.25</v>
      </c>
      <c r="M1885" t="n">
        <v>23</v>
      </c>
      <c r="N1885" t="n">
        <v>61.67</v>
      </c>
      <c r="O1885" t="n">
        <v>31147.12</v>
      </c>
      <c r="P1885" t="n">
        <v>367.85</v>
      </c>
      <c r="Q1885" t="n">
        <v>608.77</v>
      </c>
      <c r="R1885" t="n">
        <v>62.17</v>
      </c>
      <c r="S1885" t="n">
        <v>46.36</v>
      </c>
      <c r="T1885" t="n">
        <v>7505.4</v>
      </c>
      <c r="U1885" t="n">
        <v>0.75</v>
      </c>
      <c r="V1885" t="n">
        <v>0.89</v>
      </c>
      <c r="W1885" t="n">
        <v>9.220000000000001</v>
      </c>
      <c r="X1885" t="n">
        <v>0.47</v>
      </c>
      <c r="Y1885" t="n">
        <v>1</v>
      </c>
      <c r="Z1885" t="n">
        <v>10</v>
      </c>
    </row>
    <row r="1886">
      <c r="A1886" t="n">
        <v>42</v>
      </c>
      <c r="B1886" t="n">
        <v>120</v>
      </c>
      <c r="C1886" t="inlineStr">
        <is>
          <t xml:space="preserve">CONCLUIDO	</t>
        </is>
      </c>
      <c r="D1886" t="n">
        <v>3.6201</v>
      </c>
      <c r="E1886" t="n">
        <v>27.62</v>
      </c>
      <c r="F1886" t="n">
        <v>23.82</v>
      </c>
      <c r="G1886" t="n">
        <v>59.55</v>
      </c>
      <c r="H1886" t="n">
        <v>0.8100000000000001</v>
      </c>
      <c r="I1886" t="n">
        <v>24</v>
      </c>
      <c r="J1886" t="n">
        <v>251.1</v>
      </c>
      <c r="K1886" t="n">
        <v>57.72</v>
      </c>
      <c r="L1886" t="n">
        <v>11.5</v>
      </c>
      <c r="M1886" t="n">
        <v>22</v>
      </c>
      <c r="N1886" t="n">
        <v>61.87</v>
      </c>
      <c r="O1886" t="n">
        <v>31202.63</v>
      </c>
      <c r="P1886" t="n">
        <v>367.04</v>
      </c>
      <c r="Q1886" t="n">
        <v>608.8200000000001</v>
      </c>
      <c r="R1886" t="n">
        <v>61.3</v>
      </c>
      <c r="S1886" t="n">
        <v>46.36</v>
      </c>
      <c r="T1886" t="n">
        <v>7078.68</v>
      </c>
      <c r="U1886" t="n">
        <v>0.76</v>
      </c>
      <c r="V1886" t="n">
        <v>0.89</v>
      </c>
      <c r="W1886" t="n">
        <v>9.220000000000001</v>
      </c>
      <c r="X1886" t="n">
        <v>0.45</v>
      </c>
      <c r="Y1886" t="n">
        <v>1</v>
      </c>
      <c r="Z1886" t="n">
        <v>10</v>
      </c>
    </row>
    <row r="1887">
      <c r="A1887" t="n">
        <v>43</v>
      </c>
      <c r="B1887" t="n">
        <v>120</v>
      </c>
      <c r="C1887" t="inlineStr">
        <is>
          <t xml:space="preserve">CONCLUIDO	</t>
        </is>
      </c>
      <c r="D1887" t="n">
        <v>3.618</v>
      </c>
      <c r="E1887" t="n">
        <v>27.64</v>
      </c>
      <c r="F1887" t="n">
        <v>23.84</v>
      </c>
      <c r="G1887" t="n">
        <v>59.59</v>
      </c>
      <c r="H1887" t="n">
        <v>0.83</v>
      </c>
      <c r="I1887" t="n">
        <v>24</v>
      </c>
      <c r="J1887" t="n">
        <v>251.55</v>
      </c>
      <c r="K1887" t="n">
        <v>57.72</v>
      </c>
      <c r="L1887" t="n">
        <v>11.75</v>
      </c>
      <c r="M1887" t="n">
        <v>22</v>
      </c>
      <c r="N1887" t="n">
        <v>62.07</v>
      </c>
      <c r="O1887" t="n">
        <v>31258.21</v>
      </c>
      <c r="P1887" t="n">
        <v>367.3</v>
      </c>
      <c r="Q1887" t="n">
        <v>608.83</v>
      </c>
      <c r="R1887" t="n">
        <v>61.9</v>
      </c>
      <c r="S1887" t="n">
        <v>46.36</v>
      </c>
      <c r="T1887" t="n">
        <v>7376.33</v>
      </c>
      <c r="U1887" t="n">
        <v>0.75</v>
      </c>
      <c r="V1887" t="n">
        <v>0.89</v>
      </c>
      <c r="W1887" t="n">
        <v>9.220000000000001</v>
      </c>
      <c r="X1887" t="n">
        <v>0.46</v>
      </c>
      <c r="Y1887" t="n">
        <v>1</v>
      </c>
      <c r="Z1887" t="n">
        <v>10</v>
      </c>
    </row>
    <row r="1888">
      <c r="A1888" t="n">
        <v>44</v>
      </c>
      <c r="B1888" t="n">
        <v>120</v>
      </c>
      <c r="C1888" t="inlineStr">
        <is>
          <t xml:space="preserve">CONCLUIDO	</t>
        </is>
      </c>
      <c r="D1888" t="n">
        <v>3.628</v>
      </c>
      <c r="E1888" t="n">
        <v>27.56</v>
      </c>
      <c r="F1888" t="n">
        <v>23.81</v>
      </c>
      <c r="G1888" t="n">
        <v>62.1</v>
      </c>
      <c r="H1888" t="n">
        <v>0.85</v>
      </c>
      <c r="I1888" t="n">
        <v>23</v>
      </c>
      <c r="J1888" t="n">
        <v>252</v>
      </c>
      <c r="K1888" t="n">
        <v>57.72</v>
      </c>
      <c r="L1888" t="n">
        <v>12</v>
      </c>
      <c r="M1888" t="n">
        <v>21</v>
      </c>
      <c r="N1888" t="n">
        <v>62.27</v>
      </c>
      <c r="O1888" t="n">
        <v>31313.87</v>
      </c>
      <c r="P1888" t="n">
        <v>366.22</v>
      </c>
      <c r="Q1888" t="n">
        <v>608.8200000000001</v>
      </c>
      <c r="R1888" t="n">
        <v>60.93</v>
      </c>
      <c r="S1888" t="n">
        <v>46.36</v>
      </c>
      <c r="T1888" t="n">
        <v>6895.55</v>
      </c>
      <c r="U1888" t="n">
        <v>0.76</v>
      </c>
      <c r="V1888" t="n">
        <v>0.9</v>
      </c>
      <c r="W1888" t="n">
        <v>9.210000000000001</v>
      </c>
      <c r="X1888" t="n">
        <v>0.43</v>
      </c>
      <c r="Y1888" t="n">
        <v>1</v>
      </c>
      <c r="Z1888" t="n">
        <v>10</v>
      </c>
    </row>
    <row r="1889">
      <c r="A1889" t="n">
        <v>45</v>
      </c>
      <c r="B1889" t="n">
        <v>120</v>
      </c>
      <c r="C1889" t="inlineStr">
        <is>
          <t xml:space="preserve">CONCLUIDO	</t>
        </is>
      </c>
      <c r="D1889" t="n">
        <v>3.6265</v>
      </c>
      <c r="E1889" t="n">
        <v>27.57</v>
      </c>
      <c r="F1889" t="n">
        <v>23.82</v>
      </c>
      <c r="G1889" t="n">
        <v>62.13</v>
      </c>
      <c r="H1889" t="n">
        <v>0.86</v>
      </c>
      <c r="I1889" t="n">
        <v>23</v>
      </c>
      <c r="J1889" t="n">
        <v>252.45</v>
      </c>
      <c r="K1889" t="n">
        <v>57.72</v>
      </c>
      <c r="L1889" t="n">
        <v>12.25</v>
      </c>
      <c r="M1889" t="n">
        <v>21</v>
      </c>
      <c r="N1889" t="n">
        <v>62.48</v>
      </c>
      <c r="O1889" t="n">
        <v>31369.6</v>
      </c>
      <c r="P1889" t="n">
        <v>366.36</v>
      </c>
      <c r="Q1889" t="n">
        <v>608.79</v>
      </c>
      <c r="R1889" t="n">
        <v>61.26</v>
      </c>
      <c r="S1889" t="n">
        <v>46.36</v>
      </c>
      <c r="T1889" t="n">
        <v>7060.47</v>
      </c>
      <c r="U1889" t="n">
        <v>0.76</v>
      </c>
      <c r="V1889" t="n">
        <v>0.89</v>
      </c>
      <c r="W1889" t="n">
        <v>9.210000000000001</v>
      </c>
      <c r="X1889" t="n">
        <v>0.45</v>
      </c>
      <c r="Y1889" t="n">
        <v>1</v>
      </c>
      <c r="Z1889" t="n">
        <v>10</v>
      </c>
    </row>
    <row r="1890">
      <c r="A1890" t="n">
        <v>46</v>
      </c>
      <c r="B1890" t="n">
        <v>120</v>
      </c>
      <c r="C1890" t="inlineStr">
        <is>
          <t xml:space="preserve">CONCLUIDO	</t>
        </is>
      </c>
      <c r="D1890" t="n">
        <v>3.6353</v>
      </c>
      <c r="E1890" t="n">
        <v>27.51</v>
      </c>
      <c r="F1890" t="n">
        <v>23.8</v>
      </c>
      <c r="G1890" t="n">
        <v>64.90000000000001</v>
      </c>
      <c r="H1890" t="n">
        <v>0.88</v>
      </c>
      <c r="I1890" t="n">
        <v>22</v>
      </c>
      <c r="J1890" t="n">
        <v>252.9</v>
      </c>
      <c r="K1890" t="n">
        <v>57.72</v>
      </c>
      <c r="L1890" t="n">
        <v>12.5</v>
      </c>
      <c r="M1890" t="n">
        <v>20</v>
      </c>
      <c r="N1890" t="n">
        <v>62.68</v>
      </c>
      <c r="O1890" t="n">
        <v>31425.4</v>
      </c>
      <c r="P1890" t="n">
        <v>365.52</v>
      </c>
      <c r="Q1890" t="n">
        <v>608.92</v>
      </c>
      <c r="R1890" t="n">
        <v>60.41</v>
      </c>
      <c r="S1890" t="n">
        <v>46.36</v>
      </c>
      <c r="T1890" t="n">
        <v>6643.92</v>
      </c>
      <c r="U1890" t="n">
        <v>0.77</v>
      </c>
      <c r="V1890" t="n">
        <v>0.9</v>
      </c>
      <c r="W1890" t="n">
        <v>9.220000000000001</v>
      </c>
      <c r="X1890" t="n">
        <v>0.42</v>
      </c>
      <c r="Y1890" t="n">
        <v>1</v>
      </c>
      <c r="Z1890" t="n">
        <v>10</v>
      </c>
    </row>
    <row r="1891">
      <c r="A1891" t="n">
        <v>47</v>
      </c>
      <c r="B1891" t="n">
        <v>120</v>
      </c>
      <c r="C1891" t="inlineStr">
        <is>
          <t xml:space="preserve">CONCLUIDO	</t>
        </is>
      </c>
      <c r="D1891" t="n">
        <v>3.6371</v>
      </c>
      <c r="E1891" t="n">
        <v>27.49</v>
      </c>
      <c r="F1891" t="n">
        <v>23.78</v>
      </c>
      <c r="G1891" t="n">
        <v>64.86</v>
      </c>
      <c r="H1891" t="n">
        <v>0.9</v>
      </c>
      <c r="I1891" t="n">
        <v>22</v>
      </c>
      <c r="J1891" t="n">
        <v>253.35</v>
      </c>
      <c r="K1891" t="n">
        <v>57.72</v>
      </c>
      <c r="L1891" t="n">
        <v>12.75</v>
      </c>
      <c r="M1891" t="n">
        <v>20</v>
      </c>
      <c r="N1891" t="n">
        <v>62.88</v>
      </c>
      <c r="O1891" t="n">
        <v>31481.28</v>
      </c>
      <c r="P1891" t="n">
        <v>365.38</v>
      </c>
      <c r="Q1891" t="n">
        <v>608.77</v>
      </c>
      <c r="R1891" t="n">
        <v>60.39</v>
      </c>
      <c r="S1891" t="n">
        <v>46.36</v>
      </c>
      <c r="T1891" t="n">
        <v>6634.01</v>
      </c>
      <c r="U1891" t="n">
        <v>0.77</v>
      </c>
      <c r="V1891" t="n">
        <v>0.9</v>
      </c>
      <c r="W1891" t="n">
        <v>9.210000000000001</v>
      </c>
      <c r="X1891" t="n">
        <v>0.41</v>
      </c>
      <c r="Y1891" t="n">
        <v>1</v>
      </c>
      <c r="Z1891" t="n">
        <v>10</v>
      </c>
    </row>
    <row r="1892">
      <c r="A1892" t="n">
        <v>48</v>
      </c>
      <c r="B1892" t="n">
        <v>120</v>
      </c>
      <c r="C1892" t="inlineStr">
        <is>
          <t xml:space="preserve">CONCLUIDO	</t>
        </is>
      </c>
      <c r="D1892" t="n">
        <v>3.6342</v>
      </c>
      <c r="E1892" t="n">
        <v>27.52</v>
      </c>
      <c r="F1892" t="n">
        <v>23.81</v>
      </c>
      <c r="G1892" t="n">
        <v>64.92</v>
      </c>
      <c r="H1892" t="n">
        <v>0.91</v>
      </c>
      <c r="I1892" t="n">
        <v>22</v>
      </c>
      <c r="J1892" t="n">
        <v>253.81</v>
      </c>
      <c r="K1892" t="n">
        <v>57.72</v>
      </c>
      <c r="L1892" t="n">
        <v>13</v>
      </c>
      <c r="M1892" t="n">
        <v>20</v>
      </c>
      <c r="N1892" t="n">
        <v>63.08</v>
      </c>
      <c r="O1892" t="n">
        <v>31537.23</v>
      </c>
      <c r="P1892" t="n">
        <v>365.2</v>
      </c>
      <c r="Q1892" t="n">
        <v>608.88</v>
      </c>
      <c r="R1892" t="n">
        <v>60.79</v>
      </c>
      <c r="S1892" t="n">
        <v>46.36</v>
      </c>
      <c r="T1892" t="n">
        <v>6831</v>
      </c>
      <c r="U1892" t="n">
        <v>0.76</v>
      </c>
      <c r="V1892" t="n">
        <v>0.9</v>
      </c>
      <c r="W1892" t="n">
        <v>9.220000000000001</v>
      </c>
      <c r="X1892" t="n">
        <v>0.43</v>
      </c>
      <c r="Y1892" t="n">
        <v>1</v>
      </c>
      <c r="Z1892" t="n">
        <v>10</v>
      </c>
    </row>
    <row r="1893">
      <c r="A1893" t="n">
        <v>49</v>
      </c>
      <c r="B1893" t="n">
        <v>120</v>
      </c>
      <c r="C1893" t="inlineStr">
        <is>
          <t xml:space="preserve">CONCLUIDO	</t>
        </is>
      </c>
      <c r="D1893" t="n">
        <v>3.6427</v>
      </c>
      <c r="E1893" t="n">
        <v>27.45</v>
      </c>
      <c r="F1893" t="n">
        <v>23.79</v>
      </c>
      <c r="G1893" t="n">
        <v>67.95999999999999</v>
      </c>
      <c r="H1893" t="n">
        <v>0.93</v>
      </c>
      <c r="I1893" t="n">
        <v>21</v>
      </c>
      <c r="J1893" t="n">
        <v>254.26</v>
      </c>
      <c r="K1893" t="n">
        <v>57.72</v>
      </c>
      <c r="L1893" t="n">
        <v>13.25</v>
      </c>
      <c r="M1893" t="n">
        <v>19</v>
      </c>
      <c r="N1893" t="n">
        <v>63.29</v>
      </c>
      <c r="O1893" t="n">
        <v>31593.26</v>
      </c>
      <c r="P1893" t="n">
        <v>364.92</v>
      </c>
      <c r="Q1893" t="n">
        <v>608.8099999999999</v>
      </c>
      <c r="R1893" t="n">
        <v>60.18</v>
      </c>
      <c r="S1893" t="n">
        <v>46.36</v>
      </c>
      <c r="T1893" t="n">
        <v>6531.84</v>
      </c>
      <c r="U1893" t="n">
        <v>0.77</v>
      </c>
      <c r="V1893" t="n">
        <v>0.9</v>
      </c>
      <c r="W1893" t="n">
        <v>9.220000000000001</v>
      </c>
      <c r="X1893" t="n">
        <v>0.41</v>
      </c>
      <c r="Y1893" t="n">
        <v>1</v>
      </c>
      <c r="Z1893" t="n">
        <v>10</v>
      </c>
    </row>
    <row r="1894">
      <c r="A1894" t="n">
        <v>50</v>
      </c>
      <c r="B1894" t="n">
        <v>120</v>
      </c>
      <c r="C1894" t="inlineStr">
        <is>
          <t xml:space="preserve">CONCLUIDO	</t>
        </is>
      </c>
      <c r="D1894" t="n">
        <v>3.6451</v>
      </c>
      <c r="E1894" t="n">
        <v>27.43</v>
      </c>
      <c r="F1894" t="n">
        <v>23.77</v>
      </c>
      <c r="G1894" t="n">
        <v>67.91</v>
      </c>
      <c r="H1894" t="n">
        <v>0.9399999999999999</v>
      </c>
      <c r="I1894" t="n">
        <v>21</v>
      </c>
      <c r="J1894" t="n">
        <v>254.72</v>
      </c>
      <c r="K1894" t="n">
        <v>57.72</v>
      </c>
      <c r="L1894" t="n">
        <v>13.5</v>
      </c>
      <c r="M1894" t="n">
        <v>19</v>
      </c>
      <c r="N1894" t="n">
        <v>63.49</v>
      </c>
      <c r="O1894" t="n">
        <v>31649.36</v>
      </c>
      <c r="P1894" t="n">
        <v>364.34</v>
      </c>
      <c r="Q1894" t="n">
        <v>608.8200000000001</v>
      </c>
      <c r="R1894" t="n">
        <v>59.76</v>
      </c>
      <c r="S1894" t="n">
        <v>46.36</v>
      </c>
      <c r="T1894" t="n">
        <v>6321.7</v>
      </c>
      <c r="U1894" t="n">
        <v>0.78</v>
      </c>
      <c r="V1894" t="n">
        <v>0.9</v>
      </c>
      <c r="W1894" t="n">
        <v>9.210000000000001</v>
      </c>
      <c r="X1894" t="n">
        <v>0.4</v>
      </c>
      <c r="Y1894" t="n">
        <v>1</v>
      </c>
      <c r="Z1894" t="n">
        <v>10</v>
      </c>
    </row>
    <row r="1895">
      <c r="A1895" t="n">
        <v>51</v>
      </c>
      <c r="B1895" t="n">
        <v>120</v>
      </c>
      <c r="C1895" t="inlineStr">
        <is>
          <t xml:space="preserve">CONCLUIDO	</t>
        </is>
      </c>
      <c r="D1895" t="n">
        <v>3.654</v>
      </c>
      <c r="E1895" t="n">
        <v>27.37</v>
      </c>
      <c r="F1895" t="n">
        <v>23.75</v>
      </c>
      <c r="G1895" t="n">
        <v>71.23999999999999</v>
      </c>
      <c r="H1895" t="n">
        <v>0.96</v>
      </c>
      <c r="I1895" t="n">
        <v>20</v>
      </c>
      <c r="J1895" t="n">
        <v>255.17</v>
      </c>
      <c r="K1895" t="n">
        <v>57.72</v>
      </c>
      <c r="L1895" t="n">
        <v>13.75</v>
      </c>
      <c r="M1895" t="n">
        <v>18</v>
      </c>
      <c r="N1895" t="n">
        <v>63.7</v>
      </c>
      <c r="O1895" t="n">
        <v>31705.54</v>
      </c>
      <c r="P1895" t="n">
        <v>363.81</v>
      </c>
      <c r="Q1895" t="n">
        <v>608.88</v>
      </c>
      <c r="R1895" t="n">
        <v>58.86</v>
      </c>
      <c r="S1895" t="n">
        <v>46.36</v>
      </c>
      <c r="T1895" t="n">
        <v>5879.74</v>
      </c>
      <c r="U1895" t="n">
        <v>0.79</v>
      </c>
      <c r="V1895" t="n">
        <v>0.9</v>
      </c>
      <c r="W1895" t="n">
        <v>9.210000000000001</v>
      </c>
      <c r="X1895" t="n">
        <v>0.37</v>
      </c>
      <c r="Y1895" t="n">
        <v>1</v>
      </c>
      <c r="Z1895" t="n">
        <v>10</v>
      </c>
    </row>
    <row r="1896">
      <c r="A1896" t="n">
        <v>52</v>
      </c>
      <c r="B1896" t="n">
        <v>120</v>
      </c>
      <c r="C1896" t="inlineStr">
        <is>
          <t xml:space="preserve">CONCLUIDO	</t>
        </is>
      </c>
      <c r="D1896" t="n">
        <v>3.6543</v>
      </c>
      <c r="E1896" t="n">
        <v>27.36</v>
      </c>
      <c r="F1896" t="n">
        <v>23.75</v>
      </c>
      <c r="G1896" t="n">
        <v>71.23</v>
      </c>
      <c r="H1896" t="n">
        <v>0.97</v>
      </c>
      <c r="I1896" t="n">
        <v>20</v>
      </c>
      <c r="J1896" t="n">
        <v>255.63</v>
      </c>
      <c r="K1896" t="n">
        <v>57.72</v>
      </c>
      <c r="L1896" t="n">
        <v>14</v>
      </c>
      <c r="M1896" t="n">
        <v>18</v>
      </c>
      <c r="N1896" t="n">
        <v>63.91</v>
      </c>
      <c r="O1896" t="n">
        <v>31761.8</v>
      </c>
      <c r="P1896" t="n">
        <v>363.6</v>
      </c>
      <c r="Q1896" t="n">
        <v>608.87</v>
      </c>
      <c r="R1896" t="n">
        <v>59.14</v>
      </c>
      <c r="S1896" t="n">
        <v>46.36</v>
      </c>
      <c r="T1896" t="n">
        <v>6016.27</v>
      </c>
      <c r="U1896" t="n">
        <v>0.78</v>
      </c>
      <c r="V1896" t="n">
        <v>0.9</v>
      </c>
      <c r="W1896" t="n">
        <v>9.199999999999999</v>
      </c>
      <c r="X1896" t="n">
        <v>0.37</v>
      </c>
      <c r="Y1896" t="n">
        <v>1</v>
      </c>
      <c r="Z1896" t="n">
        <v>10</v>
      </c>
    </row>
    <row r="1897">
      <c r="A1897" t="n">
        <v>53</v>
      </c>
      <c r="B1897" t="n">
        <v>120</v>
      </c>
      <c r="C1897" t="inlineStr">
        <is>
          <t xml:space="preserve">CONCLUIDO	</t>
        </is>
      </c>
      <c r="D1897" t="n">
        <v>3.6536</v>
      </c>
      <c r="E1897" t="n">
        <v>27.37</v>
      </c>
      <c r="F1897" t="n">
        <v>23.75</v>
      </c>
      <c r="G1897" t="n">
        <v>71.25</v>
      </c>
      <c r="H1897" t="n">
        <v>0.99</v>
      </c>
      <c r="I1897" t="n">
        <v>20</v>
      </c>
      <c r="J1897" t="n">
        <v>256.09</v>
      </c>
      <c r="K1897" t="n">
        <v>57.72</v>
      </c>
      <c r="L1897" t="n">
        <v>14.25</v>
      </c>
      <c r="M1897" t="n">
        <v>18</v>
      </c>
      <c r="N1897" t="n">
        <v>64.11</v>
      </c>
      <c r="O1897" t="n">
        <v>31818.13</v>
      </c>
      <c r="P1897" t="n">
        <v>363.36</v>
      </c>
      <c r="Q1897" t="n">
        <v>608.89</v>
      </c>
      <c r="R1897" t="n">
        <v>58.98</v>
      </c>
      <c r="S1897" t="n">
        <v>46.36</v>
      </c>
      <c r="T1897" t="n">
        <v>5938.18</v>
      </c>
      <c r="U1897" t="n">
        <v>0.79</v>
      </c>
      <c r="V1897" t="n">
        <v>0.9</v>
      </c>
      <c r="W1897" t="n">
        <v>9.210000000000001</v>
      </c>
      <c r="X1897" t="n">
        <v>0.38</v>
      </c>
      <c r="Y1897" t="n">
        <v>1</v>
      </c>
      <c r="Z1897" t="n">
        <v>10</v>
      </c>
    </row>
    <row r="1898">
      <c r="A1898" t="n">
        <v>54</v>
      </c>
      <c r="B1898" t="n">
        <v>120</v>
      </c>
      <c r="C1898" t="inlineStr">
        <is>
          <t xml:space="preserve">CONCLUIDO	</t>
        </is>
      </c>
      <c r="D1898" t="n">
        <v>3.6626</v>
      </c>
      <c r="E1898" t="n">
        <v>27.3</v>
      </c>
      <c r="F1898" t="n">
        <v>23.73</v>
      </c>
      <c r="G1898" t="n">
        <v>74.93000000000001</v>
      </c>
      <c r="H1898" t="n">
        <v>1.01</v>
      </c>
      <c r="I1898" t="n">
        <v>19</v>
      </c>
      <c r="J1898" t="n">
        <v>256.54</v>
      </c>
      <c r="K1898" t="n">
        <v>57.72</v>
      </c>
      <c r="L1898" t="n">
        <v>14.5</v>
      </c>
      <c r="M1898" t="n">
        <v>17</v>
      </c>
      <c r="N1898" t="n">
        <v>64.31999999999999</v>
      </c>
      <c r="O1898" t="n">
        <v>31874.54</v>
      </c>
      <c r="P1898" t="n">
        <v>362.96</v>
      </c>
      <c r="Q1898" t="n">
        <v>608.78</v>
      </c>
      <c r="R1898" t="n">
        <v>58.32</v>
      </c>
      <c r="S1898" t="n">
        <v>46.36</v>
      </c>
      <c r="T1898" t="n">
        <v>5614.6</v>
      </c>
      <c r="U1898" t="n">
        <v>0.79</v>
      </c>
      <c r="V1898" t="n">
        <v>0.9</v>
      </c>
      <c r="W1898" t="n">
        <v>9.210000000000001</v>
      </c>
      <c r="X1898" t="n">
        <v>0.36</v>
      </c>
      <c r="Y1898" t="n">
        <v>1</v>
      </c>
      <c r="Z1898" t="n">
        <v>10</v>
      </c>
    </row>
    <row r="1899">
      <c r="A1899" t="n">
        <v>55</v>
      </c>
      <c r="B1899" t="n">
        <v>120</v>
      </c>
      <c r="C1899" t="inlineStr">
        <is>
          <t xml:space="preserve">CONCLUIDO	</t>
        </is>
      </c>
      <c r="D1899" t="n">
        <v>3.661</v>
      </c>
      <c r="E1899" t="n">
        <v>27.31</v>
      </c>
      <c r="F1899" t="n">
        <v>23.74</v>
      </c>
      <c r="G1899" t="n">
        <v>74.97</v>
      </c>
      <c r="H1899" t="n">
        <v>1.02</v>
      </c>
      <c r="I1899" t="n">
        <v>19</v>
      </c>
      <c r="J1899" t="n">
        <v>257</v>
      </c>
      <c r="K1899" t="n">
        <v>57.72</v>
      </c>
      <c r="L1899" t="n">
        <v>14.75</v>
      </c>
      <c r="M1899" t="n">
        <v>17</v>
      </c>
      <c r="N1899" t="n">
        <v>64.53</v>
      </c>
      <c r="O1899" t="n">
        <v>31931.15</v>
      </c>
      <c r="P1899" t="n">
        <v>363.24</v>
      </c>
      <c r="Q1899" t="n">
        <v>608.8099999999999</v>
      </c>
      <c r="R1899" t="n">
        <v>58.69</v>
      </c>
      <c r="S1899" t="n">
        <v>46.36</v>
      </c>
      <c r="T1899" t="n">
        <v>5796.14</v>
      </c>
      <c r="U1899" t="n">
        <v>0.79</v>
      </c>
      <c r="V1899" t="n">
        <v>0.9</v>
      </c>
      <c r="W1899" t="n">
        <v>9.210000000000001</v>
      </c>
      <c r="X1899" t="n">
        <v>0.37</v>
      </c>
      <c r="Y1899" t="n">
        <v>1</v>
      </c>
      <c r="Z1899" t="n">
        <v>10</v>
      </c>
    </row>
    <row r="1900">
      <c r="A1900" t="n">
        <v>56</v>
      </c>
      <c r="B1900" t="n">
        <v>120</v>
      </c>
      <c r="C1900" t="inlineStr">
        <is>
          <t xml:space="preserve">CONCLUIDO	</t>
        </is>
      </c>
      <c r="D1900" t="n">
        <v>3.661</v>
      </c>
      <c r="E1900" t="n">
        <v>27.31</v>
      </c>
      <c r="F1900" t="n">
        <v>23.74</v>
      </c>
      <c r="G1900" t="n">
        <v>74.97</v>
      </c>
      <c r="H1900" t="n">
        <v>1.04</v>
      </c>
      <c r="I1900" t="n">
        <v>19</v>
      </c>
      <c r="J1900" t="n">
        <v>257.46</v>
      </c>
      <c r="K1900" t="n">
        <v>57.72</v>
      </c>
      <c r="L1900" t="n">
        <v>15</v>
      </c>
      <c r="M1900" t="n">
        <v>17</v>
      </c>
      <c r="N1900" t="n">
        <v>64.73999999999999</v>
      </c>
      <c r="O1900" t="n">
        <v>31987.71</v>
      </c>
      <c r="P1900" t="n">
        <v>362.57</v>
      </c>
      <c r="Q1900" t="n">
        <v>608.8200000000001</v>
      </c>
      <c r="R1900" t="n">
        <v>58.66</v>
      </c>
      <c r="S1900" t="n">
        <v>46.36</v>
      </c>
      <c r="T1900" t="n">
        <v>5781.38</v>
      </c>
      <c r="U1900" t="n">
        <v>0.79</v>
      </c>
      <c r="V1900" t="n">
        <v>0.9</v>
      </c>
      <c r="W1900" t="n">
        <v>9.210000000000001</v>
      </c>
      <c r="X1900" t="n">
        <v>0.37</v>
      </c>
      <c r="Y1900" t="n">
        <v>1</v>
      </c>
      <c r="Z1900" t="n">
        <v>10</v>
      </c>
    </row>
    <row r="1901">
      <c r="A1901" t="n">
        <v>57</v>
      </c>
      <c r="B1901" t="n">
        <v>120</v>
      </c>
      <c r="C1901" t="inlineStr">
        <is>
          <t xml:space="preserve">CONCLUIDO	</t>
        </is>
      </c>
      <c r="D1901" t="n">
        <v>3.6717</v>
      </c>
      <c r="E1901" t="n">
        <v>27.24</v>
      </c>
      <c r="F1901" t="n">
        <v>23.71</v>
      </c>
      <c r="G1901" t="n">
        <v>79.02</v>
      </c>
      <c r="H1901" t="n">
        <v>1.05</v>
      </c>
      <c r="I1901" t="n">
        <v>18</v>
      </c>
      <c r="J1901" t="n">
        <v>257.92</v>
      </c>
      <c r="K1901" t="n">
        <v>57.72</v>
      </c>
      <c r="L1901" t="n">
        <v>15.25</v>
      </c>
      <c r="M1901" t="n">
        <v>16</v>
      </c>
      <c r="N1901" t="n">
        <v>64.95</v>
      </c>
      <c r="O1901" t="n">
        <v>32044.35</v>
      </c>
      <c r="P1901" t="n">
        <v>361.41</v>
      </c>
      <c r="Q1901" t="n">
        <v>608.9299999999999</v>
      </c>
      <c r="R1901" t="n">
        <v>57.92</v>
      </c>
      <c r="S1901" t="n">
        <v>46.36</v>
      </c>
      <c r="T1901" t="n">
        <v>5415.69</v>
      </c>
      <c r="U1901" t="n">
        <v>0.8</v>
      </c>
      <c r="V1901" t="n">
        <v>0.9</v>
      </c>
      <c r="W1901" t="n">
        <v>9.199999999999999</v>
      </c>
      <c r="X1901" t="n">
        <v>0.33</v>
      </c>
      <c r="Y1901" t="n">
        <v>1</v>
      </c>
      <c r="Z1901" t="n">
        <v>10</v>
      </c>
    </row>
    <row r="1902">
      <c r="A1902" t="n">
        <v>58</v>
      </c>
      <c r="B1902" t="n">
        <v>120</v>
      </c>
      <c r="C1902" t="inlineStr">
        <is>
          <t xml:space="preserve">CONCLUIDO	</t>
        </is>
      </c>
      <c r="D1902" t="n">
        <v>3.6717</v>
      </c>
      <c r="E1902" t="n">
        <v>27.24</v>
      </c>
      <c r="F1902" t="n">
        <v>23.71</v>
      </c>
      <c r="G1902" t="n">
        <v>79.02</v>
      </c>
      <c r="H1902" t="n">
        <v>1.07</v>
      </c>
      <c r="I1902" t="n">
        <v>18</v>
      </c>
      <c r="J1902" t="n">
        <v>258.38</v>
      </c>
      <c r="K1902" t="n">
        <v>57.72</v>
      </c>
      <c r="L1902" t="n">
        <v>15.5</v>
      </c>
      <c r="M1902" t="n">
        <v>16</v>
      </c>
      <c r="N1902" t="n">
        <v>65.16</v>
      </c>
      <c r="O1902" t="n">
        <v>32101.07</v>
      </c>
      <c r="P1902" t="n">
        <v>361.99</v>
      </c>
      <c r="Q1902" t="n">
        <v>608.78</v>
      </c>
      <c r="R1902" t="n">
        <v>57.74</v>
      </c>
      <c r="S1902" t="n">
        <v>46.36</v>
      </c>
      <c r="T1902" t="n">
        <v>5327.75</v>
      </c>
      <c r="U1902" t="n">
        <v>0.8</v>
      </c>
      <c r="V1902" t="n">
        <v>0.9</v>
      </c>
      <c r="W1902" t="n">
        <v>9.210000000000001</v>
      </c>
      <c r="X1902" t="n">
        <v>0.34</v>
      </c>
      <c r="Y1902" t="n">
        <v>1</v>
      </c>
      <c r="Z1902" t="n">
        <v>10</v>
      </c>
    </row>
    <row r="1903">
      <c r="A1903" t="n">
        <v>59</v>
      </c>
      <c r="B1903" t="n">
        <v>120</v>
      </c>
      <c r="C1903" t="inlineStr">
        <is>
          <t xml:space="preserve">CONCLUIDO	</t>
        </is>
      </c>
      <c r="D1903" t="n">
        <v>3.6743</v>
      </c>
      <c r="E1903" t="n">
        <v>27.22</v>
      </c>
      <c r="F1903" t="n">
        <v>23.69</v>
      </c>
      <c r="G1903" t="n">
        <v>78.95999999999999</v>
      </c>
      <c r="H1903" t="n">
        <v>1.08</v>
      </c>
      <c r="I1903" t="n">
        <v>18</v>
      </c>
      <c r="J1903" t="n">
        <v>258.84</v>
      </c>
      <c r="K1903" t="n">
        <v>57.72</v>
      </c>
      <c r="L1903" t="n">
        <v>15.75</v>
      </c>
      <c r="M1903" t="n">
        <v>16</v>
      </c>
      <c r="N1903" t="n">
        <v>65.37</v>
      </c>
      <c r="O1903" t="n">
        <v>32157.87</v>
      </c>
      <c r="P1903" t="n">
        <v>361.26</v>
      </c>
      <c r="Q1903" t="n">
        <v>608.75</v>
      </c>
      <c r="R1903" t="n">
        <v>57.19</v>
      </c>
      <c r="S1903" t="n">
        <v>46.36</v>
      </c>
      <c r="T1903" t="n">
        <v>5052.52</v>
      </c>
      <c r="U1903" t="n">
        <v>0.8100000000000001</v>
      </c>
      <c r="V1903" t="n">
        <v>0.9</v>
      </c>
      <c r="W1903" t="n">
        <v>9.199999999999999</v>
      </c>
      <c r="X1903" t="n">
        <v>0.32</v>
      </c>
      <c r="Y1903" t="n">
        <v>1</v>
      </c>
      <c r="Z1903" t="n">
        <v>10</v>
      </c>
    </row>
    <row r="1904">
      <c r="A1904" t="n">
        <v>60</v>
      </c>
      <c r="B1904" t="n">
        <v>120</v>
      </c>
      <c r="C1904" t="inlineStr">
        <is>
          <t xml:space="preserve">CONCLUIDO	</t>
        </is>
      </c>
      <c r="D1904" t="n">
        <v>3.6722</v>
      </c>
      <c r="E1904" t="n">
        <v>27.23</v>
      </c>
      <c r="F1904" t="n">
        <v>23.7</v>
      </c>
      <c r="G1904" t="n">
        <v>79.01000000000001</v>
      </c>
      <c r="H1904" t="n">
        <v>1.1</v>
      </c>
      <c r="I1904" t="n">
        <v>18</v>
      </c>
      <c r="J1904" t="n">
        <v>259.3</v>
      </c>
      <c r="K1904" t="n">
        <v>57.72</v>
      </c>
      <c r="L1904" t="n">
        <v>16</v>
      </c>
      <c r="M1904" t="n">
        <v>16</v>
      </c>
      <c r="N1904" t="n">
        <v>65.58</v>
      </c>
      <c r="O1904" t="n">
        <v>32214.75</v>
      </c>
      <c r="P1904" t="n">
        <v>360.65</v>
      </c>
      <c r="Q1904" t="n">
        <v>608.77</v>
      </c>
      <c r="R1904" t="n">
        <v>57.75</v>
      </c>
      <c r="S1904" t="n">
        <v>46.36</v>
      </c>
      <c r="T1904" t="n">
        <v>5334.62</v>
      </c>
      <c r="U1904" t="n">
        <v>0.8</v>
      </c>
      <c r="V1904" t="n">
        <v>0.9</v>
      </c>
      <c r="W1904" t="n">
        <v>9.210000000000001</v>
      </c>
      <c r="X1904" t="n">
        <v>0.33</v>
      </c>
      <c r="Y1904" t="n">
        <v>1</v>
      </c>
      <c r="Z1904" t="n">
        <v>10</v>
      </c>
    </row>
    <row r="1905">
      <c r="A1905" t="n">
        <v>61</v>
      </c>
      <c r="B1905" t="n">
        <v>120</v>
      </c>
      <c r="C1905" t="inlineStr">
        <is>
          <t xml:space="preserve">CONCLUIDO	</t>
        </is>
      </c>
      <c r="D1905" t="n">
        <v>3.6817</v>
      </c>
      <c r="E1905" t="n">
        <v>27.16</v>
      </c>
      <c r="F1905" t="n">
        <v>23.68</v>
      </c>
      <c r="G1905" t="n">
        <v>83.56999999999999</v>
      </c>
      <c r="H1905" t="n">
        <v>1.11</v>
      </c>
      <c r="I1905" t="n">
        <v>17</v>
      </c>
      <c r="J1905" t="n">
        <v>259.76</v>
      </c>
      <c r="K1905" t="n">
        <v>57.72</v>
      </c>
      <c r="L1905" t="n">
        <v>16.25</v>
      </c>
      <c r="M1905" t="n">
        <v>15</v>
      </c>
      <c r="N1905" t="n">
        <v>65.79000000000001</v>
      </c>
      <c r="O1905" t="n">
        <v>32271.71</v>
      </c>
      <c r="P1905" t="n">
        <v>360.03</v>
      </c>
      <c r="Q1905" t="n">
        <v>608.8200000000001</v>
      </c>
      <c r="R1905" t="n">
        <v>56.91</v>
      </c>
      <c r="S1905" t="n">
        <v>46.36</v>
      </c>
      <c r="T1905" t="n">
        <v>4916.41</v>
      </c>
      <c r="U1905" t="n">
        <v>0.8100000000000001</v>
      </c>
      <c r="V1905" t="n">
        <v>0.9</v>
      </c>
      <c r="W1905" t="n">
        <v>9.199999999999999</v>
      </c>
      <c r="X1905" t="n">
        <v>0.31</v>
      </c>
      <c r="Y1905" t="n">
        <v>1</v>
      </c>
      <c r="Z1905" t="n">
        <v>10</v>
      </c>
    </row>
    <row r="1906">
      <c r="A1906" t="n">
        <v>62</v>
      </c>
      <c r="B1906" t="n">
        <v>120</v>
      </c>
      <c r="C1906" t="inlineStr">
        <is>
          <t xml:space="preserve">CONCLUIDO	</t>
        </is>
      </c>
      <c r="D1906" t="n">
        <v>3.6811</v>
      </c>
      <c r="E1906" t="n">
        <v>27.17</v>
      </c>
      <c r="F1906" t="n">
        <v>23.68</v>
      </c>
      <c r="G1906" t="n">
        <v>83.58</v>
      </c>
      <c r="H1906" t="n">
        <v>1.13</v>
      </c>
      <c r="I1906" t="n">
        <v>17</v>
      </c>
      <c r="J1906" t="n">
        <v>260.23</v>
      </c>
      <c r="K1906" t="n">
        <v>57.72</v>
      </c>
      <c r="L1906" t="n">
        <v>16.5</v>
      </c>
      <c r="M1906" t="n">
        <v>15</v>
      </c>
      <c r="N1906" t="n">
        <v>66</v>
      </c>
      <c r="O1906" t="n">
        <v>32328.74</v>
      </c>
      <c r="P1906" t="n">
        <v>360.44</v>
      </c>
      <c r="Q1906" t="n">
        <v>608.84</v>
      </c>
      <c r="R1906" t="n">
        <v>57.06</v>
      </c>
      <c r="S1906" t="n">
        <v>46.36</v>
      </c>
      <c r="T1906" t="n">
        <v>4994.29</v>
      </c>
      <c r="U1906" t="n">
        <v>0.8100000000000001</v>
      </c>
      <c r="V1906" t="n">
        <v>0.9</v>
      </c>
      <c r="W1906" t="n">
        <v>9.199999999999999</v>
      </c>
      <c r="X1906" t="n">
        <v>0.31</v>
      </c>
      <c r="Y1906" t="n">
        <v>1</v>
      </c>
      <c r="Z1906" t="n">
        <v>10</v>
      </c>
    </row>
    <row r="1907">
      <c r="A1907" t="n">
        <v>63</v>
      </c>
      <c r="B1907" t="n">
        <v>120</v>
      </c>
      <c r="C1907" t="inlineStr">
        <is>
          <t xml:space="preserve">CONCLUIDO	</t>
        </is>
      </c>
      <c r="D1907" t="n">
        <v>3.6796</v>
      </c>
      <c r="E1907" t="n">
        <v>27.18</v>
      </c>
      <c r="F1907" t="n">
        <v>23.69</v>
      </c>
      <c r="G1907" t="n">
        <v>83.62</v>
      </c>
      <c r="H1907" t="n">
        <v>1.14</v>
      </c>
      <c r="I1907" t="n">
        <v>17</v>
      </c>
      <c r="J1907" t="n">
        <v>260.69</v>
      </c>
      <c r="K1907" t="n">
        <v>57.72</v>
      </c>
      <c r="L1907" t="n">
        <v>16.75</v>
      </c>
      <c r="M1907" t="n">
        <v>15</v>
      </c>
      <c r="N1907" t="n">
        <v>66.20999999999999</v>
      </c>
      <c r="O1907" t="n">
        <v>32385.86</v>
      </c>
      <c r="P1907" t="n">
        <v>360.41</v>
      </c>
      <c r="Q1907" t="n">
        <v>608.8200000000001</v>
      </c>
      <c r="R1907" t="n">
        <v>57.47</v>
      </c>
      <c r="S1907" t="n">
        <v>46.36</v>
      </c>
      <c r="T1907" t="n">
        <v>5199.53</v>
      </c>
      <c r="U1907" t="n">
        <v>0.8100000000000001</v>
      </c>
      <c r="V1907" t="n">
        <v>0.9</v>
      </c>
      <c r="W1907" t="n">
        <v>9.199999999999999</v>
      </c>
      <c r="X1907" t="n">
        <v>0.32</v>
      </c>
      <c r="Y1907" t="n">
        <v>1</v>
      </c>
      <c r="Z1907" t="n">
        <v>10</v>
      </c>
    </row>
    <row r="1908">
      <c r="A1908" t="n">
        <v>64</v>
      </c>
      <c r="B1908" t="n">
        <v>120</v>
      </c>
      <c r="C1908" t="inlineStr">
        <is>
          <t xml:space="preserve">CONCLUIDO	</t>
        </is>
      </c>
      <c r="D1908" t="n">
        <v>3.6792</v>
      </c>
      <c r="E1908" t="n">
        <v>27.18</v>
      </c>
      <c r="F1908" t="n">
        <v>23.7</v>
      </c>
      <c r="G1908" t="n">
        <v>83.63</v>
      </c>
      <c r="H1908" t="n">
        <v>1.16</v>
      </c>
      <c r="I1908" t="n">
        <v>17</v>
      </c>
      <c r="J1908" t="n">
        <v>261.15</v>
      </c>
      <c r="K1908" t="n">
        <v>57.72</v>
      </c>
      <c r="L1908" t="n">
        <v>17</v>
      </c>
      <c r="M1908" t="n">
        <v>15</v>
      </c>
      <c r="N1908" t="n">
        <v>66.43000000000001</v>
      </c>
      <c r="O1908" t="n">
        <v>32443.05</v>
      </c>
      <c r="P1908" t="n">
        <v>359.96</v>
      </c>
      <c r="Q1908" t="n">
        <v>608.86</v>
      </c>
      <c r="R1908" t="n">
        <v>57.4</v>
      </c>
      <c r="S1908" t="n">
        <v>46.36</v>
      </c>
      <c r="T1908" t="n">
        <v>5163.99</v>
      </c>
      <c r="U1908" t="n">
        <v>0.8100000000000001</v>
      </c>
      <c r="V1908" t="n">
        <v>0.9</v>
      </c>
      <c r="W1908" t="n">
        <v>9.210000000000001</v>
      </c>
      <c r="X1908" t="n">
        <v>0.32</v>
      </c>
      <c r="Y1908" t="n">
        <v>1</v>
      </c>
      <c r="Z1908" t="n">
        <v>10</v>
      </c>
    </row>
    <row r="1909">
      <c r="A1909" t="n">
        <v>65</v>
      </c>
      <c r="B1909" t="n">
        <v>120</v>
      </c>
      <c r="C1909" t="inlineStr">
        <is>
          <t xml:space="preserve">CONCLUIDO	</t>
        </is>
      </c>
      <c r="D1909" t="n">
        <v>3.6905</v>
      </c>
      <c r="E1909" t="n">
        <v>27.1</v>
      </c>
      <c r="F1909" t="n">
        <v>23.66</v>
      </c>
      <c r="G1909" t="n">
        <v>88.72</v>
      </c>
      <c r="H1909" t="n">
        <v>1.17</v>
      </c>
      <c r="I1909" t="n">
        <v>16</v>
      </c>
      <c r="J1909" t="n">
        <v>261.62</v>
      </c>
      <c r="K1909" t="n">
        <v>57.72</v>
      </c>
      <c r="L1909" t="n">
        <v>17.25</v>
      </c>
      <c r="M1909" t="n">
        <v>14</v>
      </c>
      <c r="N1909" t="n">
        <v>66.64</v>
      </c>
      <c r="O1909" t="n">
        <v>32500.33</v>
      </c>
      <c r="P1909" t="n">
        <v>359.24</v>
      </c>
      <c r="Q1909" t="n">
        <v>608.84</v>
      </c>
      <c r="R1909" t="n">
        <v>56.42</v>
      </c>
      <c r="S1909" t="n">
        <v>46.36</v>
      </c>
      <c r="T1909" t="n">
        <v>4676.05</v>
      </c>
      <c r="U1909" t="n">
        <v>0.82</v>
      </c>
      <c r="V1909" t="n">
        <v>0.9</v>
      </c>
      <c r="W1909" t="n">
        <v>9.199999999999999</v>
      </c>
      <c r="X1909" t="n">
        <v>0.29</v>
      </c>
      <c r="Y1909" t="n">
        <v>1</v>
      </c>
      <c r="Z1909" t="n">
        <v>10</v>
      </c>
    </row>
    <row r="1910">
      <c r="A1910" t="n">
        <v>66</v>
      </c>
      <c r="B1910" t="n">
        <v>120</v>
      </c>
      <c r="C1910" t="inlineStr">
        <is>
          <t xml:space="preserve">CONCLUIDO	</t>
        </is>
      </c>
      <c r="D1910" t="n">
        <v>3.6889</v>
      </c>
      <c r="E1910" t="n">
        <v>27.11</v>
      </c>
      <c r="F1910" t="n">
        <v>23.67</v>
      </c>
      <c r="G1910" t="n">
        <v>88.76000000000001</v>
      </c>
      <c r="H1910" t="n">
        <v>1.19</v>
      </c>
      <c r="I1910" t="n">
        <v>16</v>
      </c>
      <c r="J1910" t="n">
        <v>262.08</v>
      </c>
      <c r="K1910" t="n">
        <v>57.72</v>
      </c>
      <c r="L1910" t="n">
        <v>17.5</v>
      </c>
      <c r="M1910" t="n">
        <v>14</v>
      </c>
      <c r="N1910" t="n">
        <v>66.86</v>
      </c>
      <c r="O1910" t="n">
        <v>32557.69</v>
      </c>
      <c r="P1910" t="n">
        <v>359.49</v>
      </c>
      <c r="Q1910" t="n">
        <v>608.8200000000001</v>
      </c>
      <c r="R1910" t="n">
        <v>56.78</v>
      </c>
      <c r="S1910" t="n">
        <v>46.36</v>
      </c>
      <c r="T1910" t="n">
        <v>4855.4</v>
      </c>
      <c r="U1910" t="n">
        <v>0.82</v>
      </c>
      <c r="V1910" t="n">
        <v>0.9</v>
      </c>
      <c r="W1910" t="n">
        <v>9.199999999999999</v>
      </c>
      <c r="X1910" t="n">
        <v>0.3</v>
      </c>
      <c r="Y1910" t="n">
        <v>1</v>
      </c>
      <c r="Z1910" t="n">
        <v>10</v>
      </c>
    </row>
    <row r="1911">
      <c r="A1911" t="n">
        <v>67</v>
      </c>
      <c r="B1911" t="n">
        <v>120</v>
      </c>
      <c r="C1911" t="inlineStr">
        <is>
          <t xml:space="preserve">CONCLUIDO	</t>
        </is>
      </c>
      <c r="D1911" t="n">
        <v>3.6866</v>
      </c>
      <c r="E1911" t="n">
        <v>27.12</v>
      </c>
      <c r="F1911" t="n">
        <v>23.69</v>
      </c>
      <c r="G1911" t="n">
        <v>88.83</v>
      </c>
      <c r="H1911" t="n">
        <v>1.2</v>
      </c>
      <c r="I1911" t="n">
        <v>16</v>
      </c>
      <c r="J1911" t="n">
        <v>262.55</v>
      </c>
      <c r="K1911" t="n">
        <v>57.72</v>
      </c>
      <c r="L1911" t="n">
        <v>17.75</v>
      </c>
      <c r="M1911" t="n">
        <v>14</v>
      </c>
      <c r="N1911" t="n">
        <v>67.06999999999999</v>
      </c>
      <c r="O1911" t="n">
        <v>32615.12</v>
      </c>
      <c r="P1911" t="n">
        <v>359.3</v>
      </c>
      <c r="Q1911" t="n">
        <v>608.8</v>
      </c>
      <c r="R1911" t="n">
        <v>57.32</v>
      </c>
      <c r="S1911" t="n">
        <v>46.36</v>
      </c>
      <c r="T1911" t="n">
        <v>5128.33</v>
      </c>
      <c r="U1911" t="n">
        <v>0.8100000000000001</v>
      </c>
      <c r="V1911" t="n">
        <v>0.9</v>
      </c>
      <c r="W1911" t="n">
        <v>9.199999999999999</v>
      </c>
      <c r="X1911" t="n">
        <v>0.32</v>
      </c>
      <c r="Y1911" t="n">
        <v>1</v>
      </c>
      <c r="Z1911" t="n">
        <v>10</v>
      </c>
    </row>
    <row r="1912">
      <c r="A1912" t="n">
        <v>68</v>
      </c>
      <c r="B1912" t="n">
        <v>120</v>
      </c>
      <c r="C1912" t="inlineStr">
        <is>
          <t xml:space="preserve">CONCLUIDO	</t>
        </is>
      </c>
      <c r="D1912" t="n">
        <v>3.6851</v>
      </c>
      <c r="E1912" t="n">
        <v>27.14</v>
      </c>
      <c r="F1912" t="n">
        <v>23.7</v>
      </c>
      <c r="G1912" t="n">
        <v>88.87</v>
      </c>
      <c r="H1912" t="n">
        <v>1.22</v>
      </c>
      <c r="I1912" t="n">
        <v>16</v>
      </c>
      <c r="J1912" t="n">
        <v>263.01</v>
      </c>
      <c r="K1912" t="n">
        <v>57.72</v>
      </c>
      <c r="L1912" t="n">
        <v>18</v>
      </c>
      <c r="M1912" t="n">
        <v>14</v>
      </c>
      <c r="N1912" t="n">
        <v>67.29000000000001</v>
      </c>
      <c r="O1912" t="n">
        <v>32672.64</v>
      </c>
      <c r="P1912" t="n">
        <v>358.97</v>
      </c>
      <c r="Q1912" t="n">
        <v>608.8099999999999</v>
      </c>
      <c r="R1912" t="n">
        <v>57.47</v>
      </c>
      <c r="S1912" t="n">
        <v>46.36</v>
      </c>
      <c r="T1912" t="n">
        <v>5201.57</v>
      </c>
      <c r="U1912" t="n">
        <v>0.8100000000000001</v>
      </c>
      <c r="V1912" t="n">
        <v>0.9</v>
      </c>
      <c r="W1912" t="n">
        <v>9.210000000000001</v>
      </c>
      <c r="X1912" t="n">
        <v>0.33</v>
      </c>
      <c r="Y1912" t="n">
        <v>1</v>
      </c>
      <c r="Z1912" t="n">
        <v>10</v>
      </c>
    </row>
    <row r="1913">
      <c r="A1913" t="n">
        <v>69</v>
      </c>
      <c r="B1913" t="n">
        <v>120</v>
      </c>
      <c r="C1913" t="inlineStr">
        <is>
          <t xml:space="preserve">CONCLUIDO	</t>
        </is>
      </c>
      <c r="D1913" t="n">
        <v>3.6857</v>
      </c>
      <c r="E1913" t="n">
        <v>27.13</v>
      </c>
      <c r="F1913" t="n">
        <v>23.69</v>
      </c>
      <c r="G1913" t="n">
        <v>88.84999999999999</v>
      </c>
      <c r="H1913" t="n">
        <v>1.23</v>
      </c>
      <c r="I1913" t="n">
        <v>16</v>
      </c>
      <c r="J1913" t="n">
        <v>263.48</v>
      </c>
      <c r="K1913" t="n">
        <v>57.72</v>
      </c>
      <c r="L1913" t="n">
        <v>18.25</v>
      </c>
      <c r="M1913" t="n">
        <v>14</v>
      </c>
      <c r="N1913" t="n">
        <v>67.51000000000001</v>
      </c>
      <c r="O1913" t="n">
        <v>32730.24</v>
      </c>
      <c r="P1913" t="n">
        <v>358.1</v>
      </c>
      <c r="Q1913" t="n">
        <v>608.78</v>
      </c>
      <c r="R1913" t="n">
        <v>57.47</v>
      </c>
      <c r="S1913" t="n">
        <v>46.36</v>
      </c>
      <c r="T1913" t="n">
        <v>5202.62</v>
      </c>
      <c r="U1913" t="n">
        <v>0.8100000000000001</v>
      </c>
      <c r="V1913" t="n">
        <v>0.9</v>
      </c>
      <c r="W1913" t="n">
        <v>9.210000000000001</v>
      </c>
      <c r="X1913" t="n">
        <v>0.32</v>
      </c>
      <c r="Y1913" t="n">
        <v>1</v>
      </c>
      <c r="Z1913" t="n">
        <v>10</v>
      </c>
    </row>
    <row r="1914">
      <c r="A1914" t="n">
        <v>70</v>
      </c>
      <c r="B1914" t="n">
        <v>120</v>
      </c>
      <c r="C1914" t="inlineStr">
        <is>
          <t xml:space="preserve">CONCLUIDO	</t>
        </is>
      </c>
      <c r="D1914" t="n">
        <v>3.6972</v>
      </c>
      <c r="E1914" t="n">
        <v>27.05</v>
      </c>
      <c r="F1914" t="n">
        <v>23.66</v>
      </c>
      <c r="G1914" t="n">
        <v>94.62</v>
      </c>
      <c r="H1914" t="n">
        <v>1.25</v>
      </c>
      <c r="I1914" t="n">
        <v>15</v>
      </c>
      <c r="J1914" t="n">
        <v>263.95</v>
      </c>
      <c r="K1914" t="n">
        <v>57.72</v>
      </c>
      <c r="L1914" t="n">
        <v>18.5</v>
      </c>
      <c r="M1914" t="n">
        <v>13</v>
      </c>
      <c r="N1914" t="n">
        <v>67.72</v>
      </c>
      <c r="O1914" t="n">
        <v>32787.92</v>
      </c>
      <c r="P1914" t="n">
        <v>358.07</v>
      </c>
      <c r="Q1914" t="n">
        <v>608.8</v>
      </c>
      <c r="R1914" t="n">
        <v>56.13</v>
      </c>
      <c r="S1914" t="n">
        <v>46.36</v>
      </c>
      <c r="T1914" t="n">
        <v>4539.94</v>
      </c>
      <c r="U1914" t="n">
        <v>0.83</v>
      </c>
      <c r="V1914" t="n">
        <v>0.9</v>
      </c>
      <c r="W1914" t="n">
        <v>9.199999999999999</v>
      </c>
      <c r="X1914" t="n">
        <v>0.28</v>
      </c>
      <c r="Y1914" t="n">
        <v>1</v>
      </c>
      <c r="Z1914" t="n">
        <v>10</v>
      </c>
    </row>
    <row r="1915">
      <c r="A1915" t="n">
        <v>71</v>
      </c>
      <c r="B1915" t="n">
        <v>120</v>
      </c>
      <c r="C1915" t="inlineStr">
        <is>
          <t xml:space="preserve">CONCLUIDO	</t>
        </is>
      </c>
      <c r="D1915" t="n">
        <v>3.6996</v>
      </c>
      <c r="E1915" t="n">
        <v>27.03</v>
      </c>
      <c r="F1915" t="n">
        <v>23.64</v>
      </c>
      <c r="G1915" t="n">
        <v>94.55</v>
      </c>
      <c r="H1915" t="n">
        <v>1.26</v>
      </c>
      <c r="I1915" t="n">
        <v>15</v>
      </c>
      <c r="J1915" t="n">
        <v>264.42</v>
      </c>
      <c r="K1915" t="n">
        <v>57.72</v>
      </c>
      <c r="L1915" t="n">
        <v>18.75</v>
      </c>
      <c r="M1915" t="n">
        <v>13</v>
      </c>
      <c r="N1915" t="n">
        <v>67.94</v>
      </c>
      <c r="O1915" t="n">
        <v>32845.69</v>
      </c>
      <c r="P1915" t="n">
        <v>357.78</v>
      </c>
      <c r="Q1915" t="n">
        <v>608.83</v>
      </c>
      <c r="R1915" t="n">
        <v>55.64</v>
      </c>
      <c r="S1915" t="n">
        <v>46.36</v>
      </c>
      <c r="T1915" t="n">
        <v>4294.19</v>
      </c>
      <c r="U1915" t="n">
        <v>0.83</v>
      </c>
      <c r="V1915" t="n">
        <v>0.9</v>
      </c>
      <c r="W1915" t="n">
        <v>9.199999999999999</v>
      </c>
      <c r="X1915" t="n">
        <v>0.27</v>
      </c>
      <c r="Y1915" t="n">
        <v>1</v>
      </c>
      <c r="Z1915" t="n">
        <v>10</v>
      </c>
    </row>
    <row r="1916">
      <c r="A1916" t="n">
        <v>72</v>
      </c>
      <c r="B1916" t="n">
        <v>120</v>
      </c>
      <c r="C1916" t="inlineStr">
        <is>
          <t xml:space="preserve">CONCLUIDO	</t>
        </is>
      </c>
      <c r="D1916" t="n">
        <v>3.6974</v>
      </c>
      <c r="E1916" t="n">
        <v>27.05</v>
      </c>
      <c r="F1916" t="n">
        <v>23.65</v>
      </c>
      <c r="G1916" t="n">
        <v>94.61</v>
      </c>
      <c r="H1916" t="n">
        <v>1.28</v>
      </c>
      <c r="I1916" t="n">
        <v>15</v>
      </c>
      <c r="J1916" t="n">
        <v>264.89</v>
      </c>
      <c r="K1916" t="n">
        <v>57.72</v>
      </c>
      <c r="L1916" t="n">
        <v>19</v>
      </c>
      <c r="M1916" t="n">
        <v>13</v>
      </c>
      <c r="N1916" t="n">
        <v>68.16</v>
      </c>
      <c r="O1916" t="n">
        <v>32903.54</v>
      </c>
      <c r="P1916" t="n">
        <v>358.07</v>
      </c>
      <c r="Q1916" t="n">
        <v>608.79</v>
      </c>
      <c r="R1916" t="n">
        <v>56.3</v>
      </c>
      <c r="S1916" t="n">
        <v>46.36</v>
      </c>
      <c r="T1916" t="n">
        <v>4622.72</v>
      </c>
      <c r="U1916" t="n">
        <v>0.82</v>
      </c>
      <c r="V1916" t="n">
        <v>0.9</v>
      </c>
      <c r="W1916" t="n">
        <v>9.199999999999999</v>
      </c>
      <c r="X1916" t="n">
        <v>0.28</v>
      </c>
      <c r="Y1916" t="n">
        <v>1</v>
      </c>
      <c r="Z1916" t="n">
        <v>10</v>
      </c>
    </row>
    <row r="1917">
      <c r="A1917" t="n">
        <v>73</v>
      </c>
      <c r="B1917" t="n">
        <v>120</v>
      </c>
      <c r="C1917" t="inlineStr">
        <is>
          <t xml:space="preserve">CONCLUIDO	</t>
        </is>
      </c>
      <c r="D1917" t="n">
        <v>3.6968</v>
      </c>
      <c r="E1917" t="n">
        <v>27.05</v>
      </c>
      <c r="F1917" t="n">
        <v>23.66</v>
      </c>
      <c r="G1917" t="n">
        <v>94.63</v>
      </c>
      <c r="H1917" t="n">
        <v>1.29</v>
      </c>
      <c r="I1917" t="n">
        <v>15</v>
      </c>
      <c r="J1917" t="n">
        <v>265.36</v>
      </c>
      <c r="K1917" t="n">
        <v>57.72</v>
      </c>
      <c r="L1917" t="n">
        <v>19.25</v>
      </c>
      <c r="M1917" t="n">
        <v>13</v>
      </c>
      <c r="N1917" t="n">
        <v>68.38</v>
      </c>
      <c r="O1917" t="n">
        <v>32961.47</v>
      </c>
      <c r="P1917" t="n">
        <v>357.42</v>
      </c>
      <c r="Q1917" t="n">
        <v>608.84</v>
      </c>
      <c r="R1917" t="n">
        <v>56.32</v>
      </c>
      <c r="S1917" t="n">
        <v>46.36</v>
      </c>
      <c r="T1917" t="n">
        <v>4634.26</v>
      </c>
      <c r="U1917" t="n">
        <v>0.82</v>
      </c>
      <c r="V1917" t="n">
        <v>0.9</v>
      </c>
      <c r="W1917" t="n">
        <v>9.199999999999999</v>
      </c>
      <c r="X1917" t="n">
        <v>0.29</v>
      </c>
      <c r="Y1917" t="n">
        <v>1</v>
      </c>
      <c r="Z1917" t="n">
        <v>10</v>
      </c>
    </row>
    <row r="1918">
      <c r="A1918" t="n">
        <v>74</v>
      </c>
      <c r="B1918" t="n">
        <v>120</v>
      </c>
      <c r="C1918" t="inlineStr">
        <is>
          <t xml:space="preserve">CONCLUIDO	</t>
        </is>
      </c>
      <c r="D1918" t="n">
        <v>3.6974</v>
      </c>
      <c r="E1918" t="n">
        <v>27.05</v>
      </c>
      <c r="F1918" t="n">
        <v>23.65</v>
      </c>
      <c r="G1918" t="n">
        <v>94.61</v>
      </c>
      <c r="H1918" t="n">
        <v>1.31</v>
      </c>
      <c r="I1918" t="n">
        <v>15</v>
      </c>
      <c r="J1918" t="n">
        <v>265.83</v>
      </c>
      <c r="K1918" t="n">
        <v>57.72</v>
      </c>
      <c r="L1918" t="n">
        <v>19.5</v>
      </c>
      <c r="M1918" t="n">
        <v>13</v>
      </c>
      <c r="N1918" t="n">
        <v>68.59999999999999</v>
      </c>
      <c r="O1918" t="n">
        <v>33019.48</v>
      </c>
      <c r="P1918" t="n">
        <v>356.4</v>
      </c>
      <c r="Q1918" t="n">
        <v>608.8200000000001</v>
      </c>
      <c r="R1918" t="n">
        <v>56.17</v>
      </c>
      <c r="S1918" t="n">
        <v>46.36</v>
      </c>
      <c r="T1918" t="n">
        <v>4558.98</v>
      </c>
      <c r="U1918" t="n">
        <v>0.83</v>
      </c>
      <c r="V1918" t="n">
        <v>0.9</v>
      </c>
      <c r="W1918" t="n">
        <v>9.199999999999999</v>
      </c>
      <c r="X1918" t="n">
        <v>0.28</v>
      </c>
      <c r="Y1918" t="n">
        <v>1</v>
      </c>
      <c r="Z1918" t="n">
        <v>10</v>
      </c>
    </row>
    <row r="1919">
      <c r="A1919" t="n">
        <v>75</v>
      </c>
      <c r="B1919" t="n">
        <v>120</v>
      </c>
      <c r="C1919" t="inlineStr">
        <is>
          <t xml:space="preserve">CONCLUIDO	</t>
        </is>
      </c>
      <c r="D1919" t="n">
        <v>3.7077</v>
      </c>
      <c r="E1919" t="n">
        <v>26.97</v>
      </c>
      <c r="F1919" t="n">
        <v>23.62</v>
      </c>
      <c r="G1919" t="n">
        <v>101.25</v>
      </c>
      <c r="H1919" t="n">
        <v>1.32</v>
      </c>
      <c r="I1919" t="n">
        <v>14</v>
      </c>
      <c r="J1919" t="n">
        <v>266.3</v>
      </c>
      <c r="K1919" t="n">
        <v>57.72</v>
      </c>
      <c r="L1919" t="n">
        <v>19.75</v>
      </c>
      <c r="M1919" t="n">
        <v>12</v>
      </c>
      <c r="N1919" t="n">
        <v>68.81999999999999</v>
      </c>
      <c r="O1919" t="n">
        <v>33077.58</v>
      </c>
      <c r="P1919" t="n">
        <v>356.11</v>
      </c>
      <c r="Q1919" t="n">
        <v>608.87</v>
      </c>
      <c r="R1919" t="n">
        <v>55.2</v>
      </c>
      <c r="S1919" t="n">
        <v>46.36</v>
      </c>
      <c r="T1919" t="n">
        <v>4079.43</v>
      </c>
      <c r="U1919" t="n">
        <v>0.84</v>
      </c>
      <c r="V1919" t="n">
        <v>0.9</v>
      </c>
      <c r="W1919" t="n">
        <v>9.199999999999999</v>
      </c>
      <c r="X1919" t="n">
        <v>0.25</v>
      </c>
      <c r="Y1919" t="n">
        <v>1</v>
      </c>
      <c r="Z1919" t="n">
        <v>10</v>
      </c>
    </row>
    <row r="1920">
      <c r="A1920" t="n">
        <v>76</v>
      </c>
      <c r="B1920" t="n">
        <v>120</v>
      </c>
      <c r="C1920" t="inlineStr">
        <is>
          <t xml:space="preserve">CONCLUIDO	</t>
        </is>
      </c>
      <c r="D1920" t="n">
        <v>3.707</v>
      </c>
      <c r="E1920" t="n">
        <v>26.98</v>
      </c>
      <c r="F1920" t="n">
        <v>23.63</v>
      </c>
      <c r="G1920" t="n">
        <v>101.27</v>
      </c>
      <c r="H1920" t="n">
        <v>1.33</v>
      </c>
      <c r="I1920" t="n">
        <v>14</v>
      </c>
      <c r="J1920" t="n">
        <v>266.77</v>
      </c>
      <c r="K1920" t="n">
        <v>57.72</v>
      </c>
      <c r="L1920" t="n">
        <v>20</v>
      </c>
      <c r="M1920" t="n">
        <v>12</v>
      </c>
      <c r="N1920" t="n">
        <v>69.05</v>
      </c>
      <c r="O1920" t="n">
        <v>33135.76</v>
      </c>
      <c r="P1920" t="n">
        <v>356.64</v>
      </c>
      <c r="Q1920" t="n">
        <v>608.8</v>
      </c>
      <c r="R1920" t="n">
        <v>55.2</v>
      </c>
      <c r="S1920" t="n">
        <v>46.36</v>
      </c>
      <c r="T1920" t="n">
        <v>4077.29</v>
      </c>
      <c r="U1920" t="n">
        <v>0.84</v>
      </c>
      <c r="V1920" t="n">
        <v>0.9</v>
      </c>
      <c r="W1920" t="n">
        <v>9.210000000000001</v>
      </c>
      <c r="X1920" t="n">
        <v>0.26</v>
      </c>
      <c r="Y1920" t="n">
        <v>1</v>
      </c>
      <c r="Z1920" t="n">
        <v>10</v>
      </c>
    </row>
    <row r="1921">
      <c r="A1921" t="n">
        <v>77</v>
      </c>
      <c r="B1921" t="n">
        <v>120</v>
      </c>
      <c r="C1921" t="inlineStr">
        <is>
          <t xml:space="preserve">CONCLUIDO	</t>
        </is>
      </c>
      <c r="D1921" t="n">
        <v>3.7086</v>
      </c>
      <c r="E1921" t="n">
        <v>26.96</v>
      </c>
      <c r="F1921" t="n">
        <v>23.62</v>
      </c>
      <c r="G1921" t="n">
        <v>101.22</v>
      </c>
      <c r="H1921" t="n">
        <v>1.35</v>
      </c>
      <c r="I1921" t="n">
        <v>14</v>
      </c>
      <c r="J1921" t="n">
        <v>267.24</v>
      </c>
      <c r="K1921" t="n">
        <v>57.72</v>
      </c>
      <c r="L1921" t="n">
        <v>20.25</v>
      </c>
      <c r="M1921" t="n">
        <v>12</v>
      </c>
      <c r="N1921" t="n">
        <v>69.27</v>
      </c>
      <c r="O1921" t="n">
        <v>33194.02</v>
      </c>
      <c r="P1921" t="n">
        <v>356.06</v>
      </c>
      <c r="Q1921" t="n">
        <v>608.79</v>
      </c>
      <c r="R1921" t="n">
        <v>54.85</v>
      </c>
      <c r="S1921" t="n">
        <v>46.36</v>
      </c>
      <c r="T1921" t="n">
        <v>3900.41</v>
      </c>
      <c r="U1921" t="n">
        <v>0.85</v>
      </c>
      <c r="V1921" t="n">
        <v>0.9</v>
      </c>
      <c r="W1921" t="n">
        <v>9.199999999999999</v>
      </c>
      <c r="X1921" t="n">
        <v>0.25</v>
      </c>
      <c r="Y1921" t="n">
        <v>1</v>
      </c>
      <c r="Z1921" t="n">
        <v>10</v>
      </c>
    </row>
    <row r="1922">
      <c r="A1922" t="n">
        <v>78</v>
      </c>
      <c r="B1922" t="n">
        <v>120</v>
      </c>
      <c r="C1922" t="inlineStr">
        <is>
          <t xml:space="preserve">CONCLUIDO	</t>
        </is>
      </c>
      <c r="D1922" t="n">
        <v>3.7091</v>
      </c>
      <c r="E1922" t="n">
        <v>26.96</v>
      </c>
      <c r="F1922" t="n">
        <v>23.61</v>
      </c>
      <c r="G1922" t="n">
        <v>101.2</v>
      </c>
      <c r="H1922" t="n">
        <v>1.36</v>
      </c>
      <c r="I1922" t="n">
        <v>14</v>
      </c>
      <c r="J1922" t="n">
        <v>267.71</v>
      </c>
      <c r="K1922" t="n">
        <v>57.72</v>
      </c>
      <c r="L1922" t="n">
        <v>20.5</v>
      </c>
      <c r="M1922" t="n">
        <v>12</v>
      </c>
      <c r="N1922" t="n">
        <v>69.48999999999999</v>
      </c>
      <c r="O1922" t="n">
        <v>33252.37</v>
      </c>
      <c r="P1922" t="n">
        <v>355.89</v>
      </c>
      <c r="Q1922" t="n">
        <v>608.78</v>
      </c>
      <c r="R1922" t="n">
        <v>54.9</v>
      </c>
      <c r="S1922" t="n">
        <v>46.36</v>
      </c>
      <c r="T1922" t="n">
        <v>3927.94</v>
      </c>
      <c r="U1922" t="n">
        <v>0.84</v>
      </c>
      <c r="V1922" t="n">
        <v>0.9</v>
      </c>
      <c r="W1922" t="n">
        <v>9.199999999999999</v>
      </c>
      <c r="X1922" t="n">
        <v>0.24</v>
      </c>
      <c r="Y1922" t="n">
        <v>1</v>
      </c>
      <c r="Z1922" t="n">
        <v>10</v>
      </c>
    </row>
    <row r="1923">
      <c r="A1923" t="n">
        <v>79</v>
      </c>
      <c r="B1923" t="n">
        <v>120</v>
      </c>
      <c r="C1923" t="inlineStr">
        <is>
          <t xml:space="preserve">CONCLUIDO	</t>
        </is>
      </c>
      <c r="D1923" t="n">
        <v>3.7063</v>
      </c>
      <c r="E1923" t="n">
        <v>26.98</v>
      </c>
      <c r="F1923" t="n">
        <v>23.63</v>
      </c>
      <c r="G1923" t="n">
        <v>101.29</v>
      </c>
      <c r="H1923" t="n">
        <v>1.38</v>
      </c>
      <c r="I1923" t="n">
        <v>14</v>
      </c>
      <c r="J1923" t="n">
        <v>268.19</v>
      </c>
      <c r="K1923" t="n">
        <v>57.72</v>
      </c>
      <c r="L1923" t="n">
        <v>20.75</v>
      </c>
      <c r="M1923" t="n">
        <v>12</v>
      </c>
      <c r="N1923" t="n">
        <v>69.70999999999999</v>
      </c>
      <c r="O1923" t="n">
        <v>33310.81</v>
      </c>
      <c r="P1923" t="n">
        <v>355.57</v>
      </c>
      <c r="Q1923" t="n">
        <v>608.8099999999999</v>
      </c>
      <c r="R1923" t="n">
        <v>55.46</v>
      </c>
      <c r="S1923" t="n">
        <v>46.36</v>
      </c>
      <c r="T1923" t="n">
        <v>4206.09</v>
      </c>
      <c r="U1923" t="n">
        <v>0.84</v>
      </c>
      <c r="V1923" t="n">
        <v>0.9</v>
      </c>
      <c r="W1923" t="n">
        <v>9.199999999999999</v>
      </c>
      <c r="X1923" t="n">
        <v>0.26</v>
      </c>
      <c r="Y1923" t="n">
        <v>1</v>
      </c>
      <c r="Z1923" t="n">
        <v>10</v>
      </c>
    </row>
    <row r="1924">
      <c r="A1924" t="n">
        <v>80</v>
      </c>
      <c r="B1924" t="n">
        <v>120</v>
      </c>
      <c r="C1924" t="inlineStr">
        <is>
          <t xml:space="preserve">CONCLUIDO	</t>
        </is>
      </c>
      <c r="D1924" t="n">
        <v>3.7059</v>
      </c>
      <c r="E1924" t="n">
        <v>26.98</v>
      </c>
      <c r="F1924" t="n">
        <v>23.64</v>
      </c>
      <c r="G1924" t="n">
        <v>101.3</v>
      </c>
      <c r="H1924" t="n">
        <v>1.39</v>
      </c>
      <c r="I1924" t="n">
        <v>14</v>
      </c>
      <c r="J1924" t="n">
        <v>268.66</v>
      </c>
      <c r="K1924" t="n">
        <v>57.72</v>
      </c>
      <c r="L1924" t="n">
        <v>21</v>
      </c>
      <c r="M1924" t="n">
        <v>12</v>
      </c>
      <c r="N1924" t="n">
        <v>69.94</v>
      </c>
      <c r="O1924" t="n">
        <v>33369.33</v>
      </c>
      <c r="P1924" t="n">
        <v>355.03</v>
      </c>
      <c r="Q1924" t="n">
        <v>608.8099999999999</v>
      </c>
      <c r="R1924" t="n">
        <v>55.63</v>
      </c>
      <c r="S1924" t="n">
        <v>46.36</v>
      </c>
      <c r="T1924" t="n">
        <v>4290.21</v>
      </c>
      <c r="U1924" t="n">
        <v>0.83</v>
      </c>
      <c r="V1924" t="n">
        <v>0.9</v>
      </c>
      <c r="W1924" t="n">
        <v>9.199999999999999</v>
      </c>
      <c r="X1924" t="n">
        <v>0.27</v>
      </c>
      <c r="Y1924" t="n">
        <v>1</v>
      </c>
      <c r="Z1924" t="n">
        <v>10</v>
      </c>
    </row>
    <row r="1925">
      <c r="A1925" t="n">
        <v>81</v>
      </c>
      <c r="B1925" t="n">
        <v>120</v>
      </c>
      <c r="C1925" t="inlineStr">
        <is>
          <t xml:space="preserve">CONCLUIDO	</t>
        </is>
      </c>
      <c r="D1925" t="n">
        <v>3.7159</v>
      </c>
      <c r="E1925" t="n">
        <v>26.91</v>
      </c>
      <c r="F1925" t="n">
        <v>23.61</v>
      </c>
      <c r="G1925" t="n">
        <v>108.97</v>
      </c>
      <c r="H1925" t="n">
        <v>1.41</v>
      </c>
      <c r="I1925" t="n">
        <v>13</v>
      </c>
      <c r="J1925" t="n">
        <v>269.14</v>
      </c>
      <c r="K1925" t="n">
        <v>57.72</v>
      </c>
      <c r="L1925" t="n">
        <v>21.25</v>
      </c>
      <c r="M1925" t="n">
        <v>11</v>
      </c>
      <c r="N1925" t="n">
        <v>70.16</v>
      </c>
      <c r="O1925" t="n">
        <v>33427.94</v>
      </c>
      <c r="P1925" t="n">
        <v>354.7</v>
      </c>
      <c r="Q1925" t="n">
        <v>608.79</v>
      </c>
      <c r="R1925" t="n">
        <v>54.77</v>
      </c>
      <c r="S1925" t="n">
        <v>46.36</v>
      </c>
      <c r="T1925" t="n">
        <v>3868.98</v>
      </c>
      <c r="U1925" t="n">
        <v>0.85</v>
      </c>
      <c r="V1925" t="n">
        <v>0.9</v>
      </c>
      <c r="W1925" t="n">
        <v>9.199999999999999</v>
      </c>
      <c r="X1925" t="n">
        <v>0.24</v>
      </c>
      <c r="Y1925" t="n">
        <v>1</v>
      </c>
      <c r="Z1925" t="n">
        <v>10</v>
      </c>
    </row>
    <row r="1926">
      <c r="A1926" t="n">
        <v>82</v>
      </c>
      <c r="B1926" t="n">
        <v>120</v>
      </c>
      <c r="C1926" t="inlineStr">
        <is>
          <t xml:space="preserve">CONCLUIDO	</t>
        </is>
      </c>
      <c r="D1926" t="n">
        <v>3.7152</v>
      </c>
      <c r="E1926" t="n">
        <v>26.92</v>
      </c>
      <c r="F1926" t="n">
        <v>23.62</v>
      </c>
      <c r="G1926" t="n">
        <v>108.99</v>
      </c>
      <c r="H1926" t="n">
        <v>1.42</v>
      </c>
      <c r="I1926" t="n">
        <v>13</v>
      </c>
      <c r="J1926" t="n">
        <v>269.61</v>
      </c>
      <c r="K1926" t="n">
        <v>57.72</v>
      </c>
      <c r="L1926" t="n">
        <v>21.5</v>
      </c>
      <c r="M1926" t="n">
        <v>11</v>
      </c>
      <c r="N1926" t="n">
        <v>70.39</v>
      </c>
      <c r="O1926" t="n">
        <v>33486.63</v>
      </c>
      <c r="P1926" t="n">
        <v>355.18</v>
      </c>
      <c r="Q1926" t="n">
        <v>608.8099999999999</v>
      </c>
      <c r="R1926" t="n">
        <v>54.82</v>
      </c>
      <c r="S1926" t="n">
        <v>46.36</v>
      </c>
      <c r="T1926" t="n">
        <v>3891.93</v>
      </c>
      <c r="U1926" t="n">
        <v>0.85</v>
      </c>
      <c r="V1926" t="n">
        <v>0.9</v>
      </c>
      <c r="W1926" t="n">
        <v>9.199999999999999</v>
      </c>
      <c r="X1926" t="n">
        <v>0.24</v>
      </c>
      <c r="Y1926" t="n">
        <v>1</v>
      </c>
      <c r="Z1926" t="n">
        <v>10</v>
      </c>
    </row>
    <row r="1927">
      <c r="A1927" t="n">
        <v>83</v>
      </c>
      <c r="B1927" t="n">
        <v>120</v>
      </c>
      <c r="C1927" t="inlineStr">
        <is>
          <t xml:space="preserve">CONCLUIDO	</t>
        </is>
      </c>
      <c r="D1927" t="n">
        <v>3.7155</v>
      </c>
      <c r="E1927" t="n">
        <v>26.91</v>
      </c>
      <c r="F1927" t="n">
        <v>23.61</v>
      </c>
      <c r="G1927" t="n">
        <v>108.98</v>
      </c>
      <c r="H1927" t="n">
        <v>1.43</v>
      </c>
      <c r="I1927" t="n">
        <v>13</v>
      </c>
      <c r="J1927" t="n">
        <v>270.09</v>
      </c>
      <c r="K1927" t="n">
        <v>57.72</v>
      </c>
      <c r="L1927" t="n">
        <v>21.75</v>
      </c>
      <c r="M1927" t="n">
        <v>11</v>
      </c>
      <c r="N1927" t="n">
        <v>70.62</v>
      </c>
      <c r="O1927" t="n">
        <v>33545.41</v>
      </c>
      <c r="P1927" t="n">
        <v>354.72</v>
      </c>
      <c r="Q1927" t="n">
        <v>608.8</v>
      </c>
      <c r="R1927" t="n">
        <v>54.87</v>
      </c>
      <c r="S1927" t="n">
        <v>46.36</v>
      </c>
      <c r="T1927" t="n">
        <v>3915.82</v>
      </c>
      <c r="U1927" t="n">
        <v>0.84</v>
      </c>
      <c r="V1927" t="n">
        <v>0.9</v>
      </c>
      <c r="W1927" t="n">
        <v>9.199999999999999</v>
      </c>
      <c r="X1927" t="n">
        <v>0.24</v>
      </c>
      <c r="Y1927" t="n">
        <v>1</v>
      </c>
      <c r="Z1927" t="n">
        <v>10</v>
      </c>
    </row>
    <row r="1928">
      <c r="A1928" t="n">
        <v>84</v>
      </c>
      <c r="B1928" t="n">
        <v>120</v>
      </c>
      <c r="C1928" t="inlineStr">
        <is>
          <t xml:space="preserve">CONCLUIDO	</t>
        </is>
      </c>
      <c r="D1928" t="n">
        <v>3.7161</v>
      </c>
      <c r="E1928" t="n">
        <v>26.91</v>
      </c>
      <c r="F1928" t="n">
        <v>23.61</v>
      </c>
      <c r="G1928" t="n">
        <v>108.97</v>
      </c>
      <c r="H1928" t="n">
        <v>1.45</v>
      </c>
      <c r="I1928" t="n">
        <v>13</v>
      </c>
      <c r="J1928" t="n">
        <v>270.57</v>
      </c>
      <c r="K1928" t="n">
        <v>57.72</v>
      </c>
      <c r="L1928" t="n">
        <v>22</v>
      </c>
      <c r="M1928" t="n">
        <v>11</v>
      </c>
      <c r="N1928" t="n">
        <v>70.84</v>
      </c>
      <c r="O1928" t="n">
        <v>33604.28</v>
      </c>
      <c r="P1928" t="n">
        <v>354.59</v>
      </c>
      <c r="Q1928" t="n">
        <v>608.78</v>
      </c>
      <c r="R1928" t="n">
        <v>54.79</v>
      </c>
      <c r="S1928" t="n">
        <v>46.36</v>
      </c>
      <c r="T1928" t="n">
        <v>3876.45</v>
      </c>
      <c r="U1928" t="n">
        <v>0.85</v>
      </c>
      <c r="V1928" t="n">
        <v>0.9</v>
      </c>
      <c r="W1928" t="n">
        <v>9.199999999999999</v>
      </c>
      <c r="X1928" t="n">
        <v>0.24</v>
      </c>
      <c r="Y1928" t="n">
        <v>1</v>
      </c>
      <c r="Z1928" t="n">
        <v>10</v>
      </c>
    </row>
    <row r="1929">
      <c r="A1929" t="n">
        <v>85</v>
      </c>
      <c r="B1929" t="n">
        <v>120</v>
      </c>
      <c r="C1929" t="inlineStr">
        <is>
          <t xml:space="preserve">CONCLUIDO	</t>
        </is>
      </c>
      <c r="D1929" t="n">
        <v>3.7161</v>
      </c>
      <c r="E1929" t="n">
        <v>26.91</v>
      </c>
      <c r="F1929" t="n">
        <v>23.61</v>
      </c>
      <c r="G1929" t="n">
        <v>108.97</v>
      </c>
      <c r="H1929" t="n">
        <v>1.46</v>
      </c>
      <c r="I1929" t="n">
        <v>13</v>
      </c>
      <c r="J1929" t="n">
        <v>271.05</v>
      </c>
      <c r="K1929" t="n">
        <v>57.72</v>
      </c>
      <c r="L1929" t="n">
        <v>22.25</v>
      </c>
      <c r="M1929" t="n">
        <v>11</v>
      </c>
      <c r="N1929" t="n">
        <v>71.06999999999999</v>
      </c>
      <c r="O1929" t="n">
        <v>33663.24</v>
      </c>
      <c r="P1929" t="n">
        <v>354.43</v>
      </c>
      <c r="Q1929" t="n">
        <v>608.8099999999999</v>
      </c>
      <c r="R1929" t="n">
        <v>54.69</v>
      </c>
      <c r="S1929" t="n">
        <v>46.36</v>
      </c>
      <c r="T1929" t="n">
        <v>3829.43</v>
      </c>
      <c r="U1929" t="n">
        <v>0.85</v>
      </c>
      <c r="V1929" t="n">
        <v>0.9</v>
      </c>
      <c r="W1929" t="n">
        <v>9.199999999999999</v>
      </c>
      <c r="X1929" t="n">
        <v>0.24</v>
      </c>
      <c r="Y1929" t="n">
        <v>1</v>
      </c>
      <c r="Z1929" t="n">
        <v>10</v>
      </c>
    </row>
    <row r="1930">
      <c r="A1930" t="n">
        <v>86</v>
      </c>
      <c r="B1930" t="n">
        <v>120</v>
      </c>
      <c r="C1930" t="inlineStr">
        <is>
          <t xml:space="preserve">CONCLUIDO	</t>
        </is>
      </c>
      <c r="D1930" t="n">
        <v>3.7153</v>
      </c>
      <c r="E1930" t="n">
        <v>26.92</v>
      </c>
      <c r="F1930" t="n">
        <v>23.61</v>
      </c>
      <c r="G1930" t="n">
        <v>108.99</v>
      </c>
      <c r="H1930" t="n">
        <v>1.47</v>
      </c>
      <c r="I1930" t="n">
        <v>13</v>
      </c>
      <c r="J1930" t="n">
        <v>271.52</v>
      </c>
      <c r="K1930" t="n">
        <v>57.72</v>
      </c>
      <c r="L1930" t="n">
        <v>22.5</v>
      </c>
      <c r="M1930" t="n">
        <v>11</v>
      </c>
      <c r="N1930" t="n">
        <v>71.3</v>
      </c>
      <c r="O1930" t="n">
        <v>33722.28</v>
      </c>
      <c r="P1930" t="n">
        <v>353.73</v>
      </c>
      <c r="Q1930" t="n">
        <v>608.77</v>
      </c>
      <c r="R1930" t="n">
        <v>55.05</v>
      </c>
      <c r="S1930" t="n">
        <v>46.36</v>
      </c>
      <c r="T1930" t="n">
        <v>4008.06</v>
      </c>
      <c r="U1930" t="n">
        <v>0.84</v>
      </c>
      <c r="V1930" t="n">
        <v>0.9</v>
      </c>
      <c r="W1930" t="n">
        <v>9.199999999999999</v>
      </c>
      <c r="X1930" t="n">
        <v>0.24</v>
      </c>
      <c r="Y1930" t="n">
        <v>1</v>
      </c>
      <c r="Z1930" t="n">
        <v>10</v>
      </c>
    </row>
    <row r="1931">
      <c r="A1931" t="n">
        <v>87</v>
      </c>
      <c r="B1931" t="n">
        <v>120</v>
      </c>
      <c r="C1931" t="inlineStr">
        <is>
          <t xml:space="preserve">CONCLUIDO	</t>
        </is>
      </c>
      <c r="D1931" t="n">
        <v>3.7166</v>
      </c>
      <c r="E1931" t="n">
        <v>26.91</v>
      </c>
      <c r="F1931" t="n">
        <v>23.61</v>
      </c>
      <c r="G1931" t="n">
        <v>108.95</v>
      </c>
      <c r="H1931" t="n">
        <v>1.49</v>
      </c>
      <c r="I1931" t="n">
        <v>13</v>
      </c>
      <c r="J1931" t="n">
        <v>272</v>
      </c>
      <c r="K1931" t="n">
        <v>57.72</v>
      </c>
      <c r="L1931" t="n">
        <v>22.75</v>
      </c>
      <c r="M1931" t="n">
        <v>11</v>
      </c>
      <c r="N1931" t="n">
        <v>71.53</v>
      </c>
      <c r="O1931" t="n">
        <v>33781.41</v>
      </c>
      <c r="P1931" t="n">
        <v>352.93</v>
      </c>
      <c r="Q1931" t="n">
        <v>608.79</v>
      </c>
      <c r="R1931" t="n">
        <v>54.86</v>
      </c>
      <c r="S1931" t="n">
        <v>46.36</v>
      </c>
      <c r="T1931" t="n">
        <v>3914.45</v>
      </c>
      <c r="U1931" t="n">
        <v>0.84</v>
      </c>
      <c r="V1931" t="n">
        <v>0.9</v>
      </c>
      <c r="W1931" t="n">
        <v>9.19</v>
      </c>
      <c r="X1931" t="n">
        <v>0.23</v>
      </c>
      <c r="Y1931" t="n">
        <v>1</v>
      </c>
      <c r="Z1931" t="n">
        <v>10</v>
      </c>
    </row>
    <row r="1932">
      <c r="A1932" t="n">
        <v>88</v>
      </c>
      <c r="B1932" t="n">
        <v>120</v>
      </c>
      <c r="C1932" t="inlineStr">
        <is>
          <t xml:space="preserve">CONCLUIDO	</t>
        </is>
      </c>
      <c r="D1932" t="n">
        <v>3.7259</v>
      </c>
      <c r="E1932" t="n">
        <v>26.84</v>
      </c>
      <c r="F1932" t="n">
        <v>23.58</v>
      </c>
      <c r="G1932" t="n">
        <v>117.92</v>
      </c>
      <c r="H1932" t="n">
        <v>1.5</v>
      </c>
      <c r="I1932" t="n">
        <v>12</v>
      </c>
      <c r="J1932" t="n">
        <v>272.49</v>
      </c>
      <c r="K1932" t="n">
        <v>57.72</v>
      </c>
      <c r="L1932" t="n">
        <v>23</v>
      </c>
      <c r="M1932" t="n">
        <v>10</v>
      </c>
      <c r="N1932" t="n">
        <v>71.76000000000001</v>
      </c>
      <c r="O1932" t="n">
        <v>33840.76</v>
      </c>
      <c r="P1932" t="n">
        <v>352.15</v>
      </c>
      <c r="Q1932" t="n">
        <v>608.77</v>
      </c>
      <c r="R1932" t="n">
        <v>53.92</v>
      </c>
      <c r="S1932" t="n">
        <v>46.36</v>
      </c>
      <c r="T1932" t="n">
        <v>3448.03</v>
      </c>
      <c r="U1932" t="n">
        <v>0.86</v>
      </c>
      <c r="V1932" t="n">
        <v>0.9</v>
      </c>
      <c r="W1932" t="n">
        <v>9.199999999999999</v>
      </c>
      <c r="X1932" t="n">
        <v>0.21</v>
      </c>
      <c r="Y1932" t="n">
        <v>1</v>
      </c>
      <c r="Z1932" t="n">
        <v>10</v>
      </c>
    </row>
    <row r="1933">
      <c r="A1933" t="n">
        <v>89</v>
      </c>
      <c r="B1933" t="n">
        <v>120</v>
      </c>
      <c r="C1933" t="inlineStr">
        <is>
          <t xml:space="preserve">CONCLUIDO	</t>
        </is>
      </c>
      <c r="D1933" t="n">
        <v>3.7255</v>
      </c>
      <c r="E1933" t="n">
        <v>26.84</v>
      </c>
      <c r="F1933" t="n">
        <v>23.59</v>
      </c>
      <c r="G1933" t="n">
        <v>117.93</v>
      </c>
      <c r="H1933" t="n">
        <v>1.52</v>
      </c>
      <c r="I1933" t="n">
        <v>12</v>
      </c>
      <c r="J1933" t="n">
        <v>272.97</v>
      </c>
      <c r="K1933" t="n">
        <v>57.72</v>
      </c>
      <c r="L1933" t="n">
        <v>23.25</v>
      </c>
      <c r="M1933" t="n">
        <v>10</v>
      </c>
      <c r="N1933" t="n">
        <v>71.98999999999999</v>
      </c>
      <c r="O1933" t="n">
        <v>33900.07</v>
      </c>
      <c r="P1933" t="n">
        <v>352.52</v>
      </c>
      <c r="Q1933" t="n">
        <v>608.8200000000001</v>
      </c>
      <c r="R1933" t="n">
        <v>54.09</v>
      </c>
      <c r="S1933" t="n">
        <v>46.36</v>
      </c>
      <c r="T1933" t="n">
        <v>3531.68</v>
      </c>
      <c r="U1933" t="n">
        <v>0.86</v>
      </c>
      <c r="V1933" t="n">
        <v>0.9</v>
      </c>
      <c r="W1933" t="n">
        <v>9.199999999999999</v>
      </c>
      <c r="X1933" t="n">
        <v>0.22</v>
      </c>
      <c r="Y1933" t="n">
        <v>1</v>
      </c>
      <c r="Z1933" t="n">
        <v>10</v>
      </c>
    </row>
    <row r="1934">
      <c r="A1934" t="n">
        <v>90</v>
      </c>
      <c r="B1934" t="n">
        <v>120</v>
      </c>
      <c r="C1934" t="inlineStr">
        <is>
          <t xml:space="preserve">CONCLUIDO	</t>
        </is>
      </c>
      <c r="D1934" t="n">
        <v>3.7238</v>
      </c>
      <c r="E1934" t="n">
        <v>26.85</v>
      </c>
      <c r="F1934" t="n">
        <v>23.6</v>
      </c>
      <c r="G1934" t="n">
        <v>117.99</v>
      </c>
      <c r="H1934" t="n">
        <v>1.53</v>
      </c>
      <c r="I1934" t="n">
        <v>12</v>
      </c>
      <c r="J1934" t="n">
        <v>273.45</v>
      </c>
      <c r="K1934" t="n">
        <v>57.72</v>
      </c>
      <c r="L1934" t="n">
        <v>23.5</v>
      </c>
      <c r="M1934" t="n">
        <v>10</v>
      </c>
      <c r="N1934" t="n">
        <v>72.22</v>
      </c>
      <c r="O1934" t="n">
        <v>33959.47</v>
      </c>
      <c r="P1934" t="n">
        <v>352.7</v>
      </c>
      <c r="Q1934" t="n">
        <v>608.8099999999999</v>
      </c>
      <c r="R1934" t="n">
        <v>54.39</v>
      </c>
      <c r="S1934" t="n">
        <v>46.36</v>
      </c>
      <c r="T1934" t="n">
        <v>3684.21</v>
      </c>
      <c r="U1934" t="n">
        <v>0.85</v>
      </c>
      <c r="V1934" t="n">
        <v>0.9</v>
      </c>
      <c r="W1934" t="n">
        <v>9.199999999999999</v>
      </c>
      <c r="X1934" t="n">
        <v>0.23</v>
      </c>
      <c r="Y1934" t="n">
        <v>1</v>
      </c>
      <c r="Z1934" t="n">
        <v>10</v>
      </c>
    </row>
    <row r="1935">
      <c r="A1935" t="n">
        <v>91</v>
      </c>
      <c r="B1935" t="n">
        <v>120</v>
      </c>
      <c r="C1935" t="inlineStr">
        <is>
          <t xml:space="preserve">CONCLUIDO	</t>
        </is>
      </c>
      <c r="D1935" t="n">
        <v>3.7252</v>
      </c>
      <c r="E1935" t="n">
        <v>26.84</v>
      </c>
      <c r="F1935" t="n">
        <v>23.59</v>
      </c>
      <c r="G1935" t="n">
        <v>117.94</v>
      </c>
      <c r="H1935" t="n">
        <v>1.54</v>
      </c>
      <c r="I1935" t="n">
        <v>12</v>
      </c>
      <c r="J1935" t="n">
        <v>273.93</v>
      </c>
      <c r="K1935" t="n">
        <v>57.72</v>
      </c>
      <c r="L1935" t="n">
        <v>23.75</v>
      </c>
      <c r="M1935" t="n">
        <v>10</v>
      </c>
      <c r="N1935" t="n">
        <v>72.45999999999999</v>
      </c>
      <c r="O1935" t="n">
        <v>34018.96</v>
      </c>
      <c r="P1935" t="n">
        <v>352.54</v>
      </c>
      <c r="Q1935" t="n">
        <v>608.76</v>
      </c>
      <c r="R1935" t="n">
        <v>54.16</v>
      </c>
      <c r="S1935" t="n">
        <v>46.36</v>
      </c>
      <c r="T1935" t="n">
        <v>3568.81</v>
      </c>
      <c r="U1935" t="n">
        <v>0.86</v>
      </c>
      <c r="V1935" t="n">
        <v>0.9</v>
      </c>
      <c r="W1935" t="n">
        <v>9.199999999999999</v>
      </c>
      <c r="X1935" t="n">
        <v>0.22</v>
      </c>
      <c r="Y1935" t="n">
        <v>1</v>
      </c>
      <c r="Z1935" t="n">
        <v>10</v>
      </c>
    </row>
    <row r="1936">
      <c r="A1936" t="n">
        <v>92</v>
      </c>
      <c r="B1936" t="n">
        <v>120</v>
      </c>
      <c r="C1936" t="inlineStr">
        <is>
          <t xml:space="preserve">CONCLUIDO	</t>
        </is>
      </c>
      <c r="D1936" t="n">
        <v>3.725</v>
      </c>
      <c r="E1936" t="n">
        <v>26.85</v>
      </c>
      <c r="F1936" t="n">
        <v>23.59</v>
      </c>
      <c r="G1936" t="n">
        <v>117.95</v>
      </c>
      <c r="H1936" t="n">
        <v>1.56</v>
      </c>
      <c r="I1936" t="n">
        <v>12</v>
      </c>
      <c r="J1936" t="n">
        <v>274.41</v>
      </c>
      <c r="K1936" t="n">
        <v>57.72</v>
      </c>
      <c r="L1936" t="n">
        <v>24</v>
      </c>
      <c r="M1936" t="n">
        <v>10</v>
      </c>
      <c r="N1936" t="n">
        <v>72.69</v>
      </c>
      <c r="O1936" t="n">
        <v>34078.55</v>
      </c>
      <c r="P1936" t="n">
        <v>352.48</v>
      </c>
      <c r="Q1936" t="n">
        <v>608.9</v>
      </c>
      <c r="R1936" t="n">
        <v>54.21</v>
      </c>
      <c r="S1936" t="n">
        <v>46.36</v>
      </c>
      <c r="T1936" t="n">
        <v>3592.58</v>
      </c>
      <c r="U1936" t="n">
        <v>0.86</v>
      </c>
      <c r="V1936" t="n">
        <v>0.9</v>
      </c>
      <c r="W1936" t="n">
        <v>9.199999999999999</v>
      </c>
      <c r="X1936" t="n">
        <v>0.22</v>
      </c>
      <c r="Y1936" t="n">
        <v>1</v>
      </c>
      <c r="Z1936" t="n">
        <v>10</v>
      </c>
    </row>
    <row r="1937">
      <c r="A1937" t="n">
        <v>93</v>
      </c>
      <c r="B1937" t="n">
        <v>120</v>
      </c>
      <c r="C1937" t="inlineStr">
        <is>
          <t xml:space="preserve">CONCLUIDO	</t>
        </is>
      </c>
      <c r="D1937" t="n">
        <v>3.7242</v>
      </c>
      <c r="E1937" t="n">
        <v>26.85</v>
      </c>
      <c r="F1937" t="n">
        <v>23.6</v>
      </c>
      <c r="G1937" t="n">
        <v>117.98</v>
      </c>
      <c r="H1937" t="n">
        <v>1.57</v>
      </c>
      <c r="I1937" t="n">
        <v>12</v>
      </c>
      <c r="J1937" t="n">
        <v>274.9</v>
      </c>
      <c r="K1937" t="n">
        <v>57.72</v>
      </c>
      <c r="L1937" t="n">
        <v>24.25</v>
      </c>
      <c r="M1937" t="n">
        <v>10</v>
      </c>
      <c r="N1937" t="n">
        <v>72.92</v>
      </c>
      <c r="O1937" t="n">
        <v>34138.22</v>
      </c>
      <c r="P1937" t="n">
        <v>352.52</v>
      </c>
      <c r="Q1937" t="n">
        <v>608.78</v>
      </c>
      <c r="R1937" t="n">
        <v>54.37</v>
      </c>
      <c r="S1937" t="n">
        <v>46.36</v>
      </c>
      <c r="T1937" t="n">
        <v>3671.63</v>
      </c>
      <c r="U1937" t="n">
        <v>0.85</v>
      </c>
      <c r="V1937" t="n">
        <v>0.9</v>
      </c>
      <c r="W1937" t="n">
        <v>9.199999999999999</v>
      </c>
      <c r="X1937" t="n">
        <v>0.22</v>
      </c>
      <c r="Y1937" t="n">
        <v>1</v>
      </c>
      <c r="Z1937" t="n">
        <v>10</v>
      </c>
    </row>
    <row r="1938">
      <c r="A1938" t="n">
        <v>94</v>
      </c>
      <c r="B1938" t="n">
        <v>120</v>
      </c>
      <c r="C1938" t="inlineStr">
        <is>
          <t xml:space="preserve">CONCLUIDO	</t>
        </is>
      </c>
      <c r="D1938" t="n">
        <v>3.7238</v>
      </c>
      <c r="E1938" t="n">
        <v>26.85</v>
      </c>
      <c r="F1938" t="n">
        <v>23.6</v>
      </c>
      <c r="G1938" t="n">
        <v>117.99</v>
      </c>
      <c r="H1938" t="n">
        <v>1.58</v>
      </c>
      <c r="I1938" t="n">
        <v>12</v>
      </c>
      <c r="J1938" t="n">
        <v>275.38</v>
      </c>
      <c r="K1938" t="n">
        <v>57.72</v>
      </c>
      <c r="L1938" t="n">
        <v>24.5</v>
      </c>
      <c r="M1938" t="n">
        <v>10</v>
      </c>
      <c r="N1938" t="n">
        <v>73.16</v>
      </c>
      <c r="O1938" t="n">
        <v>34197.98</v>
      </c>
      <c r="P1938" t="n">
        <v>352.22</v>
      </c>
      <c r="Q1938" t="n">
        <v>608.76</v>
      </c>
      <c r="R1938" t="n">
        <v>54.33</v>
      </c>
      <c r="S1938" t="n">
        <v>46.36</v>
      </c>
      <c r="T1938" t="n">
        <v>3654.64</v>
      </c>
      <c r="U1938" t="n">
        <v>0.85</v>
      </c>
      <c r="V1938" t="n">
        <v>0.9</v>
      </c>
      <c r="W1938" t="n">
        <v>9.199999999999999</v>
      </c>
      <c r="X1938" t="n">
        <v>0.23</v>
      </c>
      <c r="Y1938" t="n">
        <v>1</v>
      </c>
      <c r="Z1938" t="n">
        <v>10</v>
      </c>
    </row>
    <row r="1939">
      <c r="A1939" t="n">
        <v>95</v>
      </c>
      <c r="B1939" t="n">
        <v>120</v>
      </c>
      <c r="C1939" t="inlineStr">
        <is>
          <t xml:space="preserve">CONCLUIDO	</t>
        </is>
      </c>
      <c r="D1939" t="n">
        <v>3.723</v>
      </c>
      <c r="E1939" t="n">
        <v>26.86</v>
      </c>
      <c r="F1939" t="n">
        <v>23.6</v>
      </c>
      <c r="G1939" t="n">
        <v>118.02</v>
      </c>
      <c r="H1939" t="n">
        <v>1.6</v>
      </c>
      <c r="I1939" t="n">
        <v>12</v>
      </c>
      <c r="J1939" t="n">
        <v>275.87</v>
      </c>
      <c r="K1939" t="n">
        <v>57.72</v>
      </c>
      <c r="L1939" t="n">
        <v>24.75</v>
      </c>
      <c r="M1939" t="n">
        <v>10</v>
      </c>
      <c r="N1939" t="n">
        <v>73.39</v>
      </c>
      <c r="O1939" t="n">
        <v>34257.84</v>
      </c>
      <c r="P1939" t="n">
        <v>351.6</v>
      </c>
      <c r="Q1939" t="n">
        <v>608.78</v>
      </c>
      <c r="R1939" t="n">
        <v>54.7</v>
      </c>
      <c r="S1939" t="n">
        <v>46.36</v>
      </c>
      <c r="T1939" t="n">
        <v>3835.77</v>
      </c>
      <c r="U1939" t="n">
        <v>0.85</v>
      </c>
      <c r="V1939" t="n">
        <v>0.9</v>
      </c>
      <c r="W1939" t="n">
        <v>9.199999999999999</v>
      </c>
      <c r="X1939" t="n">
        <v>0.23</v>
      </c>
      <c r="Y1939" t="n">
        <v>1</v>
      </c>
      <c r="Z1939" t="n">
        <v>10</v>
      </c>
    </row>
    <row r="1940">
      <c r="A1940" t="n">
        <v>96</v>
      </c>
      <c r="B1940" t="n">
        <v>120</v>
      </c>
      <c r="C1940" t="inlineStr">
        <is>
          <t xml:space="preserve">CONCLUIDO	</t>
        </is>
      </c>
      <c r="D1940" t="n">
        <v>3.7229</v>
      </c>
      <c r="E1940" t="n">
        <v>26.86</v>
      </c>
      <c r="F1940" t="n">
        <v>23.61</v>
      </c>
      <c r="G1940" t="n">
        <v>118.03</v>
      </c>
      <c r="H1940" t="n">
        <v>1.61</v>
      </c>
      <c r="I1940" t="n">
        <v>12</v>
      </c>
      <c r="J1940" t="n">
        <v>276.35</v>
      </c>
      <c r="K1940" t="n">
        <v>57.72</v>
      </c>
      <c r="L1940" t="n">
        <v>25</v>
      </c>
      <c r="M1940" t="n">
        <v>10</v>
      </c>
      <c r="N1940" t="n">
        <v>73.63</v>
      </c>
      <c r="O1940" t="n">
        <v>34317.79</v>
      </c>
      <c r="P1940" t="n">
        <v>350.68</v>
      </c>
      <c r="Q1940" t="n">
        <v>608.8</v>
      </c>
      <c r="R1940" t="n">
        <v>54.47</v>
      </c>
      <c r="S1940" t="n">
        <v>46.36</v>
      </c>
      <c r="T1940" t="n">
        <v>3724.49</v>
      </c>
      <c r="U1940" t="n">
        <v>0.85</v>
      </c>
      <c r="V1940" t="n">
        <v>0.9</v>
      </c>
      <c r="W1940" t="n">
        <v>9.199999999999999</v>
      </c>
      <c r="X1940" t="n">
        <v>0.23</v>
      </c>
      <c r="Y1940" t="n">
        <v>1</v>
      </c>
      <c r="Z1940" t="n">
        <v>10</v>
      </c>
    </row>
    <row r="1941">
      <c r="A1941" t="n">
        <v>97</v>
      </c>
      <c r="B1941" t="n">
        <v>120</v>
      </c>
      <c r="C1941" t="inlineStr">
        <is>
          <t xml:space="preserve">CONCLUIDO	</t>
        </is>
      </c>
      <c r="D1941" t="n">
        <v>3.7354</v>
      </c>
      <c r="E1941" t="n">
        <v>26.77</v>
      </c>
      <c r="F1941" t="n">
        <v>23.56</v>
      </c>
      <c r="G1941" t="n">
        <v>128.52</v>
      </c>
      <c r="H1941" t="n">
        <v>1.62</v>
      </c>
      <c r="I1941" t="n">
        <v>11</v>
      </c>
      <c r="J1941" t="n">
        <v>276.84</v>
      </c>
      <c r="K1941" t="n">
        <v>57.72</v>
      </c>
      <c r="L1941" t="n">
        <v>25.25</v>
      </c>
      <c r="M1941" t="n">
        <v>9</v>
      </c>
      <c r="N1941" t="n">
        <v>73.87</v>
      </c>
      <c r="O1941" t="n">
        <v>34377.83</v>
      </c>
      <c r="P1941" t="n">
        <v>350.3</v>
      </c>
      <c r="Q1941" t="n">
        <v>608.78</v>
      </c>
      <c r="R1941" t="n">
        <v>53.37</v>
      </c>
      <c r="S1941" t="n">
        <v>46.36</v>
      </c>
      <c r="T1941" t="n">
        <v>3175.82</v>
      </c>
      <c r="U1941" t="n">
        <v>0.87</v>
      </c>
      <c r="V1941" t="n">
        <v>0.9</v>
      </c>
      <c r="W1941" t="n">
        <v>9.19</v>
      </c>
      <c r="X1941" t="n">
        <v>0.19</v>
      </c>
      <c r="Y1941" t="n">
        <v>1</v>
      </c>
      <c r="Z1941" t="n">
        <v>10</v>
      </c>
    </row>
    <row r="1942">
      <c r="A1942" t="n">
        <v>98</v>
      </c>
      <c r="B1942" t="n">
        <v>120</v>
      </c>
      <c r="C1942" t="inlineStr">
        <is>
          <t xml:space="preserve">CONCLUIDO	</t>
        </is>
      </c>
      <c r="D1942" t="n">
        <v>3.7341</v>
      </c>
      <c r="E1942" t="n">
        <v>26.78</v>
      </c>
      <c r="F1942" t="n">
        <v>23.57</v>
      </c>
      <c r="G1942" t="n">
        <v>128.57</v>
      </c>
      <c r="H1942" t="n">
        <v>1.64</v>
      </c>
      <c r="I1942" t="n">
        <v>11</v>
      </c>
      <c r="J1942" t="n">
        <v>277.33</v>
      </c>
      <c r="K1942" t="n">
        <v>57.72</v>
      </c>
      <c r="L1942" t="n">
        <v>25.5</v>
      </c>
      <c r="M1942" t="n">
        <v>9</v>
      </c>
      <c r="N1942" t="n">
        <v>74.09999999999999</v>
      </c>
      <c r="O1942" t="n">
        <v>34437.96</v>
      </c>
      <c r="P1942" t="n">
        <v>350.67</v>
      </c>
      <c r="Q1942" t="n">
        <v>608.76</v>
      </c>
      <c r="R1942" t="n">
        <v>53.52</v>
      </c>
      <c r="S1942" t="n">
        <v>46.36</v>
      </c>
      <c r="T1942" t="n">
        <v>3253.35</v>
      </c>
      <c r="U1942" t="n">
        <v>0.87</v>
      </c>
      <c r="V1942" t="n">
        <v>0.9</v>
      </c>
      <c r="W1942" t="n">
        <v>9.199999999999999</v>
      </c>
      <c r="X1942" t="n">
        <v>0.2</v>
      </c>
      <c r="Y1942" t="n">
        <v>1</v>
      </c>
      <c r="Z1942" t="n">
        <v>10</v>
      </c>
    </row>
    <row r="1943">
      <c r="A1943" t="n">
        <v>99</v>
      </c>
      <c r="B1943" t="n">
        <v>120</v>
      </c>
      <c r="C1943" t="inlineStr">
        <is>
          <t xml:space="preserve">CONCLUIDO	</t>
        </is>
      </c>
      <c r="D1943" t="n">
        <v>3.7342</v>
      </c>
      <c r="E1943" t="n">
        <v>26.78</v>
      </c>
      <c r="F1943" t="n">
        <v>23.57</v>
      </c>
      <c r="G1943" t="n">
        <v>128.56</v>
      </c>
      <c r="H1943" t="n">
        <v>1.65</v>
      </c>
      <c r="I1943" t="n">
        <v>11</v>
      </c>
      <c r="J1943" t="n">
        <v>277.82</v>
      </c>
      <c r="K1943" t="n">
        <v>57.72</v>
      </c>
      <c r="L1943" t="n">
        <v>25.75</v>
      </c>
      <c r="M1943" t="n">
        <v>9</v>
      </c>
      <c r="N1943" t="n">
        <v>74.34</v>
      </c>
      <c r="O1943" t="n">
        <v>34498.19</v>
      </c>
      <c r="P1943" t="n">
        <v>350.96</v>
      </c>
      <c r="Q1943" t="n">
        <v>608.75</v>
      </c>
      <c r="R1943" t="n">
        <v>53.61</v>
      </c>
      <c r="S1943" t="n">
        <v>46.36</v>
      </c>
      <c r="T1943" t="n">
        <v>3296.19</v>
      </c>
      <c r="U1943" t="n">
        <v>0.86</v>
      </c>
      <c r="V1943" t="n">
        <v>0.9</v>
      </c>
      <c r="W1943" t="n">
        <v>9.19</v>
      </c>
      <c r="X1943" t="n">
        <v>0.2</v>
      </c>
      <c r="Y1943" t="n">
        <v>1</v>
      </c>
      <c r="Z1943" t="n">
        <v>10</v>
      </c>
    </row>
    <row r="1944">
      <c r="A1944" t="n">
        <v>100</v>
      </c>
      <c r="B1944" t="n">
        <v>120</v>
      </c>
      <c r="C1944" t="inlineStr">
        <is>
          <t xml:space="preserve">CONCLUIDO	</t>
        </is>
      </c>
      <c r="D1944" t="n">
        <v>3.7347</v>
      </c>
      <c r="E1944" t="n">
        <v>26.78</v>
      </c>
      <c r="F1944" t="n">
        <v>23.57</v>
      </c>
      <c r="G1944" t="n">
        <v>128.54</v>
      </c>
      <c r="H1944" t="n">
        <v>1.66</v>
      </c>
      <c r="I1944" t="n">
        <v>11</v>
      </c>
      <c r="J1944" t="n">
        <v>278.31</v>
      </c>
      <c r="K1944" t="n">
        <v>57.72</v>
      </c>
      <c r="L1944" t="n">
        <v>26</v>
      </c>
      <c r="M1944" t="n">
        <v>9</v>
      </c>
      <c r="N1944" t="n">
        <v>74.58</v>
      </c>
      <c r="O1944" t="n">
        <v>34558.51</v>
      </c>
      <c r="P1944" t="n">
        <v>350.76</v>
      </c>
      <c r="Q1944" t="n">
        <v>608.8</v>
      </c>
      <c r="R1944" t="n">
        <v>53.41</v>
      </c>
      <c r="S1944" t="n">
        <v>46.36</v>
      </c>
      <c r="T1944" t="n">
        <v>3199.97</v>
      </c>
      <c r="U1944" t="n">
        <v>0.87</v>
      </c>
      <c r="V1944" t="n">
        <v>0.9</v>
      </c>
      <c r="W1944" t="n">
        <v>9.199999999999999</v>
      </c>
      <c r="X1944" t="n">
        <v>0.2</v>
      </c>
      <c r="Y1944" t="n">
        <v>1</v>
      </c>
      <c r="Z1944" t="n">
        <v>10</v>
      </c>
    </row>
    <row r="1945">
      <c r="A1945" t="n">
        <v>101</v>
      </c>
      <c r="B1945" t="n">
        <v>120</v>
      </c>
      <c r="C1945" t="inlineStr">
        <is>
          <t xml:space="preserve">CONCLUIDO	</t>
        </is>
      </c>
      <c r="D1945" t="n">
        <v>3.7339</v>
      </c>
      <c r="E1945" t="n">
        <v>26.78</v>
      </c>
      <c r="F1945" t="n">
        <v>23.57</v>
      </c>
      <c r="G1945" t="n">
        <v>128.57</v>
      </c>
      <c r="H1945" t="n">
        <v>1.68</v>
      </c>
      <c r="I1945" t="n">
        <v>11</v>
      </c>
      <c r="J1945" t="n">
        <v>278.79</v>
      </c>
      <c r="K1945" t="n">
        <v>57.72</v>
      </c>
      <c r="L1945" t="n">
        <v>26.25</v>
      </c>
      <c r="M1945" t="n">
        <v>9</v>
      </c>
      <c r="N1945" t="n">
        <v>74.81999999999999</v>
      </c>
      <c r="O1945" t="n">
        <v>34618.92</v>
      </c>
      <c r="P1945" t="n">
        <v>350.64</v>
      </c>
      <c r="Q1945" t="n">
        <v>608.76</v>
      </c>
      <c r="R1945" t="n">
        <v>53.58</v>
      </c>
      <c r="S1945" t="n">
        <v>46.36</v>
      </c>
      <c r="T1945" t="n">
        <v>3284.95</v>
      </c>
      <c r="U1945" t="n">
        <v>0.87</v>
      </c>
      <c r="V1945" t="n">
        <v>0.9</v>
      </c>
      <c r="W1945" t="n">
        <v>9.199999999999999</v>
      </c>
      <c r="X1945" t="n">
        <v>0.2</v>
      </c>
      <c r="Y1945" t="n">
        <v>1</v>
      </c>
      <c r="Z1945" t="n">
        <v>10</v>
      </c>
    </row>
    <row r="1946">
      <c r="A1946" t="n">
        <v>102</v>
      </c>
      <c r="B1946" t="n">
        <v>120</v>
      </c>
      <c r="C1946" t="inlineStr">
        <is>
          <t xml:space="preserve">CONCLUIDO	</t>
        </is>
      </c>
      <c r="D1946" t="n">
        <v>3.7341</v>
      </c>
      <c r="E1946" t="n">
        <v>26.78</v>
      </c>
      <c r="F1946" t="n">
        <v>23.57</v>
      </c>
      <c r="G1946" t="n">
        <v>128.56</v>
      </c>
      <c r="H1946" t="n">
        <v>1.69</v>
      </c>
      <c r="I1946" t="n">
        <v>11</v>
      </c>
      <c r="J1946" t="n">
        <v>279.29</v>
      </c>
      <c r="K1946" t="n">
        <v>57.72</v>
      </c>
      <c r="L1946" t="n">
        <v>26.5</v>
      </c>
      <c r="M1946" t="n">
        <v>9</v>
      </c>
      <c r="N1946" t="n">
        <v>75.06</v>
      </c>
      <c r="O1946" t="n">
        <v>34679.43</v>
      </c>
      <c r="P1946" t="n">
        <v>350.19</v>
      </c>
      <c r="Q1946" t="n">
        <v>608.84</v>
      </c>
      <c r="R1946" t="n">
        <v>53.57</v>
      </c>
      <c r="S1946" t="n">
        <v>46.36</v>
      </c>
      <c r="T1946" t="n">
        <v>3277.87</v>
      </c>
      <c r="U1946" t="n">
        <v>0.87</v>
      </c>
      <c r="V1946" t="n">
        <v>0.9</v>
      </c>
      <c r="W1946" t="n">
        <v>9.199999999999999</v>
      </c>
      <c r="X1946" t="n">
        <v>0.2</v>
      </c>
      <c r="Y1946" t="n">
        <v>1</v>
      </c>
      <c r="Z1946" t="n">
        <v>10</v>
      </c>
    </row>
    <row r="1947">
      <c r="A1947" t="n">
        <v>103</v>
      </c>
      <c r="B1947" t="n">
        <v>120</v>
      </c>
      <c r="C1947" t="inlineStr">
        <is>
          <t xml:space="preserve">CONCLUIDO	</t>
        </is>
      </c>
      <c r="D1947" t="n">
        <v>3.7341</v>
      </c>
      <c r="E1947" t="n">
        <v>26.78</v>
      </c>
      <c r="F1947" t="n">
        <v>23.57</v>
      </c>
      <c r="G1947" t="n">
        <v>128.56</v>
      </c>
      <c r="H1947" t="n">
        <v>1.7</v>
      </c>
      <c r="I1947" t="n">
        <v>11</v>
      </c>
      <c r="J1947" t="n">
        <v>279.78</v>
      </c>
      <c r="K1947" t="n">
        <v>57.72</v>
      </c>
      <c r="L1947" t="n">
        <v>26.75</v>
      </c>
      <c r="M1947" t="n">
        <v>9</v>
      </c>
      <c r="N1947" t="n">
        <v>75.3</v>
      </c>
      <c r="O1947" t="n">
        <v>34740.03</v>
      </c>
      <c r="P1947" t="n">
        <v>349.5</v>
      </c>
      <c r="Q1947" t="n">
        <v>608.78</v>
      </c>
      <c r="R1947" t="n">
        <v>53.55</v>
      </c>
      <c r="S1947" t="n">
        <v>46.36</v>
      </c>
      <c r="T1947" t="n">
        <v>3269.61</v>
      </c>
      <c r="U1947" t="n">
        <v>0.87</v>
      </c>
      <c r="V1947" t="n">
        <v>0.9</v>
      </c>
      <c r="W1947" t="n">
        <v>9.199999999999999</v>
      </c>
      <c r="X1947" t="n">
        <v>0.2</v>
      </c>
      <c r="Y1947" t="n">
        <v>1</v>
      </c>
      <c r="Z1947" t="n">
        <v>10</v>
      </c>
    </row>
    <row r="1948">
      <c r="A1948" t="n">
        <v>104</v>
      </c>
      <c r="B1948" t="n">
        <v>120</v>
      </c>
      <c r="C1948" t="inlineStr">
        <is>
          <t xml:space="preserve">CONCLUIDO	</t>
        </is>
      </c>
      <c r="D1948" t="n">
        <v>3.735</v>
      </c>
      <c r="E1948" t="n">
        <v>26.77</v>
      </c>
      <c r="F1948" t="n">
        <v>23.56</v>
      </c>
      <c r="G1948" t="n">
        <v>128.53</v>
      </c>
      <c r="H1948" t="n">
        <v>1.72</v>
      </c>
      <c r="I1948" t="n">
        <v>11</v>
      </c>
      <c r="J1948" t="n">
        <v>280.27</v>
      </c>
      <c r="K1948" t="n">
        <v>57.72</v>
      </c>
      <c r="L1948" t="n">
        <v>27</v>
      </c>
      <c r="M1948" t="n">
        <v>9</v>
      </c>
      <c r="N1948" t="n">
        <v>75.54000000000001</v>
      </c>
      <c r="O1948" t="n">
        <v>34800.73</v>
      </c>
      <c r="P1948" t="n">
        <v>348.96</v>
      </c>
      <c r="Q1948" t="n">
        <v>608.8</v>
      </c>
      <c r="R1948" t="n">
        <v>53.36</v>
      </c>
      <c r="S1948" t="n">
        <v>46.36</v>
      </c>
      <c r="T1948" t="n">
        <v>3170.74</v>
      </c>
      <c r="U1948" t="n">
        <v>0.87</v>
      </c>
      <c r="V1948" t="n">
        <v>0.9</v>
      </c>
      <c r="W1948" t="n">
        <v>9.199999999999999</v>
      </c>
      <c r="X1948" t="n">
        <v>0.19</v>
      </c>
      <c r="Y1948" t="n">
        <v>1</v>
      </c>
      <c r="Z1948" t="n">
        <v>10</v>
      </c>
    </row>
    <row r="1949">
      <c r="A1949" t="n">
        <v>105</v>
      </c>
      <c r="B1949" t="n">
        <v>120</v>
      </c>
      <c r="C1949" t="inlineStr">
        <is>
          <t xml:space="preserve">CONCLUIDO	</t>
        </is>
      </c>
      <c r="D1949" t="n">
        <v>3.7353</v>
      </c>
      <c r="E1949" t="n">
        <v>26.77</v>
      </c>
      <c r="F1949" t="n">
        <v>23.56</v>
      </c>
      <c r="G1949" t="n">
        <v>128.52</v>
      </c>
      <c r="H1949" t="n">
        <v>1.73</v>
      </c>
      <c r="I1949" t="n">
        <v>11</v>
      </c>
      <c r="J1949" t="n">
        <v>280.76</v>
      </c>
      <c r="K1949" t="n">
        <v>57.72</v>
      </c>
      <c r="L1949" t="n">
        <v>27.25</v>
      </c>
      <c r="M1949" t="n">
        <v>9</v>
      </c>
      <c r="N1949" t="n">
        <v>75.79000000000001</v>
      </c>
      <c r="O1949" t="n">
        <v>34861.53</v>
      </c>
      <c r="P1949" t="n">
        <v>348.25</v>
      </c>
      <c r="Q1949" t="n">
        <v>608.76</v>
      </c>
      <c r="R1949" t="n">
        <v>53.38</v>
      </c>
      <c r="S1949" t="n">
        <v>46.36</v>
      </c>
      <c r="T1949" t="n">
        <v>3183.19</v>
      </c>
      <c r="U1949" t="n">
        <v>0.87</v>
      </c>
      <c r="V1949" t="n">
        <v>0.9</v>
      </c>
      <c r="W1949" t="n">
        <v>9.19</v>
      </c>
      <c r="X1949" t="n">
        <v>0.19</v>
      </c>
      <c r="Y1949" t="n">
        <v>1</v>
      </c>
      <c r="Z1949" t="n">
        <v>10</v>
      </c>
    </row>
    <row r="1950">
      <c r="A1950" t="n">
        <v>106</v>
      </c>
      <c r="B1950" t="n">
        <v>120</v>
      </c>
      <c r="C1950" t="inlineStr">
        <is>
          <t xml:space="preserve">CONCLUIDO	</t>
        </is>
      </c>
      <c r="D1950" t="n">
        <v>3.7342</v>
      </c>
      <c r="E1950" t="n">
        <v>26.78</v>
      </c>
      <c r="F1950" t="n">
        <v>23.57</v>
      </c>
      <c r="G1950" t="n">
        <v>128.56</v>
      </c>
      <c r="H1950" t="n">
        <v>1.74</v>
      </c>
      <c r="I1950" t="n">
        <v>11</v>
      </c>
      <c r="J1950" t="n">
        <v>281.26</v>
      </c>
      <c r="K1950" t="n">
        <v>57.72</v>
      </c>
      <c r="L1950" t="n">
        <v>27.5</v>
      </c>
      <c r="M1950" t="n">
        <v>9</v>
      </c>
      <c r="N1950" t="n">
        <v>76.03</v>
      </c>
      <c r="O1950" t="n">
        <v>34922.42</v>
      </c>
      <c r="P1950" t="n">
        <v>347.81</v>
      </c>
      <c r="Q1950" t="n">
        <v>608.86</v>
      </c>
      <c r="R1950" t="n">
        <v>53.54</v>
      </c>
      <c r="S1950" t="n">
        <v>46.36</v>
      </c>
      <c r="T1950" t="n">
        <v>3262.91</v>
      </c>
      <c r="U1950" t="n">
        <v>0.87</v>
      </c>
      <c r="V1950" t="n">
        <v>0.9</v>
      </c>
      <c r="W1950" t="n">
        <v>9.199999999999999</v>
      </c>
      <c r="X1950" t="n">
        <v>0.2</v>
      </c>
      <c r="Y1950" t="n">
        <v>1</v>
      </c>
      <c r="Z1950" t="n">
        <v>10</v>
      </c>
    </row>
    <row r="1951">
      <c r="A1951" t="n">
        <v>107</v>
      </c>
      <c r="B1951" t="n">
        <v>120</v>
      </c>
      <c r="C1951" t="inlineStr">
        <is>
          <t xml:space="preserve">CONCLUIDO	</t>
        </is>
      </c>
      <c r="D1951" t="n">
        <v>3.7436</v>
      </c>
      <c r="E1951" t="n">
        <v>26.71</v>
      </c>
      <c r="F1951" t="n">
        <v>23.55</v>
      </c>
      <c r="G1951" t="n">
        <v>141.28</v>
      </c>
      <c r="H1951" t="n">
        <v>1.75</v>
      </c>
      <c r="I1951" t="n">
        <v>10</v>
      </c>
      <c r="J1951" t="n">
        <v>281.75</v>
      </c>
      <c r="K1951" t="n">
        <v>57.72</v>
      </c>
      <c r="L1951" t="n">
        <v>27.75</v>
      </c>
      <c r="M1951" t="n">
        <v>8</v>
      </c>
      <c r="N1951" t="n">
        <v>76.28</v>
      </c>
      <c r="O1951" t="n">
        <v>34983.41</v>
      </c>
      <c r="P1951" t="n">
        <v>347.67</v>
      </c>
      <c r="Q1951" t="n">
        <v>608.8099999999999</v>
      </c>
      <c r="R1951" t="n">
        <v>52.93</v>
      </c>
      <c r="S1951" t="n">
        <v>46.36</v>
      </c>
      <c r="T1951" t="n">
        <v>2962.54</v>
      </c>
      <c r="U1951" t="n">
        <v>0.88</v>
      </c>
      <c r="V1951" t="n">
        <v>0.9</v>
      </c>
      <c r="W1951" t="n">
        <v>9.19</v>
      </c>
      <c r="X1951" t="n">
        <v>0.18</v>
      </c>
      <c r="Y1951" t="n">
        <v>1</v>
      </c>
      <c r="Z1951" t="n">
        <v>10</v>
      </c>
    </row>
    <row r="1952">
      <c r="A1952" t="n">
        <v>108</v>
      </c>
      <c r="B1952" t="n">
        <v>120</v>
      </c>
      <c r="C1952" t="inlineStr">
        <is>
          <t xml:space="preserve">CONCLUIDO	</t>
        </is>
      </c>
      <c r="D1952" t="n">
        <v>3.7434</v>
      </c>
      <c r="E1952" t="n">
        <v>26.71</v>
      </c>
      <c r="F1952" t="n">
        <v>23.55</v>
      </c>
      <c r="G1952" t="n">
        <v>141.3</v>
      </c>
      <c r="H1952" t="n">
        <v>1.77</v>
      </c>
      <c r="I1952" t="n">
        <v>10</v>
      </c>
      <c r="J1952" t="n">
        <v>282.25</v>
      </c>
      <c r="K1952" t="n">
        <v>57.72</v>
      </c>
      <c r="L1952" t="n">
        <v>28</v>
      </c>
      <c r="M1952" t="n">
        <v>8</v>
      </c>
      <c r="N1952" t="n">
        <v>76.52</v>
      </c>
      <c r="O1952" t="n">
        <v>35044.49</v>
      </c>
      <c r="P1952" t="n">
        <v>348.23</v>
      </c>
      <c r="Q1952" t="n">
        <v>608.83</v>
      </c>
      <c r="R1952" t="n">
        <v>52.96</v>
      </c>
      <c r="S1952" t="n">
        <v>46.36</v>
      </c>
      <c r="T1952" t="n">
        <v>2976.55</v>
      </c>
      <c r="U1952" t="n">
        <v>0.88</v>
      </c>
      <c r="V1952" t="n">
        <v>0.9</v>
      </c>
      <c r="W1952" t="n">
        <v>9.19</v>
      </c>
      <c r="X1952" t="n">
        <v>0.18</v>
      </c>
      <c r="Y1952" t="n">
        <v>1</v>
      </c>
      <c r="Z1952" t="n">
        <v>10</v>
      </c>
    </row>
    <row r="1953">
      <c r="A1953" t="n">
        <v>109</v>
      </c>
      <c r="B1953" t="n">
        <v>120</v>
      </c>
      <c r="C1953" t="inlineStr">
        <is>
          <t xml:space="preserve">CONCLUIDO	</t>
        </is>
      </c>
      <c r="D1953" t="n">
        <v>3.7432</v>
      </c>
      <c r="E1953" t="n">
        <v>26.72</v>
      </c>
      <c r="F1953" t="n">
        <v>23.55</v>
      </c>
      <c r="G1953" t="n">
        <v>141.3</v>
      </c>
      <c r="H1953" t="n">
        <v>1.78</v>
      </c>
      <c r="I1953" t="n">
        <v>10</v>
      </c>
      <c r="J1953" t="n">
        <v>282.74</v>
      </c>
      <c r="K1953" t="n">
        <v>57.72</v>
      </c>
      <c r="L1953" t="n">
        <v>28.25</v>
      </c>
      <c r="M1953" t="n">
        <v>8</v>
      </c>
      <c r="N1953" t="n">
        <v>76.77</v>
      </c>
      <c r="O1953" t="n">
        <v>35105.68</v>
      </c>
      <c r="P1953" t="n">
        <v>348.41</v>
      </c>
      <c r="Q1953" t="n">
        <v>608.8099999999999</v>
      </c>
      <c r="R1953" t="n">
        <v>52.87</v>
      </c>
      <c r="S1953" t="n">
        <v>46.36</v>
      </c>
      <c r="T1953" t="n">
        <v>2933.98</v>
      </c>
      <c r="U1953" t="n">
        <v>0.88</v>
      </c>
      <c r="V1953" t="n">
        <v>0.9</v>
      </c>
      <c r="W1953" t="n">
        <v>9.199999999999999</v>
      </c>
      <c r="X1953" t="n">
        <v>0.18</v>
      </c>
      <c r="Y1953" t="n">
        <v>1</v>
      </c>
      <c r="Z1953" t="n">
        <v>10</v>
      </c>
    </row>
    <row r="1954">
      <c r="A1954" t="n">
        <v>110</v>
      </c>
      <c r="B1954" t="n">
        <v>120</v>
      </c>
      <c r="C1954" t="inlineStr">
        <is>
          <t xml:space="preserve">CONCLUIDO	</t>
        </is>
      </c>
      <c r="D1954" t="n">
        <v>3.7433</v>
      </c>
      <c r="E1954" t="n">
        <v>26.71</v>
      </c>
      <c r="F1954" t="n">
        <v>23.55</v>
      </c>
      <c r="G1954" t="n">
        <v>141.3</v>
      </c>
      <c r="H1954" t="n">
        <v>1.79</v>
      </c>
      <c r="I1954" t="n">
        <v>10</v>
      </c>
      <c r="J1954" t="n">
        <v>283.24</v>
      </c>
      <c r="K1954" t="n">
        <v>57.72</v>
      </c>
      <c r="L1954" t="n">
        <v>28.5</v>
      </c>
      <c r="M1954" t="n">
        <v>8</v>
      </c>
      <c r="N1954" t="n">
        <v>77.01000000000001</v>
      </c>
      <c r="O1954" t="n">
        <v>35166.96</v>
      </c>
      <c r="P1954" t="n">
        <v>348.51</v>
      </c>
      <c r="Q1954" t="n">
        <v>608.75</v>
      </c>
      <c r="R1954" t="n">
        <v>52.93</v>
      </c>
      <c r="S1954" t="n">
        <v>46.36</v>
      </c>
      <c r="T1954" t="n">
        <v>2964.58</v>
      </c>
      <c r="U1954" t="n">
        <v>0.88</v>
      </c>
      <c r="V1954" t="n">
        <v>0.9</v>
      </c>
      <c r="W1954" t="n">
        <v>9.19</v>
      </c>
      <c r="X1954" t="n">
        <v>0.18</v>
      </c>
      <c r="Y1954" t="n">
        <v>1</v>
      </c>
      <c r="Z1954" t="n">
        <v>10</v>
      </c>
    </row>
    <row r="1955">
      <c r="A1955" t="n">
        <v>111</v>
      </c>
      <c r="B1955" t="n">
        <v>120</v>
      </c>
      <c r="C1955" t="inlineStr">
        <is>
          <t xml:space="preserve">CONCLUIDO	</t>
        </is>
      </c>
      <c r="D1955" t="n">
        <v>3.743</v>
      </c>
      <c r="E1955" t="n">
        <v>26.72</v>
      </c>
      <c r="F1955" t="n">
        <v>23.55</v>
      </c>
      <c r="G1955" t="n">
        <v>141.31</v>
      </c>
      <c r="H1955" t="n">
        <v>1.8</v>
      </c>
      <c r="I1955" t="n">
        <v>10</v>
      </c>
      <c r="J1955" t="n">
        <v>283.74</v>
      </c>
      <c r="K1955" t="n">
        <v>57.72</v>
      </c>
      <c r="L1955" t="n">
        <v>28.75</v>
      </c>
      <c r="M1955" t="n">
        <v>8</v>
      </c>
      <c r="N1955" t="n">
        <v>77.26000000000001</v>
      </c>
      <c r="O1955" t="n">
        <v>35228.34</v>
      </c>
      <c r="P1955" t="n">
        <v>348.7</v>
      </c>
      <c r="Q1955" t="n">
        <v>608.79</v>
      </c>
      <c r="R1955" t="n">
        <v>52.98</v>
      </c>
      <c r="S1955" t="n">
        <v>46.36</v>
      </c>
      <c r="T1955" t="n">
        <v>2989.43</v>
      </c>
      <c r="U1955" t="n">
        <v>0.87</v>
      </c>
      <c r="V1955" t="n">
        <v>0.9</v>
      </c>
      <c r="W1955" t="n">
        <v>9.199999999999999</v>
      </c>
      <c r="X1955" t="n">
        <v>0.18</v>
      </c>
      <c r="Y1955" t="n">
        <v>1</v>
      </c>
      <c r="Z1955" t="n">
        <v>10</v>
      </c>
    </row>
    <row r="1956">
      <c r="A1956" t="n">
        <v>112</v>
      </c>
      <c r="B1956" t="n">
        <v>120</v>
      </c>
      <c r="C1956" t="inlineStr">
        <is>
          <t xml:space="preserve">CONCLUIDO	</t>
        </is>
      </c>
      <c r="D1956" t="n">
        <v>3.744</v>
      </c>
      <c r="E1956" t="n">
        <v>26.71</v>
      </c>
      <c r="F1956" t="n">
        <v>23.55</v>
      </c>
      <c r="G1956" t="n">
        <v>141.27</v>
      </c>
      <c r="H1956" t="n">
        <v>1.82</v>
      </c>
      <c r="I1956" t="n">
        <v>10</v>
      </c>
      <c r="J1956" t="n">
        <v>284.23</v>
      </c>
      <c r="K1956" t="n">
        <v>57.72</v>
      </c>
      <c r="L1956" t="n">
        <v>29</v>
      </c>
      <c r="M1956" t="n">
        <v>8</v>
      </c>
      <c r="N1956" t="n">
        <v>77.51000000000001</v>
      </c>
      <c r="O1956" t="n">
        <v>35289.82</v>
      </c>
      <c r="P1956" t="n">
        <v>348.84</v>
      </c>
      <c r="Q1956" t="n">
        <v>608.77</v>
      </c>
      <c r="R1956" t="n">
        <v>52.74</v>
      </c>
      <c r="S1956" t="n">
        <v>46.36</v>
      </c>
      <c r="T1956" t="n">
        <v>2867.61</v>
      </c>
      <c r="U1956" t="n">
        <v>0.88</v>
      </c>
      <c r="V1956" t="n">
        <v>0.9</v>
      </c>
      <c r="W1956" t="n">
        <v>9.19</v>
      </c>
      <c r="X1956" t="n">
        <v>0.17</v>
      </c>
      <c r="Y1956" t="n">
        <v>1</v>
      </c>
      <c r="Z1956" t="n">
        <v>10</v>
      </c>
    </row>
    <row r="1957">
      <c r="A1957" t="n">
        <v>113</v>
      </c>
      <c r="B1957" t="n">
        <v>120</v>
      </c>
      <c r="C1957" t="inlineStr">
        <is>
          <t xml:space="preserve">CONCLUIDO	</t>
        </is>
      </c>
      <c r="D1957" t="n">
        <v>3.7438</v>
      </c>
      <c r="E1957" t="n">
        <v>26.71</v>
      </c>
      <c r="F1957" t="n">
        <v>23.55</v>
      </c>
      <c r="G1957" t="n">
        <v>141.28</v>
      </c>
      <c r="H1957" t="n">
        <v>1.83</v>
      </c>
      <c r="I1957" t="n">
        <v>10</v>
      </c>
      <c r="J1957" t="n">
        <v>284.73</v>
      </c>
      <c r="K1957" t="n">
        <v>57.72</v>
      </c>
      <c r="L1957" t="n">
        <v>29.25</v>
      </c>
      <c r="M1957" t="n">
        <v>8</v>
      </c>
      <c r="N1957" t="n">
        <v>77.76000000000001</v>
      </c>
      <c r="O1957" t="n">
        <v>35351.4</v>
      </c>
      <c r="P1957" t="n">
        <v>348.96</v>
      </c>
      <c r="Q1957" t="n">
        <v>608.78</v>
      </c>
      <c r="R1957" t="n">
        <v>52.79</v>
      </c>
      <c r="S1957" t="n">
        <v>46.36</v>
      </c>
      <c r="T1957" t="n">
        <v>2890.17</v>
      </c>
      <c r="U1957" t="n">
        <v>0.88</v>
      </c>
      <c r="V1957" t="n">
        <v>0.9</v>
      </c>
      <c r="W1957" t="n">
        <v>9.199999999999999</v>
      </c>
      <c r="X1957" t="n">
        <v>0.17</v>
      </c>
      <c r="Y1957" t="n">
        <v>1</v>
      </c>
      <c r="Z1957" t="n">
        <v>10</v>
      </c>
    </row>
    <row r="1958">
      <c r="A1958" t="n">
        <v>114</v>
      </c>
      <c r="B1958" t="n">
        <v>120</v>
      </c>
      <c r="C1958" t="inlineStr">
        <is>
          <t xml:space="preserve">CONCLUIDO	</t>
        </is>
      </c>
      <c r="D1958" t="n">
        <v>3.7443</v>
      </c>
      <c r="E1958" t="n">
        <v>26.71</v>
      </c>
      <c r="F1958" t="n">
        <v>23.54</v>
      </c>
      <c r="G1958" t="n">
        <v>141.26</v>
      </c>
      <c r="H1958" t="n">
        <v>1.84</v>
      </c>
      <c r="I1958" t="n">
        <v>10</v>
      </c>
      <c r="J1958" t="n">
        <v>285.23</v>
      </c>
      <c r="K1958" t="n">
        <v>57.72</v>
      </c>
      <c r="L1958" t="n">
        <v>29.5</v>
      </c>
      <c r="M1958" t="n">
        <v>8</v>
      </c>
      <c r="N1958" t="n">
        <v>78.01000000000001</v>
      </c>
      <c r="O1958" t="n">
        <v>35413.08</v>
      </c>
      <c r="P1958" t="n">
        <v>349.03</v>
      </c>
      <c r="Q1958" t="n">
        <v>608.8200000000001</v>
      </c>
      <c r="R1958" t="n">
        <v>52.7</v>
      </c>
      <c r="S1958" t="n">
        <v>46.36</v>
      </c>
      <c r="T1958" t="n">
        <v>2848.46</v>
      </c>
      <c r="U1958" t="n">
        <v>0.88</v>
      </c>
      <c r="V1958" t="n">
        <v>0.91</v>
      </c>
      <c r="W1958" t="n">
        <v>9.19</v>
      </c>
      <c r="X1958" t="n">
        <v>0.17</v>
      </c>
      <c r="Y1958" t="n">
        <v>1</v>
      </c>
      <c r="Z1958" t="n">
        <v>10</v>
      </c>
    </row>
    <row r="1959">
      <c r="A1959" t="n">
        <v>115</v>
      </c>
      <c r="B1959" t="n">
        <v>120</v>
      </c>
      <c r="C1959" t="inlineStr">
        <is>
          <t xml:space="preserve">CONCLUIDO	</t>
        </is>
      </c>
      <c r="D1959" t="n">
        <v>3.7449</v>
      </c>
      <c r="E1959" t="n">
        <v>26.7</v>
      </c>
      <c r="F1959" t="n">
        <v>23.54</v>
      </c>
      <c r="G1959" t="n">
        <v>141.23</v>
      </c>
      <c r="H1959" t="n">
        <v>1.85</v>
      </c>
      <c r="I1959" t="n">
        <v>10</v>
      </c>
      <c r="J1959" t="n">
        <v>285.73</v>
      </c>
      <c r="K1959" t="n">
        <v>57.72</v>
      </c>
      <c r="L1959" t="n">
        <v>29.75</v>
      </c>
      <c r="M1959" t="n">
        <v>8</v>
      </c>
      <c r="N1959" t="n">
        <v>78.26000000000001</v>
      </c>
      <c r="O1959" t="n">
        <v>35474.86</v>
      </c>
      <c r="P1959" t="n">
        <v>348.74</v>
      </c>
      <c r="Q1959" t="n">
        <v>608.76</v>
      </c>
      <c r="R1959" t="n">
        <v>52.62</v>
      </c>
      <c r="S1959" t="n">
        <v>46.36</v>
      </c>
      <c r="T1959" t="n">
        <v>2806.32</v>
      </c>
      <c r="U1959" t="n">
        <v>0.88</v>
      </c>
      <c r="V1959" t="n">
        <v>0.91</v>
      </c>
      <c r="W1959" t="n">
        <v>9.19</v>
      </c>
      <c r="X1959" t="n">
        <v>0.17</v>
      </c>
      <c r="Y1959" t="n">
        <v>1</v>
      </c>
      <c r="Z1959" t="n">
        <v>10</v>
      </c>
    </row>
    <row r="1960">
      <c r="A1960" t="n">
        <v>116</v>
      </c>
      <c r="B1960" t="n">
        <v>120</v>
      </c>
      <c r="C1960" t="inlineStr">
        <is>
          <t xml:space="preserve">CONCLUIDO	</t>
        </is>
      </c>
      <c r="D1960" t="n">
        <v>3.7447</v>
      </c>
      <c r="E1960" t="n">
        <v>26.7</v>
      </c>
      <c r="F1960" t="n">
        <v>23.54</v>
      </c>
      <c r="G1960" t="n">
        <v>141.24</v>
      </c>
      <c r="H1960" t="n">
        <v>1.87</v>
      </c>
      <c r="I1960" t="n">
        <v>10</v>
      </c>
      <c r="J1960" t="n">
        <v>286.24</v>
      </c>
      <c r="K1960" t="n">
        <v>57.72</v>
      </c>
      <c r="L1960" t="n">
        <v>30</v>
      </c>
      <c r="M1960" t="n">
        <v>8</v>
      </c>
      <c r="N1960" t="n">
        <v>78.51000000000001</v>
      </c>
      <c r="O1960" t="n">
        <v>35536.74</v>
      </c>
      <c r="P1960" t="n">
        <v>348</v>
      </c>
      <c r="Q1960" t="n">
        <v>608.76</v>
      </c>
      <c r="R1960" t="n">
        <v>52.61</v>
      </c>
      <c r="S1960" t="n">
        <v>46.36</v>
      </c>
      <c r="T1960" t="n">
        <v>2803.78</v>
      </c>
      <c r="U1960" t="n">
        <v>0.88</v>
      </c>
      <c r="V1960" t="n">
        <v>0.91</v>
      </c>
      <c r="W1960" t="n">
        <v>9.19</v>
      </c>
      <c r="X1960" t="n">
        <v>0.17</v>
      </c>
      <c r="Y1960" t="n">
        <v>1</v>
      </c>
      <c r="Z1960" t="n">
        <v>10</v>
      </c>
    </row>
    <row r="1961">
      <c r="A1961" t="n">
        <v>117</v>
      </c>
      <c r="B1961" t="n">
        <v>120</v>
      </c>
      <c r="C1961" t="inlineStr">
        <is>
          <t xml:space="preserve">CONCLUIDO	</t>
        </is>
      </c>
      <c r="D1961" t="n">
        <v>3.7432</v>
      </c>
      <c r="E1961" t="n">
        <v>26.72</v>
      </c>
      <c r="F1961" t="n">
        <v>23.55</v>
      </c>
      <c r="G1961" t="n">
        <v>141.3</v>
      </c>
      <c r="H1961" t="n">
        <v>1.88</v>
      </c>
      <c r="I1961" t="n">
        <v>10</v>
      </c>
      <c r="J1961" t="n">
        <v>286.74</v>
      </c>
      <c r="K1961" t="n">
        <v>57.72</v>
      </c>
      <c r="L1961" t="n">
        <v>30.25</v>
      </c>
      <c r="M1961" t="n">
        <v>8</v>
      </c>
      <c r="N1961" t="n">
        <v>78.77</v>
      </c>
      <c r="O1961" t="n">
        <v>35598.85</v>
      </c>
      <c r="P1961" t="n">
        <v>346.94</v>
      </c>
      <c r="Q1961" t="n">
        <v>608.8200000000001</v>
      </c>
      <c r="R1961" t="n">
        <v>52.87</v>
      </c>
      <c r="S1961" t="n">
        <v>46.36</v>
      </c>
      <c r="T1961" t="n">
        <v>2930.83</v>
      </c>
      <c r="U1961" t="n">
        <v>0.88</v>
      </c>
      <c r="V1961" t="n">
        <v>0.9</v>
      </c>
      <c r="W1961" t="n">
        <v>9.199999999999999</v>
      </c>
      <c r="X1961" t="n">
        <v>0.18</v>
      </c>
      <c r="Y1961" t="n">
        <v>1</v>
      </c>
      <c r="Z1961" t="n">
        <v>10</v>
      </c>
    </row>
    <row r="1962">
      <c r="A1962" t="n">
        <v>118</v>
      </c>
      <c r="B1962" t="n">
        <v>120</v>
      </c>
      <c r="C1962" t="inlineStr">
        <is>
          <t xml:space="preserve">CONCLUIDO	</t>
        </is>
      </c>
      <c r="D1962" t="n">
        <v>3.7432</v>
      </c>
      <c r="E1962" t="n">
        <v>26.72</v>
      </c>
      <c r="F1962" t="n">
        <v>23.55</v>
      </c>
      <c r="G1962" t="n">
        <v>141.3</v>
      </c>
      <c r="H1962" t="n">
        <v>1.89</v>
      </c>
      <c r="I1962" t="n">
        <v>10</v>
      </c>
      <c r="J1962" t="n">
        <v>287.24</v>
      </c>
      <c r="K1962" t="n">
        <v>57.72</v>
      </c>
      <c r="L1962" t="n">
        <v>30.5</v>
      </c>
      <c r="M1962" t="n">
        <v>8</v>
      </c>
      <c r="N1962" t="n">
        <v>79.02</v>
      </c>
      <c r="O1962" t="n">
        <v>35660.94</v>
      </c>
      <c r="P1962" t="n">
        <v>346.3</v>
      </c>
      <c r="Q1962" t="n">
        <v>608.8</v>
      </c>
      <c r="R1962" t="n">
        <v>53.03</v>
      </c>
      <c r="S1962" t="n">
        <v>46.36</v>
      </c>
      <c r="T1962" t="n">
        <v>3012.19</v>
      </c>
      <c r="U1962" t="n">
        <v>0.87</v>
      </c>
      <c r="V1962" t="n">
        <v>0.9</v>
      </c>
      <c r="W1962" t="n">
        <v>9.19</v>
      </c>
      <c r="X1962" t="n">
        <v>0.18</v>
      </c>
      <c r="Y1962" t="n">
        <v>1</v>
      </c>
      <c r="Z1962" t="n">
        <v>10</v>
      </c>
    </row>
    <row r="1963">
      <c r="A1963" t="n">
        <v>119</v>
      </c>
      <c r="B1963" t="n">
        <v>120</v>
      </c>
      <c r="C1963" t="inlineStr">
        <is>
          <t xml:space="preserve">CONCLUIDO	</t>
        </is>
      </c>
      <c r="D1963" t="n">
        <v>3.7423</v>
      </c>
      <c r="E1963" t="n">
        <v>26.72</v>
      </c>
      <c r="F1963" t="n">
        <v>23.56</v>
      </c>
      <c r="G1963" t="n">
        <v>141.34</v>
      </c>
      <c r="H1963" t="n">
        <v>1.9</v>
      </c>
      <c r="I1963" t="n">
        <v>10</v>
      </c>
      <c r="J1963" t="n">
        <v>287.75</v>
      </c>
      <c r="K1963" t="n">
        <v>57.72</v>
      </c>
      <c r="L1963" t="n">
        <v>30.75</v>
      </c>
      <c r="M1963" t="n">
        <v>8</v>
      </c>
      <c r="N1963" t="n">
        <v>79.27</v>
      </c>
      <c r="O1963" t="n">
        <v>35723.13</v>
      </c>
      <c r="P1963" t="n">
        <v>344.62</v>
      </c>
      <c r="Q1963" t="n">
        <v>608.75</v>
      </c>
      <c r="R1963" t="n">
        <v>53.11</v>
      </c>
      <c r="S1963" t="n">
        <v>46.36</v>
      </c>
      <c r="T1963" t="n">
        <v>3052.91</v>
      </c>
      <c r="U1963" t="n">
        <v>0.87</v>
      </c>
      <c r="V1963" t="n">
        <v>0.9</v>
      </c>
      <c r="W1963" t="n">
        <v>9.199999999999999</v>
      </c>
      <c r="X1963" t="n">
        <v>0.19</v>
      </c>
      <c r="Y1963" t="n">
        <v>1</v>
      </c>
      <c r="Z1963" t="n">
        <v>10</v>
      </c>
    </row>
    <row r="1964">
      <c r="A1964" t="n">
        <v>120</v>
      </c>
      <c r="B1964" t="n">
        <v>120</v>
      </c>
      <c r="C1964" t="inlineStr">
        <is>
          <t xml:space="preserve">CONCLUIDO	</t>
        </is>
      </c>
      <c r="D1964" t="n">
        <v>3.7515</v>
      </c>
      <c r="E1964" t="n">
        <v>26.66</v>
      </c>
      <c r="F1964" t="n">
        <v>23.54</v>
      </c>
      <c r="G1964" t="n">
        <v>156.91</v>
      </c>
      <c r="H1964" t="n">
        <v>1.92</v>
      </c>
      <c r="I1964" t="n">
        <v>9</v>
      </c>
      <c r="J1964" t="n">
        <v>288.25</v>
      </c>
      <c r="K1964" t="n">
        <v>57.72</v>
      </c>
      <c r="L1964" t="n">
        <v>31</v>
      </c>
      <c r="M1964" t="n">
        <v>7</v>
      </c>
      <c r="N1964" t="n">
        <v>79.53</v>
      </c>
      <c r="O1964" t="n">
        <v>35785.42</v>
      </c>
      <c r="P1964" t="n">
        <v>344.66</v>
      </c>
      <c r="Q1964" t="n">
        <v>608.8099999999999</v>
      </c>
      <c r="R1964" t="n">
        <v>52.47</v>
      </c>
      <c r="S1964" t="n">
        <v>46.36</v>
      </c>
      <c r="T1964" t="n">
        <v>2739.23</v>
      </c>
      <c r="U1964" t="n">
        <v>0.88</v>
      </c>
      <c r="V1964" t="n">
        <v>0.91</v>
      </c>
      <c r="W1964" t="n">
        <v>9.199999999999999</v>
      </c>
      <c r="X1964" t="n">
        <v>0.17</v>
      </c>
      <c r="Y1964" t="n">
        <v>1</v>
      </c>
      <c r="Z1964" t="n">
        <v>10</v>
      </c>
    </row>
    <row r="1965">
      <c r="A1965" t="n">
        <v>121</v>
      </c>
      <c r="B1965" t="n">
        <v>120</v>
      </c>
      <c r="C1965" t="inlineStr">
        <is>
          <t xml:space="preserve">CONCLUIDO	</t>
        </is>
      </c>
      <c r="D1965" t="n">
        <v>3.7526</v>
      </c>
      <c r="E1965" t="n">
        <v>26.65</v>
      </c>
      <c r="F1965" t="n">
        <v>23.53</v>
      </c>
      <c r="G1965" t="n">
        <v>156.86</v>
      </c>
      <c r="H1965" t="n">
        <v>1.93</v>
      </c>
      <c r="I1965" t="n">
        <v>9</v>
      </c>
      <c r="J1965" t="n">
        <v>288.76</v>
      </c>
      <c r="K1965" t="n">
        <v>57.72</v>
      </c>
      <c r="L1965" t="n">
        <v>31.25</v>
      </c>
      <c r="M1965" t="n">
        <v>7</v>
      </c>
      <c r="N1965" t="n">
        <v>79.78</v>
      </c>
      <c r="O1965" t="n">
        <v>35847.82</v>
      </c>
      <c r="P1965" t="n">
        <v>344.94</v>
      </c>
      <c r="Q1965" t="n">
        <v>608.8</v>
      </c>
      <c r="R1965" t="n">
        <v>52.27</v>
      </c>
      <c r="S1965" t="n">
        <v>46.36</v>
      </c>
      <c r="T1965" t="n">
        <v>2639.22</v>
      </c>
      <c r="U1965" t="n">
        <v>0.89</v>
      </c>
      <c r="V1965" t="n">
        <v>0.91</v>
      </c>
      <c r="W1965" t="n">
        <v>9.19</v>
      </c>
      <c r="X1965" t="n">
        <v>0.16</v>
      </c>
      <c r="Y1965" t="n">
        <v>1</v>
      </c>
      <c r="Z1965" t="n">
        <v>10</v>
      </c>
    </row>
    <row r="1966">
      <c r="A1966" t="n">
        <v>122</v>
      </c>
      <c r="B1966" t="n">
        <v>120</v>
      </c>
      <c r="C1966" t="inlineStr">
        <is>
          <t xml:space="preserve">CONCLUIDO	</t>
        </is>
      </c>
      <c r="D1966" t="n">
        <v>3.753</v>
      </c>
      <c r="E1966" t="n">
        <v>26.65</v>
      </c>
      <c r="F1966" t="n">
        <v>23.53</v>
      </c>
      <c r="G1966" t="n">
        <v>156.84</v>
      </c>
      <c r="H1966" t="n">
        <v>1.94</v>
      </c>
      <c r="I1966" t="n">
        <v>9</v>
      </c>
      <c r="J1966" t="n">
        <v>289.27</v>
      </c>
      <c r="K1966" t="n">
        <v>57.72</v>
      </c>
      <c r="L1966" t="n">
        <v>31.5</v>
      </c>
      <c r="M1966" t="n">
        <v>7</v>
      </c>
      <c r="N1966" t="n">
        <v>80.04000000000001</v>
      </c>
      <c r="O1966" t="n">
        <v>35910.33</v>
      </c>
      <c r="P1966" t="n">
        <v>345.1</v>
      </c>
      <c r="Q1966" t="n">
        <v>608.79</v>
      </c>
      <c r="R1966" t="n">
        <v>52.34</v>
      </c>
      <c r="S1966" t="n">
        <v>46.36</v>
      </c>
      <c r="T1966" t="n">
        <v>2672.66</v>
      </c>
      <c r="U1966" t="n">
        <v>0.89</v>
      </c>
      <c r="V1966" t="n">
        <v>0.91</v>
      </c>
      <c r="W1966" t="n">
        <v>9.19</v>
      </c>
      <c r="X1966" t="n">
        <v>0.16</v>
      </c>
      <c r="Y1966" t="n">
        <v>1</v>
      </c>
      <c r="Z1966" t="n">
        <v>10</v>
      </c>
    </row>
    <row r="1967">
      <c r="A1967" t="n">
        <v>123</v>
      </c>
      <c r="B1967" t="n">
        <v>120</v>
      </c>
      <c r="C1967" t="inlineStr">
        <is>
          <t xml:space="preserve">CONCLUIDO	</t>
        </is>
      </c>
      <c r="D1967" t="n">
        <v>3.7514</v>
      </c>
      <c r="E1967" t="n">
        <v>26.66</v>
      </c>
      <c r="F1967" t="n">
        <v>23.54</v>
      </c>
      <c r="G1967" t="n">
        <v>156.92</v>
      </c>
      <c r="H1967" t="n">
        <v>1.95</v>
      </c>
      <c r="I1967" t="n">
        <v>9</v>
      </c>
      <c r="J1967" t="n">
        <v>289.77</v>
      </c>
      <c r="K1967" t="n">
        <v>57.72</v>
      </c>
      <c r="L1967" t="n">
        <v>31.75</v>
      </c>
      <c r="M1967" t="n">
        <v>7</v>
      </c>
      <c r="N1967" t="n">
        <v>80.3</v>
      </c>
      <c r="O1967" t="n">
        <v>35972.93</v>
      </c>
      <c r="P1967" t="n">
        <v>345.55</v>
      </c>
      <c r="Q1967" t="n">
        <v>608.8</v>
      </c>
      <c r="R1967" t="n">
        <v>52.52</v>
      </c>
      <c r="S1967" t="n">
        <v>46.36</v>
      </c>
      <c r="T1967" t="n">
        <v>2763.71</v>
      </c>
      <c r="U1967" t="n">
        <v>0.88</v>
      </c>
      <c r="V1967" t="n">
        <v>0.91</v>
      </c>
      <c r="W1967" t="n">
        <v>9.19</v>
      </c>
      <c r="X1967" t="n">
        <v>0.17</v>
      </c>
      <c r="Y1967" t="n">
        <v>1</v>
      </c>
      <c r="Z1967" t="n">
        <v>10</v>
      </c>
    </row>
    <row r="1968">
      <c r="A1968" t="n">
        <v>124</v>
      </c>
      <c r="B1968" t="n">
        <v>120</v>
      </c>
      <c r="C1968" t="inlineStr">
        <is>
          <t xml:space="preserve">CONCLUIDO	</t>
        </is>
      </c>
      <c r="D1968" t="n">
        <v>3.7517</v>
      </c>
      <c r="E1968" t="n">
        <v>26.65</v>
      </c>
      <c r="F1968" t="n">
        <v>23.54</v>
      </c>
      <c r="G1968" t="n">
        <v>156.9</v>
      </c>
      <c r="H1968" t="n">
        <v>1.96</v>
      </c>
      <c r="I1968" t="n">
        <v>9</v>
      </c>
      <c r="J1968" t="n">
        <v>290.28</v>
      </c>
      <c r="K1968" t="n">
        <v>57.72</v>
      </c>
      <c r="L1968" t="n">
        <v>32</v>
      </c>
      <c r="M1968" t="n">
        <v>7</v>
      </c>
      <c r="N1968" t="n">
        <v>80.56</v>
      </c>
      <c r="O1968" t="n">
        <v>36035.65</v>
      </c>
      <c r="P1968" t="n">
        <v>345.5</v>
      </c>
      <c r="Q1968" t="n">
        <v>608.77</v>
      </c>
      <c r="R1968" t="n">
        <v>52.61</v>
      </c>
      <c r="S1968" t="n">
        <v>46.36</v>
      </c>
      <c r="T1968" t="n">
        <v>2805.42</v>
      </c>
      <c r="U1968" t="n">
        <v>0.88</v>
      </c>
      <c r="V1968" t="n">
        <v>0.91</v>
      </c>
      <c r="W1968" t="n">
        <v>9.19</v>
      </c>
      <c r="X1968" t="n">
        <v>0.16</v>
      </c>
      <c r="Y1968" t="n">
        <v>1</v>
      </c>
      <c r="Z1968" t="n">
        <v>10</v>
      </c>
    </row>
    <row r="1969">
      <c r="A1969" t="n">
        <v>125</v>
      </c>
      <c r="B1969" t="n">
        <v>120</v>
      </c>
      <c r="C1969" t="inlineStr">
        <is>
          <t xml:space="preserve">CONCLUIDO	</t>
        </is>
      </c>
      <c r="D1969" t="n">
        <v>3.7514</v>
      </c>
      <c r="E1969" t="n">
        <v>26.66</v>
      </c>
      <c r="F1969" t="n">
        <v>23.54</v>
      </c>
      <c r="G1969" t="n">
        <v>156.92</v>
      </c>
      <c r="H1969" t="n">
        <v>1.97</v>
      </c>
      <c r="I1969" t="n">
        <v>9</v>
      </c>
      <c r="J1969" t="n">
        <v>290.79</v>
      </c>
      <c r="K1969" t="n">
        <v>57.72</v>
      </c>
      <c r="L1969" t="n">
        <v>32.25</v>
      </c>
      <c r="M1969" t="n">
        <v>7</v>
      </c>
      <c r="N1969" t="n">
        <v>80.81999999999999</v>
      </c>
      <c r="O1969" t="n">
        <v>36098.46</v>
      </c>
      <c r="P1969" t="n">
        <v>345.52</v>
      </c>
      <c r="Q1969" t="n">
        <v>608.78</v>
      </c>
      <c r="R1969" t="n">
        <v>52.54</v>
      </c>
      <c r="S1969" t="n">
        <v>46.36</v>
      </c>
      <c r="T1969" t="n">
        <v>2770.78</v>
      </c>
      <c r="U1969" t="n">
        <v>0.88</v>
      </c>
      <c r="V1969" t="n">
        <v>0.91</v>
      </c>
      <c r="W1969" t="n">
        <v>9.19</v>
      </c>
      <c r="X1969" t="n">
        <v>0.17</v>
      </c>
      <c r="Y1969" t="n">
        <v>1</v>
      </c>
      <c r="Z1969" t="n">
        <v>10</v>
      </c>
    </row>
    <row r="1970">
      <c r="A1970" t="n">
        <v>126</v>
      </c>
      <c r="B1970" t="n">
        <v>120</v>
      </c>
      <c r="C1970" t="inlineStr">
        <is>
          <t xml:space="preserve">CONCLUIDO	</t>
        </is>
      </c>
      <c r="D1970" t="n">
        <v>3.7524</v>
      </c>
      <c r="E1970" t="n">
        <v>26.65</v>
      </c>
      <c r="F1970" t="n">
        <v>23.53</v>
      </c>
      <c r="G1970" t="n">
        <v>156.87</v>
      </c>
      <c r="H1970" t="n">
        <v>1.99</v>
      </c>
      <c r="I1970" t="n">
        <v>9</v>
      </c>
      <c r="J1970" t="n">
        <v>291.3</v>
      </c>
      <c r="K1970" t="n">
        <v>57.72</v>
      </c>
      <c r="L1970" t="n">
        <v>32.5</v>
      </c>
      <c r="M1970" t="n">
        <v>7</v>
      </c>
      <c r="N1970" t="n">
        <v>81.08</v>
      </c>
      <c r="O1970" t="n">
        <v>36161.39</v>
      </c>
      <c r="P1970" t="n">
        <v>345.27</v>
      </c>
      <c r="Q1970" t="n">
        <v>608.8</v>
      </c>
      <c r="R1970" t="n">
        <v>52.39</v>
      </c>
      <c r="S1970" t="n">
        <v>46.36</v>
      </c>
      <c r="T1970" t="n">
        <v>2698.79</v>
      </c>
      <c r="U1970" t="n">
        <v>0.88</v>
      </c>
      <c r="V1970" t="n">
        <v>0.91</v>
      </c>
      <c r="W1970" t="n">
        <v>9.19</v>
      </c>
      <c r="X1970" t="n">
        <v>0.16</v>
      </c>
      <c r="Y1970" t="n">
        <v>1</v>
      </c>
      <c r="Z1970" t="n">
        <v>10</v>
      </c>
    </row>
    <row r="1971">
      <c r="A1971" t="n">
        <v>127</v>
      </c>
      <c r="B1971" t="n">
        <v>120</v>
      </c>
      <c r="C1971" t="inlineStr">
        <is>
          <t xml:space="preserve">CONCLUIDO	</t>
        </is>
      </c>
      <c r="D1971" t="n">
        <v>3.7522</v>
      </c>
      <c r="E1971" t="n">
        <v>26.65</v>
      </c>
      <c r="F1971" t="n">
        <v>23.53</v>
      </c>
      <c r="G1971" t="n">
        <v>156.88</v>
      </c>
      <c r="H1971" t="n">
        <v>2</v>
      </c>
      <c r="I1971" t="n">
        <v>9</v>
      </c>
      <c r="J1971" t="n">
        <v>291.81</v>
      </c>
      <c r="K1971" t="n">
        <v>57.72</v>
      </c>
      <c r="L1971" t="n">
        <v>32.75</v>
      </c>
      <c r="M1971" t="n">
        <v>7</v>
      </c>
      <c r="N1971" t="n">
        <v>81.34</v>
      </c>
      <c r="O1971" t="n">
        <v>36224.42</v>
      </c>
      <c r="P1971" t="n">
        <v>345.39</v>
      </c>
      <c r="Q1971" t="n">
        <v>608.76</v>
      </c>
      <c r="R1971" t="n">
        <v>52.39</v>
      </c>
      <c r="S1971" t="n">
        <v>46.36</v>
      </c>
      <c r="T1971" t="n">
        <v>2696.78</v>
      </c>
      <c r="U1971" t="n">
        <v>0.88</v>
      </c>
      <c r="V1971" t="n">
        <v>0.91</v>
      </c>
      <c r="W1971" t="n">
        <v>9.19</v>
      </c>
      <c r="X1971" t="n">
        <v>0.16</v>
      </c>
      <c r="Y1971" t="n">
        <v>1</v>
      </c>
      <c r="Z1971" t="n">
        <v>10</v>
      </c>
    </row>
    <row r="1972">
      <c r="A1972" t="n">
        <v>128</v>
      </c>
      <c r="B1972" t="n">
        <v>120</v>
      </c>
      <c r="C1972" t="inlineStr">
        <is>
          <t xml:space="preserve">CONCLUIDO	</t>
        </is>
      </c>
      <c r="D1972" t="n">
        <v>3.7526</v>
      </c>
      <c r="E1972" t="n">
        <v>26.65</v>
      </c>
      <c r="F1972" t="n">
        <v>23.53</v>
      </c>
      <c r="G1972" t="n">
        <v>156.86</v>
      </c>
      <c r="H1972" t="n">
        <v>2.01</v>
      </c>
      <c r="I1972" t="n">
        <v>9</v>
      </c>
      <c r="J1972" t="n">
        <v>292.32</v>
      </c>
      <c r="K1972" t="n">
        <v>57.72</v>
      </c>
      <c r="L1972" t="n">
        <v>33</v>
      </c>
      <c r="M1972" t="n">
        <v>7</v>
      </c>
      <c r="N1972" t="n">
        <v>81.59999999999999</v>
      </c>
      <c r="O1972" t="n">
        <v>36287.56</v>
      </c>
      <c r="P1972" t="n">
        <v>345.34</v>
      </c>
      <c r="Q1972" t="n">
        <v>608.76</v>
      </c>
      <c r="R1972" t="n">
        <v>52.36</v>
      </c>
      <c r="S1972" t="n">
        <v>46.36</v>
      </c>
      <c r="T1972" t="n">
        <v>2682.78</v>
      </c>
      <c r="U1972" t="n">
        <v>0.89</v>
      </c>
      <c r="V1972" t="n">
        <v>0.91</v>
      </c>
      <c r="W1972" t="n">
        <v>9.19</v>
      </c>
      <c r="X1972" t="n">
        <v>0.16</v>
      </c>
      <c r="Y1972" t="n">
        <v>1</v>
      </c>
      <c r="Z1972" t="n">
        <v>10</v>
      </c>
    </row>
    <row r="1973">
      <c r="A1973" t="n">
        <v>129</v>
      </c>
      <c r="B1973" t="n">
        <v>120</v>
      </c>
      <c r="C1973" t="inlineStr">
        <is>
          <t xml:space="preserve">CONCLUIDO	</t>
        </is>
      </c>
      <c r="D1973" t="n">
        <v>3.7523</v>
      </c>
      <c r="E1973" t="n">
        <v>26.65</v>
      </c>
      <c r="F1973" t="n">
        <v>23.53</v>
      </c>
      <c r="G1973" t="n">
        <v>156.88</v>
      </c>
      <c r="H1973" t="n">
        <v>2.02</v>
      </c>
      <c r="I1973" t="n">
        <v>9</v>
      </c>
      <c r="J1973" t="n">
        <v>292.84</v>
      </c>
      <c r="K1973" t="n">
        <v>57.72</v>
      </c>
      <c r="L1973" t="n">
        <v>33.25</v>
      </c>
      <c r="M1973" t="n">
        <v>7</v>
      </c>
      <c r="N1973" t="n">
        <v>81.86</v>
      </c>
      <c r="O1973" t="n">
        <v>36350.81</v>
      </c>
      <c r="P1973" t="n">
        <v>345.4</v>
      </c>
      <c r="Q1973" t="n">
        <v>608.79</v>
      </c>
      <c r="R1973" t="n">
        <v>52.27</v>
      </c>
      <c r="S1973" t="n">
        <v>46.36</v>
      </c>
      <c r="T1973" t="n">
        <v>2636.46</v>
      </c>
      <c r="U1973" t="n">
        <v>0.89</v>
      </c>
      <c r="V1973" t="n">
        <v>0.91</v>
      </c>
      <c r="W1973" t="n">
        <v>9.199999999999999</v>
      </c>
      <c r="X1973" t="n">
        <v>0.16</v>
      </c>
      <c r="Y1973" t="n">
        <v>1</v>
      </c>
      <c r="Z1973" t="n">
        <v>10</v>
      </c>
    </row>
    <row r="1974">
      <c r="A1974" t="n">
        <v>130</v>
      </c>
      <c r="B1974" t="n">
        <v>120</v>
      </c>
      <c r="C1974" t="inlineStr">
        <is>
          <t xml:space="preserve">CONCLUIDO	</t>
        </is>
      </c>
      <c r="D1974" t="n">
        <v>3.7524</v>
      </c>
      <c r="E1974" t="n">
        <v>26.65</v>
      </c>
      <c r="F1974" t="n">
        <v>23.53</v>
      </c>
      <c r="G1974" t="n">
        <v>156.87</v>
      </c>
      <c r="H1974" t="n">
        <v>2.03</v>
      </c>
      <c r="I1974" t="n">
        <v>9</v>
      </c>
      <c r="J1974" t="n">
        <v>293.35</v>
      </c>
      <c r="K1974" t="n">
        <v>57.72</v>
      </c>
      <c r="L1974" t="n">
        <v>33.5</v>
      </c>
      <c r="M1974" t="n">
        <v>7</v>
      </c>
      <c r="N1974" t="n">
        <v>82.13</v>
      </c>
      <c r="O1974" t="n">
        <v>36414.16</v>
      </c>
      <c r="P1974" t="n">
        <v>345.21</v>
      </c>
      <c r="Q1974" t="n">
        <v>608.79</v>
      </c>
      <c r="R1974" t="n">
        <v>52.29</v>
      </c>
      <c r="S1974" t="n">
        <v>46.36</v>
      </c>
      <c r="T1974" t="n">
        <v>2648.7</v>
      </c>
      <c r="U1974" t="n">
        <v>0.89</v>
      </c>
      <c r="V1974" t="n">
        <v>0.91</v>
      </c>
      <c r="W1974" t="n">
        <v>9.19</v>
      </c>
      <c r="X1974" t="n">
        <v>0.16</v>
      </c>
      <c r="Y1974" t="n">
        <v>1</v>
      </c>
      <c r="Z1974" t="n">
        <v>10</v>
      </c>
    </row>
    <row r="1975">
      <c r="A1975" t="n">
        <v>131</v>
      </c>
      <c r="B1975" t="n">
        <v>120</v>
      </c>
      <c r="C1975" t="inlineStr">
        <is>
          <t xml:space="preserve">CONCLUIDO	</t>
        </is>
      </c>
      <c r="D1975" t="n">
        <v>3.7516</v>
      </c>
      <c r="E1975" t="n">
        <v>26.66</v>
      </c>
      <c r="F1975" t="n">
        <v>23.54</v>
      </c>
      <c r="G1975" t="n">
        <v>156.91</v>
      </c>
      <c r="H1975" t="n">
        <v>2.05</v>
      </c>
      <c r="I1975" t="n">
        <v>9</v>
      </c>
      <c r="J1975" t="n">
        <v>293.87</v>
      </c>
      <c r="K1975" t="n">
        <v>57.72</v>
      </c>
      <c r="L1975" t="n">
        <v>33.75</v>
      </c>
      <c r="M1975" t="n">
        <v>7</v>
      </c>
      <c r="N1975" t="n">
        <v>82.39</v>
      </c>
      <c r="O1975" t="n">
        <v>36477.63</v>
      </c>
      <c r="P1975" t="n">
        <v>344.72</v>
      </c>
      <c r="Q1975" t="n">
        <v>608.8200000000001</v>
      </c>
      <c r="R1975" t="n">
        <v>52.55</v>
      </c>
      <c r="S1975" t="n">
        <v>46.36</v>
      </c>
      <c r="T1975" t="n">
        <v>2775.58</v>
      </c>
      <c r="U1975" t="n">
        <v>0.88</v>
      </c>
      <c r="V1975" t="n">
        <v>0.91</v>
      </c>
      <c r="W1975" t="n">
        <v>9.19</v>
      </c>
      <c r="X1975" t="n">
        <v>0.17</v>
      </c>
      <c r="Y1975" t="n">
        <v>1</v>
      </c>
      <c r="Z1975" t="n">
        <v>10</v>
      </c>
    </row>
    <row r="1976">
      <c r="A1976" t="n">
        <v>132</v>
      </c>
      <c r="B1976" t="n">
        <v>120</v>
      </c>
      <c r="C1976" t="inlineStr">
        <is>
          <t xml:space="preserve">CONCLUIDO	</t>
        </is>
      </c>
      <c r="D1976" t="n">
        <v>3.7518</v>
      </c>
      <c r="E1976" t="n">
        <v>26.65</v>
      </c>
      <c r="F1976" t="n">
        <v>23.54</v>
      </c>
      <c r="G1976" t="n">
        <v>156.9</v>
      </c>
      <c r="H1976" t="n">
        <v>2.06</v>
      </c>
      <c r="I1976" t="n">
        <v>9</v>
      </c>
      <c r="J1976" t="n">
        <v>294.38</v>
      </c>
      <c r="K1976" t="n">
        <v>57.72</v>
      </c>
      <c r="L1976" t="n">
        <v>34</v>
      </c>
      <c r="M1976" t="n">
        <v>7</v>
      </c>
      <c r="N1976" t="n">
        <v>82.66</v>
      </c>
      <c r="O1976" t="n">
        <v>36541.2</v>
      </c>
      <c r="P1976" t="n">
        <v>344.27</v>
      </c>
      <c r="Q1976" t="n">
        <v>608.76</v>
      </c>
      <c r="R1976" t="n">
        <v>52.6</v>
      </c>
      <c r="S1976" t="n">
        <v>46.36</v>
      </c>
      <c r="T1976" t="n">
        <v>2804.62</v>
      </c>
      <c r="U1976" t="n">
        <v>0.88</v>
      </c>
      <c r="V1976" t="n">
        <v>0.91</v>
      </c>
      <c r="W1976" t="n">
        <v>9.19</v>
      </c>
      <c r="X1976" t="n">
        <v>0.16</v>
      </c>
      <c r="Y1976" t="n">
        <v>1</v>
      </c>
      <c r="Z1976" t="n">
        <v>10</v>
      </c>
    </row>
    <row r="1977">
      <c r="A1977" t="n">
        <v>133</v>
      </c>
      <c r="B1977" t="n">
        <v>120</v>
      </c>
      <c r="C1977" t="inlineStr">
        <is>
          <t xml:space="preserve">CONCLUIDO	</t>
        </is>
      </c>
      <c r="D1977" t="n">
        <v>3.7514</v>
      </c>
      <c r="E1977" t="n">
        <v>26.66</v>
      </c>
      <c r="F1977" t="n">
        <v>23.54</v>
      </c>
      <c r="G1977" t="n">
        <v>156.92</v>
      </c>
      <c r="H1977" t="n">
        <v>2.07</v>
      </c>
      <c r="I1977" t="n">
        <v>9</v>
      </c>
      <c r="J1977" t="n">
        <v>294.9</v>
      </c>
      <c r="K1977" t="n">
        <v>57.72</v>
      </c>
      <c r="L1977" t="n">
        <v>34.25</v>
      </c>
      <c r="M1977" t="n">
        <v>7</v>
      </c>
      <c r="N1977" t="n">
        <v>82.92</v>
      </c>
      <c r="O1977" t="n">
        <v>36604.89</v>
      </c>
      <c r="P1977" t="n">
        <v>343.61</v>
      </c>
      <c r="Q1977" t="n">
        <v>608.84</v>
      </c>
      <c r="R1977" t="n">
        <v>52.6</v>
      </c>
      <c r="S1977" t="n">
        <v>46.36</v>
      </c>
      <c r="T1977" t="n">
        <v>2802.1</v>
      </c>
      <c r="U1977" t="n">
        <v>0.88</v>
      </c>
      <c r="V1977" t="n">
        <v>0.91</v>
      </c>
      <c r="W1977" t="n">
        <v>9.19</v>
      </c>
      <c r="X1977" t="n">
        <v>0.17</v>
      </c>
      <c r="Y1977" t="n">
        <v>1</v>
      </c>
      <c r="Z1977" t="n">
        <v>10</v>
      </c>
    </row>
    <row r="1978">
      <c r="A1978" t="n">
        <v>134</v>
      </c>
      <c r="B1978" t="n">
        <v>120</v>
      </c>
      <c r="C1978" t="inlineStr">
        <is>
          <t xml:space="preserve">CONCLUIDO	</t>
        </is>
      </c>
      <c r="D1978" t="n">
        <v>3.7509</v>
      </c>
      <c r="E1978" t="n">
        <v>26.66</v>
      </c>
      <c r="F1978" t="n">
        <v>23.54</v>
      </c>
      <c r="G1978" t="n">
        <v>156.94</v>
      </c>
      <c r="H1978" t="n">
        <v>2.08</v>
      </c>
      <c r="I1978" t="n">
        <v>9</v>
      </c>
      <c r="J1978" t="n">
        <v>295.41</v>
      </c>
      <c r="K1978" t="n">
        <v>57.72</v>
      </c>
      <c r="L1978" t="n">
        <v>34.5</v>
      </c>
      <c r="M1978" t="n">
        <v>7</v>
      </c>
      <c r="N1978" t="n">
        <v>83.19</v>
      </c>
      <c r="O1978" t="n">
        <v>36668.68</v>
      </c>
      <c r="P1978" t="n">
        <v>343.27</v>
      </c>
      <c r="Q1978" t="n">
        <v>608.75</v>
      </c>
      <c r="R1978" t="n">
        <v>52.63</v>
      </c>
      <c r="S1978" t="n">
        <v>46.36</v>
      </c>
      <c r="T1978" t="n">
        <v>2815.83</v>
      </c>
      <c r="U1978" t="n">
        <v>0.88</v>
      </c>
      <c r="V1978" t="n">
        <v>0.91</v>
      </c>
      <c r="W1978" t="n">
        <v>9.199999999999999</v>
      </c>
      <c r="X1978" t="n">
        <v>0.17</v>
      </c>
      <c r="Y1978" t="n">
        <v>1</v>
      </c>
      <c r="Z1978" t="n">
        <v>10</v>
      </c>
    </row>
    <row r="1979">
      <c r="A1979" t="n">
        <v>135</v>
      </c>
      <c r="B1979" t="n">
        <v>120</v>
      </c>
      <c r="C1979" t="inlineStr">
        <is>
          <t xml:space="preserve">CONCLUIDO	</t>
        </is>
      </c>
      <c r="D1979" t="n">
        <v>3.7508</v>
      </c>
      <c r="E1979" t="n">
        <v>26.66</v>
      </c>
      <c r="F1979" t="n">
        <v>23.54</v>
      </c>
      <c r="G1979" t="n">
        <v>156.95</v>
      </c>
      <c r="H1979" t="n">
        <v>2.09</v>
      </c>
      <c r="I1979" t="n">
        <v>9</v>
      </c>
      <c r="J1979" t="n">
        <v>295.93</v>
      </c>
      <c r="K1979" t="n">
        <v>57.72</v>
      </c>
      <c r="L1979" t="n">
        <v>34.75</v>
      </c>
      <c r="M1979" t="n">
        <v>7</v>
      </c>
      <c r="N1979" t="n">
        <v>83.45999999999999</v>
      </c>
      <c r="O1979" t="n">
        <v>36732.59</v>
      </c>
      <c r="P1979" t="n">
        <v>342.42</v>
      </c>
      <c r="Q1979" t="n">
        <v>608.8099999999999</v>
      </c>
      <c r="R1979" t="n">
        <v>52.8</v>
      </c>
      <c r="S1979" t="n">
        <v>46.36</v>
      </c>
      <c r="T1979" t="n">
        <v>2900.58</v>
      </c>
      <c r="U1979" t="n">
        <v>0.88</v>
      </c>
      <c r="V1979" t="n">
        <v>0.91</v>
      </c>
      <c r="W1979" t="n">
        <v>9.19</v>
      </c>
      <c r="X1979" t="n">
        <v>0.17</v>
      </c>
      <c r="Y1979" t="n">
        <v>1</v>
      </c>
      <c r="Z1979" t="n">
        <v>10</v>
      </c>
    </row>
    <row r="1980">
      <c r="A1980" t="n">
        <v>136</v>
      </c>
      <c r="B1980" t="n">
        <v>120</v>
      </c>
      <c r="C1980" t="inlineStr">
        <is>
          <t xml:space="preserve">CONCLUIDO	</t>
        </is>
      </c>
      <c r="D1980" t="n">
        <v>3.7614</v>
      </c>
      <c r="E1980" t="n">
        <v>26.59</v>
      </c>
      <c r="F1980" t="n">
        <v>23.51</v>
      </c>
      <c r="G1980" t="n">
        <v>176.35</v>
      </c>
      <c r="H1980" t="n">
        <v>2.1</v>
      </c>
      <c r="I1980" t="n">
        <v>8</v>
      </c>
      <c r="J1980" t="n">
        <v>296.45</v>
      </c>
      <c r="K1980" t="n">
        <v>57.72</v>
      </c>
      <c r="L1980" t="n">
        <v>35</v>
      </c>
      <c r="M1980" t="n">
        <v>6</v>
      </c>
      <c r="N1980" t="n">
        <v>83.73</v>
      </c>
      <c r="O1980" t="n">
        <v>36796.61</v>
      </c>
      <c r="P1980" t="n">
        <v>341.54</v>
      </c>
      <c r="Q1980" t="n">
        <v>608.75</v>
      </c>
      <c r="R1980" t="n">
        <v>51.75</v>
      </c>
      <c r="S1980" t="n">
        <v>46.36</v>
      </c>
      <c r="T1980" t="n">
        <v>2381.86</v>
      </c>
      <c r="U1980" t="n">
        <v>0.9</v>
      </c>
      <c r="V1980" t="n">
        <v>0.91</v>
      </c>
      <c r="W1980" t="n">
        <v>9.19</v>
      </c>
      <c r="X1980" t="n">
        <v>0.14</v>
      </c>
      <c r="Y1980" t="n">
        <v>1</v>
      </c>
      <c r="Z1980" t="n">
        <v>10</v>
      </c>
    </row>
    <row r="1981">
      <c r="A1981" t="n">
        <v>137</v>
      </c>
      <c r="B1981" t="n">
        <v>120</v>
      </c>
      <c r="C1981" t="inlineStr">
        <is>
          <t xml:space="preserve">CONCLUIDO	</t>
        </is>
      </c>
      <c r="D1981" t="n">
        <v>3.7615</v>
      </c>
      <c r="E1981" t="n">
        <v>26.59</v>
      </c>
      <c r="F1981" t="n">
        <v>23.51</v>
      </c>
      <c r="G1981" t="n">
        <v>176.34</v>
      </c>
      <c r="H1981" t="n">
        <v>2.11</v>
      </c>
      <c r="I1981" t="n">
        <v>8</v>
      </c>
      <c r="J1981" t="n">
        <v>296.97</v>
      </c>
      <c r="K1981" t="n">
        <v>57.72</v>
      </c>
      <c r="L1981" t="n">
        <v>35.25</v>
      </c>
      <c r="M1981" t="n">
        <v>6</v>
      </c>
      <c r="N1981" t="n">
        <v>84</v>
      </c>
      <c r="O1981" t="n">
        <v>36860.74</v>
      </c>
      <c r="P1981" t="n">
        <v>342.22</v>
      </c>
      <c r="Q1981" t="n">
        <v>608.78</v>
      </c>
      <c r="R1981" t="n">
        <v>51.78</v>
      </c>
      <c r="S1981" t="n">
        <v>46.36</v>
      </c>
      <c r="T1981" t="n">
        <v>2396.39</v>
      </c>
      <c r="U1981" t="n">
        <v>0.9</v>
      </c>
      <c r="V1981" t="n">
        <v>0.91</v>
      </c>
      <c r="W1981" t="n">
        <v>9.19</v>
      </c>
      <c r="X1981" t="n">
        <v>0.14</v>
      </c>
      <c r="Y1981" t="n">
        <v>1</v>
      </c>
      <c r="Z1981" t="n">
        <v>10</v>
      </c>
    </row>
    <row r="1982">
      <c r="A1982" t="n">
        <v>138</v>
      </c>
      <c r="B1982" t="n">
        <v>120</v>
      </c>
      <c r="C1982" t="inlineStr">
        <is>
          <t xml:space="preserve">CONCLUIDO	</t>
        </is>
      </c>
      <c r="D1982" t="n">
        <v>3.7627</v>
      </c>
      <c r="E1982" t="n">
        <v>26.58</v>
      </c>
      <c r="F1982" t="n">
        <v>23.5</v>
      </c>
      <c r="G1982" t="n">
        <v>176.28</v>
      </c>
      <c r="H1982" t="n">
        <v>2.13</v>
      </c>
      <c r="I1982" t="n">
        <v>8</v>
      </c>
      <c r="J1982" t="n">
        <v>297.49</v>
      </c>
      <c r="K1982" t="n">
        <v>57.72</v>
      </c>
      <c r="L1982" t="n">
        <v>35.5</v>
      </c>
      <c r="M1982" t="n">
        <v>6</v>
      </c>
      <c r="N1982" t="n">
        <v>84.27</v>
      </c>
      <c r="O1982" t="n">
        <v>36924.99</v>
      </c>
      <c r="P1982" t="n">
        <v>342.46</v>
      </c>
      <c r="Q1982" t="n">
        <v>608.79</v>
      </c>
      <c r="R1982" t="n">
        <v>51.47</v>
      </c>
      <c r="S1982" t="n">
        <v>46.36</v>
      </c>
      <c r="T1982" t="n">
        <v>2241.46</v>
      </c>
      <c r="U1982" t="n">
        <v>0.9</v>
      </c>
      <c r="V1982" t="n">
        <v>0.91</v>
      </c>
      <c r="W1982" t="n">
        <v>9.19</v>
      </c>
      <c r="X1982" t="n">
        <v>0.13</v>
      </c>
      <c r="Y1982" t="n">
        <v>1</v>
      </c>
      <c r="Z1982" t="n">
        <v>10</v>
      </c>
    </row>
    <row r="1983">
      <c r="A1983" t="n">
        <v>139</v>
      </c>
      <c r="B1983" t="n">
        <v>120</v>
      </c>
      <c r="C1983" t="inlineStr">
        <is>
          <t xml:space="preserve">CONCLUIDO	</t>
        </is>
      </c>
      <c r="D1983" t="n">
        <v>3.7625</v>
      </c>
      <c r="E1983" t="n">
        <v>26.58</v>
      </c>
      <c r="F1983" t="n">
        <v>23.5</v>
      </c>
      <c r="G1983" t="n">
        <v>176.29</v>
      </c>
      <c r="H1983" t="n">
        <v>2.14</v>
      </c>
      <c r="I1983" t="n">
        <v>8</v>
      </c>
      <c r="J1983" t="n">
        <v>298.01</v>
      </c>
      <c r="K1983" t="n">
        <v>57.72</v>
      </c>
      <c r="L1983" t="n">
        <v>35.75</v>
      </c>
      <c r="M1983" t="n">
        <v>6</v>
      </c>
      <c r="N1983" t="n">
        <v>84.54000000000001</v>
      </c>
      <c r="O1983" t="n">
        <v>36989.35</v>
      </c>
      <c r="P1983" t="n">
        <v>342.84</v>
      </c>
      <c r="Q1983" t="n">
        <v>608.79</v>
      </c>
      <c r="R1983" t="n">
        <v>51.47</v>
      </c>
      <c r="S1983" t="n">
        <v>46.36</v>
      </c>
      <c r="T1983" t="n">
        <v>2244.3</v>
      </c>
      <c r="U1983" t="n">
        <v>0.9</v>
      </c>
      <c r="V1983" t="n">
        <v>0.91</v>
      </c>
      <c r="W1983" t="n">
        <v>9.19</v>
      </c>
      <c r="X1983" t="n">
        <v>0.13</v>
      </c>
      <c r="Y1983" t="n">
        <v>1</v>
      </c>
      <c r="Z1983" t="n">
        <v>10</v>
      </c>
    </row>
    <row r="1984">
      <c r="A1984" t="n">
        <v>140</v>
      </c>
      <c r="B1984" t="n">
        <v>120</v>
      </c>
      <c r="C1984" t="inlineStr">
        <is>
          <t xml:space="preserve">CONCLUIDO	</t>
        </is>
      </c>
      <c r="D1984" t="n">
        <v>3.762</v>
      </c>
      <c r="E1984" t="n">
        <v>26.58</v>
      </c>
      <c r="F1984" t="n">
        <v>23.51</v>
      </c>
      <c r="G1984" t="n">
        <v>176.31</v>
      </c>
      <c r="H1984" t="n">
        <v>2.15</v>
      </c>
      <c r="I1984" t="n">
        <v>8</v>
      </c>
      <c r="J1984" t="n">
        <v>298.54</v>
      </c>
      <c r="K1984" t="n">
        <v>57.72</v>
      </c>
      <c r="L1984" t="n">
        <v>36</v>
      </c>
      <c r="M1984" t="n">
        <v>6</v>
      </c>
      <c r="N1984" t="n">
        <v>84.81</v>
      </c>
      <c r="O1984" t="n">
        <v>37053.82</v>
      </c>
      <c r="P1984" t="n">
        <v>343.25</v>
      </c>
      <c r="Q1984" t="n">
        <v>608.75</v>
      </c>
      <c r="R1984" t="n">
        <v>51.64</v>
      </c>
      <c r="S1984" t="n">
        <v>46.36</v>
      </c>
      <c r="T1984" t="n">
        <v>2326.62</v>
      </c>
      <c r="U1984" t="n">
        <v>0.9</v>
      </c>
      <c r="V1984" t="n">
        <v>0.91</v>
      </c>
      <c r="W1984" t="n">
        <v>9.19</v>
      </c>
      <c r="X1984" t="n">
        <v>0.14</v>
      </c>
      <c r="Y1984" t="n">
        <v>1</v>
      </c>
      <c r="Z1984" t="n">
        <v>10</v>
      </c>
    </row>
    <row r="1985">
      <c r="A1985" t="n">
        <v>141</v>
      </c>
      <c r="B1985" t="n">
        <v>120</v>
      </c>
      <c r="C1985" t="inlineStr">
        <is>
          <t xml:space="preserve">CONCLUIDO	</t>
        </is>
      </c>
      <c r="D1985" t="n">
        <v>3.7609</v>
      </c>
      <c r="E1985" t="n">
        <v>26.59</v>
      </c>
      <c r="F1985" t="n">
        <v>23.52</v>
      </c>
      <c r="G1985" t="n">
        <v>176.37</v>
      </c>
      <c r="H1985" t="n">
        <v>2.16</v>
      </c>
      <c r="I1985" t="n">
        <v>8</v>
      </c>
      <c r="J1985" t="n">
        <v>299.06</v>
      </c>
      <c r="K1985" t="n">
        <v>57.72</v>
      </c>
      <c r="L1985" t="n">
        <v>36.25</v>
      </c>
      <c r="M1985" t="n">
        <v>6</v>
      </c>
      <c r="N1985" t="n">
        <v>85.09</v>
      </c>
      <c r="O1985" t="n">
        <v>37118.41</v>
      </c>
      <c r="P1985" t="n">
        <v>343.22</v>
      </c>
      <c r="Q1985" t="n">
        <v>608.8</v>
      </c>
      <c r="R1985" t="n">
        <v>51.85</v>
      </c>
      <c r="S1985" t="n">
        <v>46.36</v>
      </c>
      <c r="T1985" t="n">
        <v>2434.74</v>
      </c>
      <c r="U1985" t="n">
        <v>0.89</v>
      </c>
      <c r="V1985" t="n">
        <v>0.91</v>
      </c>
      <c r="W1985" t="n">
        <v>9.19</v>
      </c>
      <c r="X1985" t="n">
        <v>0.14</v>
      </c>
      <c r="Y1985" t="n">
        <v>1</v>
      </c>
      <c r="Z1985" t="n">
        <v>10</v>
      </c>
    </row>
    <row r="1986">
      <c r="A1986" t="n">
        <v>142</v>
      </c>
      <c r="B1986" t="n">
        <v>120</v>
      </c>
      <c r="C1986" t="inlineStr">
        <is>
          <t xml:space="preserve">CONCLUIDO	</t>
        </is>
      </c>
      <c r="D1986" t="n">
        <v>3.761</v>
      </c>
      <c r="E1986" t="n">
        <v>26.59</v>
      </c>
      <c r="F1986" t="n">
        <v>23.52</v>
      </c>
      <c r="G1986" t="n">
        <v>176.37</v>
      </c>
      <c r="H1986" t="n">
        <v>2.17</v>
      </c>
      <c r="I1986" t="n">
        <v>8</v>
      </c>
      <c r="J1986" t="n">
        <v>299.59</v>
      </c>
      <c r="K1986" t="n">
        <v>57.72</v>
      </c>
      <c r="L1986" t="n">
        <v>36.5</v>
      </c>
      <c r="M1986" t="n">
        <v>6</v>
      </c>
      <c r="N1986" t="n">
        <v>85.36</v>
      </c>
      <c r="O1986" t="n">
        <v>37183.24</v>
      </c>
      <c r="P1986" t="n">
        <v>342.87</v>
      </c>
      <c r="Q1986" t="n">
        <v>608.75</v>
      </c>
      <c r="R1986" t="n">
        <v>51.94</v>
      </c>
      <c r="S1986" t="n">
        <v>46.36</v>
      </c>
      <c r="T1986" t="n">
        <v>2476.47</v>
      </c>
      <c r="U1986" t="n">
        <v>0.89</v>
      </c>
      <c r="V1986" t="n">
        <v>0.91</v>
      </c>
      <c r="W1986" t="n">
        <v>9.19</v>
      </c>
      <c r="X1986" t="n">
        <v>0.14</v>
      </c>
      <c r="Y1986" t="n">
        <v>1</v>
      </c>
      <c r="Z1986" t="n">
        <v>10</v>
      </c>
    </row>
    <row r="1987">
      <c r="A1987" t="n">
        <v>143</v>
      </c>
      <c r="B1987" t="n">
        <v>120</v>
      </c>
      <c r="C1987" t="inlineStr">
        <is>
          <t xml:space="preserve">CONCLUIDO	</t>
        </is>
      </c>
      <c r="D1987" t="n">
        <v>3.7615</v>
      </c>
      <c r="E1987" t="n">
        <v>26.58</v>
      </c>
      <c r="F1987" t="n">
        <v>23.51</v>
      </c>
      <c r="G1987" t="n">
        <v>176.34</v>
      </c>
      <c r="H1987" t="n">
        <v>2.18</v>
      </c>
      <c r="I1987" t="n">
        <v>8</v>
      </c>
      <c r="J1987" t="n">
        <v>300.11</v>
      </c>
      <c r="K1987" t="n">
        <v>57.72</v>
      </c>
      <c r="L1987" t="n">
        <v>36.75</v>
      </c>
      <c r="M1987" t="n">
        <v>6</v>
      </c>
      <c r="N1987" t="n">
        <v>85.64</v>
      </c>
      <c r="O1987" t="n">
        <v>37248.06</v>
      </c>
      <c r="P1987" t="n">
        <v>342.76</v>
      </c>
      <c r="Q1987" t="n">
        <v>608.79</v>
      </c>
      <c r="R1987" t="n">
        <v>51.67</v>
      </c>
      <c r="S1987" t="n">
        <v>46.36</v>
      </c>
      <c r="T1987" t="n">
        <v>2340.24</v>
      </c>
      <c r="U1987" t="n">
        <v>0.9</v>
      </c>
      <c r="V1987" t="n">
        <v>0.91</v>
      </c>
      <c r="W1987" t="n">
        <v>9.19</v>
      </c>
      <c r="X1987" t="n">
        <v>0.14</v>
      </c>
      <c r="Y1987" t="n">
        <v>1</v>
      </c>
      <c r="Z1987" t="n">
        <v>10</v>
      </c>
    </row>
    <row r="1988">
      <c r="A1988" t="n">
        <v>144</v>
      </c>
      <c r="B1988" t="n">
        <v>120</v>
      </c>
      <c r="C1988" t="inlineStr">
        <is>
          <t xml:space="preserve">CONCLUIDO	</t>
        </is>
      </c>
      <c r="D1988" t="n">
        <v>3.7621</v>
      </c>
      <c r="E1988" t="n">
        <v>26.58</v>
      </c>
      <c r="F1988" t="n">
        <v>23.51</v>
      </c>
      <c r="G1988" t="n">
        <v>176.31</v>
      </c>
      <c r="H1988" t="n">
        <v>2.19</v>
      </c>
      <c r="I1988" t="n">
        <v>8</v>
      </c>
      <c r="J1988" t="n">
        <v>300.64</v>
      </c>
      <c r="K1988" t="n">
        <v>57.72</v>
      </c>
      <c r="L1988" t="n">
        <v>37</v>
      </c>
      <c r="M1988" t="n">
        <v>6</v>
      </c>
      <c r="N1988" t="n">
        <v>85.91</v>
      </c>
      <c r="O1988" t="n">
        <v>37313</v>
      </c>
      <c r="P1988" t="n">
        <v>342.53</v>
      </c>
      <c r="Q1988" t="n">
        <v>608.76</v>
      </c>
      <c r="R1988" t="n">
        <v>51.59</v>
      </c>
      <c r="S1988" t="n">
        <v>46.36</v>
      </c>
      <c r="T1988" t="n">
        <v>2300.84</v>
      </c>
      <c r="U1988" t="n">
        <v>0.9</v>
      </c>
      <c r="V1988" t="n">
        <v>0.91</v>
      </c>
      <c r="W1988" t="n">
        <v>9.19</v>
      </c>
      <c r="X1988" t="n">
        <v>0.14</v>
      </c>
      <c r="Y1988" t="n">
        <v>1</v>
      </c>
      <c r="Z1988" t="n">
        <v>10</v>
      </c>
    </row>
    <row r="1989">
      <c r="A1989" t="n">
        <v>145</v>
      </c>
      <c r="B1989" t="n">
        <v>120</v>
      </c>
      <c r="C1989" t="inlineStr">
        <is>
          <t xml:space="preserve">CONCLUIDO	</t>
        </is>
      </c>
      <c r="D1989" t="n">
        <v>3.762</v>
      </c>
      <c r="E1989" t="n">
        <v>26.58</v>
      </c>
      <c r="F1989" t="n">
        <v>23.51</v>
      </c>
      <c r="G1989" t="n">
        <v>176.31</v>
      </c>
      <c r="H1989" t="n">
        <v>2.2</v>
      </c>
      <c r="I1989" t="n">
        <v>8</v>
      </c>
      <c r="J1989" t="n">
        <v>301.17</v>
      </c>
      <c r="K1989" t="n">
        <v>57.72</v>
      </c>
      <c r="L1989" t="n">
        <v>37.25</v>
      </c>
      <c r="M1989" t="n">
        <v>6</v>
      </c>
      <c r="N1989" t="n">
        <v>86.19</v>
      </c>
      <c r="O1989" t="n">
        <v>37378.06</v>
      </c>
      <c r="P1989" t="n">
        <v>342.21</v>
      </c>
      <c r="Q1989" t="n">
        <v>608.77</v>
      </c>
      <c r="R1989" t="n">
        <v>51.6</v>
      </c>
      <c r="S1989" t="n">
        <v>46.36</v>
      </c>
      <c r="T1989" t="n">
        <v>2305.89</v>
      </c>
      <c r="U1989" t="n">
        <v>0.9</v>
      </c>
      <c r="V1989" t="n">
        <v>0.91</v>
      </c>
      <c r="W1989" t="n">
        <v>9.19</v>
      </c>
      <c r="X1989" t="n">
        <v>0.14</v>
      </c>
      <c r="Y1989" t="n">
        <v>1</v>
      </c>
      <c r="Z1989" t="n">
        <v>10</v>
      </c>
    </row>
    <row r="1990">
      <c r="A1990" t="n">
        <v>146</v>
      </c>
      <c r="B1990" t="n">
        <v>120</v>
      </c>
      <c r="C1990" t="inlineStr">
        <is>
          <t xml:space="preserve">CONCLUIDO	</t>
        </is>
      </c>
      <c r="D1990" t="n">
        <v>3.7625</v>
      </c>
      <c r="E1990" t="n">
        <v>26.58</v>
      </c>
      <c r="F1990" t="n">
        <v>23.5</v>
      </c>
      <c r="G1990" t="n">
        <v>176.29</v>
      </c>
      <c r="H1990" t="n">
        <v>2.21</v>
      </c>
      <c r="I1990" t="n">
        <v>8</v>
      </c>
      <c r="J1990" t="n">
        <v>301.69</v>
      </c>
      <c r="K1990" t="n">
        <v>57.72</v>
      </c>
      <c r="L1990" t="n">
        <v>37.5</v>
      </c>
      <c r="M1990" t="n">
        <v>6</v>
      </c>
      <c r="N1990" t="n">
        <v>86.47</v>
      </c>
      <c r="O1990" t="n">
        <v>37443.23</v>
      </c>
      <c r="P1990" t="n">
        <v>341.98</v>
      </c>
      <c r="Q1990" t="n">
        <v>608.76</v>
      </c>
      <c r="R1990" t="n">
        <v>51.53</v>
      </c>
      <c r="S1990" t="n">
        <v>46.36</v>
      </c>
      <c r="T1990" t="n">
        <v>2270.69</v>
      </c>
      <c r="U1990" t="n">
        <v>0.9</v>
      </c>
      <c r="V1990" t="n">
        <v>0.91</v>
      </c>
      <c r="W1990" t="n">
        <v>9.19</v>
      </c>
      <c r="X1990" t="n">
        <v>0.13</v>
      </c>
      <c r="Y1990" t="n">
        <v>1</v>
      </c>
      <c r="Z1990" t="n">
        <v>10</v>
      </c>
    </row>
    <row r="1991">
      <c r="A1991" t="n">
        <v>147</v>
      </c>
      <c r="B1991" t="n">
        <v>120</v>
      </c>
      <c r="C1991" t="inlineStr">
        <is>
          <t xml:space="preserve">CONCLUIDO	</t>
        </is>
      </c>
      <c r="D1991" t="n">
        <v>3.7628</v>
      </c>
      <c r="E1991" t="n">
        <v>26.58</v>
      </c>
      <c r="F1991" t="n">
        <v>23.5</v>
      </c>
      <c r="G1991" t="n">
        <v>176.27</v>
      </c>
      <c r="H1991" t="n">
        <v>2.22</v>
      </c>
      <c r="I1991" t="n">
        <v>8</v>
      </c>
      <c r="J1991" t="n">
        <v>302.22</v>
      </c>
      <c r="K1991" t="n">
        <v>57.72</v>
      </c>
      <c r="L1991" t="n">
        <v>37.75</v>
      </c>
      <c r="M1991" t="n">
        <v>6</v>
      </c>
      <c r="N1991" t="n">
        <v>86.75</v>
      </c>
      <c r="O1991" t="n">
        <v>37508.53</v>
      </c>
      <c r="P1991" t="n">
        <v>341.5</v>
      </c>
      <c r="Q1991" t="n">
        <v>608.75</v>
      </c>
      <c r="R1991" t="n">
        <v>51.45</v>
      </c>
      <c r="S1991" t="n">
        <v>46.36</v>
      </c>
      <c r="T1991" t="n">
        <v>2234.89</v>
      </c>
      <c r="U1991" t="n">
        <v>0.9</v>
      </c>
      <c r="V1991" t="n">
        <v>0.91</v>
      </c>
      <c r="W1991" t="n">
        <v>9.19</v>
      </c>
      <c r="X1991" t="n">
        <v>0.13</v>
      </c>
      <c r="Y1991" t="n">
        <v>1</v>
      </c>
      <c r="Z1991" t="n">
        <v>10</v>
      </c>
    </row>
    <row r="1992">
      <c r="A1992" t="n">
        <v>148</v>
      </c>
      <c r="B1992" t="n">
        <v>120</v>
      </c>
      <c r="C1992" t="inlineStr">
        <is>
          <t xml:space="preserve">CONCLUIDO	</t>
        </is>
      </c>
      <c r="D1992" t="n">
        <v>3.7623</v>
      </c>
      <c r="E1992" t="n">
        <v>26.58</v>
      </c>
      <c r="F1992" t="n">
        <v>23.51</v>
      </c>
      <c r="G1992" t="n">
        <v>176.29</v>
      </c>
      <c r="H1992" t="n">
        <v>2.24</v>
      </c>
      <c r="I1992" t="n">
        <v>8</v>
      </c>
      <c r="J1992" t="n">
        <v>302.75</v>
      </c>
      <c r="K1992" t="n">
        <v>57.72</v>
      </c>
      <c r="L1992" t="n">
        <v>38</v>
      </c>
      <c r="M1992" t="n">
        <v>6</v>
      </c>
      <c r="N1992" t="n">
        <v>87.03</v>
      </c>
      <c r="O1992" t="n">
        <v>37573.94</v>
      </c>
      <c r="P1992" t="n">
        <v>341.57</v>
      </c>
      <c r="Q1992" t="n">
        <v>608.79</v>
      </c>
      <c r="R1992" t="n">
        <v>51.48</v>
      </c>
      <c r="S1992" t="n">
        <v>46.36</v>
      </c>
      <c r="T1992" t="n">
        <v>2248.69</v>
      </c>
      <c r="U1992" t="n">
        <v>0.9</v>
      </c>
      <c r="V1992" t="n">
        <v>0.91</v>
      </c>
      <c r="W1992" t="n">
        <v>9.19</v>
      </c>
      <c r="X1992" t="n">
        <v>0.13</v>
      </c>
      <c r="Y1992" t="n">
        <v>1</v>
      </c>
      <c r="Z1992" t="n">
        <v>10</v>
      </c>
    </row>
    <row r="1993">
      <c r="A1993" t="n">
        <v>149</v>
      </c>
      <c r="B1993" t="n">
        <v>120</v>
      </c>
      <c r="C1993" t="inlineStr">
        <is>
          <t xml:space="preserve">CONCLUIDO	</t>
        </is>
      </c>
      <c r="D1993" t="n">
        <v>3.763</v>
      </c>
      <c r="E1993" t="n">
        <v>26.57</v>
      </c>
      <c r="F1993" t="n">
        <v>23.5</v>
      </c>
      <c r="G1993" t="n">
        <v>176.26</v>
      </c>
      <c r="H1993" t="n">
        <v>2.25</v>
      </c>
      <c r="I1993" t="n">
        <v>8</v>
      </c>
      <c r="J1993" t="n">
        <v>303.29</v>
      </c>
      <c r="K1993" t="n">
        <v>57.72</v>
      </c>
      <c r="L1993" t="n">
        <v>38.25</v>
      </c>
      <c r="M1993" t="n">
        <v>6</v>
      </c>
      <c r="N1993" t="n">
        <v>87.31</v>
      </c>
      <c r="O1993" t="n">
        <v>37639.48</v>
      </c>
      <c r="P1993" t="n">
        <v>341.13</v>
      </c>
      <c r="Q1993" t="n">
        <v>608.77</v>
      </c>
      <c r="R1993" t="n">
        <v>51.36</v>
      </c>
      <c r="S1993" t="n">
        <v>46.36</v>
      </c>
      <c r="T1993" t="n">
        <v>2185.43</v>
      </c>
      <c r="U1993" t="n">
        <v>0.9</v>
      </c>
      <c r="V1993" t="n">
        <v>0.91</v>
      </c>
      <c r="W1993" t="n">
        <v>9.19</v>
      </c>
      <c r="X1993" t="n">
        <v>0.13</v>
      </c>
      <c r="Y1993" t="n">
        <v>1</v>
      </c>
      <c r="Z1993" t="n">
        <v>10</v>
      </c>
    </row>
    <row r="1994">
      <c r="A1994" t="n">
        <v>150</v>
      </c>
      <c r="B1994" t="n">
        <v>120</v>
      </c>
      <c r="C1994" t="inlineStr">
        <is>
          <t xml:space="preserve">CONCLUIDO	</t>
        </is>
      </c>
      <c r="D1994" t="n">
        <v>3.7635</v>
      </c>
      <c r="E1994" t="n">
        <v>26.57</v>
      </c>
      <c r="F1994" t="n">
        <v>23.5</v>
      </c>
      <c r="G1994" t="n">
        <v>176.23</v>
      </c>
      <c r="H1994" t="n">
        <v>2.26</v>
      </c>
      <c r="I1994" t="n">
        <v>8</v>
      </c>
      <c r="J1994" t="n">
        <v>303.82</v>
      </c>
      <c r="K1994" t="n">
        <v>57.72</v>
      </c>
      <c r="L1994" t="n">
        <v>38.5</v>
      </c>
      <c r="M1994" t="n">
        <v>6</v>
      </c>
      <c r="N1994" t="n">
        <v>87.59</v>
      </c>
      <c r="O1994" t="n">
        <v>37705.13</v>
      </c>
      <c r="P1994" t="n">
        <v>340.47</v>
      </c>
      <c r="Q1994" t="n">
        <v>608.75</v>
      </c>
      <c r="R1994" t="n">
        <v>51.21</v>
      </c>
      <c r="S1994" t="n">
        <v>46.36</v>
      </c>
      <c r="T1994" t="n">
        <v>2112.76</v>
      </c>
      <c r="U1994" t="n">
        <v>0.91</v>
      </c>
      <c r="V1994" t="n">
        <v>0.91</v>
      </c>
      <c r="W1994" t="n">
        <v>9.19</v>
      </c>
      <c r="X1994" t="n">
        <v>0.13</v>
      </c>
      <c r="Y1994" t="n">
        <v>1</v>
      </c>
      <c r="Z1994" t="n">
        <v>10</v>
      </c>
    </row>
    <row r="1995">
      <c r="A1995" t="n">
        <v>151</v>
      </c>
      <c r="B1995" t="n">
        <v>120</v>
      </c>
      <c r="C1995" t="inlineStr">
        <is>
          <t xml:space="preserve">CONCLUIDO	</t>
        </is>
      </c>
      <c r="D1995" t="n">
        <v>3.7624</v>
      </c>
      <c r="E1995" t="n">
        <v>26.58</v>
      </c>
      <c r="F1995" t="n">
        <v>23.51</v>
      </c>
      <c r="G1995" t="n">
        <v>176.29</v>
      </c>
      <c r="H1995" t="n">
        <v>2.27</v>
      </c>
      <c r="I1995" t="n">
        <v>8</v>
      </c>
      <c r="J1995" t="n">
        <v>304.35</v>
      </c>
      <c r="K1995" t="n">
        <v>57.72</v>
      </c>
      <c r="L1995" t="n">
        <v>38.75</v>
      </c>
      <c r="M1995" t="n">
        <v>6</v>
      </c>
      <c r="N1995" t="n">
        <v>87.88</v>
      </c>
      <c r="O1995" t="n">
        <v>37770.91</v>
      </c>
      <c r="P1995" t="n">
        <v>340.06</v>
      </c>
      <c r="Q1995" t="n">
        <v>608.8</v>
      </c>
      <c r="R1995" t="n">
        <v>51.41</v>
      </c>
      <c r="S1995" t="n">
        <v>46.36</v>
      </c>
      <c r="T1995" t="n">
        <v>2211.64</v>
      </c>
      <c r="U1995" t="n">
        <v>0.9</v>
      </c>
      <c r="V1995" t="n">
        <v>0.91</v>
      </c>
      <c r="W1995" t="n">
        <v>9.19</v>
      </c>
      <c r="X1995" t="n">
        <v>0.13</v>
      </c>
      <c r="Y1995" t="n">
        <v>1</v>
      </c>
      <c r="Z1995" t="n">
        <v>10</v>
      </c>
    </row>
    <row r="1996">
      <c r="A1996" t="n">
        <v>152</v>
      </c>
      <c r="B1996" t="n">
        <v>120</v>
      </c>
      <c r="C1996" t="inlineStr">
        <is>
          <t xml:space="preserve">CONCLUIDO	</t>
        </is>
      </c>
      <c r="D1996" t="n">
        <v>3.7622</v>
      </c>
      <c r="E1996" t="n">
        <v>26.58</v>
      </c>
      <c r="F1996" t="n">
        <v>23.51</v>
      </c>
      <c r="G1996" t="n">
        <v>176.3</v>
      </c>
      <c r="H1996" t="n">
        <v>2.28</v>
      </c>
      <c r="I1996" t="n">
        <v>8</v>
      </c>
      <c r="J1996" t="n">
        <v>304.89</v>
      </c>
      <c r="K1996" t="n">
        <v>57.72</v>
      </c>
      <c r="L1996" t="n">
        <v>39</v>
      </c>
      <c r="M1996" t="n">
        <v>6</v>
      </c>
      <c r="N1996" t="n">
        <v>88.16</v>
      </c>
      <c r="O1996" t="n">
        <v>37836.81</v>
      </c>
      <c r="P1996" t="n">
        <v>339.26</v>
      </c>
      <c r="Q1996" t="n">
        <v>608.83</v>
      </c>
      <c r="R1996" t="n">
        <v>51.51</v>
      </c>
      <c r="S1996" t="n">
        <v>46.36</v>
      </c>
      <c r="T1996" t="n">
        <v>2260.33</v>
      </c>
      <c r="U1996" t="n">
        <v>0.9</v>
      </c>
      <c r="V1996" t="n">
        <v>0.91</v>
      </c>
      <c r="W1996" t="n">
        <v>9.19</v>
      </c>
      <c r="X1996" t="n">
        <v>0.14</v>
      </c>
      <c r="Y1996" t="n">
        <v>1</v>
      </c>
      <c r="Z1996" t="n">
        <v>10</v>
      </c>
    </row>
    <row r="1997">
      <c r="A1997" t="n">
        <v>153</v>
      </c>
      <c r="B1997" t="n">
        <v>120</v>
      </c>
      <c r="C1997" t="inlineStr">
        <is>
          <t xml:space="preserve">CONCLUIDO	</t>
        </is>
      </c>
      <c r="D1997" t="n">
        <v>3.7627</v>
      </c>
      <c r="E1997" t="n">
        <v>26.58</v>
      </c>
      <c r="F1997" t="n">
        <v>23.5</v>
      </c>
      <c r="G1997" t="n">
        <v>176.28</v>
      </c>
      <c r="H1997" t="n">
        <v>2.29</v>
      </c>
      <c r="I1997" t="n">
        <v>8</v>
      </c>
      <c r="J1997" t="n">
        <v>305.42</v>
      </c>
      <c r="K1997" t="n">
        <v>57.72</v>
      </c>
      <c r="L1997" t="n">
        <v>39.25</v>
      </c>
      <c r="M1997" t="n">
        <v>6</v>
      </c>
      <c r="N1997" t="n">
        <v>88.45</v>
      </c>
      <c r="O1997" t="n">
        <v>37902.83</v>
      </c>
      <c r="P1997" t="n">
        <v>339</v>
      </c>
      <c r="Q1997" t="n">
        <v>608.76</v>
      </c>
      <c r="R1997" t="n">
        <v>51.45</v>
      </c>
      <c r="S1997" t="n">
        <v>46.36</v>
      </c>
      <c r="T1997" t="n">
        <v>2233.46</v>
      </c>
      <c r="U1997" t="n">
        <v>0.9</v>
      </c>
      <c r="V1997" t="n">
        <v>0.91</v>
      </c>
      <c r="W1997" t="n">
        <v>9.19</v>
      </c>
      <c r="X1997" t="n">
        <v>0.13</v>
      </c>
      <c r="Y1997" t="n">
        <v>1</v>
      </c>
      <c r="Z1997" t="n">
        <v>10</v>
      </c>
    </row>
    <row r="1998">
      <c r="A1998" t="n">
        <v>154</v>
      </c>
      <c r="B1998" t="n">
        <v>120</v>
      </c>
      <c r="C1998" t="inlineStr">
        <is>
          <t xml:space="preserve">CONCLUIDO	</t>
        </is>
      </c>
      <c r="D1998" t="n">
        <v>3.7622</v>
      </c>
      <c r="E1998" t="n">
        <v>26.58</v>
      </c>
      <c r="F1998" t="n">
        <v>23.51</v>
      </c>
      <c r="G1998" t="n">
        <v>176.3</v>
      </c>
      <c r="H1998" t="n">
        <v>2.3</v>
      </c>
      <c r="I1998" t="n">
        <v>8</v>
      </c>
      <c r="J1998" t="n">
        <v>305.96</v>
      </c>
      <c r="K1998" t="n">
        <v>57.72</v>
      </c>
      <c r="L1998" t="n">
        <v>39.5</v>
      </c>
      <c r="M1998" t="n">
        <v>6</v>
      </c>
      <c r="N1998" t="n">
        <v>88.73</v>
      </c>
      <c r="O1998" t="n">
        <v>37968.98</v>
      </c>
      <c r="P1998" t="n">
        <v>338.1</v>
      </c>
      <c r="Q1998" t="n">
        <v>608.75</v>
      </c>
      <c r="R1998" t="n">
        <v>51.69</v>
      </c>
      <c r="S1998" t="n">
        <v>46.36</v>
      </c>
      <c r="T1998" t="n">
        <v>2352.5</v>
      </c>
      <c r="U1998" t="n">
        <v>0.9</v>
      </c>
      <c r="V1998" t="n">
        <v>0.91</v>
      </c>
      <c r="W1998" t="n">
        <v>9.19</v>
      </c>
      <c r="X1998" t="n">
        <v>0.14</v>
      </c>
      <c r="Y1998" t="n">
        <v>1</v>
      </c>
      <c r="Z1998" t="n">
        <v>10</v>
      </c>
    </row>
    <row r="1999">
      <c r="A1999" t="n">
        <v>155</v>
      </c>
      <c r="B1999" t="n">
        <v>120</v>
      </c>
      <c r="C1999" t="inlineStr">
        <is>
          <t xml:space="preserve">CONCLUIDO	</t>
        </is>
      </c>
      <c r="D1999" t="n">
        <v>3.7605</v>
      </c>
      <c r="E1999" t="n">
        <v>26.59</v>
      </c>
      <c r="F1999" t="n">
        <v>23.52</v>
      </c>
      <c r="G1999" t="n">
        <v>176.39</v>
      </c>
      <c r="H1999" t="n">
        <v>2.31</v>
      </c>
      <c r="I1999" t="n">
        <v>8</v>
      </c>
      <c r="J1999" t="n">
        <v>306.49</v>
      </c>
      <c r="K1999" t="n">
        <v>57.72</v>
      </c>
      <c r="L1999" t="n">
        <v>39.75</v>
      </c>
      <c r="M1999" t="n">
        <v>6</v>
      </c>
      <c r="N1999" t="n">
        <v>89.02</v>
      </c>
      <c r="O1999" t="n">
        <v>38035.25</v>
      </c>
      <c r="P1999" t="n">
        <v>338.03</v>
      </c>
      <c r="Q1999" t="n">
        <v>608.79</v>
      </c>
      <c r="R1999" t="n">
        <v>51.83</v>
      </c>
      <c r="S1999" t="n">
        <v>46.36</v>
      </c>
      <c r="T1999" t="n">
        <v>2422.03</v>
      </c>
      <c r="U1999" t="n">
        <v>0.89</v>
      </c>
      <c r="V1999" t="n">
        <v>0.91</v>
      </c>
      <c r="W1999" t="n">
        <v>9.199999999999999</v>
      </c>
      <c r="X1999" t="n">
        <v>0.15</v>
      </c>
      <c r="Y1999" t="n">
        <v>1</v>
      </c>
      <c r="Z1999" t="n">
        <v>10</v>
      </c>
    </row>
    <row r="2000">
      <c r="A2000" t="n">
        <v>156</v>
      </c>
      <c r="B2000" t="n">
        <v>120</v>
      </c>
      <c r="C2000" t="inlineStr">
        <is>
          <t xml:space="preserve">CONCLUIDO	</t>
        </is>
      </c>
      <c r="D2000" t="n">
        <v>3.7614</v>
      </c>
      <c r="E2000" t="n">
        <v>26.59</v>
      </c>
      <c r="F2000" t="n">
        <v>23.51</v>
      </c>
      <c r="G2000" t="n">
        <v>176.34</v>
      </c>
      <c r="H2000" t="n">
        <v>2.32</v>
      </c>
      <c r="I2000" t="n">
        <v>8</v>
      </c>
      <c r="J2000" t="n">
        <v>307.03</v>
      </c>
      <c r="K2000" t="n">
        <v>57.72</v>
      </c>
      <c r="L2000" t="n">
        <v>40</v>
      </c>
      <c r="M2000" t="n">
        <v>6</v>
      </c>
      <c r="N2000" t="n">
        <v>89.31</v>
      </c>
      <c r="O2000" t="n">
        <v>38101.64</v>
      </c>
      <c r="P2000" t="n">
        <v>337.04</v>
      </c>
      <c r="Q2000" t="n">
        <v>608.76</v>
      </c>
      <c r="R2000" t="n">
        <v>51.74</v>
      </c>
      <c r="S2000" t="n">
        <v>46.36</v>
      </c>
      <c r="T2000" t="n">
        <v>2379.97</v>
      </c>
      <c r="U2000" t="n">
        <v>0.9</v>
      </c>
      <c r="V2000" t="n">
        <v>0.91</v>
      </c>
      <c r="W2000" t="n">
        <v>9.19</v>
      </c>
      <c r="X2000" t="n">
        <v>0.14</v>
      </c>
      <c r="Y2000" t="n">
        <v>1</v>
      </c>
      <c r="Z2000" t="n">
        <v>10</v>
      </c>
    </row>
    <row r="2001">
      <c r="A2001" t="n">
        <v>0</v>
      </c>
      <c r="B2001" t="n">
        <v>145</v>
      </c>
      <c r="C2001" t="inlineStr">
        <is>
          <t xml:space="preserve">CONCLUIDO	</t>
        </is>
      </c>
      <c r="D2001" t="n">
        <v>1.7549</v>
      </c>
      <c r="E2001" t="n">
        <v>56.98</v>
      </c>
      <c r="F2001" t="n">
        <v>31.89</v>
      </c>
      <c r="G2001" t="n">
        <v>4.65</v>
      </c>
      <c r="H2001" t="n">
        <v>0.06</v>
      </c>
      <c r="I2001" t="n">
        <v>411</v>
      </c>
      <c r="J2001" t="n">
        <v>285.18</v>
      </c>
      <c r="K2001" t="n">
        <v>61.2</v>
      </c>
      <c r="L2001" t="n">
        <v>1</v>
      </c>
      <c r="M2001" t="n">
        <v>409</v>
      </c>
      <c r="N2001" t="n">
        <v>77.98</v>
      </c>
      <c r="O2001" t="n">
        <v>35406.83</v>
      </c>
      <c r="P2001" t="n">
        <v>572.61</v>
      </c>
      <c r="Q2001" t="n">
        <v>610.21</v>
      </c>
      <c r="R2001" t="n">
        <v>312.53</v>
      </c>
      <c r="S2001" t="n">
        <v>46.36</v>
      </c>
      <c r="T2001" t="n">
        <v>130757.14</v>
      </c>
      <c r="U2001" t="n">
        <v>0.15</v>
      </c>
      <c r="V2001" t="n">
        <v>0.67</v>
      </c>
      <c r="W2001" t="n">
        <v>9.84</v>
      </c>
      <c r="X2001" t="n">
        <v>8.48</v>
      </c>
      <c r="Y2001" t="n">
        <v>1</v>
      </c>
      <c r="Z2001" t="n">
        <v>10</v>
      </c>
    </row>
    <row r="2002">
      <c r="A2002" t="n">
        <v>1</v>
      </c>
      <c r="B2002" t="n">
        <v>145</v>
      </c>
      <c r="C2002" t="inlineStr">
        <is>
          <t xml:space="preserve">CONCLUIDO	</t>
        </is>
      </c>
      <c r="D2002" t="n">
        <v>2.0365</v>
      </c>
      <c r="E2002" t="n">
        <v>49.1</v>
      </c>
      <c r="F2002" t="n">
        <v>29.66</v>
      </c>
      <c r="G2002" t="n">
        <v>5.82</v>
      </c>
      <c r="H2002" t="n">
        <v>0.08</v>
      </c>
      <c r="I2002" t="n">
        <v>306</v>
      </c>
      <c r="J2002" t="n">
        <v>285.68</v>
      </c>
      <c r="K2002" t="n">
        <v>61.2</v>
      </c>
      <c r="L2002" t="n">
        <v>1.25</v>
      </c>
      <c r="M2002" t="n">
        <v>304</v>
      </c>
      <c r="N2002" t="n">
        <v>78.23999999999999</v>
      </c>
      <c r="O2002" t="n">
        <v>35468.6</v>
      </c>
      <c r="P2002" t="n">
        <v>532.87</v>
      </c>
      <c r="Q2002" t="n">
        <v>610.35</v>
      </c>
      <c r="R2002" t="n">
        <v>242.25</v>
      </c>
      <c r="S2002" t="n">
        <v>46.36</v>
      </c>
      <c r="T2002" t="n">
        <v>96140.67</v>
      </c>
      <c r="U2002" t="n">
        <v>0.19</v>
      </c>
      <c r="V2002" t="n">
        <v>0.72</v>
      </c>
      <c r="W2002" t="n">
        <v>9.69</v>
      </c>
      <c r="X2002" t="n">
        <v>6.26</v>
      </c>
      <c r="Y2002" t="n">
        <v>1</v>
      </c>
      <c r="Z2002" t="n">
        <v>10</v>
      </c>
    </row>
    <row r="2003">
      <c r="A2003" t="n">
        <v>2</v>
      </c>
      <c r="B2003" t="n">
        <v>145</v>
      </c>
      <c r="C2003" t="inlineStr">
        <is>
          <t xml:space="preserve">CONCLUIDO	</t>
        </is>
      </c>
      <c r="D2003" t="n">
        <v>2.2505</v>
      </c>
      <c r="E2003" t="n">
        <v>44.44</v>
      </c>
      <c r="F2003" t="n">
        <v>28.34</v>
      </c>
      <c r="G2003" t="n">
        <v>6.97</v>
      </c>
      <c r="H2003" t="n">
        <v>0.09</v>
      </c>
      <c r="I2003" t="n">
        <v>244</v>
      </c>
      <c r="J2003" t="n">
        <v>286.19</v>
      </c>
      <c r="K2003" t="n">
        <v>61.2</v>
      </c>
      <c r="L2003" t="n">
        <v>1.5</v>
      </c>
      <c r="M2003" t="n">
        <v>242</v>
      </c>
      <c r="N2003" t="n">
        <v>78.48999999999999</v>
      </c>
      <c r="O2003" t="n">
        <v>35530.47</v>
      </c>
      <c r="P2003" t="n">
        <v>509.11</v>
      </c>
      <c r="Q2003" t="n">
        <v>609.78</v>
      </c>
      <c r="R2003" t="n">
        <v>201.52</v>
      </c>
      <c r="S2003" t="n">
        <v>46.36</v>
      </c>
      <c r="T2003" t="n">
        <v>76089.3</v>
      </c>
      <c r="U2003" t="n">
        <v>0.23</v>
      </c>
      <c r="V2003" t="n">
        <v>0.75</v>
      </c>
      <c r="W2003" t="n">
        <v>9.57</v>
      </c>
      <c r="X2003" t="n">
        <v>4.94</v>
      </c>
      <c r="Y2003" t="n">
        <v>1</v>
      </c>
      <c r="Z2003" t="n">
        <v>10</v>
      </c>
    </row>
    <row r="2004">
      <c r="A2004" t="n">
        <v>3</v>
      </c>
      <c r="B2004" t="n">
        <v>145</v>
      </c>
      <c r="C2004" t="inlineStr">
        <is>
          <t xml:space="preserve">CONCLUIDO	</t>
        </is>
      </c>
      <c r="D2004" t="n">
        <v>2.417</v>
      </c>
      <c r="E2004" t="n">
        <v>41.37</v>
      </c>
      <c r="F2004" t="n">
        <v>27.49</v>
      </c>
      <c r="G2004" t="n">
        <v>8.119999999999999</v>
      </c>
      <c r="H2004" t="n">
        <v>0.11</v>
      </c>
      <c r="I2004" t="n">
        <v>203</v>
      </c>
      <c r="J2004" t="n">
        <v>286.69</v>
      </c>
      <c r="K2004" t="n">
        <v>61.2</v>
      </c>
      <c r="L2004" t="n">
        <v>1.75</v>
      </c>
      <c r="M2004" t="n">
        <v>201</v>
      </c>
      <c r="N2004" t="n">
        <v>78.73999999999999</v>
      </c>
      <c r="O2004" t="n">
        <v>35592.57</v>
      </c>
      <c r="P2004" t="n">
        <v>493.79</v>
      </c>
      <c r="Q2004" t="n">
        <v>609.83</v>
      </c>
      <c r="R2004" t="n">
        <v>175.25</v>
      </c>
      <c r="S2004" t="n">
        <v>46.36</v>
      </c>
      <c r="T2004" t="n">
        <v>63157.21</v>
      </c>
      <c r="U2004" t="n">
        <v>0.26</v>
      </c>
      <c r="V2004" t="n">
        <v>0.78</v>
      </c>
      <c r="W2004" t="n">
        <v>9.49</v>
      </c>
      <c r="X2004" t="n">
        <v>4.09</v>
      </c>
      <c r="Y2004" t="n">
        <v>1</v>
      </c>
      <c r="Z2004" t="n">
        <v>10</v>
      </c>
    </row>
    <row r="2005">
      <c r="A2005" t="n">
        <v>4</v>
      </c>
      <c r="B2005" t="n">
        <v>145</v>
      </c>
      <c r="C2005" t="inlineStr">
        <is>
          <t xml:space="preserve">CONCLUIDO	</t>
        </is>
      </c>
      <c r="D2005" t="n">
        <v>2.5494</v>
      </c>
      <c r="E2005" t="n">
        <v>39.22</v>
      </c>
      <c r="F2005" t="n">
        <v>26.9</v>
      </c>
      <c r="G2005" t="n">
        <v>9.279999999999999</v>
      </c>
      <c r="H2005" t="n">
        <v>0.12</v>
      </c>
      <c r="I2005" t="n">
        <v>174</v>
      </c>
      <c r="J2005" t="n">
        <v>287.19</v>
      </c>
      <c r="K2005" t="n">
        <v>61.2</v>
      </c>
      <c r="L2005" t="n">
        <v>2</v>
      </c>
      <c r="M2005" t="n">
        <v>172</v>
      </c>
      <c r="N2005" t="n">
        <v>78.98999999999999</v>
      </c>
      <c r="O2005" t="n">
        <v>35654.65</v>
      </c>
      <c r="P2005" t="n">
        <v>483.2</v>
      </c>
      <c r="Q2005" t="n">
        <v>609.6900000000001</v>
      </c>
      <c r="R2005" t="n">
        <v>156.55</v>
      </c>
      <c r="S2005" t="n">
        <v>46.36</v>
      </c>
      <c r="T2005" t="n">
        <v>53952.52</v>
      </c>
      <c r="U2005" t="n">
        <v>0.3</v>
      </c>
      <c r="V2005" t="n">
        <v>0.79</v>
      </c>
      <c r="W2005" t="n">
        <v>9.470000000000001</v>
      </c>
      <c r="X2005" t="n">
        <v>3.51</v>
      </c>
      <c r="Y2005" t="n">
        <v>1</v>
      </c>
      <c r="Z2005" t="n">
        <v>10</v>
      </c>
    </row>
    <row r="2006">
      <c r="A2006" t="n">
        <v>5</v>
      </c>
      <c r="B2006" t="n">
        <v>145</v>
      </c>
      <c r="C2006" t="inlineStr">
        <is>
          <t xml:space="preserve">CONCLUIDO	</t>
        </is>
      </c>
      <c r="D2006" t="n">
        <v>2.6607</v>
      </c>
      <c r="E2006" t="n">
        <v>37.58</v>
      </c>
      <c r="F2006" t="n">
        <v>26.44</v>
      </c>
      <c r="G2006" t="n">
        <v>10.44</v>
      </c>
      <c r="H2006" t="n">
        <v>0.14</v>
      </c>
      <c r="I2006" t="n">
        <v>152</v>
      </c>
      <c r="J2006" t="n">
        <v>287.7</v>
      </c>
      <c r="K2006" t="n">
        <v>61.2</v>
      </c>
      <c r="L2006" t="n">
        <v>2.25</v>
      </c>
      <c r="M2006" t="n">
        <v>150</v>
      </c>
      <c r="N2006" t="n">
        <v>79.25</v>
      </c>
      <c r="O2006" t="n">
        <v>35716.83</v>
      </c>
      <c r="P2006" t="n">
        <v>474.95</v>
      </c>
      <c r="Q2006" t="n">
        <v>609.54</v>
      </c>
      <c r="R2006" t="n">
        <v>142.22</v>
      </c>
      <c r="S2006" t="n">
        <v>46.36</v>
      </c>
      <c r="T2006" t="n">
        <v>46896.67</v>
      </c>
      <c r="U2006" t="n">
        <v>0.33</v>
      </c>
      <c r="V2006" t="n">
        <v>0.8100000000000001</v>
      </c>
      <c r="W2006" t="n">
        <v>9.43</v>
      </c>
      <c r="X2006" t="n">
        <v>3.06</v>
      </c>
      <c r="Y2006" t="n">
        <v>1</v>
      </c>
      <c r="Z2006" t="n">
        <v>10</v>
      </c>
    </row>
    <row r="2007">
      <c r="A2007" t="n">
        <v>6</v>
      </c>
      <c r="B2007" t="n">
        <v>145</v>
      </c>
      <c r="C2007" t="inlineStr">
        <is>
          <t xml:space="preserve">CONCLUIDO	</t>
        </is>
      </c>
      <c r="D2007" t="n">
        <v>2.747</v>
      </c>
      <c r="E2007" t="n">
        <v>36.4</v>
      </c>
      <c r="F2007" t="n">
        <v>26.13</v>
      </c>
      <c r="G2007" t="n">
        <v>11.53</v>
      </c>
      <c r="H2007" t="n">
        <v>0.15</v>
      </c>
      <c r="I2007" t="n">
        <v>136</v>
      </c>
      <c r="J2007" t="n">
        <v>288.2</v>
      </c>
      <c r="K2007" t="n">
        <v>61.2</v>
      </c>
      <c r="L2007" t="n">
        <v>2.5</v>
      </c>
      <c r="M2007" t="n">
        <v>134</v>
      </c>
      <c r="N2007" t="n">
        <v>79.5</v>
      </c>
      <c r="O2007" t="n">
        <v>35779.11</v>
      </c>
      <c r="P2007" t="n">
        <v>469.17</v>
      </c>
      <c r="Q2007" t="n">
        <v>609.38</v>
      </c>
      <c r="R2007" t="n">
        <v>132.44</v>
      </c>
      <c r="S2007" t="n">
        <v>46.36</v>
      </c>
      <c r="T2007" t="n">
        <v>42089.85</v>
      </c>
      <c r="U2007" t="n">
        <v>0.35</v>
      </c>
      <c r="V2007" t="n">
        <v>0.82</v>
      </c>
      <c r="W2007" t="n">
        <v>9.41</v>
      </c>
      <c r="X2007" t="n">
        <v>2.74</v>
      </c>
      <c r="Y2007" t="n">
        <v>1</v>
      </c>
      <c r="Z2007" t="n">
        <v>10</v>
      </c>
    </row>
    <row r="2008">
      <c r="A2008" t="n">
        <v>7</v>
      </c>
      <c r="B2008" t="n">
        <v>145</v>
      </c>
      <c r="C2008" t="inlineStr">
        <is>
          <t xml:space="preserve">CONCLUIDO	</t>
        </is>
      </c>
      <c r="D2008" t="n">
        <v>2.8296</v>
      </c>
      <c r="E2008" t="n">
        <v>35.34</v>
      </c>
      <c r="F2008" t="n">
        <v>25.82</v>
      </c>
      <c r="G2008" t="n">
        <v>12.7</v>
      </c>
      <c r="H2008" t="n">
        <v>0.17</v>
      </c>
      <c r="I2008" t="n">
        <v>122</v>
      </c>
      <c r="J2008" t="n">
        <v>288.71</v>
      </c>
      <c r="K2008" t="n">
        <v>61.2</v>
      </c>
      <c r="L2008" t="n">
        <v>2.75</v>
      </c>
      <c r="M2008" t="n">
        <v>120</v>
      </c>
      <c r="N2008" t="n">
        <v>79.76000000000001</v>
      </c>
      <c r="O2008" t="n">
        <v>35841.5</v>
      </c>
      <c r="P2008" t="n">
        <v>463.52</v>
      </c>
      <c r="Q2008" t="n">
        <v>609.41</v>
      </c>
      <c r="R2008" t="n">
        <v>122.8</v>
      </c>
      <c r="S2008" t="n">
        <v>46.36</v>
      </c>
      <c r="T2008" t="n">
        <v>37337.88</v>
      </c>
      <c r="U2008" t="n">
        <v>0.38</v>
      </c>
      <c r="V2008" t="n">
        <v>0.83</v>
      </c>
      <c r="W2008" t="n">
        <v>9.380000000000001</v>
      </c>
      <c r="X2008" t="n">
        <v>2.43</v>
      </c>
      <c r="Y2008" t="n">
        <v>1</v>
      </c>
      <c r="Z2008" t="n">
        <v>10</v>
      </c>
    </row>
    <row r="2009">
      <c r="A2009" t="n">
        <v>8</v>
      </c>
      <c r="B2009" t="n">
        <v>145</v>
      </c>
      <c r="C2009" t="inlineStr">
        <is>
          <t xml:space="preserve">CONCLUIDO	</t>
        </is>
      </c>
      <c r="D2009" t="n">
        <v>2.8961</v>
      </c>
      <c r="E2009" t="n">
        <v>34.53</v>
      </c>
      <c r="F2009" t="n">
        <v>25.6</v>
      </c>
      <c r="G2009" t="n">
        <v>13.84</v>
      </c>
      <c r="H2009" t="n">
        <v>0.18</v>
      </c>
      <c r="I2009" t="n">
        <v>111</v>
      </c>
      <c r="J2009" t="n">
        <v>289.21</v>
      </c>
      <c r="K2009" t="n">
        <v>61.2</v>
      </c>
      <c r="L2009" t="n">
        <v>3</v>
      </c>
      <c r="M2009" t="n">
        <v>109</v>
      </c>
      <c r="N2009" t="n">
        <v>80.02</v>
      </c>
      <c r="O2009" t="n">
        <v>35903.99</v>
      </c>
      <c r="P2009" t="n">
        <v>459.56</v>
      </c>
      <c r="Q2009" t="n">
        <v>609.42</v>
      </c>
      <c r="R2009" t="n">
        <v>116.35</v>
      </c>
      <c r="S2009" t="n">
        <v>46.36</v>
      </c>
      <c r="T2009" t="n">
        <v>34167.72</v>
      </c>
      <c r="U2009" t="n">
        <v>0.4</v>
      </c>
      <c r="V2009" t="n">
        <v>0.83</v>
      </c>
      <c r="W2009" t="n">
        <v>9.359999999999999</v>
      </c>
      <c r="X2009" t="n">
        <v>2.21</v>
      </c>
      <c r="Y2009" t="n">
        <v>1</v>
      </c>
      <c r="Z2009" t="n">
        <v>10</v>
      </c>
    </row>
    <row r="2010">
      <c r="A2010" t="n">
        <v>9</v>
      </c>
      <c r="B2010" t="n">
        <v>145</v>
      </c>
      <c r="C2010" t="inlineStr">
        <is>
          <t xml:space="preserve">CONCLUIDO	</t>
        </is>
      </c>
      <c r="D2010" t="n">
        <v>2.953</v>
      </c>
      <c r="E2010" t="n">
        <v>33.86</v>
      </c>
      <c r="F2010" t="n">
        <v>25.42</v>
      </c>
      <c r="G2010" t="n">
        <v>14.95</v>
      </c>
      <c r="H2010" t="n">
        <v>0.2</v>
      </c>
      <c r="I2010" t="n">
        <v>102</v>
      </c>
      <c r="J2010" t="n">
        <v>289.72</v>
      </c>
      <c r="K2010" t="n">
        <v>61.2</v>
      </c>
      <c r="L2010" t="n">
        <v>3.25</v>
      </c>
      <c r="M2010" t="n">
        <v>100</v>
      </c>
      <c r="N2010" t="n">
        <v>80.27</v>
      </c>
      <c r="O2010" t="n">
        <v>35966.59</v>
      </c>
      <c r="P2010" t="n">
        <v>456.16</v>
      </c>
      <c r="Q2010" t="n">
        <v>609.2</v>
      </c>
      <c r="R2010" t="n">
        <v>110.96</v>
      </c>
      <c r="S2010" t="n">
        <v>46.36</v>
      </c>
      <c r="T2010" t="n">
        <v>31517.3</v>
      </c>
      <c r="U2010" t="n">
        <v>0.42</v>
      </c>
      <c r="V2010" t="n">
        <v>0.84</v>
      </c>
      <c r="W2010" t="n">
        <v>9.34</v>
      </c>
      <c r="X2010" t="n">
        <v>2.04</v>
      </c>
      <c r="Y2010" t="n">
        <v>1</v>
      </c>
      <c r="Z2010" t="n">
        <v>10</v>
      </c>
    </row>
    <row r="2011">
      <c r="A2011" t="n">
        <v>10</v>
      </c>
      <c r="B2011" t="n">
        <v>145</v>
      </c>
      <c r="C2011" t="inlineStr">
        <is>
          <t xml:space="preserve">CONCLUIDO	</t>
        </is>
      </c>
      <c r="D2011" t="n">
        <v>3.0076</v>
      </c>
      <c r="E2011" t="n">
        <v>33.25</v>
      </c>
      <c r="F2011" t="n">
        <v>25.23</v>
      </c>
      <c r="G2011" t="n">
        <v>16.11</v>
      </c>
      <c r="H2011" t="n">
        <v>0.21</v>
      </c>
      <c r="I2011" t="n">
        <v>94</v>
      </c>
      <c r="J2011" t="n">
        <v>290.23</v>
      </c>
      <c r="K2011" t="n">
        <v>61.2</v>
      </c>
      <c r="L2011" t="n">
        <v>3.5</v>
      </c>
      <c r="M2011" t="n">
        <v>92</v>
      </c>
      <c r="N2011" t="n">
        <v>80.53</v>
      </c>
      <c r="O2011" t="n">
        <v>36029.29</v>
      </c>
      <c r="P2011" t="n">
        <v>452.79</v>
      </c>
      <c r="Q2011" t="n">
        <v>609.13</v>
      </c>
      <c r="R2011" t="n">
        <v>105.44</v>
      </c>
      <c r="S2011" t="n">
        <v>46.36</v>
      </c>
      <c r="T2011" t="n">
        <v>28797.97</v>
      </c>
      <c r="U2011" t="n">
        <v>0.44</v>
      </c>
      <c r="V2011" t="n">
        <v>0.84</v>
      </c>
      <c r="W2011" t="n">
        <v>9.32</v>
      </c>
      <c r="X2011" t="n">
        <v>1.86</v>
      </c>
      <c r="Y2011" t="n">
        <v>1</v>
      </c>
      <c r="Z2011" t="n">
        <v>10</v>
      </c>
    </row>
    <row r="2012">
      <c r="A2012" t="n">
        <v>11</v>
      </c>
      <c r="B2012" t="n">
        <v>145</v>
      </c>
      <c r="C2012" t="inlineStr">
        <is>
          <t xml:space="preserve">CONCLUIDO	</t>
        </is>
      </c>
      <c r="D2012" t="n">
        <v>3.0537</v>
      </c>
      <c r="E2012" t="n">
        <v>32.75</v>
      </c>
      <c r="F2012" t="n">
        <v>25.11</v>
      </c>
      <c r="G2012" t="n">
        <v>17.32</v>
      </c>
      <c r="H2012" t="n">
        <v>0.23</v>
      </c>
      <c r="I2012" t="n">
        <v>87</v>
      </c>
      <c r="J2012" t="n">
        <v>290.74</v>
      </c>
      <c r="K2012" t="n">
        <v>61.2</v>
      </c>
      <c r="L2012" t="n">
        <v>3.75</v>
      </c>
      <c r="M2012" t="n">
        <v>85</v>
      </c>
      <c r="N2012" t="n">
        <v>80.79000000000001</v>
      </c>
      <c r="O2012" t="n">
        <v>36092.1</v>
      </c>
      <c r="P2012" t="n">
        <v>450.46</v>
      </c>
      <c r="Q2012" t="n">
        <v>609.16</v>
      </c>
      <c r="R2012" t="n">
        <v>101.15</v>
      </c>
      <c r="S2012" t="n">
        <v>46.36</v>
      </c>
      <c r="T2012" t="n">
        <v>26689.37</v>
      </c>
      <c r="U2012" t="n">
        <v>0.46</v>
      </c>
      <c r="V2012" t="n">
        <v>0.85</v>
      </c>
      <c r="W2012" t="n">
        <v>9.32</v>
      </c>
      <c r="X2012" t="n">
        <v>1.73</v>
      </c>
      <c r="Y2012" t="n">
        <v>1</v>
      </c>
      <c r="Z2012" t="n">
        <v>10</v>
      </c>
    </row>
    <row r="2013">
      <c r="A2013" t="n">
        <v>12</v>
      </c>
      <c r="B2013" t="n">
        <v>145</v>
      </c>
      <c r="C2013" t="inlineStr">
        <is>
          <t xml:space="preserve">CONCLUIDO	</t>
        </is>
      </c>
      <c r="D2013" t="n">
        <v>3.0881</v>
      </c>
      <c r="E2013" t="n">
        <v>32.38</v>
      </c>
      <c r="F2013" t="n">
        <v>25.01</v>
      </c>
      <c r="G2013" t="n">
        <v>18.3</v>
      </c>
      <c r="H2013" t="n">
        <v>0.24</v>
      </c>
      <c r="I2013" t="n">
        <v>82</v>
      </c>
      <c r="J2013" t="n">
        <v>291.25</v>
      </c>
      <c r="K2013" t="n">
        <v>61.2</v>
      </c>
      <c r="L2013" t="n">
        <v>4</v>
      </c>
      <c r="M2013" t="n">
        <v>80</v>
      </c>
      <c r="N2013" t="n">
        <v>81.05</v>
      </c>
      <c r="O2013" t="n">
        <v>36155.02</v>
      </c>
      <c r="P2013" t="n">
        <v>448.62</v>
      </c>
      <c r="Q2013" t="n">
        <v>609.08</v>
      </c>
      <c r="R2013" t="n">
        <v>98.41</v>
      </c>
      <c r="S2013" t="n">
        <v>46.36</v>
      </c>
      <c r="T2013" t="n">
        <v>25340.35</v>
      </c>
      <c r="U2013" t="n">
        <v>0.47</v>
      </c>
      <c r="V2013" t="n">
        <v>0.85</v>
      </c>
      <c r="W2013" t="n">
        <v>9.31</v>
      </c>
      <c r="X2013" t="n">
        <v>1.63</v>
      </c>
      <c r="Y2013" t="n">
        <v>1</v>
      </c>
      <c r="Z2013" t="n">
        <v>10</v>
      </c>
    </row>
    <row r="2014">
      <c r="A2014" t="n">
        <v>13</v>
      </c>
      <c r="B2014" t="n">
        <v>145</v>
      </c>
      <c r="C2014" t="inlineStr">
        <is>
          <t xml:space="preserve">CONCLUIDO	</t>
        </is>
      </c>
      <c r="D2014" t="n">
        <v>3.1242</v>
      </c>
      <c r="E2014" t="n">
        <v>32.01</v>
      </c>
      <c r="F2014" t="n">
        <v>24.91</v>
      </c>
      <c r="G2014" t="n">
        <v>19.41</v>
      </c>
      <c r="H2014" t="n">
        <v>0.26</v>
      </c>
      <c r="I2014" t="n">
        <v>77</v>
      </c>
      <c r="J2014" t="n">
        <v>291.76</v>
      </c>
      <c r="K2014" t="n">
        <v>61.2</v>
      </c>
      <c r="L2014" t="n">
        <v>4.25</v>
      </c>
      <c r="M2014" t="n">
        <v>75</v>
      </c>
      <c r="N2014" t="n">
        <v>81.31</v>
      </c>
      <c r="O2014" t="n">
        <v>36218.04</v>
      </c>
      <c r="P2014" t="n">
        <v>446.66</v>
      </c>
      <c r="Q2014" t="n">
        <v>608.97</v>
      </c>
      <c r="R2014" t="n">
        <v>95.01000000000001</v>
      </c>
      <c r="S2014" t="n">
        <v>46.36</v>
      </c>
      <c r="T2014" t="n">
        <v>23665.81</v>
      </c>
      <c r="U2014" t="n">
        <v>0.49</v>
      </c>
      <c r="V2014" t="n">
        <v>0.86</v>
      </c>
      <c r="W2014" t="n">
        <v>9.300000000000001</v>
      </c>
      <c r="X2014" t="n">
        <v>1.53</v>
      </c>
      <c r="Y2014" t="n">
        <v>1</v>
      </c>
      <c r="Z2014" t="n">
        <v>10</v>
      </c>
    </row>
    <row r="2015">
      <c r="A2015" t="n">
        <v>14</v>
      </c>
      <c r="B2015" t="n">
        <v>145</v>
      </c>
      <c r="C2015" t="inlineStr">
        <is>
          <t xml:space="preserve">CONCLUIDO	</t>
        </is>
      </c>
      <c r="D2015" t="n">
        <v>3.1612</v>
      </c>
      <c r="E2015" t="n">
        <v>31.63</v>
      </c>
      <c r="F2015" t="n">
        <v>24.8</v>
      </c>
      <c r="G2015" t="n">
        <v>20.67</v>
      </c>
      <c r="H2015" t="n">
        <v>0.27</v>
      </c>
      <c r="I2015" t="n">
        <v>72</v>
      </c>
      <c r="J2015" t="n">
        <v>292.27</v>
      </c>
      <c r="K2015" t="n">
        <v>61.2</v>
      </c>
      <c r="L2015" t="n">
        <v>4.5</v>
      </c>
      <c r="M2015" t="n">
        <v>70</v>
      </c>
      <c r="N2015" t="n">
        <v>81.56999999999999</v>
      </c>
      <c r="O2015" t="n">
        <v>36281.16</v>
      </c>
      <c r="P2015" t="n">
        <v>444.64</v>
      </c>
      <c r="Q2015" t="n">
        <v>609.05</v>
      </c>
      <c r="R2015" t="n">
        <v>91.73</v>
      </c>
      <c r="S2015" t="n">
        <v>46.36</v>
      </c>
      <c r="T2015" t="n">
        <v>22053.34</v>
      </c>
      <c r="U2015" t="n">
        <v>0.51</v>
      </c>
      <c r="V2015" t="n">
        <v>0.86</v>
      </c>
      <c r="W2015" t="n">
        <v>9.300000000000001</v>
      </c>
      <c r="X2015" t="n">
        <v>1.43</v>
      </c>
      <c r="Y2015" t="n">
        <v>1</v>
      </c>
      <c r="Z2015" t="n">
        <v>10</v>
      </c>
    </row>
    <row r="2016">
      <c r="A2016" t="n">
        <v>15</v>
      </c>
      <c r="B2016" t="n">
        <v>145</v>
      </c>
      <c r="C2016" t="inlineStr">
        <is>
          <t xml:space="preserve">CONCLUIDO	</t>
        </is>
      </c>
      <c r="D2016" t="n">
        <v>3.191</v>
      </c>
      <c r="E2016" t="n">
        <v>31.34</v>
      </c>
      <c r="F2016" t="n">
        <v>24.73</v>
      </c>
      <c r="G2016" t="n">
        <v>21.82</v>
      </c>
      <c r="H2016" t="n">
        <v>0.29</v>
      </c>
      <c r="I2016" t="n">
        <v>68</v>
      </c>
      <c r="J2016" t="n">
        <v>292.79</v>
      </c>
      <c r="K2016" t="n">
        <v>61.2</v>
      </c>
      <c r="L2016" t="n">
        <v>4.75</v>
      </c>
      <c r="M2016" t="n">
        <v>66</v>
      </c>
      <c r="N2016" t="n">
        <v>81.84</v>
      </c>
      <c r="O2016" t="n">
        <v>36344.4</v>
      </c>
      <c r="P2016" t="n">
        <v>443</v>
      </c>
      <c r="Q2016" t="n">
        <v>609.01</v>
      </c>
      <c r="R2016" t="n">
        <v>89.15000000000001</v>
      </c>
      <c r="S2016" t="n">
        <v>46.36</v>
      </c>
      <c r="T2016" t="n">
        <v>20780.76</v>
      </c>
      <c r="U2016" t="n">
        <v>0.52</v>
      </c>
      <c r="V2016" t="n">
        <v>0.86</v>
      </c>
      <c r="W2016" t="n">
        <v>9.289999999999999</v>
      </c>
      <c r="X2016" t="n">
        <v>1.35</v>
      </c>
      <c r="Y2016" t="n">
        <v>1</v>
      </c>
      <c r="Z2016" t="n">
        <v>10</v>
      </c>
    </row>
    <row r="2017">
      <c r="A2017" t="n">
        <v>16</v>
      </c>
      <c r="B2017" t="n">
        <v>145</v>
      </c>
      <c r="C2017" t="inlineStr">
        <is>
          <t xml:space="preserve">CONCLUIDO	</t>
        </is>
      </c>
      <c r="D2017" t="n">
        <v>3.2137</v>
      </c>
      <c r="E2017" t="n">
        <v>31.12</v>
      </c>
      <c r="F2017" t="n">
        <v>24.66</v>
      </c>
      <c r="G2017" t="n">
        <v>22.77</v>
      </c>
      <c r="H2017" t="n">
        <v>0.3</v>
      </c>
      <c r="I2017" t="n">
        <v>65</v>
      </c>
      <c r="J2017" t="n">
        <v>293.3</v>
      </c>
      <c r="K2017" t="n">
        <v>61.2</v>
      </c>
      <c r="L2017" t="n">
        <v>5</v>
      </c>
      <c r="M2017" t="n">
        <v>63</v>
      </c>
      <c r="N2017" t="n">
        <v>82.09999999999999</v>
      </c>
      <c r="O2017" t="n">
        <v>36407.75</v>
      </c>
      <c r="P2017" t="n">
        <v>441.84</v>
      </c>
      <c r="Q2017" t="n">
        <v>609.01</v>
      </c>
      <c r="R2017" t="n">
        <v>87.15000000000001</v>
      </c>
      <c r="S2017" t="n">
        <v>46.36</v>
      </c>
      <c r="T2017" t="n">
        <v>19796.39</v>
      </c>
      <c r="U2017" t="n">
        <v>0.53</v>
      </c>
      <c r="V2017" t="n">
        <v>0.86</v>
      </c>
      <c r="W2017" t="n">
        <v>9.289999999999999</v>
      </c>
      <c r="X2017" t="n">
        <v>1.29</v>
      </c>
      <c r="Y2017" t="n">
        <v>1</v>
      </c>
      <c r="Z2017" t="n">
        <v>10</v>
      </c>
    </row>
    <row r="2018">
      <c r="A2018" t="n">
        <v>17</v>
      </c>
      <c r="B2018" t="n">
        <v>145</v>
      </c>
      <c r="C2018" t="inlineStr">
        <is>
          <t xml:space="preserve">CONCLUIDO	</t>
        </is>
      </c>
      <c r="D2018" t="n">
        <v>3.2443</v>
      </c>
      <c r="E2018" t="n">
        <v>30.82</v>
      </c>
      <c r="F2018" t="n">
        <v>24.59</v>
      </c>
      <c r="G2018" t="n">
        <v>24.18</v>
      </c>
      <c r="H2018" t="n">
        <v>0.32</v>
      </c>
      <c r="I2018" t="n">
        <v>61</v>
      </c>
      <c r="J2018" t="n">
        <v>293.81</v>
      </c>
      <c r="K2018" t="n">
        <v>61.2</v>
      </c>
      <c r="L2018" t="n">
        <v>5.25</v>
      </c>
      <c r="M2018" t="n">
        <v>59</v>
      </c>
      <c r="N2018" t="n">
        <v>82.36</v>
      </c>
      <c r="O2018" t="n">
        <v>36471.2</v>
      </c>
      <c r="P2018" t="n">
        <v>440.39</v>
      </c>
      <c r="Q2018" t="n">
        <v>609.16</v>
      </c>
      <c r="R2018" t="n">
        <v>85.12</v>
      </c>
      <c r="S2018" t="n">
        <v>46.36</v>
      </c>
      <c r="T2018" t="n">
        <v>18805.05</v>
      </c>
      <c r="U2018" t="n">
        <v>0.54</v>
      </c>
      <c r="V2018" t="n">
        <v>0.87</v>
      </c>
      <c r="W2018" t="n">
        <v>9.279999999999999</v>
      </c>
      <c r="X2018" t="n">
        <v>1.21</v>
      </c>
      <c r="Y2018" t="n">
        <v>1</v>
      </c>
      <c r="Z2018" t="n">
        <v>10</v>
      </c>
    </row>
    <row r="2019">
      <c r="A2019" t="n">
        <v>18</v>
      </c>
      <c r="B2019" t="n">
        <v>145</v>
      </c>
      <c r="C2019" t="inlineStr">
        <is>
          <t xml:space="preserve">CONCLUIDO	</t>
        </is>
      </c>
      <c r="D2019" t="n">
        <v>3.2606</v>
      </c>
      <c r="E2019" t="n">
        <v>30.67</v>
      </c>
      <c r="F2019" t="n">
        <v>24.54</v>
      </c>
      <c r="G2019" t="n">
        <v>24.96</v>
      </c>
      <c r="H2019" t="n">
        <v>0.33</v>
      </c>
      <c r="I2019" t="n">
        <v>59</v>
      </c>
      <c r="J2019" t="n">
        <v>294.33</v>
      </c>
      <c r="K2019" t="n">
        <v>61.2</v>
      </c>
      <c r="L2019" t="n">
        <v>5.5</v>
      </c>
      <c r="M2019" t="n">
        <v>57</v>
      </c>
      <c r="N2019" t="n">
        <v>82.63</v>
      </c>
      <c r="O2019" t="n">
        <v>36534.76</v>
      </c>
      <c r="P2019" t="n">
        <v>439.48</v>
      </c>
      <c r="Q2019" t="n">
        <v>609.21</v>
      </c>
      <c r="R2019" t="n">
        <v>83.73</v>
      </c>
      <c r="S2019" t="n">
        <v>46.36</v>
      </c>
      <c r="T2019" t="n">
        <v>18119.91</v>
      </c>
      <c r="U2019" t="n">
        <v>0.55</v>
      </c>
      <c r="V2019" t="n">
        <v>0.87</v>
      </c>
      <c r="W2019" t="n">
        <v>9.27</v>
      </c>
      <c r="X2019" t="n">
        <v>1.16</v>
      </c>
      <c r="Y2019" t="n">
        <v>1</v>
      </c>
      <c r="Z2019" t="n">
        <v>10</v>
      </c>
    </row>
    <row r="2020">
      <c r="A2020" t="n">
        <v>19</v>
      </c>
      <c r="B2020" t="n">
        <v>145</v>
      </c>
      <c r="C2020" t="inlineStr">
        <is>
          <t xml:space="preserve">CONCLUIDO	</t>
        </is>
      </c>
      <c r="D2020" t="n">
        <v>3.2844</v>
      </c>
      <c r="E2020" t="n">
        <v>30.45</v>
      </c>
      <c r="F2020" t="n">
        <v>24.48</v>
      </c>
      <c r="G2020" t="n">
        <v>26.23</v>
      </c>
      <c r="H2020" t="n">
        <v>0.35</v>
      </c>
      <c r="I2020" t="n">
        <v>56</v>
      </c>
      <c r="J2020" t="n">
        <v>294.84</v>
      </c>
      <c r="K2020" t="n">
        <v>61.2</v>
      </c>
      <c r="L2020" t="n">
        <v>5.75</v>
      </c>
      <c r="M2020" t="n">
        <v>54</v>
      </c>
      <c r="N2020" t="n">
        <v>82.90000000000001</v>
      </c>
      <c r="O2020" t="n">
        <v>36598.44</v>
      </c>
      <c r="P2020" t="n">
        <v>438.35</v>
      </c>
      <c r="Q2020" t="n">
        <v>608.98</v>
      </c>
      <c r="R2020" t="n">
        <v>81.81999999999999</v>
      </c>
      <c r="S2020" t="n">
        <v>46.36</v>
      </c>
      <c r="T2020" t="n">
        <v>17179.41</v>
      </c>
      <c r="U2020" t="n">
        <v>0.57</v>
      </c>
      <c r="V2020" t="n">
        <v>0.87</v>
      </c>
      <c r="W2020" t="n">
        <v>9.27</v>
      </c>
      <c r="X2020" t="n">
        <v>1.1</v>
      </c>
      <c r="Y2020" t="n">
        <v>1</v>
      </c>
      <c r="Z2020" t="n">
        <v>10</v>
      </c>
    </row>
    <row r="2021">
      <c r="A2021" t="n">
        <v>20</v>
      </c>
      <c r="B2021" t="n">
        <v>145</v>
      </c>
      <c r="C2021" t="inlineStr">
        <is>
          <t xml:space="preserve">CONCLUIDO	</t>
        </is>
      </c>
      <c r="D2021" t="n">
        <v>3.3008</v>
      </c>
      <c r="E2021" t="n">
        <v>30.3</v>
      </c>
      <c r="F2021" t="n">
        <v>24.44</v>
      </c>
      <c r="G2021" t="n">
        <v>27.15</v>
      </c>
      <c r="H2021" t="n">
        <v>0.36</v>
      </c>
      <c r="I2021" t="n">
        <v>54</v>
      </c>
      <c r="J2021" t="n">
        <v>295.36</v>
      </c>
      <c r="K2021" t="n">
        <v>61.2</v>
      </c>
      <c r="L2021" t="n">
        <v>6</v>
      </c>
      <c r="M2021" t="n">
        <v>52</v>
      </c>
      <c r="N2021" t="n">
        <v>83.16</v>
      </c>
      <c r="O2021" t="n">
        <v>36662.22</v>
      </c>
      <c r="P2021" t="n">
        <v>437.34</v>
      </c>
      <c r="Q2021" t="n">
        <v>608.92</v>
      </c>
      <c r="R2021" t="n">
        <v>80.61</v>
      </c>
      <c r="S2021" t="n">
        <v>46.36</v>
      </c>
      <c r="T2021" t="n">
        <v>16583.26</v>
      </c>
      <c r="U2021" t="n">
        <v>0.58</v>
      </c>
      <c r="V2021" t="n">
        <v>0.87</v>
      </c>
      <c r="W2021" t="n">
        <v>9.26</v>
      </c>
      <c r="X2021" t="n">
        <v>1.06</v>
      </c>
      <c r="Y2021" t="n">
        <v>1</v>
      </c>
      <c r="Z2021" t="n">
        <v>10</v>
      </c>
    </row>
    <row r="2022">
      <c r="A2022" t="n">
        <v>21</v>
      </c>
      <c r="B2022" t="n">
        <v>145</v>
      </c>
      <c r="C2022" t="inlineStr">
        <is>
          <t xml:space="preserve">CONCLUIDO	</t>
        </is>
      </c>
      <c r="D2022" t="n">
        <v>3.3255</v>
      </c>
      <c r="E2022" t="n">
        <v>30.07</v>
      </c>
      <c r="F2022" t="n">
        <v>24.37</v>
      </c>
      <c r="G2022" t="n">
        <v>28.67</v>
      </c>
      <c r="H2022" t="n">
        <v>0.38</v>
      </c>
      <c r="I2022" t="n">
        <v>51</v>
      </c>
      <c r="J2022" t="n">
        <v>295.88</v>
      </c>
      <c r="K2022" t="n">
        <v>61.2</v>
      </c>
      <c r="L2022" t="n">
        <v>6.25</v>
      </c>
      <c r="M2022" t="n">
        <v>49</v>
      </c>
      <c r="N2022" t="n">
        <v>83.43000000000001</v>
      </c>
      <c r="O2022" t="n">
        <v>36726.12</v>
      </c>
      <c r="P2022" t="n">
        <v>436.19</v>
      </c>
      <c r="Q2022" t="n">
        <v>608.92</v>
      </c>
      <c r="R2022" t="n">
        <v>78.23</v>
      </c>
      <c r="S2022" t="n">
        <v>46.36</v>
      </c>
      <c r="T2022" t="n">
        <v>15407.7</v>
      </c>
      <c r="U2022" t="n">
        <v>0.59</v>
      </c>
      <c r="V2022" t="n">
        <v>0.87</v>
      </c>
      <c r="W2022" t="n">
        <v>9.27</v>
      </c>
      <c r="X2022" t="n">
        <v>1</v>
      </c>
      <c r="Y2022" t="n">
        <v>1</v>
      </c>
      <c r="Z2022" t="n">
        <v>10</v>
      </c>
    </row>
    <row r="2023">
      <c r="A2023" t="n">
        <v>22</v>
      </c>
      <c r="B2023" t="n">
        <v>145</v>
      </c>
      <c r="C2023" t="inlineStr">
        <is>
          <t xml:space="preserve">CONCLUIDO	</t>
        </is>
      </c>
      <c r="D2023" t="n">
        <v>3.3409</v>
      </c>
      <c r="E2023" t="n">
        <v>29.93</v>
      </c>
      <c r="F2023" t="n">
        <v>24.34</v>
      </c>
      <c r="G2023" t="n">
        <v>29.81</v>
      </c>
      <c r="H2023" t="n">
        <v>0.39</v>
      </c>
      <c r="I2023" t="n">
        <v>49</v>
      </c>
      <c r="J2023" t="n">
        <v>296.4</v>
      </c>
      <c r="K2023" t="n">
        <v>61.2</v>
      </c>
      <c r="L2023" t="n">
        <v>6.5</v>
      </c>
      <c r="M2023" t="n">
        <v>47</v>
      </c>
      <c r="N2023" t="n">
        <v>83.7</v>
      </c>
      <c r="O2023" t="n">
        <v>36790.13</v>
      </c>
      <c r="P2023" t="n">
        <v>435.53</v>
      </c>
      <c r="Q2023" t="n">
        <v>608.92</v>
      </c>
      <c r="R2023" t="n">
        <v>77.39</v>
      </c>
      <c r="S2023" t="n">
        <v>46.36</v>
      </c>
      <c r="T2023" t="n">
        <v>14999.38</v>
      </c>
      <c r="U2023" t="n">
        <v>0.6</v>
      </c>
      <c r="V2023" t="n">
        <v>0.88</v>
      </c>
      <c r="W2023" t="n">
        <v>9.26</v>
      </c>
      <c r="X2023" t="n">
        <v>0.97</v>
      </c>
      <c r="Y2023" t="n">
        <v>1</v>
      </c>
      <c r="Z2023" t="n">
        <v>10</v>
      </c>
    </row>
    <row r="2024">
      <c r="A2024" t="n">
        <v>23</v>
      </c>
      <c r="B2024" t="n">
        <v>145</v>
      </c>
      <c r="C2024" t="inlineStr">
        <is>
          <t xml:space="preserve">CONCLUIDO	</t>
        </is>
      </c>
      <c r="D2024" t="n">
        <v>3.3611</v>
      </c>
      <c r="E2024" t="n">
        <v>29.75</v>
      </c>
      <c r="F2024" t="n">
        <v>24.27</v>
      </c>
      <c r="G2024" t="n">
        <v>30.98</v>
      </c>
      <c r="H2024" t="n">
        <v>0.4</v>
      </c>
      <c r="I2024" t="n">
        <v>47</v>
      </c>
      <c r="J2024" t="n">
        <v>296.92</v>
      </c>
      <c r="K2024" t="n">
        <v>61.2</v>
      </c>
      <c r="L2024" t="n">
        <v>6.75</v>
      </c>
      <c r="M2024" t="n">
        <v>45</v>
      </c>
      <c r="N2024" t="n">
        <v>83.97</v>
      </c>
      <c r="O2024" t="n">
        <v>36854.25</v>
      </c>
      <c r="P2024" t="n">
        <v>434.08</v>
      </c>
      <c r="Q2024" t="n">
        <v>609.01</v>
      </c>
      <c r="R2024" t="n">
        <v>75.28</v>
      </c>
      <c r="S2024" t="n">
        <v>46.36</v>
      </c>
      <c r="T2024" t="n">
        <v>13954.15</v>
      </c>
      <c r="U2024" t="n">
        <v>0.62</v>
      </c>
      <c r="V2024" t="n">
        <v>0.88</v>
      </c>
      <c r="W2024" t="n">
        <v>9.25</v>
      </c>
      <c r="X2024" t="n">
        <v>0.9</v>
      </c>
      <c r="Y2024" t="n">
        <v>1</v>
      </c>
      <c r="Z2024" t="n">
        <v>10</v>
      </c>
    </row>
    <row r="2025">
      <c r="A2025" t="n">
        <v>24</v>
      </c>
      <c r="B2025" t="n">
        <v>145</v>
      </c>
      <c r="C2025" t="inlineStr">
        <is>
          <t xml:space="preserve">CONCLUIDO	</t>
        </is>
      </c>
      <c r="D2025" t="n">
        <v>3.3658</v>
      </c>
      <c r="E2025" t="n">
        <v>29.71</v>
      </c>
      <c r="F2025" t="n">
        <v>24.28</v>
      </c>
      <c r="G2025" t="n">
        <v>31.67</v>
      </c>
      <c r="H2025" t="n">
        <v>0.42</v>
      </c>
      <c r="I2025" t="n">
        <v>46</v>
      </c>
      <c r="J2025" t="n">
        <v>297.44</v>
      </c>
      <c r="K2025" t="n">
        <v>61.2</v>
      </c>
      <c r="L2025" t="n">
        <v>7</v>
      </c>
      <c r="M2025" t="n">
        <v>44</v>
      </c>
      <c r="N2025" t="n">
        <v>84.23999999999999</v>
      </c>
      <c r="O2025" t="n">
        <v>36918.48</v>
      </c>
      <c r="P2025" t="n">
        <v>434.22</v>
      </c>
      <c r="Q2025" t="n">
        <v>608.88</v>
      </c>
      <c r="R2025" t="n">
        <v>75.54000000000001</v>
      </c>
      <c r="S2025" t="n">
        <v>46.36</v>
      </c>
      <c r="T2025" t="n">
        <v>14085.19</v>
      </c>
      <c r="U2025" t="n">
        <v>0.61</v>
      </c>
      <c r="V2025" t="n">
        <v>0.88</v>
      </c>
      <c r="W2025" t="n">
        <v>9.26</v>
      </c>
      <c r="X2025" t="n">
        <v>0.91</v>
      </c>
      <c r="Y2025" t="n">
        <v>1</v>
      </c>
      <c r="Z2025" t="n">
        <v>10</v>
      </c>
    </row>
    <row r="2026">
      <c r="A2026" t="n">
        <v>25</v>
      </c>
      <c r="B2026" t="n">
        <v>145</v>
      </c>
      <c r="C2026" t="inlineStr">
        <is>
          <t xml:space="preserve">CONCLUIDO	</t>
        </is>
      </c>
      <c r="D2026" t="n">
        <v>3.3826</v>
      </c>
      <c r="E2026" t="n">
        <v>29.56</v>
      </c>
      <c r="F2026" t="n">
        <v>24.24</v>
      </c>
      <c r="G2026" t="n">
        <v>33.06</v>
      </c>
      <c r="H2026" t="n">
        <v>0.43</v>
      </c>
      <c r="I2026" t="n">
        <v>44</v>
      </c>
      <c r="J2026" t="n">
        <v>297.96</v>
      </c>
      <c r="K2026" t="n">
        <v>61.2</v>
      </c>
      <c r="L2026" t="n">
        <v>7.25</v>
      </c>
      <c r="M2026" t="n">
        <v>42</v>
      </c>
      <c r="N2026" t="n">
        <v>84.51000000000001</v>
      </c>
      <c r="O2026" t="n">
        <v>36982.83</v>
      </c>
      <c r="P2026" t="n">
        <v>433.39</v>
      </c>
      <c r="Q2026" t="n">
        <v>609.11</v>
      </c>
      <c r="R2026" t="n">
        <v>74.03</v>
      </c>
      <c r="S2026" t="n">
        <v>46.36</v>
      </c>
      <c r="T2026" t="n">
        <v>13341.38</v>
      </c>
      <c r="U2026" t="n">
        <v>0.63</v>
      </c>
      <c r="V2026" t="n">
        <v>0.88</v>
      </c>
      <c r="W2026" t="n">
        <v>9.26</v>
      </c>
      <c r="X2026" t="n">
        <v>0.87</v>
      </c>
      <c r="Y2026" t="n">
        <v>1</v>
      </c>
      <c r="Z2026" t="n">
        <v>10</v>
      </c>
    </row>
    <row r="2027">
      <c r="A2027" t="n">
        <v>26</v>
      </c>
      <c r="B2027" t="n">
        <v>145</v>
      </c>
      <c r="C2027" t="inlineStr">
        <is>
          <t xml:space="preserve">CONCLUIDO	</t>
        </is>
      </c>
      <c r="D2027" t="n">
        <v>3.392</v>
      </c>
      <c r="E2027" t="n">
        <v>29.48</v>
      </c>
      <c r="F2027" t="n">
        <v>24.21</v>
      </c>
      <c r="G2027" t="n">
        <v>33.79</v>
      </c>
      <c r="H2027" t="n">
        <v>0.45</v>
      </c>
      <c r="I2027" t="n">
        <v>43</v>
      </c>
      <c r="J2027" t="n">
        <v>298.48</v>
      </c>
      <c r="K2027" t="n">
        <v>61.2</v>
      </c>
      <c r="L2027" t="n">
        <v>7.5</v>
      </c>
      <c r="M2027" t="n">
        <v>41</v>
      </c>
      <c r="N2027" t="n">
        <v>84.79000000000001</v>
      </c>
      <c r="O2027" t="n">
        <v>37047.29</v>
      </c>
      <c r="P2027" t="n">
        <v>432.87</v>
      </c>
      <c r="Q2027" t="n">
        <v>608.95</v>
      </c>
      <c r="R2027" t="n">
        <v>73.48999999999999</v>
      </c>
      <c r="S2027" t="n">
        <v>46.36</v>
      </c>
      <c r="T2027" t="n">
        <v>13075.81</v>
      </c>
      <c r="U2027" t="n">
        <v>0.63</v>
      </c>
      <c r="V2027" t="n">
        <v>0.88</v>
      </c>
      <c r="W2027" t="n">
        <v>9.25</v>
      </c>
      <c r="X2027" t="n">
        <v>0.84</v>
      </c>
      <c r="Y2027" t="n">
        <v>1</v>
      </c>
      <c r="Z2027" t="n">
        <v>10</v>
      </c>
    </row>
    <row r="2028">
      <c r="A2028" t="n">
        <v>27</v>
      </c>
      <c r="B2028" t="n">
        <v>145</v>
      </c>
      <c r="C2028" t="inlineStr">
        <is>
          <t xml:space="preserve">CONCLUIDO	</t>
        </is>
      </c>
      <c r="D2028" t="n">
        <v>3.4072</v>
      </c>
      <c r="E2028" t="n">
        <v>29.35</v>
      </c>
      <c r="F2028" t="n">
        <v>24.19</v>
      </c>
      <c r="G2028" t="n">
        <v>35.4</v>
      </c>
      <c r="H2028" t="n">
        <v>0.46</v>
      </c>
      <c r="I2028" t="n">
        <v>41</v>
      </c>
      <c r="J2028" t="n">
        <v>299.01</v>
      </c>
      <c r="K2028" t="n">
        <v>61.2</v>
      </c>
      <c r="L2028" t="n">
        <v>7.75</v>
      </c>
      <c r="M2028" t="n">
        <v>39</v>
      </c>
      <c r="N2028" t="n">
        <v>85.06</v>
      </c>
      <c r="O2028" t="n">
        <v>37111.87</v>
      </c>
      <c r="P2028" t="n">
        <v>432.19</v>
      </c>
      <c r="Q2028" t="n">
        <v>608.96</v>
      </c>
      <c r="R2028" t="n">
        <v>72.51000000000001</v>
      </c>
      <c r="S2028" t="n">
        <v>46.36</v>
      </c>
      <c r="T2028" t="n">
        <v>12596.79</v>
      </c>
      <c r="U2028" t="n">
        <v>0.64</v>
      </c>
      <c r="V2028" t="n">
        <v>0.88</v>
      </c>
      <c r="W2028" t="n">
        <v>9.25</v>
      </c>
      <c r="X2028" t="n">
        <v>0.82</v>
      </c>
      <c r="Y2028" t="n">
        <v>1</v>
      </c>
      <c r="Z2028" t="n">
        <v>10</v>
      </c>
    </row>
    <row r="2029">
      <c r="A2029" t="n">
        <v>28</v>
      </c>
      <c r="B2029" t="n">
        <v>145</v>
      </c>
      <c r="C2029" t="inlineStr">
        <is>
          <t xml:space="preserve">CONCLUIDO	</t>
        </is>
      </c>
      <c r="D2029" t="n">
        <v>3.4162</v>
      </c>
      <c r="E2029" t="n">
        <v>29.27</v>
      </c>
      <c r="F2029" t="n">
        <v>24.17</v>
      </c>
      <c r="G2029" t="n">
        <v>36.25</v>
      </c>
      <c r="H2029" t="n">
        <v>0.48</v>
      </c>
      <c r="I2029" t="n">
        <v>40</v>
      </c>
      <c r="J2029" t="n">
        <v>299.53</v>
      </c>
      <c r="K2029" t="n">
        <v>61.2</v>
      </c>
      <c r="L2029" t="n">
        <v>8</v>
      </c>
      <c r="M2029" t="n">
        <v>38</v>
      </c>
      <c r="N2029" t="n">
        <v>85.33</v>
      </c>
      <c r="O2029" t="n">
        <v>37176.68</v>
      </c>
      <c r="P2029" t="n">
        <v>431.79</v>
      </c>
      <c r="Q2029" t="n">
        <v>608.87</v>
      </c>
      <c r="R2029" t="n">
        <v>71.94</v>
      </c>
      <c r="S2029" t="n">
        <v>46.36</v>
      </c>
      <c r="T2029" t="n">
        <v>12317.84</v>
      </c>
      <c r="U2029" t="n">
        <v>0.64</v>
      </c>
      <c r="V2029" t="n">
        <v>0.88</v>
      </c>
      <c r="W2029" t="n">
        <v>9.25</v>
      </c>
      <c r="X2029" t="n">
        <v>0.79</v>
      </c>
      <c r="Y2029" t="n">
        <v>1</v>
      </c>
      <c r="Z2029" t="n">
        <v>10</v>
      </c>
    </row>
    <row r="2030">
      <c r="A2030" t="n">
        <v>29</v>
      </c>
      <c r="B2030" t="n">
        <v>145</v>
      </c>
      <c r="C2030" t="inlineStr">
        <is>
          <t xml:space="preserve">CONCLUIDO	</t>
        </is>
      </c>
      <c r="D2030" t="n">
        <v>3.4273</v>
      </c>
      <c r="E2030" t="n">
        <v>29.18</v>
      </c>
      <c r="F2030" t="n">
        <v>24.13</v>
      </c>
      <c r="G2030" t="n">
        <v>37.12</v>
      </c>
      <c r="H2030" t="n">
        <v>0.49</v>
      </c>
      <c r="I2030" t="n">
        <v>39</v>
      </c>
      <c r="J2030" t="n">
        <v>300.06</v>
      </c>
      <c r="K2030" t="n">
        <v>61.2</v>
      </c>
      <c r="L2030" t="n">
        <v>8.25</v>
      </c>
      <c r="M2030" t="n">
        <v>37</v>
      </c>
      <c r="N2030" t="n">
        <v>85.61</v>
      </c>
      <c r="O2030" t="n">
        <v>37241.49</v>
      </c>
      <c r="P2030" t="n">
        <v>430.85</v>
      </c>
      <c r="Q2030" t="n">
        <v>608.96</v>
      </c>
      <c r="R2030" t="n">
        <v>70.92</v>
      </c>
      <c r="S2030" t="n">
        <v>46.36</v>
      </c>
      <c r="T2030" t="n">
        <v>11810.62</v>
      </c>
      <c r="U2030" t="n">
        <v>0.65</v>
      </c>
      <c r="V2030" t="n">
        <v>0.88</v>
      </c>
      <c r="W2030" t="n">
        <v>9.24</v>
      </c>
      <c r="X2030" t="n">
        <v>0.75</v>
      </c>
      <c r="Y2030" t="n">
        <v>1</v>
      </c>
      <c r="Z2030" t="n">
        <v>10</v>
      </c>
    </row>
    <row r="2031">
      <c r="A2031" t="n">
        <v>30</v>
      </c>
      <c r="B2031" t="n">
        <v>145</v>
      </c>
      <c r="C2031" t="inlineStr">
        <is>
          <t xml:space="preserve">CONCLUIDO	</t>
        </is>
      </c>
      <c r="D2031" t="n">
        <v>3.4334</v>
      </c>
      <c r="E2031" t="n">
        <v>29.13</v>
      </c>
      <c r="F2031" t="n">
        <v>24.13</v>
      </c>
      <c r="G2031" t="n">
        <v>38.1</v>
      </c>
      <c r="H2031" t="n">
        <v>0.5</v>
      </c>
      <c r="I2031" t="n">
        <v>38</v>
      </c>
      <c r="J2031" t="n">
        <v>300.59</v>
      </c>
      <c r="K2031" t="n">
        <v>61.2</v>
      </c>
      <c r="L2031" t="n">
        <v>8.5</v>
      </c>
      <c r="M2031" t="n">
        <v>36</v>
      </c>
      <c r="N2031" t="n">
        <v>85.89</v>
      </c>
      <c r="O2031" t="n">
        <v>37306.42</v>
      </c>
      <c r="P2031" t="n">
        <v>430.82</v>
      </c>
      <c r="Q2031" t="n">
        <v>608.97</v>
      </c>
      <c r="R2031" t="n">
        <v>70.62</v>
      </c>
      <c r="S2031" t="n">
        <v>46.36</v>
      </c>
      <c r="T2031" t="n">
        <v>11667.83</v>
      </c>
      <c r="U2031" t="n">
        <v>0.66</v>
      </c>
      <c r="V2031" t="n">
        <v>0.88</v>
      </c>
      <c r="W2031" t="n">
        <v>9.25</v>
      </c>
      <c r="X2031" t="n">
        <v>0.75</v>
      </c>
      <c r="Y2031" t="n">
        <v>1</v>
      </c>
      <c r="Z2031" t="n">
        <v>10</v>
      </c>
    </row>
    <row r="2032">
      <c r="A2032" t="n">
        <v>31</v>
      </c>
      <c r="B2032" t="n">
        <v>145</v>
      </c>
      <c r="C2032" t="inlineStr">
        <is>
          <t xml:space="preserve">CONCLUIDO	</t>
        </is>
      </c>
      <c r="D2032" t="n">
        <v>3.4424</v>
      </c>
      <c r="E2032" t="n">
        <v>29.05</v>
      </c>
      <c r="F2032" t="n">
        <v>24.11</v>
      </c>
      <c r="G2032" t="n">
        <v>39.09</v>
      </c>
      <c r="H2032" t="n">
        <v>0.52</v>
      </c>
      <c r="I2032" t="n">
        <v>37</v>
      </c>
      <c r="J2032" t="n">
        <v>301.11</v>
      </c>
      <c r="K2032" t="n">
        <v>61.2</v>
      </c>
      <c r="L2032" t="n">
        <v>8.75</v>
      </c>
      <c r="M2032" t="n">
        <v>35</v>
      </c>
      <c r="N2032" t="n">
        <v>86.16</v>
      </c>
      <c r="O2032" t="n">
        <v>37371.47</v>
      </c>
      <c r="P2032" t="n">
        <v>430.25</v>
      </c>
      <c r="Q2032" t="n">
        <v>608.92</v>
      </c>
      <c r="R2032" t="n">
        <v>70.16</v>
      </c>
      <c r="S2032" t="n">
        <v>46.36</v>
      </c>
      <c r="T2032" t="n">
        <v>11442.76</v>
      </c>
      <c r="U2032" t="n">
        <v>0.66</v>
      </c>
      <c r="V2032" t="n">
        <v>0.88</v>
      </c>
      <c r="W2032" t="n">
        <v>9.24</v>
      </c>
      <c r="X2032" t="n">
        <v>0.73</v>
      </c>
      <c r="Y2032" t="n">
        <v>1</v>
      </c>
      <c r="Z2032" t="n">
        <v>10</v>
      </c>
    </row>
    <row r="2033">
      <c r="A2033" t="n">
        <v>32</v>
      </c>
      <c r="B2033" t="n">
        <v>145</v>
      </c>
      <c r="C2033" t="inlineStr">
        <is>
          <t xml:space="preserve">CONCLUIDO	</t>
        </is>
      </c>
      <c r="D2033" t="n">
        <v>3.4527</v>
      </c>
      <c r="E2033" t="n">
        <v>28.96</v>
      </c>
      <c r="F2033" t="n">
        <v>24.07</v>
      </c>
      <c r="G2033" t="n">
        <v>40.12</v>
      </c>
      <c r="H2033" t="n">
        <v>0.53</v>
      </c>
      <c r="I2033" t="n">
        <v>36</v>
      </c>
      <c r="J2033" t="n">
        <v>301.64</v>
      </c>
      <c r="K2033" t="n">
        <v>61.2</v>
      </c>
      <c r="L2033" t="n">
        <v>9</v>
      </c>
      <c r="M2033" t="n">
        <v>34</v>
      </c>
      <c r="N2033" t="n">
        <v>86.44</v>
      </c>
      <c r="O2033" t="n">
        <v>37436.63</v>
      </c>
      <c r="P2033" t="n">
        <v>429.65</v>
      </c>
      <c r="Q2033" t="n">
        <v>608.89</v>
      </c>
      <c r="R2033" t="n">
        <v>69.12</v>
      </c>
      <c r="S2033" t="n">
        <v>46.36</v>
      </c>
      <c r="T2033" t="n">
        <v>10927.59</v>
      </c>
      <c r="U2033" t="n">
        <v>0.67</v>
      </c>
      <c r="V2033" t="n">
        <v>0.89</v>
      </c>
      <c r="W2033" t="n">
        <v>9.24</v>
      </c>
      <c r="X2033" t="n">
        <v>0.7</v>
      </c>
      <c r="Y2033" t="n">
        <v>1</v>
      </c>
      <c r="Z2033" t="n">
        <v>10</v>
      </c>
    </row>
    <row r="2034">
      <c r="A2034" t="n">
        <v>33</v>
      </c>
      <c r="B2034" t="n">
        <v>145</v>
      </c>
      <c r="C2034" t="inlineStr">
        <is>
          <t xml:space="preserve">CONCLUIDO	</t>
        </is>
      </c>
      <c r="D2034" t="n">
        <v>3.4627</v>
      </c>
      <c r="E2034" t="n">
        <v>28.88</v>
      </c>
      <c r="F2034" t="n">
        <v>24.04</v>
      </c>
      <c r="G2034" t="n">
        <v>41.22</v>
      </c>
      <c r="H2034" t="n">
        <v>0.55</v>
      </c>
      <c r="I2034" t="n">
        <v>35</v>
      </c>
      <c r="J2034" t="n">
        <v>302.17</v>
      </c>
      <c r="K2034" t="n">
        <v>61.2</v>
      </c>
      <c r="L2034" t="n">
        <v>9.25</v>
      </c>
      <c r="M2034" t="n">
        <v>33</v>
      </c>
      <c r="N2034" t="n">
        <v>86.72</v>
      </c>
      <c r="O2034" t="n">
        <v>37501.91</v>
      </c>
      <c r="P2034" t="n">
        <v>428.96</v>
      </c>
      <c r="Q2034" t="n">
        <v>608.9299999999999</v>
      </c>
      <c r="R2034" t="n">
        <v>68.06</v>
      </c>
      <c r="S2034" t="n">
        <v>46.36</v>
      </c>
      <c r="T2034" t="n">
        <v>10404.09</v>
      </c>
      <c r="U2034" t="n">
        <v>0.68</v>
      </c>
      <c r="V2034" t="n">
        <v>0.89</v>
      </c>
      <c r="W2034" t="n">
        <v>9.24</v>
      </c>
      <c r="X2034" t="n">
        <v>0.67</v>
      </c>
      <c r="Y2034" t="n">
        <v>1</v>
      </c>
      <c r="Z2034" t="n">
        <v>10</v>
      </c>
    </row>
    <row r="2035">
      <c r="A2035" t="n">
        <v>34</v>
      </c>
      <c r="B2035" t="n">
        <v>145</v>
      </c>
      <c r="C2035" t="inlineStr">
        <is>
          <t xml:space="preserve">CONCLUIDO	</t>
        </is>
      </c>
      <c r="D2035" t="n">
        <v>3.4695</v>
      </c>
      <c r="E2035" t="n">
        <v>28.82</v>
      </c>
      <c r="F2035" t="n">
        <v>24.04</v>
      </c>
      <c r="G2035" t="n">
        <v>42.43</v>
      </c>
      <c r="H2035" t="n">
        <v>0.5600000000000001</v>
      </c>
      <c r="I2035" t="n">
        <v>34</v>
      </c>
      <c r="J2035" t="n">
        <v>302.7</v>
      </c>
      <c r="K2035" t="n">
        <v>61.2</v>
      </c>
      <c r="L2035" t="n">
        <v>9.5</v>
      </c>
      <c r="M2035" t="n">
        <v>32</v>
      </c>
      <c r="N2035" t="n">
        <v>87</v>
      </c>
      <c r="O2035" t="n">
        <v>37567.32</v>
      </c>
      <c r="P2035" t="n">
        <v>428.71</v>
      </c>
      <c r="Q2035" t="n">
        <v>608.86</v>
      </c>
      <c r="R2035" t="n">
        <v>68.16</v>
      </c>
      <c r="S2035" t="n">
        <v>46.36</v>
      </c>
      <c r="T2035" t="n">
        <v>10458.8</v>
      </c>
      <c r="U2035" t="n">
        <v>0.68</v>
      </c>
      <c r="V2035" t="n">
        <v>0.89</v>
      </c>
      <c r="W2035" t="n">
        <v>9.24</v>
      </c>
      <c r="X2035" t="n">
        <v>0.67</v>
      </c>
      <c r="Y2035" t="n">
        <v>1</v>
      </c>
      <c r="Z2035" t="n">
        <v>10</v>
      </c>
    </row>
    <row r="2036">
      <c r="A2036" t="n">
        <v>35</v>
      </c>
      <c r="B2036" t="n">
        <v>145</v>
      </c>
      <c r="C2036" t="inlineStr">
        <is>
          <t xml:space="preserve">CONCLUIDO	</t>
        </is>
      </c>
      <c r="D2036" t="n">
        <v>3.4795</v>
      </c>
      <c r="E2036" t="n">
        <v>28.74</v>
      </c>
      <c r="F2036" t="n">
        <v>24.01</v>
      </c>
      <c r="G2036" t="n">
        <v>43.66</v>
      </c>
      <c r="H2036" t="n">
        <v>0.57</v>
      </c>
      <c r="I2036" t="n">
        <v>33</v>
      </c>
      <c r="J2036" t="n">
        <v>303.23</v>
      </c>
      <c r="K2036" t="n">
        <v>61.2</v>
      </c>
      <c r="L2036" t="n">
        <v>9.75</v>
      </c>
      <c r="M2036" t="n">
        <v>31</v>
      </c>
      <c r="N2036" t="n">
        <v>87.28</v>
      </c>
      <c r="O2036" t="n">
        <v>37632.84</v>
      </c>
      <c r="P2036" t="n">
        <v>428.29</v>
      </c>
      <c r="Q2036" t="n">
        <v>609</v>
      </c>
      <c r="R2036" t="n">
        <v>67.09</v>
      </c>
      <c r="S2036" t="n">
        <v>46.36</v>
      </c>
      <c r="T2036" t="n">
        <v>9926.65</v>
      </c>
      <c r="U2036" t="n">
        <v>0.6899999999999999</v>
      </c>
      <c r="V2036" t="n">
        <v>0.89</v>
      </c>
      <c r="W2036" t="n">
        <v>9.23</v>
      </c>
      <c r="X2036" t="n">
        <v>0.64</v>
      </c>
      <c r="Y2036" t="n">
        <v>1</v>
      </c>
      <c r="Z2036" t="n">
        <v>10</v>
      </c>
    </row>
    <row r="2037">
      <c r="A2037" t="n">
        <v>36</v>
      </c>
      <c r="B2037" t="n">
        <v>145</v>
      </c>
      <c r="C2037" t="inlineStr">
        <is>
          <t xml:space="preserve">CONCLUIDO	</t>
        </is>
      </c>
      <c r="D2037" t="n">
        <v>3.486</v>
      </c>
      <c r="E2037" t="n">
        <v>28.69</v>
      </c>
      <c r="F2037" t="n">
        <v>24.01</v>
      </c>
      <c r="G2037" t="n">
        <v>45.02</v>
      </c>
      <c r="H2037" t="n">
        <v>0.59</v>
      </c>
      <c r="I2037" t="n">
        <v>32</v>
      </c>
      <c r="J2037" t="n">
        <v>303.76</v>
      </c>
      <c r="K2037" t="n">
        <v>61.2</v>
      </c>
      <c r="L2037" t="n">
        <v>10</v>
      </c>
      <c r="M2037" t="n">
        <v>30</v>
      </c>
      <c r="N2037" t="n">
        <v>87.56999999999999</v>
      </c>
      <c r="O2037" t="n">
        <v>37698.48</v>
      </c>
      <c r="P2037" t="n">
        <v>428.17</v>
      </c>
      <c r="Q2037" t="n">
        <v>608.99</v>
      </c>
      <c r="R2037" t="n">
        <v>67.06</v>
      </c>
      <c r="S2037" t="n">
        <v>46.36</v>
      </c>
      <c r="T2037" t="n">
        <v>9917.49</v>
      </c>
      <c r="U2037" t="n">
        <v>0.6899999999999999</v>
      </c>
      <c r="V2037" t="n">
        <v>0.89</v>
      </c>
      <c r="W2037" t="n">
        <v>9.24</v>
      </c>
      <c r="X2037" t="n">
        <v>0.64</v>
      </c>
      <c r="Y2037" t="n">
        <v>1</v>
      </c>
      <c r="Z2037" t="n">
        <v>10</v>
      </c>
    </row>
    <row r="2038">
      <c r="A2038" t="n">
        <v>37</v>
      </c>
      <c r="B2038" t="n">
        <v>145</v>
      </c>
      <c r="C2038" t="inlineStr">
        <is>
          <t xml:space="preserve">CONCLUIDO	</t>
        </is>
      </c>
      <c r="D2038" t="n">
        <v>3.4985</v>
      </c>
      <c r="E2038" t="n">
        <v>28.58</v>
      </c>
      <c r="F2038" t="n">
        <v>23.96</v>
      </c>
      <c r="G2038" t="n">
        <v>46.38</v>
      </c>
      <c r="H2038" t="n">
        <v>0.6</v>
      </c>
      <c r="I2038" t="n">
        <v>31</v>
      </c>
      <c r="J2038" t="n">
        <v>304.3</v>
      </c>
      <c r="K2038" t="n">
        <v>61.2</v>
      </c>
      <c r="L2038" t="n">
        <v>10.25</v>
      </c>
      <c r="M2038" t="n">
        <v>29</v>
      </c>
      <c r="N2038" t="n">
        <v>87.84999999999999</v>
      </c>
      <c r="O2038" t="n">
        <v>37764.25</v>
      </c>
      <c r="P2038" t="n">
        <v>427.22</v>
      </c>
      <c r="Q2038" t="n">
        <v>608.8</v>
      </c>
      <c r="R2038" t="n">
        <v>65.55</v>
      </c>
      <c r="S2038" t="n">
        <v>46.36</v>
      </c>
      <c r="T2038" t="n">
        <v>9167.92</v>
      </c>
      <c r="U2038" t="n">
        <v>0.71</v>
      </c>
      <c r="V2038" t="n">
        <v>0.89</v>
      </c>
      <c r="W2038" t="n">
        <v>9.23</v>
      </c>
      <c r="X2038" t="n">
        <v>0.59</v>
      </c>
      <c r="Y2038" t="n">
        <v>1</v>
      </c>
      <c r="Z2038" t="n">
        <v>10</v>
      </c>
    </row>
    <row r="2039">
      <c r="A2039" t="n">
        <v>38</v>
      </c>
      <c r="B2039" t="n">
        <v>145</v>
      </c>
      <c r="C2039" t="inlineStr">
        <is>
          <t xml:space="preserve">CONCLUIDO	</t>
        </is>
      </c>
      <c r="D2039" t="n">
        <v>3.4957</v>
      </c>
      <c r="E2039" t="n">
        <v>28.61</v>
      </c>
      <c r="F2039" t="n">
        <v>23.99</v>
      </c>
      <c r="G2039" t="n">
        <v>46.43</v>
      </c>
      <c r="H2039" t="n">
        <v>0.61</v>
      </c>
      <c r="I2039" t="n">
        <v>31</v>
      </c>
      <c r="J2039" t="n">
        <v>304.83</v>
      </c>
      <c r="K2039" t="n">
        <v>61.2</v>
      </c>
      <c r="L2039" t="n">
        <v>10.5</v>
      </c>
      <c r="M2039" t="n">
        <v>29</v>
      </c>
      <c r="N2039" t="n">
        <v>88.13</v>
      </c>
      <c r="O2039" t="n">
        <v>37830.13</v>
      </c>
      <c r="P2039" t="n">
        <v>427.53</v>
      </c>
      <c r="Q2039" t="n">
        <v>608.88</v>
      </c>
      <c r="R2039" t="n">
        <v>66.45999999999999</v>
      </c>
      <c r="S2039" t="n">
        <v>46.36</v>
      </c>
      <c r="T2039" t="n">
        <v>9621.01</v>
      </c>
      <c r="U2039" t="n">
        <v>0.7</v>
      </c>
      <c r="V2039" t="n">
        <v>0.89</v>
      </c>
      <c r="W2039" t="n">
        <v>9.23</v>
      </c>
      <c r="X2039" t="n">
        <v>0.61</v>
      </c>
      <c r="Y2039" t="n">
        <v>1</v>
      </c>
      <c r="Z2039" t="n">
        <v>10</v>
      </c>
    </row>
    <row r="2040">
      <c r="A2040" t="n">
        <v>39</v>
      </c>
      <c r="B2040" t="n">
        <v>145</v>
      </c>
      <c r="C2040" t="inlineStr">
        <is>
          <t xml:space="preserve">CONCLUIDO	</t>
        </is>
      </c>
      <c r="D2040" t="n">
        <v>3.505</v>
      </c>
      <c r="E2040" t="n">
        <v>28.53</v>
      </c>
      <c r="F2040" t="n">
        <v>23.96</v>
      </c>
      <c r="G2040" t="n">
        <v>47.93</v>
      </c>
      <c r="H2040" t="n">
        <v>0.63</v>
      </c>
      <c r="I2040" t="n">
        <v>30</v>
      </c>
      <c r="J2040" t="n">
        <v>305.37</v>
      </c>
      <c r="K2040" t="n">
        <v>61.2</v>
      </c>
      <c r="L2040" t="n">
        <v>10.75</v>
      </c>
      <c r="M2040" t="n">
        <v>28</v>
      </c>
      <c r="N2040" t="n">
        <v>88.42</v>
      </c>
      <c r="O2040" t="n">
        <v>37896.14</v>
      </c>
      <c r="P2040" t="n">
        <v>426.97</v>
      </c>
      <c r="Q2040" t="n">
        <v>608.85</v>
      </c>
      <c r="R2040" t="n">
        <v>65.77</v>
      </c>
      <c r="S2040" t="n">
        <v>46.36</v>
      </c>
      <c r="T2040" t="n">
        <v>9280.6</v>
      </c>
      <c r="U2040" t="n">
        <v>0.7</v>
      </c>
      <c r="V2040" t="n">
        <v>0.89</v>
      </c>
      <c r="W2040" t="n">
        <v>9.23</v>
      </c>
      <c r="X2040" t="n">
        <v>0.59</v>
      </c>
      <c r="Y2040" t="n">
        <v>1</v>
      </c>
      <c r="Z2040" t="n">
        <v>10</v>
      </c>
    </row>
    <row r="2041">
      <c r="A2041" t="n">
        <v>40</v>
      </c>
      <c r="B2041" t="n">
        <v>145</v>
      </c>
      <c r="C2041" t="inlineStr">
        <is>
          <t xml:space="preserve">CONCLUIDO	</t>
        </is>
      </c>
      <c r="D2041" t="n">
        <v>3.5171</v>
      </c>
      <c r="E2041" t="n">
        <v>28.43</v>
      </c>
      <c r="F2041" t="n">
        <v>23.92</v>
      </c>
      <c r="G2041" t="n">
        <v>49.49</v>
      </c>
      <c r="H2041" t="n">
        <v>0.64</v>
      </c>
      <c r="I2041" t="n">
        <v>29</v>
      </c>
      <c r="J2041" t="n">
        <v>305.9</v>
      </c>
      <c r="K2041" t="n">
        <v>61.2</v>
      </c>
      <c r="L2041" t="n">
        <v>11</v>
      </c>
      <c r="M2041" t="n">
        <v>27</v>
      </c>
      <c r="N2041" t="n">
        <v>88.7</v>
      </c>
      <c r="O2041" t="n">
        <v>37962.28</v>
      </c>
      <c r="P2041" t="n">
        <v>426.3</v>
      </c>
      <c r="Q2041" t="n">
        <v>608.87</v>
      </c>
      <c r="R2041" t="n">
        <v>64.52</v>
      </c>
      <c r="S2041" t="n">
        <v>46.36</v>
      </c>
      <c r="T2041" t="n">
        <v>8663.02</v>
      </c>
      <c r="U2041" t="n">
        <v>0.72</v>
      </c>
      <c r="V2041" t="n">
        <v>0.89</v>
      </c>
      <c r="W2041" t="n">
        <v>9.220000000000001</v>
      </c>
      <c r="X2041" t="n">
        <v>0.55</v>
      </c>
      <c r="Y2041" t="n">
        <v>1</v>
      </c>
      <c r="Z2041" t="n">
        <v>10</v>
      </c>
    </row>
    <row r="2042">
      <c r="A2042" t="n">
        <v>41</v>
      </c>
      <c r="B2042" t="n">
        <v>145</v>
      </c>
      <c r="C2042" t="inlineStr">
        <is>
          <t xml:space="preserve">CONCLUIDO	</t>
        </is>
      </c>
      <c r="D2042" t="n">
        <v>3.5162</v>
      </c>
      <c r="E2042" t="n">
        <v>28.44</v>
      </c>
      <c r="F2042" t="n">
        <v>23.93</v>
      </c>
      <c r="G2042" t="n">
        <v>49.51</v>
      </c>
      <c r="H2042" t="n">
        <v>0.65</v>
      </c>
      <c r="I2042" t="n">
        <v>29</v>
      </c>
      <c r="J2042" t="n">
        <v>306.44</v>
      </c>
      <c r="K2042" t="n">
        <v>61.2</v>
      </c>
      <c r="L2042" t="n">
        <v>11.25</v>
      </c>
      <c r="M2042" t="n">
        <v>27</v>
      </c>
      <c r="N2042" t="n">
        <v>88.98999999999999</v>
      </c>
      <c r="O2042" t="n">
        <v>38028.53</v>
      </c>
      <c r="P2042" t="n">
        <v>426.27</v>
      </c>
      <c r="Q2042" t="n">
        <v>608.84</v>
      </c>
      <c r="R2042" t="n">
        <v>64.59999999999999</v>
      </c>
      <c r="S2042" t="n">
        <v>46.36</v>
      </c>
      <c r="T2042" t="n">
        <v>8704.48</v>
      </c>
      <c r="U2042" t="n">
        <v>0.72</v>
      </c>
      <c r="V2042" t="n">
        <v>0.89</v>
      </c>
      <c r="W2042" t="n">
        <v>9.23</v>
      </c>
      <c r="X2042" t="n">
        <v>0.55</v>
      </c>
      <c r="Y2042" t="n">
        <v>1</v>
      </c>
      <c r="Z2042" t="n">
        <v>10</v>
      </c>
    </row>
    <row r="2043">
      <c r="A2043" t="n">
        <v>42</v>
      </c>
      <c r="B2043" t="n">
        <v>145</v>
      </c>
      <c r="C2043" t="inlineStr">
        <is>
          <t xml:space="preserve">CONCLUIDO	</t>
        </is>
      </c>
      <c r="D2043" t="n">
        <v>3.524</v>
      </c>
      <c r="E2043" t="n">
        <v>28.38</v>
      </c>
      <c r="F2043" t="n">
        <v>23.92</v>
      </c>
      <c r="G2043" t="n">
        <v>51.26</v>
      </c>
      <c r="H2043" t="n">
        <v>0.67</v>
      </c>
      <c r="I2043" t="n">
        <v>28</v>
      </c>
      <c r="J2043" t="n">
        <v>306.98</v>
      </c>
      <c r="K2043" t="n">
        <v>61.2</v>
      </c>
      <c r="L2043" t="n">
        <v>11.5</v>
      </c>
      <c r="M2043" t="n">
        <v>26</v>
      </c>
      <c r="N2043" t="n">
        <v>89.28</v>
      </c>
      <c r="O2043" t="n">
        <v>38094.91</v>
      </c>
      <c r="P2043" t="n">
        <v>426.08</v>
      </c>
      <c r="Q2043" t="n">
        <v>608.8200000000001</v>
      </c>
      <c r="R2043" t="n">
        <v>64.48999999999999</v>
      </c>
      <c r="S2043" t="n">
        <v>46.36</v>
      </c>
      <c r="T2043" t="n">
        <v>8651.07</v>
      </c>
      <c r="U2043" t="n">
        <v>0.72</v>
      </c>
      <c r="V2043" t="n">
        <v>0.89</v>
      </c>
      <c r="W2043" t="n">
        <v>9.220000000000001</v>
      </c>
      <c r="X2043" t="n">
        <v>0.55</v>
      </c>
      <c r="Y2043" t="n">
        <v>1</v>
      </c>
      <c r="Z2043" t="n">
        <v>10</v>
      </c>
    </row>
    <row r="2044">
      <c r="A2044" t="n">
        <v>43</v>
      </c>
      <c r="B2044" t="n">
        <v>145</v>
      </c>
      <c r="C2044" t="inlineStr">
        <is>
          <t xml:space="preserve">CONCLUIDO	</t>
        </is>
      </c>
      <c r="D2044" t="n">
        <v>3.5341</v>
      </c>
      <c r="E2044" t="n">
        <v>28.3</v>
      </c>
      <c r="F2044" t="n">
        <v>23.89</v>
      </c>
      <c r="G2044" t="n">
        <v>53.09</v>
      </c>
      <c r="H2044" t="n">
        <v>0.68</v>
      </c>
      <c r="I2044" t="n">
        <v>27</v>
      </c>
      <c r="J2044" t="n">
        <v>307.52</v>
      </c>
      <c r="K2044" t="n">
        <v>61.2</v>
      </c>
      <c r="L2044" t="n">
        <v>11.75</v>
      </c>
      <c r="M2044" t="n">
        <v>25</v>
      </c>
      <c r="N2044" t="n">
        <v>89.56999999999999</v>
      </c>
      <c r="O2044" t="n">
        <v>38161.42</v>
      </c>
      <c r="P2044" t="n">
        <v>425.35</v>
      </c>
      <c r="Q2044" t="n">
        <v>608.9400000000001</v>
      </c>
      <c r="R2044" t="n">
        <v>63.51</v>
      </c>
      <c r="S2044" t="n">
        <v>46.36</v>
      </c>
      <c r="T2044" t="n">
        <v>8167.51</v>
      </c>
      <c r="U2044" t="n">
        <v>0.73</v>
      </c>
      <c r="V2044" t="n">
        <v>0.89</v>
      </c>
      <c r="W2044" t="n">
        <v>9.220000000000001</v>
      </c>
      <c r="X2044" t="n">
        <v>0.52</v>
      </c>
      <c r="Y2044" t="n">
        <v>1</v>
      </c>
      <c r="Z2044" t="n">
        <v>10</v>
      </c>
    </row>
    <row r="2045">
      <c r="A2045" t="n">
        <v>44</v>
      </c>
      <c r="B2045" t="n">
        <v>145</v>
      </c>
      <c r="C2045" t="inlineStr">
        <is>
          <t xml:space="preserve">CONCLUIDO	</t>
        </is>
      </c>
      <c r="D2045" t="n">
        <v>3.5345</v>
      </c>
      <c r="E2045" t="n">
        <v>28.29</v>
      </c>
      <c r="F2045" t="n">
        <v>23.89</v>
      </c>
      <c r="G2045" t="n">
        <v>53.09</v>
      </c>
      <c r="H2045" t="n">
        <v>0.6899999999999999</v>
      </c>
      <c r="I2045" t="n">
        <v>27</v>
      </c>
      <c r="J2045" t="n">
        <v>308.06</v>
      </c>
      <c r="K2045" t="n">
        <v>61.2</v>
      </c>
      <c r="L2045" t="n">
        <v>12</v>
      </c>
      <c r="M2045" t="n">
        <v>25</v>
      </c>
      <c r="N2045" t="n">
        <v>89.86</v>
      </c>
      <c r="O2045" t="n">
        <v>38228.06</v>
      </c>
      <c r="P2045" t="n">
        <v>425.46</v>
      </c>
      <c r="Q2045" t="n">
        <v>608.8</v>
      </c>
      <c r="R2045" t="n">
        <v>63.31</v>
      </c>
      <c r="S2045" t="n">
        <v>46.36</v>
      </c>
      <c r="T2045" t="n">
        <v>8068.01</v>
      </c>
      <c r="U2045" t="n">
        <v>0.73</v>
      </c>
      <c r="V2045" t="n">
        <v>0.89</v>
      </c>
      <c r="W2045" t="n">
        <v>9.220000000000001</v>
      </c>
      <c r="X2045" t="n">
        <v>0.52</v>
      </c>
      <c r="Y2045" t="n">
        <v>1</v>
      </c>
      <c r="Z2045" t="n">
        <v>10</v>
      </c>
    </row>
    <row r="2046">
      <c r="A2046" t="n">
        <v>45</v>
      </c>
      <c r="B2046" t="n">
        <v>145</v>
      </c>
      <c r="C2046" t="inlineStr">
        <is>
          <t xml:space="preserve">CONCLUIDO	</t>
        </is>
      </c>
      <c r="D2046" t="n">
        <v>3.5446</v>
      </c>
      <c r="E2046" t="n">
        <v>28.21</v>
      </c>
      <c r="F2046" t="n">
        <v>23.86</v>
      </c>
      <c r="G2046" t="n">
        <v>55.06</v>
      </c>
      <c r="H2046" t="n">
        <v>0.71</v>
      </c>
      <c r="I2046" t="n">
        <v>26</v>
      </c>
      <c r="J2046" t="n">
        <v>308.6</v>
      </c>
      <c r="K2046" t="n">
        <v>61.2</v>
      </c>
      <c r="L2046" t="n">
        <v>12.25</v>
      </c>
      <c r="M2046" t="n">
        <v>24</v>
      </c>
      <c r="N2046" t="n">
        <v>90.15000000000001</v>
      </c>
      <c r="O2046" t="n">
        <v>38294.82</v>
      </c>
      <c r="P2046" t="n">
        <v>424.79</v>
      </c>
      <c r="Q2046" t="n">
        <v>608.84</v>
      </c>
      <c r="R2046" t="n">
        <v>62.51</v>
      </c>
      <c r="S2046" t="n">
        <v>46.36</v>
      </c>
      <c r="T2046" t="n">
        <v>7671.26</v>
      </c>
      <c r="U2046" t="n">
        <v>0.74</v>
      </c>
      <c r="V2046" t="n">
        <v>0.89</v>
      </c>
      <c r="W2046" t="n">
        <v>9.220000000000001</v>
      </c>
      <c r="X2046" t="n">
        <v>0.49</v>
      </c>
      <c r="Y2046" t="n">
        <v>1</v>
      </c>
      <c r="Z2046" t="n">
        <v>10</v>
      </c>
    </row>
    <row r="2047">
      <c r="A2047" t="n">
        <v>46</v>
      </c>
      <c r="B2047" t="n">
        <v>145</v>
      </c>
      <c r="C2047" t="inlineStr">
        <is>
          <t xml:space="preserve">CONCLUIDO	</t>
        </is>
      </c>
      <c r="D2047" t="n">
        <v>3.5418</v>
      </c>
      <c r="E2047" t="n">
        <v>28.23</v>
      </c>
      <c r="F2047" t="n">
        <v>23.88</v>
      </c>
      <c r="G2047" t="n">
        <v>55.12</v>
      </c>
      <c r="H2047" t="n">
        <v>0.72</v>
      </c>
      <c r="I2047" t="n">
        <v>26</v>
      </c>
      <c r="J2047" t="n">
        <v>309.14</v>
      </c>
      <c r="K2047" t="n">
        <v>61.2</v>
      </c>
      <c r="L2047" t="n">
        <v>12.5</v>
      </c>
      <c r="M2047" t="n">
        <v>24</v>
      </c>
      <c r="N2047" t="n">
        <v>90.44</v>
      </c>
      <c r="O2047" t="n">
        <v>38361.7</v>
      </c>
      <c r="P2047" t="n">
        <v>425</v>
      </c>
      <c r="Q2047" t="n">
        <v>608.84</v>
      </c>
      <c r="R2047" t="n">
        <v>63.23</v>
      </c>
      <c r="S2047" t="n">
        <v>46.36</v>
      </c>
      <c r="T2047" t="n">
        <v>8032.22</v>
      </c>
      <c r="U2047" t="n">
        <v>0.73</v>
      </c>
      <c r="V2047" t="n">
        <v>0.89</v>
      </c>
      <c r="W2047" t="n">
        <v>9.220000000000001</v>
      </c>
      <c r="X2047" t="n">
        <v>0.51</v>
      </c>
      <c r="Y2047" t="n">
        <v>1</v>
      </c>
      <c r="Z2047" t="n">
        <v>10</v>
      </c>
    </row>
    <row r="2048">
      <c r="A2048" t="n">
        <v>47</v>
      </c>
      <c r="B2048" t="n">
        <v>145</v>
      </c>
      <c r="C2048" t="inlineStr">
        <is>
          <t xml:space="preserve">CONCLUIDO	</t>
        </is>
      </c>
      <c r="D2048" t="n">
        <v>3.5506</v>
      </c>
      <c r="E2048" t="n">
        <v>28.16</v>
      </c>
      <c r="F2048" t="n">
        <v>23.87</v>
      </c>
      <c r="G2048" t="n">
        <v>57.28</v>
      </c>
      <c r="H2048" t="n">
        <v>0.73</v>
      </c>
      <c r="I2048" t="n">
        <v>25</v>
      </c>
      <c r="J2048" t="n">
        <v>309.68</v>
      </c>
      <c r="K2048" t="n">
        <v>61.2</v>
      </c>
      <c r="L2048" t="n">
        <v>12.75</v>
      </c>
      <c r="M2048" t="n">
        <v>23</v>
      </c>
      <c r="N2048" t="n">
        <v>90.73999999999999</v>
      </c>
      <c r="O2048" t="n">
        <v>38428.72</v>
      </c>
      <c r="P2048" t="n">
        <v>424.74</v>
      </c>
      <c r="Q2048" t="n">
        <v>608.85</v>
      </c>
      <c r="R2048" t="n">
        <v>62.57</v>
      </c>
      <c r="S2048" t="n">
        <v>46.36</v>
      </c>
      <c r="T2048" t="n">
        <v>7706.33</v>
      </c>
      <c r="U2048" t="n">
        <v>0.74</v>
      </c>
      <c r="V2048" t="n">
        <v>0.89</v>
      </c>
      <c r="W2048" t="n">
        <v>9.23</v>
      </c>
      <c r="X2048" t="n">
        <v>0.49</v>
      </c>
      <c r="Y2048" t="n">
        <v>1</v>
      </c>
      <c r="Z2048" t="n">
        <v>10</v>
      </c>
    </row>
    <row r="2049">
      <c r="A2049" t="n">
        <v>48</v>
      </c>
      <c r="B2049" t="n">
        <v>145</v>
      </c>
      <c r="C2049" t="inlineStr">
        <is>
          <t xml:space="preserve">CONCLUIDO	</t>
        </is>
      </c>
      <c r="D2049" t="n">
        <v>3.5526</v>
      </c>
      <c r="E2049" t="n">
        <v>28.15</v>
      </c>
      <c r="F2049" t="n">
        <v>23.85</v>
      </c>
      <c r="G2049" t="n">
        <v>57.24</v>
      </c>
      <c r="H2049" t="n">
        <v>0.75</v>
      </c>
      <c r="I2049" t="n">
        <v>25</v>
      </c>
      <c r="J2049" t="n">
        <v>310.23</v>
      </c>
      <c r="K2049" t="n">
        <v>61.2</v>
      </c>
      <c r="L2049" t="n">
        <v>13</v>
      </c>
      <c r="M2049" t="n">
        <v>23</v>
      </c>
      <c r="N2049" t="n">
        <v>91.03</v>
      </c>
      <c r="O2049" t="n">
        <v>38495.87</v>
      </c>
      <c r="P2049" t="n">
        <v>424.4</v>
      </c>
      <c r="Q2049" t="n">
        <v>608.84</v>
      </c>
      <c r="R2049" t="n">
        <v>62.29</v>
      </c>
      <c r="S2049" t="n">
        <v>46.36</v>
      </c>
      <c r="T2049" t="n">
        <v>7568.06</v>
      </c>
      <c r="U2049" t="n">
        <v>0.74</v>
      </c>
      <c r="V2049" t="n">
        <v>0.89</v>
      </c>
      <c r="W2049" t="n">
        <v>9.220000000000001</v>
      </c>
      <c r="X2049" t="n">
        <v>0.48</v>
      </c>
      <c r="Y2049" t="n">
        <v>1</v>
      </c>
      <c r="Z2049" t="n">
        <v>10</v>
      </c>
    </row>
    <row r="2050">
      <c r="A2050" t="n">
        <v>49</v>
      </c>
      <c r="B2050" t="n">
        <v>145</v>
      </c>
      <c r="C2050" t="inlineStr">
        <is>
          <t xml:space="preserve">CONCLUIDO	</t>
        </is>
      </c>
      <c r="D2050" t="n">
        <v>3.563</v>
      </c>
      <c r="E2050" t="n">
        <v>28.07</v>
      </c>
      <c r="F2050" t="n">
        <v>23.82</v>
      </c>
      <c r="G2050" t="n">
        <v>59.56</v>
      </c>
      <c r="H2050" t="n">
        <v>0.76</v>
      </c>
      <c r="I2050" t="n">
        <v>24</v>
      </c>
      <c r="J2050" t="n">
        <v>310.77</v>
      </c>
      <c r="K2050" t="n">
        <v>61.2</v>
      </c>
      <c r="L2050" t="n">
        <v>13.25</v>
      </c>
      <c r="M2050" t="n">
        <v>22</v>
      </c>
      <c r="N2050" t="n">
        <v>91.33</v>
      </c>
      <c r="O2050" t="n">
        <v>38563.14</v>
      </c>
      <c r="P2050" t="n">
        <v>423.54</v>
      </c>
      <c r="Q2050" t="n">
        <v>608.84</v>
      </c>
      <c r="R2050" t="n">
        <v>61.39</v>
      </c>
      <c r="S2050" t="n">
        <v>46.36</v>
      </c>
      <c r="T2050" t="n">
        <v>7120.64</v>
      </c>
      <c r="U2050" t="n">
        <v>0.76</v>
      </c>
      <c r="V2050" t="n">
        <v>0.89</v>
      </c>
      <c r="W2050" t="n">
        <v>9.220000000000001</v>
      </c>
      <c r="X2050" t="n">
        <v>0.45</v>
      </c>
      <c r="Y2050" t="n">
        <v>1</v>
      </c>
      <c r="Z2050" t="n">
        <v>10</v>
      </c>
    </row>
    <row r="2051">
      <c r="A2051" t="n">
        <v>50</v>
      </c>
      <c r="B2051" t="n">
        <v>145</v>
      </c>
      <c r="C2051" t="inlineStr">
        <is>
          <t xml:space="preserve">CONCLUIDO	</t>
        </is>
      </c>
      <c r="D2051" t="n">
        <v>3.5614</v>
      </c>
      <c r="E2051" t="n">
        <v>28.08</v>
      </c>
      <c r="F2051" t="n">
        <v>23.84</v>
      </c>
      <c r="G2051" t="n">
        <v>59.59</v>
      </c>
      <c r="H2051" t="n">
        <v>0.77</v>
      </c>
      <c r="I2051" t="n">
        <v>24</v>
      </c>
      <c r="J2051" t="n">
        <v>311.32</v>
      </c>
      <c r="K2051" t="n">
        <v>61.2</v>
      </c>
      <c r="L2051" t="n">
        <v>13.5</v>
      </c>
      <c r="M2051" t="n">
        <v>22</v>
      </c>
      <c r="N2051" t="n">
        <v>91.62</v>
      </c>
      <c r="O2051" t="n">
        <v>38630.55</v>
      </c>
      <c r="P2051" t="n">
        <v>423.96</v>
      </c>
      <c r="Q2051" t="n">
        <v>608.88</v>
      </c>
      <c r="R2051" t="n">
        <v>61.84</v>
      </c>
      <c r="S2051" t="n">
        <v>46.36</v>
      </c>
      <c r="T2051" t="n">
        <v>7346.85</v>
      </c>
      <c r="U2051" t="n">
        <v>0.75</v>
      </c>
      <c r="V2051" t="n">
        <v>0.89</v>
      </c>
      <c r="W2051" t="n">
        <v>9.220000000000001</v>
      </c>
      <c r="X2051" t="n">
        <v>0.46</v>
      </c>
      <c r="Y2051" t="n">
        <v>1</v>
      </c>
      <c r="Z2051" t="n">
        <v>10</v>
      </c>
    </row>
    <row r="2052">
      <c r="A2052" t="n">
        <v>51</v>
      </c>
      <c r="B2052" t="n">
        <v>145</v>
      </c>
      <c r="C2052" t="inlineStr">
        <is>
          <t xml:space="preserve">CONCLUIDO	</t>
        </is>
      </c>
      <c r="D2052" t="n">
        <v>3.561</v>
      </c>
      <c r="E2052" t="n">
        <v>28.08</v>
      </c>
      <c r="F2052" t="n">
        <v>23.84</v>
      </c>
      <c r="G2052" t="n">
        <v>59.6</v>
      </c>
      <c r="H2052" t="n">
        <v>0.79</v>
      </c>
      <c r="I2052" t="n">
        <v>24</v>
      </c>
      <c r="J2052" t="n">
        <v>311.87</v>
      </c>
      <c r="K2052" t="n">
        <v>61.2</v>
      </c>
      <c r="L2052" t="n">
        <v>13.75</v>
      </c>
      <c r="M2052" t="n">
        <v>22</v>
      </c>
      <c r="N2052" t="n">
        <v>91.92</v>
      </c>
      <c r="O2052" t="n">
        <v>38698.21</v>
      </c>
      <c r="P2052" t="n">
        <v>423.67</v>
      </c>
      <c r="Q2052" t="n">
        <v>608.84</v>
      </c>
      <c r="R2052" t="n">
        <v>61.88</v>
      </c>
      <c r="S2052" t="n">
        <v>46.36</v>
      </c>
      <c r="T2052" t="n">
        <v>7365.35</v>
      </c>
      <c r="U2052" t="n">
        <v>0.75</v>
      </c>
      <c r="V2052" t="n">
        <v>0.89</v>
      </c>
      <c r="W2052" t="n">
        <v>9.220000000000001</v>
      </c>
      <c r="X2052" t="n">
        <v>0.47</v>
      </c>
      <c r="Y2052" t="n">
        <v>1</v>
      </c>
      <c r="Z2052" t="n">
        <v>10</v>
      </c>
    </row>
    <row r="2053">
      <c r="A2053" t="n">
        <v>52</v>
      </c>
      <c r="B2053" t="n">
        <v>145</v>
      </c>
      <c r="C2053" t="inlineStr">
        <is>
          <t xml:space="preserve">CONCLUIDO	</t>
        </is>
      </c>
      <c r="D2053" t="n">
        <v>3.5706</v>
      </c>
      <c r="E2053" t="n">
        <v>28.01</v>
      </c>
      <c r="F2053" t="n">
        <v>23.82</v>
      </c>
      <c r="G2053" t="n">
        <v>62.13</v>
      </c>
      <c r="H2053" t="n">
        <v>0.8</v>
      </c>
      <c r="I2053" t="n">
        <v>23</v>
      </c>
      <c r="J2053" t="n">
        <v>312.42</v>
      </c>
      <c r="K2053" t="n">
        <v>61.2</v>
      </c>
      <c r="L2053" t="n">
        <v>14</v>
      </c>
      <c r="M2053" t="n">
        <v>21</v>
      </c>
      <c r="N2053" t="n">
        <v>92.22</v>
      </c>
      <c r="O2053" t="n">
        <v>38765.89</v>
      </c>
      <c r="P2053" t="n">
        <v>423.41</v>
      </c>
      <c r="Q2053" t="n">
        <v>608.9400000000001</v>
      </c>
      <c r="R2053" t="n">
        <v>61.08</v>
      </c>
      <c r="S2053" t="n">
        <v>46.36</v>
      </c>
      <c r="T2053" t="n">
        <v>6972.11</v>
      </c>
      <c r="U2053" t="n">
        <v>0.76</v>
      </c>
      <c r="V2053" t="n">
        <v>0.89</v>
      </c>
      <c r="W2053" t="n">
        <v>9.220000000000001</v>
      </c>
      <c r="X2053" t="n">
        <v>0.44</v>
      </c>
      <c r="Y2053" t="n">
        <v>1</v>
      </c>
      <c r="Z2053" t="n">
        <v>10</v>
      </c>
    </row>
    <row r="2054">
      <c r="A2054" t="n">
        <v>53</v>
      </c>
      <c r="B2054" t="n">
        <v>145</v>
      </c>
      <c r="C2054" t="inlineStr">
        <is>
          <t xml:space="preserve">CONCLUIDO	</t>
        </is>
      </c>
      <c r="D2054" t="n">
        <v>3.5695</v>
      </c>
      <c r="E2054" t="n">
        <v>28.02</v>
      </c>
      <c r="F2054" t="n">
        <v>23.83</v>
      </c>
      <c r="G2054" t="n">
        <v>62.16</v>
      </c>
      <c r="H2054" t="n">
        <v>0.8100000000000001</v>
      </c>
      <c r="I2054" t="n">
        <v>23</v>
      </c>
      <c r="J2054" t="n">
        <v>312.97</v>
      </c>
      <c r="K2054" t="n">
        <v>61.2</v>
      </c>
      <c r="L2054" t="n">
        <v>14.25</v>
      </c>
      <c r="M2054" t="n">
        <v>21</v>
      </c>
      <c r="N2054" t="n">
        <v>92.52</v>
      </c>
      <c r="O2054" t="n">
        <v>38833.69</v>
      </c>
      <c r="P2054" t="n">
        <v>423.55</v>
      </c>
      <c r="Q2054" t="n">
        <v>608.89</v>
      </c>
      <c r="R2054" t="n">
        <v>61.26</v>
      </c>
      <c r="S2054" t="n">
        <v>46.36</v>
      </c>
      <c r="T2054" t="n">
        <v>7064.86</v>
      </c>
      <c r="U2054" t="n">
        <v>0.76</v>
      </c>
      <c r="V2054" t="n">
        <v>0.89</v>
      </c>
      <c r="W2054" t="n">
        <v>9.220000000000001</v>
      </c>
      <c r="X2054" t="n">
        <v>0.45</v>
      </c>
      <c r="Y2054" t="n">
        <v>1</v>
      </c>
      <c r="Z2054" t="n">
        <v>10</v>
      </c>
    </row>
    <row r="2055">
      <c r="A2055" t="n">
        <v>54</v>
      </c>
      <c r="B2055" t="n">
        <v>145</v>
      </c>
      <c r="C2055" t="inlineStr">
        <is>
          <t xml:space="preserve">CONCLUIDO	</t>
        </is>
      </c>
      <c r="D2055" t="n">
        <v>3.5805</v>
      </c>
      <c r="E2055" t="n">
        <v>27.93</v>
      </c>
      <c r="F2055" t="n">
        <v>23.79</v>
      </c>
      <c r="G2055" t="n">
        <v>64.89</v>
      </c>
      <c r="H2055" t="n">
        <v>0.82</v>
      </c>
      <c r="I2055" t="n">
        <v>22</v>
      </c>
      <c r="J2055" t="n">
        <v>313.52</v>
      </c>
      <c r="K2055" t="n">
        <v>61.2</v>
      </c>
      <c r="L2055" t="n">
        <v>14.5</v>
      </c>
      <c r="M2055" t="n">
        <v>20</v>
      </c>
      <c r="N2055" t="n">
        <v>92.81999999999999</v>
      </c>
      <c r="O2055" t="n">
        <v>38901.63</v>
      </c>
      <c r="P2055" t="n">
        <v>422.72</v>
      </c>
      <c r="Q2055" t="n">
        <v>608.92</v>
      </c>
      <c r="R2055" t="n">
        <v>60.44</v>
      </c>
      <c r="S2055" t="n">
        <v>46.36</v>
      </c>
      <c r="T2055" t="n">
        <v>6655.82</v>
      </c>
      <c r="U2055" t="n">
        <v>0.77</v>
      </c>
      <c r="V2055" t="n">
        <v>0.9</v>
      </c>
      <c r="W2055" t="n">
        <v>9.220000000000001</v>
      </c>
      <c r="X2055" t="n">
        <v>0.42</v>
      </c>
      <c r="Y2055" t="n">
        <v>1</v>
      </c>
      <c r="Z2055" t="n">
        <v>10</v>
      </c>
    </row>
    <row r="2056">
      <c r="A2056" t="n">
        <v>55</v>
      </c>
      <c r="B2056" t="n">
        <v>145</v>
      </c>
      <c r="C2056" t="inlineStr">
        <is>
          <t xml:space="preserve">CONCLUIDO	</t>
        </is>
      </c>
      <c r="D2056" t="n">
        <v>3.5813</v>
      </c>
      <c r="E2056" t="n">
        <v>27.92</v>
      </c>
      <c r="F2056" t="n">
        <v>23.79</v>
      </c>
      <c r="G2056" t="n">
        <v>64.88</v>
      </c>
      <c r="H2056" t="n">
        <v>0.84</v>
      </c>
      <c r="I2056" t="n">
        <v>22</v>
      </c>
      <c r="J2056" t="n">
        <v>314.07</v>
      </c>
      <c r="K2056" t="n">
        <v>61.2</v>
      </c>
      <c r="L2056" t="n">
        <v>14.75</v>
      </c>
      <c r="M2056" t="n">
        <v>20</v>
      </c>
      <c r="N2056" t="n">
        <v>93.12</v>
      </c>
      <c r="O2056" t="n">
        <v>38969.71</v>
      </c>
      <c r="P2056" t="n">
        <v>422.71</v>
      </c>
      <c r="Q2056" t="n">
        <v>608.83</v>
      </c>
      <c r="R2056" t="n">
        <v>60.34</v>
      </c>
      <c r="S2056" t="n">
        <v>46.36</v>
      </c>
      <c r="T2056" t="n">
        <v>6609.34</v>
      </c>
      <c r="U2056" t="n">
        <v>0.77</v>
      </c>
      <c r="V2056" t="n">
        <v>0.9</v>
      </c>
      <c r="W2056" t="n">
        <v>9.210000000000001</v>
      </c>
      <c r="X2056" t="n">
        <v>0.42</v>
      </c>
      <c r="Y2056" t="n">
        <v>1</v>
      </c>
      <c r="Z2056" t="n">
        <v>10</v>
      </c>
    </row>
    <row r="2057">
      <c r="A2057" t="n">
        <v>56</v>
      </c>
      <c r="B2057" t="n">
        <v>145</v>
      </c>
      <c r="C2057" t="inlineStr">
        <is>
          <t xml:space="preserve">CONCLUIDO	</t>
        </is>
      </c>
      <c r="D2057" t="n">
        <v>3.5782</v>
      </c>
      <c r="E2057" t="n">
        <v>27.95</v>
      </c>
      <c r="F2057" t="n">
        <v>23.81</v>
      </c>
      <c r="G2057" t="n">
        <v>64.94</v>
      </c>
      <c r="H2057" t="n">
        <v>0.85</v>
      </c>
      <c r="I2057" t="n">
        <v>22</v>
      </c>
      <c r="J2057" t="n">
        <v>314.62</v>
      </c>
      <c r="K2057" t="n">
        <v>61.2</v>
      </c>
      <c r="L2057" t="n">
        <v>15</v>
      </c>
      <c r="M2057" t="n">
        <v>20</v>
      </c>
      <c r="N2057" t="n">
        <v>93.43000000000001</v>
      </c>
      <c r="O2057" t="n">
        <v>39037.92</v>
      </c>
      <c r="P2057" t="n">
        <v>422.88</v>
      </c>
      <c r="Q2057" t="n">
        <v>608.89</v>
      </c>
      <c r="R2057" t="n">
        <v>60.85</v>
      </c>
      <c r="S2057" t="n">
        <v>46.36</v>
      </c>
      <c r="T2057" t="n">
        <v>6864.6</v>
      </c>
      <c r="U2057" t="n">
        <v>0.76</v>
      </c>
      <c r="V2057" t="n">
        <v>0.89</v>
      </c>
      <c r="W2057" t="n">
        <v>9.220000000000001</v>
      </c>
      <c r="X2057" t="n">
        <v>0.44</v>
      </c>
      <c r="Y2057" t="n">
        <v>1</v>
      </c>
      <c r="Z2057" t="n">
        <v>10</v>
      </c>
    </row>
    <row r="2058">
      <c r="A2058" t="n">
        <v>57</v>
      </c>
      <c r="B2058" t="n">
        <v>145</v>
      </c>
      <c r="C2058" t="inlineStr">
        <is>
          <t xml:space="preserve">CONCLUIDO	</t>
        </is>
      </c>
      <c r="D2058" t="n">
        <v>3.59</v>
      </c>
      <c r="E2058" t="n">
        <v>27.86</v>
      </c>
      <c r="F2058" t="n">
        <v>23.77</v>
      </c>
      <c r="G2058" t="n">
        <v>67.93000000000001</v>
      </c>
      <c r="H2058" t="n">
        <v>0.86</v>
      </c>
      <c r="I2058" t="n">
        <v>21</v>
      </c>
      <c r="J2058" t="n">
        <v>315.18</v>
      </c>
      <c r="K2058" t="n">
        <v>61.2</v>
      </c>
      <c r="L2058" t="n">
        <v>15.25</v>
      </c>
      <c r="M2058" t="n">
        <v>19</v>
      </c>
      <c r="N2058" t="n">
        <v>93.73</v>
      </c>
      <c r="O2058" t="n">
        <v>39106.27</v>
      </c>
      <c r="P2058" t="n">
        <v>422.14</v>
      </c>
      <c r="Q2058" t="n">
        <v>608.86</v>
      </c>
      <c r="R2058" t="n">
        <v>59.94</v>
      </c>
      <c r="S2058" t="n">
        <v>46.36</v>
      </c>
      <c r="T2058" t="n">
        <v>6412.37</v>
      </c>
      <c r="U2058" t="n">
        <v>0.77</v>
      </c>
      <c r="V2058" t="n">
        <v>0.9</v>
      </c>
      <c r="W2058" t="n">
        <v>9.210000000000001</v>
      </c>
      <c r="X2058" t="n">
        <v>0.4</v>
      </c>
      <c r="Y2058" t="n">
        <v>1</v>
      </c>
      <c r="Z2058" t="n">
        <v>10</v>
      </c>
    </row>
    <row r="2059">
      <c r="A2059" t="n">
        <v>58</v>
      </c>
      <c r="B2059" t="n">
        <v>145</v>
      </c>
      <c r="C2059" t="inlineStr">
        <is>
          <t xml:space="preserve">CONCLUIDO	</t>
        </is>
      </c>
      <c r="D2059" t="n">
        <v>3.5909</v>
      </c>
      <c r="E2059" t="n">
        <v>27.85</v>
      </c>
      <c r="F2059" t="n">
        <v>23.77</v>
      </c>
      <c r="G2059" t="n">
        <v>67.91</v>
      </c>
      <c r="H2059" t="n">
        <v>0.87</v>
      </c>
      <c r="I2059" t="n">
        <v>21</v>
      </c>
      <c r="J2059" t="n">
        <v>315.73</v>
      </c>
      <c r="K2059" t="n">
        <v>61.2</v>
      </c>
      <c r="L2059" t="n">
        <v>15.5</v>
      </c>
      <c r="M2059" t="n">
        <v>19</v>
      </c>
      <c r="N2059" t="n">
        <v>94.03</v>
      </c>
      <c r="O2059" t="n">
        <v>39174.75</v>
      </c>
      <c r="P2059" t="n">
        <v>422.11</v>
      </c>
      <c r="Q2059" t="n">
        <v>608.83</v>
      </c>
      <c r="R2059" t="n">
        <v>59.81</v>
      </c>
      <c r="S2059" t="n">
        <v>46.36</v>
      </c>
      <c r="T2059" t="n">
        <v>6348.28</v>
      </c>
      <c r="U2059" t="n">
        <v>0.78</v>
      </c>
      <c r="V2059" t="n">
        <v>0.9</v>
      </c>
      <c r="W2059" t="n">
        <v>9.210000000000001</v>
      </c>
      <c r="X2059" t="n">
        <v>0.4</v>
      </c>
      <c r="Y2059" t="n">
        <v>1</v>
      </c>
      <c r="Z2059" t="n">
        <v>10</v>
      </c>
    </row>
    <row r="2060">
      <c r="A2060" t="n">
        <v>59</v>
      </c>
      <c r="B2060" t="n">
        <v>145</v>
      </c>
      <c r="C2060" t="inlineStr">
        <is>
          <t xml:space="preserve">CONCLUIDO	</t>
        </is>
      </c>
      <c r="D2060" t="n">
        <v>3.5913</v>
      </c>
      <c r="E2060" t="n">
        <v>27.84</v>
      </c>
      <c r="F2060" t="n">
        <v>23.76</v>
      </c>
      <c r="G2060" t="n">
        <v>67.90000000000001</v>
      </c>
      <c r="H2060" t="n">
        <v>0.89</v>
      </c>
      <c r="I2060" t="n">
        <v>21</v>
      </c>
      <c r="J2060" t="n">
        <v>316.29</v>
      </c>
      <c r="K2060" t="n">
        <v>61.2</v>
      </c>
      <c r="L2060" t="n">
        <v>15.75</v>
      </c>
      <c r="M2060" t="n">
        <v>19</v>
      </c>
      <c r="N2060" t="n">
        <v>94.34</v>
      </c>
      <c r="O2060" t="n">
        <v>39243.37</v>
      </c>
      <c r="P2060" t="n">
        <v>421.92</v>
      </c>
      <c r="Q2060" t="n">
        <v>608.77</v>
      </c>
      <c r="R2060" t="n">
        <v>59.47</v>
      </c>
      <c r="S2060" t="n">
        <v>46.36</v>
      </c>
      <c r="T2060" t="n">
        <v>6177.6</v>
      </c>
      <c r="U2060" t="n">
        <v>0.78</v>
      </c>
      <c r="V2060" t="n">
        <v>0.9</v>
      </c>
      <c r="W2060" t="n">
        <v>9.210000000000001</v>
      </c>
      <c r="X2060" t="n">
        <v>0.39</v>
      </c>
      <c r="Y2060" t="n">
        <v>1</v>
      </c>
      <c r="Z2060" t="n">
        <v>10</v>
      </c>
    </row>
    <row r="2061">
      <c r="A2061" t="n">
        <v>60</v>
      </c>
      <c r="B2061" t="n">
        <v>145</v>
      </c>
      <c r="C2061" t="inlineStr">
        <is>
          <t xml:space="preserve">CONCLUIDO	</t>
        </is>
      </c>
      <c r="D2061" t="n">
        <v>3.6001</v>
      </c>
      <c r="E2061" t="n">
        <v>27.78</v>
      </c>
      <c r="F2061" t="n">
        <v>23.75</v>
      </c>
      <c r="G2061" t="n">
        <v>71.25</v>
      </c>
      <c r="H2061" t="n">
        <v>0.9</v>
      </c>
      <c r="I2061" t="n">
        <v>20</v>
      </c>
      <c r="J2061" t="n">
        <v>316.85</v>
      </c>
      <c r="K2061" t="n">
        <v>61.2</v>
      </c>
      <c r="L2061" t="n">
        <v>16</v>
      </c>
      <c r="M2061" t="n">
        <v>18</v>
      </c>
      <c r="N2061" t="n">
        <v>94.65000000000001</v>
      </c>
      <c r="O2061" t="n">
        <v>39312.13</v>
      </c>
      <c r="P2061" t="n">
        <v>421.53</v>
      </c>
      <c r="Q2061" t="n">
        <v>608.79</v>
      </c>
      <c r="R2061" t="n">
        <v>59.14</v>
      </c>
      <c r="S2061" t="n">
        <v>46.36</v>
      </c>
      <c r="T2061" t="n">
        <v>6015.18</v>
      </c>
      <c r="U2061" t="n">
        <v>0.78</v>
      </c>
      <c r="V2061" t="n">
        <v>0.9</v>
      </c>
      <c r="W2061" t="n">
        <v>9.210000000000001</v>
      </c>
      <c r="X2061" t="n">
        <v>0.38</v>
      </c>
      <c r="Y2061" t="n">
        <v>1</v>
      </c>
      <c r="Z2061" t="n">
        <v>10</v>
      </c>
    </row>
    <row r="2062">
      <c r="A2062" t="n">
        <v>61</v>
      </c>
      <c r="B2062" t="n">
        <v>145</v>
      </c>
      <c r="C2062" t="inlineStr">
        <is>
          <t xml:space="preserve">CONCLUIDO	</t>
        </is>
      </c>
      <c r="D2062" t="n">
        <v>3.6001</v>
      </c>
      <c r="E2062" t="n">
        <v>27.78</v>
      </c>
      <c r="F2062" t="n">
        <v>23.75</v>
      </c>
      <c r="G2062" t="n">
        <v>71.25</v>
      </c>
      <c r="H2062" t="n">
        <v>0.91</v>
      </c>
      <c r="I2062" t="n">
        <v>20</v>
      </c>
      <c r="J2062" t="n">
        <v>317.41</v>
      </c>
      <c r="K2062" t="n">
        <v>61.2</v>
      </c>
      <c r="L2062" t="n">
        <v>16.25</v>
      </c>
      <c r="M2062" t="n">
        <v>18</v>
      </c>
      <c r="N2062" t="n">
        <v>94.95999999999999</v>
      </c>
      <c r="O2062" t="n">
        <v>39381.03</v>
      </c>
      <c r="P2062" t="n">
        <v>421.59</v>
      </c>
      <c r="Q2062" t="n">
        <v>608.85</v>
      </c>
      <c r="R2062" t="n">
        <v>59.16</v>
      </c>
      <c r="S2062" t="n">
        <v>46.36</v>
      </c>
      <c r="T2062" t="n">
        <v>6027.73</v>
      </c>
      <c r="U2062" t="n">
        <v>0.78</v>
      </c>
      <c r="V2062" t="n">
        <v>0.9</v>
      </c>
      <c r="W2062" t="n">
        <v>9.210000000000001</v>
      </c>
      <c r="X2062" t="n">
        <v>0.38</v>
      </c>
      <c r="Y2062" t="n">
        <v>1</v>
      </c>
      <c r="Z2062" t="n">
        <v>10</v>
      </c>
    </row>
    <row r="2063">
      <c r="A2063" t="n">
        <v>62</v>
      </c>
      <c r="B2063" t="n">
        <v>145</v>
      </c>
      <c r="C2063" t="inlineStr">
        <is>
          <t xml:space="preserve">CONCLUIDO	</t>
        </is>
      </c>
      <c r="D2063" t="n">
        <v>3.6003</v>
      </c>
      <c r="E2063" t="n">
        <v>27.78</v>
      </c>
      <c r="F2063" t="n">
        <v>23.75</v>
      </c>
      <c r="G2063" t="n">
        <v>71.25</v>
      </c>
      <c r="H2063" t="n">
        <v>0.92</v>
      </c>
      <c r="I2063" t="n">
        <v>20</v>
      </c>
      <c r="J2063" t="n">
        <v>317.97</v>
      </c>
      <c r="K2063" t="n">
        <v>61.2</v>
      </c>
      <c r="L2063" t="n">
        <v>16.5</v>
      </c>
      <c r="M2063" t="n">
        <v>18</v>
      </c>
      <c r="N2063" t="n">
        <v>95.27</v>
      </c>
      <c r="O2063" t="n">
        <v>39450.07</v>
      </c>
      <c r="P2063" t="n">
        <v>421.44</v>
      </c>
      <c r="Q2063" t="n">
        <v>608.88</v>
      </c>
      <c r="R2063" t="n">
        <v>59.06</v>
      </c>
      <c r="S2063" t="n">
        <v>46.36</v>
      </c>
      <c r="T2063" t="n">
        <v>5976.82</v>
      </c>
      <c r="U2063" t="n">
        <v>0.78</v>
      </c>
      <c r="V2063" t="n">
        <v>0.9</v>
      </c>
      <c r="W2063" t="n">
        <v>9.210000000000001</v>
      </c>
      <c r="X2063" t="n">
        <v>0.38</v>
      </c>
      <c r="Y2063" t="n">
        <v>1</v>
      </c>
      <c r="Z2063" t="n">
        <v>10</v>
      </c>
    </row>
    <row r="2064">
      <c r="A2064" t="n">
        <v>63</v>
      </c>
      <c r="B2064" t="n">
        <v>145</v>
      </c>
      <c r="C2064" t="inlineStr">
        <is>
          <t xml:space="preserve">CONCLUIDO	</t>
        </is>
      </c>
      <c r="D2064" t="n">
        <v>3.6099</v>
      </c>
      <c r="E2064" t="n">
        <v>27.7</v>
      </c>
      <c r="F2064" t="n">
        <v>23.73</v>
      </c>
      <c r="G2064" t="n">
        <v>74.93000000000001</v>
      </c>
      <c r="H2064" t="n">
        <v>0.9399999999999999</v>
      </c>
      <c r="I2064" t="n">
        <v>19</v>
      </c>
      <c r="J2064" t="n">
        <v>318.53</v>
      </c>
      <c r="K2064" t="n">
        <v>61.2</v>
      </c>
      <c r="L2064" t="n">
        <v>16.75</v>
      </c>
      <c r="M2064" t="n">
        <v>17</v>
      </c>
      <c r="N2064" t="n">
        <v>95.58</v>
      </c>
      <c r="O2064" t="n">
        <v>39519.26</v>
      </c>
      <c r="P2064" t="n">
        <v>421.05</v>
      </c>
      <c r="Q2064" t="n">
        <v>608.78</v>
      </c>
      <c r="R2064" t="n">
        <v>58.44</v>
      </c>
      <c r="S2064" t="n">
        <v>46.36</v>
      </c>
      <c r="T2064" t="n">
        <v>5671.51</v>
      </c>
      <c r="U2064" t="n">
        <v>0.79</v>
      </c>
      <c r="V2064" t="n">
        <v>0.9</v>
      </c>
      <c r="W2064" t="n">
        <v>9.210000000000001</v>
      </c>
      <c r="X2064" t="n">
        <v>0.36</v>
      </c>
      <c r="Y2064" t="n">
        <v>1</v>
      </c>
      <c r="Z2064" t="n">
        <v>10</v>
      </c>
    </row>
    <row r="2065">
      <c r="A2065" t="n">
        <v>64</v>
      </c>
      <c r="B2065" t="n">
        <v>145</v>
      </c>
      <c r="C2065" t="inlineStr">
        <is>
          <t xml:space="preserve">CONCLUIDO	</t>
        </is>
      </c>
      <c r="D2065" t="n">
        <v>3.6107</v>
      </c>
      <c r="E2065" t="n">
        <v>27.7</v>
      </c>
      <c r="F2065" t="n">
        <v>23.72</v>
      </c>
      <c r="G2065" t="n">
        <v>74.91</v>
      </c>
      <c r="H2065" t="n">
        <v>0.95</v>
      </c>
      <c r="I2065" t="n">
        <v>19</v>
      </c>
      <c r="J2065" t="n">
        <v>319.09</v>
      </c>
      <c r="K2065" t="n">
        <v>61.2</v>
      </c>
      <c r="L2065" t="n">
        <v>17</v>
      </c>
      <c r="M2065" t="n">
        <v>17</v>
      </c>
      <c r="N2065" t="n">
        <v>95.89</v>
      </c>
      <c r="O2065" t="n">
        <v>39588.58</v>
      </c>
      <c r="P2065" t="n">
        <v>421.32</v>
      </c>
      <c r="Q2065" t="n">
        <v>608.8099999999999</v>
      </c>
      <c r="R2065" t="n">
        <v>58.4</v>
      </c>
      <c r="S2065" t="n">
        <v>46.36</v>
      </c>
      <c r="T2065" t="n">
        <v>5650.79</v>
      </c>
      <c r="U2065" t="n">
        <v>0.79</v>
      </c>
      <c r="V2065" t="n">
        <v>0.9</v>
      </c>
      <c r="W2065" t="n">
        <v>9.199999999999999</v>
      </c>
      <c r="X2065" t="n">
        <v>0.35</v>
      </c>
      <c r="Y2065" t="n">
        <v>1</v>
      </c>
      <c r="Z2065" t="n">
        <v>10</v>
      </c>
    </row>
    <row r="2066">
      <c r="A2066" t="n">
        <v>65</v>
      </c>
      <c r="B2066" t="n">
        <v>145</v>
      </c>
      <c r="C2066" t="inlineStr">
        <is>
          <t xml:space="preserve">CONCLUIDO	</t>
        </is>
      </c>
      <c r="D2066" t="n">
        <v>3.6088</v>
      </c>
      <c r="E2066" t="n">
        <v>27.71</v>
      </c>
      <c r="F2066" t="n">
        <v>23.74</v>
      </c>
      <c r="G2066" t="n">
        <v>74.95999999999999</v>
      </c>
      <c r="H2066" t="n">
        <v>0.96</v>
      </c>
      <c r="I2066" t="n">
        <v>19</v>
      </c>
      <c r="J2066" t="n">
        <v>319.65</v>
      </c>
      <c r="K2066" t="n">
        <v>61.2</v>
      </c>
      <c r="L2066" t="n">
        <v>17.25</v>
      </c>
      <c r="M2066" t="n">
        <v>17</v>
      </c>
      <c r="N2066" t="n">
        <v>96.2</v>
      </c>
      <c r="O2066" t="n">
        <v>39658.05</v>
      </c>
      <c r="P2066" t="n">
        <v>421.33</v>
      </c>
      <c r="Q2066" t="n">
        <v>608.85</v>
      </c>
      <c r="R2066" t="n">
        <v>58.67</v>
      </c>
      <c r="S2066" t="n">
        <v>46.36</v>
      </c>
      <c r="T2066" t="n">
        <v>5785.74</v>
      </c>
      <c r="U2066" t="n">
        <v>0.79</v>
      </c>
      <c r="V2066" t="n">
        <v>0.9</v>
      </c>
      <c r="W2066" t="n">
        <v>9.210000000000001</v>
      </c>
      <c r="X2066" t="n">
        <v>0.36</v>
      </c>
      <c r="Y2066" t="n">
        <v>1</v>
      </c>
      <c r="Z2066" t="n">
        <v>10</v>
      </c>
    </row>
    <row r="2067">
      <c r="A2067" t="n">
        <v>66</v>
      </c>
      <c r="B2067" t="n">
        <v>145</v>
      </c>
      <c r="C2067" t="inlineStr">
        <is>
          <t xml:space="preserve">CONCLUIDO	</t>
        </is>
      </c>
      <c r="D2067" t="n">
        <v>3.6097</v>
      </c>
      <c r="E2067" t="n">
        <v>27.7</v>
      </c>
      <c r="F2067" t="n">
        <v>23.73</v>
      </c>
      <c r="G2067" t="n">
        <v>74.94</v>
      </c>
      <c r="H2067" t="n">
        <v>0.97</v>
      </c>
      <c r="I2067" t="n">
        <v>19</v>
      </c>
      <c r="J2067" t="n">
        <v>320.22</v>
      </c>
      <c r="K2067" t="n">
        <v>61.2</v>
      </c>
      <c r="L2067" t="n">
        <v>17.5</v>
      </c>
      <c r="M2067" t="n">
        <v>17</v>
      </c>
      <c r="N2067" t="n">
        <v>96.52</v>
      </c>
      <c r="O2067" t="n">
        <v>39727.66</v>
      </c>
      <c r="P2067" t="n">
        <v>420.85</v>
      </c>
      <c r="Q2067" t="n">
        <v>608.86</v>
      </c>
      <c r="R2067" t="n">
        <v>58.32</v>
      </c>
      <c r="S2067" t="n">
        <v>46.36</v>
      </c>
      <c r="T2067" t="n">
        <v>5610.1</v>
      </c>
      <c r="U2067" t="n">
        <v>0.79</v>
      </c>
      <c r="V2067" t="n">
        <v>0.9</v>
      </c>
      <c r="W2067" t="n">
        <v>9.210000000000001</v>
      </c>
      <c r="X2067" t="n">
        <v>0.36</v>
      </c>
      <c r="Y2067" t="n">
        <v>1</v>
      </c>
      <c r="Z2067" t="n">
        <v>10</v>
      </c>
    </row>
    <row r="2068">
      <c r="A2068" t="n">
        <v>67</v>
      </c>
      <c r="B2068" t="n">
        <v>145</v>
      </c>
      <c r="C2068" t="inlineStr">
        <is>
          <t xml:space="preserve">CONCLUIDO	</t>
        </is>
      </c>
      <c r="D2068" t="n">
        <v>3.6195</v>
      </c>
      <c r="E2068" t="n">
        <v>27.63</v>
      </c>
      <c r="F2068" t="n">
        <v>23.71</v>
      </c>
      <c r="G2068" t="n">
        <v>79.03</v>
      </c>
      <c r="H2068" t="n">
        <v>0.99</v>
      </c>
      <c r="I2068" t="n">
        <v>18</v>
      </c>
      <c r="J2068" t="n">
        <v>320.78</v>
      </c>
      <c r="K2068" t="n">
        <v>61.2</v>
      </c>
      <c r="L2068" t="n">
        <v>17.75</v>
      </c>
      <c r="M2068" t="n">
        <v>16</v>
      </c>
      <c r="N2068" t="n">
        <v>96.83</v>
      </c>
      <c r="O2068" t="n">
        <v>39797.41</v>
      </c>
      <c r="P2068" t="n">
        <v>420.19</v>
      </c>
      <c r="Q2068" t="n">
        <v>608.85</v>
      </c>
      <c r="R2068" t="n">
        <v>58.04</v>
      </c>
      <c r="S2068" t="n">
        <v>46.36</v>
      </c>
      <c r="T2068" t="n">
        <v>5475.58</v>
      </c>
      <c r="U2068" t="n">
        <v>0.8</v>
      </c>
      <c r="V2068" t="n">
        <v>0.9</v>
      </c>
      <c r="W2068" t="n">
        <v>9.199999999999999</v>
      </c>
      <c r="X2068" t="n">
        <v>0.34</v>
      </c>
      <c r="Y2068" t="n">
        <v>1</v>
      </c>
      <c r="Z2068" t="n">
        <v>10</v>
      </c>
    </row>
    <row r="2069">
      <c r="A2069" t="n">
        <v>68</v>
      </c>
      <c r="B2069" t="n">
        <v>145</v>
      </c>
      <c r="C2069" t="inlineStr">
        <is>
          <t xml:space="preserve">CONCLUIDO	</t>
        </is>
      </c>
      <c r="D2069" t="n">
        <v>3.6192</v>
      </c>
      <c r="E2069" t="n">
        <v>27.63</v>
      </c>
      <c r="F2069" t="n">
        <v>23.71</v>
      </c>
      <c r="G2069" t="n">
        <v>79.04000000000001</v>
      </c>
      <c r="H2069" t="n">
        <v>1</v>
      </c>
      <c r="I2069" t="n">
        <v>18</v>
      </c>
      <c r="J2069" t="n">
        <v>321.35</v>
      </c>
      <c r="K2069" t="n">
        <v>61.2</v>
      </c>
      <c r="L2069" t="n">
        <v>18</v>
      </c>
      <c r="M2069" t="n">
        <v>16</v>
      </c>
      <c r="N2069" t="n">
        <v>97.15000000000001</v>
      </c>
      <c r="O2069" t="n">
        <v>39867.32</v>
      </c>
      <c r="P2069" t="n">
        <v>420.84</v>
      </c>
      <c r="Q2069" t="n">
        <v>608.85</v>
      </c>
      <c r="R2069" t="n">
        <v>57.78</v>
      </c>
      <c r="S2069" t="n">
        <v>46.36</v>
      </c>
      <c r="T2069" t="n">
        <v>5347.03</v>
      </c>
      <c r="U2069" t="n">
        <v>0.8</v>
      </c>
      <c r="V2069" t="n">
        <v>0.9</v>
      </c>
      <c r="W2069" t="n">
        <v>9.210000000000001</v>
      </c>
      <c r="X2069" t="n">
        <v>0.34</v>
      </c>
      <c r="Y2069" t="n">
        <v>1</v>
      </c>
      <c r="Z2069" t="n">
        <v>10</v>
      </c>
    </row>
    <row r="2070">
      <c r="A2070" t="n">
        <v>69</v>
      </c>
      <c r="B2070" t="n">
        <v>145</v>
      </c>
      <c r="C2070" t="inlineStr">
        <is>
          <t xml:space="preserve">CONCLUIDO	</t>
        </is>
      </c>
      <c r="D2070" t="n">
        <v>3.6209</v>
      </c>
      <c r="E2070" t="n">
        <v>27.62</v>
      </c>
      <c r="F2070" t="n">
        <v>23.7</v>
      </c>
      <c r="G2070" t="n">
        <v>79</v>
      </c>
      <c r="H2070" t="n">
        <v>1.01</v>
      </c>
      <c r="I2070" t="n">
        <v>18</v>
      </c>
      <c r="J2070" t="n">
        <v>321.92</v>
      </c>
      <c r="K2070" t="n">
        <v>61.2</v>
      </c>
      <c r="L2070" t="n">
        <v>18.25</v>
      </c>
      <c r="M2070" t="n">
        <v>16</v>
      </c>
      <c r="N2070" t="n">
        <v>97.47</v>
      </c>
      <c r="O2070" t="n">
        <v>39937.36</v>
      </c>
      <c r="P2070" t="n">
        <v>420.7</v>
      </c>
      <c r="Q2070" t="n">
        <v>608.76</v>
      </c>
      <c r="R2070" t="n">
        <v>57.4</v>
      </c>
      <c r="S2070" t="n">
        <v>46.36</v>
      </c>
      <c r="T2070" t="n">
        <v>5157.04</v>
      </c>
      <c r="U2070" t="n">
        <v>0.8100000000000001</v>
      </c>
      <c r="V2070" t="n">
        <v>0.9</v>
      </c>
      <c r="W2070" t="n">
        <v>9.210000000000001</v>
      </c>
      <c r="X2070" t="n">
        <v>0.33</v>
      </c>
      <c r="Y2070" t="n">
        <v>1</v>
      </c>
      <c r="Z2070" t="n">
        <v>10</v>
      </c>
    </row>
    <row r="2071">
      <c r="A2071" t="n">
        <v>70</v>
      </c>
      <c r="B2071" t="n">
        <v>145</v>
      </c>
      <c r="C2071" t="inlineStr">
        <is>
          <t xml:space="preserve">CONCLUIDO	</t>
        </is>
      </c>
      <c r="D2071" t="n">
        <v>3.6201</v>
      </c>
      <c r="E2071" t="n">
        <v>27.62</v>
      </c>
      <c r="F2071" t="n">
        <v>23.7</v>
      </c>
      <c r="G2071" t="n">
        <v>79.02</v>
      </c>
      <c r="H2071" t="n">
        <v>1.02</v>
      </c>
      <c r="I2071" t="n">
        <v>18</v>
      </c>
      <c r="J2071" t="n">
        <v>322.49</v>
      </c>
      <c r="K2071" t="n">
        <v>61.2</v>
      </c>
      <c r="L2071" t="n">
        <v>18.5</v>
      </c>
      <c r="M2071" t="n">
        <v>16</v>
      </c>
      <c r="N2071" t="n">
        <v>97.79000000000001</v>
      </c>
      <c r="O2071" t="n">
        <v>40007.56</v>
      </c>
      <c r="P2071" t="n">
        <v>420.29</v>
      </c>
      <c r="Q2071" t="n">
        <v>608.8</v>
      </c>
      <c r="R2071" t="n">
        <v>57.78</v>
      </c>
      <c r="S2071" t="n">
        <v>46.36</v>
      </c>
      <c r="T2071" t="n">
        <v>5349.64</v>
      </c>
      <c r="U2071" t="n">
        <v>0.8</v>
      </c>
      <c r="V2071" t="n">
        <v>0.9</v>
      </c>
      <c r="W2071" t="n">
        <v>9.199999999999999</v>
      </c>
      <c r="X2071" t="n">
        <v>0.33</v>
      </c>
      <c r="Y2071" t="n">
        <v>1</v>
      </c>
      <c r="Z2071" t="n">
        <v>10</v>
      </c>
    </row>
    <row r="2072">
      <c r="A2072" t="n">
        <v>71</v>
      </c>
      <c r="B2072" t="n">
        <v>145</v>
      </c>
      <c r="C2072" t="inlineStr">
        <is>
          <t xml:space="preserve">CONCLUIDO	</t>
        </is>
      </c>
      <c r="D2072" t="n">
        <v>3.6292</v>
      </c>
      <c r="E2072" t="n">
        <v>27.55</v>
      </c>
      <c r="F2072" t="n">
        <v>23.69</v>
      </c>
      <c r="G2072" t="n">
        <v>83.61</v>
      </c>
      <c r="H2072" t="n">
        <v>1.03</v>
      </c>
      <c r="I2072" t="n">
        <v>17</v>
      </c>
      <c r="J2072" t="n">
        <v>323.06</v>
      </c>
      <c r="K2072" t="n">
        <v>61.2</v>
      </c>
      <c r="L2072" t="n">
        <v>18.75</v>
      </c>
      <c r="M2072" t="n">
        <v>15</v>
      </c>
      <c r="N2072" t="n">
        <v>98.11</v>
      </c>
      <c r="O2072" t="n">
        <v>40077.9</v>
      </c>
      <c r="P2072" t="n">
        <v>419.19</v>
      </c>
      <c r="Q2072" t="n">
        <v>608.86</v>
      </c>
      <c r="R2072" t="n">
        <v>57.09</v>
      </c>
      <c r="S2072" t="n">
        <v>46.36</v>
      </c>
      <c r="T2072" t="n">
        <v>5009.63</v>
      </c>
      <c r="U2072" t="n">
        <v>0.8100000000000001</v>
      </c>
      <c r="V2072" t="n">
        <v>0.9</v>
      </c>
      <c r="W2072" t="n">
        <v>9.210000000000001</v>
      </c>
      <c r="X2072" t="n">
        <v>0.32</v>
      </c>
      <c r="Y2072" t="n">
        <v>1</v>
      </c>
      <c r="Z2072" t="n">
        <v>10</v>
      </c>
    </row>
    <row r="2073">
      <c r="A2073" t="n">
        <v>72</v>
      </c>
      <c r="B2073" t="n">
        <v>145</v>
      </c>
      <c r="C2073" t="inlineStr">
        <is>
          <t xml:space="preserve">CONCLUIDO	</t>
        </is>
      </c>
      <c r="D2073" t="n">
        <v>3.6303</v>
      </c>
      <c r="E2073" t="n">
        <v>27.55</v>
      </c>
      <c r="F2073" t="n">
        <v>23.68</v>
      </c>
      <c r="G2073" t="n">
        <v>83.58</v>
      </c>
      <c r="H2073" t="n">
        <v>1.05</v>
      </c>
      <c r="I2073" t="n">
        <v>17</v>
      </c>
      <c r="J2073" t="n">
        <v>323.63</v>
      </c>
      <c r="K2073" t="n">
        <v>61.2</v>
      </c>
      <c r="L2073" t="n">
        <v>19</v>
      </c>
      <c r="M2073" t="n">
        <v>15</v>
      </c>
      <c r="N2073" t="n">
        <v>98.43000000000001</v>
      </c>
      <c r="O2073" t="n">
        <v>40148.52</v>
      </c>
      <c r="P2073" t="n">
        <v>419.57</v>
      </c>
      <c r="Q2073" t="n">
        <v>608.78</v>
      </c>
      <c r="R2073" t="n">
        <v>57.05</v>
      </c>
      <c r="S2073" t="n">
        <v>46.36</v>
      </c>
      <c r="T2073" t="n">
        <v>4986.31</v>
      </c>
      <c r="U2073" t="n">
        <v>0.8100000000000001</v>
      </c>
      <c r="V2073" t="n">
        <v>0.9</v>
      </c>
      <c r="W2073" t="n">
        <v>9.199999999999999</v>
      </c>
      <c r="X2073" t="n">
        <v>0.31</v>
      </c>
      <c r="Y2073" t="n">
        <v>1</v>
      </c>
      <c r="Z2073" t="n">
        <v>10</v>
      </c>
    </row>
    <row r="2074">
      <c r="A2074" t="n">
        <v>73</v>
      </c>
      <c r="B2074" t="n">
        <v>145</v>
      </c>
      <c r="C2074" t="inlineStr">
        <is>
          <t xml:space="preserve">CONCLUIDO	</t>
        </is>
      </c>
      <c r="D2074" t="n">
        <v>3.6302</v>
      </c>
      <c r="E2074" t="n">
        <v>27.55</v>
      </c>
      <c r="F2074" t="n">
        <v>23.68</v>
      </c>
      <c r="G2074" t="n">
        <v>83.58</v>
      </c>
      <c r="H2074" t="n">
        <v>1.06</v>
      </c>
      <c r="I2074" t="n">
        <v>17</v>
      </c>
      <c r="J2074" t="n">
        <v>324.2</v>
      </c>
      <c r="K2074" t="n">
        <v>61.2</v>
      </c>
      <c r="L2074" t="n">
        <v>19.25</v>
      </c>
      <c r="M2074" t="n">
        <v>15</v>
      </c>
      <c r="N2074" t="n">
        <v>98.75</v>
      </c>
      <c r="O2074" t="n">
        <v>40219.17</v>
      </c>
      <c r="P2074" t="n">
        <v>419.87</v>
      </c>
      <c r="Q2074" t="n">
        <v>608.76</v>
      </c>
      <c r="R2074" t="n">
        <v>57.08</v>
      </c>
      <c r="S2074" t="n">
        <v>46.36</v>
      </c>
      <c r="T2074" t="n">
        <v>5003.63</v>
      </c>
      <c r="U2074" t="n">
        <v>0.8100000000000001</v>
      </c>
      <c r="V2074" t="n">
        <v>0.9</v>
      </c>
      <c r="W2074" t="n">
        <v>9.199999999999999</v>
      </c>
      <c r="X2074" t="n">
        <v>0.31</v>
      </c>
      <c r="Y2074" t="n">
        <v>1</v>
      </c>
      <c r="Z2074" t="n">
        <v>10</v>
      </c>
    </row>
    <row r="2075">
      <c r="A2075" t="n">
        <v>74</v>
      </c>
      <c r="B2075" t="n">
        <v>145</v>
      </c>
      <c r="C2075" t="inlineStr">
        <is>
          <t xml:space="preserve">CONCLUIDO	</t>
        </is>
      </c>
      <c r="D2075" t="n">
        <v>3.6277</v>
      </c>
      <c r="E2075" t="n">
        <v>27.57</v>
      </c>
      <c r="F2075" t="n">
        <v>23.7</v>
      </c>
      <c r="G2075" t="n">
        <v>83.65000000000001</v>
      </c>
      <c r="H2075" t="n">
        <v>1.07</v>
      </c>
      <c r="I2075" t="n">
        <v>17</v>
      </c>
      <c r="J2075" t="n">
        <v>324.78</v>
      </c>
      <c r="K2075" t="n">
        <v>61.2</v>
      </c>
      <c r="L2075" t="n">
        <v>19.5</v>
      </c>
      <c r="M2075" t="n">
        <v>15</v>
      </c>
      <c r="N2075" t="n">
        <v>99.08</v>
      </c>
      <c r="O2075" t="n">
        <v>40289.97</v>
      </c>
      <c r="P2075" t="n">
        <v>420.2</v>
      </c>
      <c r="Q2075" t="n">
        <v>608.8099999999999</v>
      </c>
      <c r="R2075" t="n">
        <v>57.6</v>
      </c>
      <c r="S2075" t="n">
        <v>46.36</v>
      </c>
      <c r="T2075" t="n">
        <v>5261.67</v>
      </c>
      <c r="U2075" t="n">
        <v>0.8</v>
      </c>
      <c r="V2075" t="n">
        <v>0.9</v>
      </c>
      <c r="W2075" t="n">
        <v>9.210000000000001</v>
      </c>
      <c r="X2075" t="n">
        <v>0.33</v>
      </c>
      <c r="Y2075" t="n">
        <v>1</v>
      </c>
      <c r="Z2075" t="n">
        <v>10</v>
      </c>
    </row>
    <row r="2076">
      <c r="A2076" t="n">
        <v>75</v>
      </c>
      <c r="B2076" t="n">
        <v>145</v>
      </c>
      <c r="C2076" t="inlineStr">
        <is>
          <t xml:space="preserve">CONCLUIDO	</t>
        </is>
      </c>
      <c r="D2076" t="n">
        <v>3.6281</v>
      </c>
      <c r="E2076" t="n">
        <v>27.56</v>
      </c>
      <c r="F2076" t="n">
        <v>23.7</v>
      </c>
      <c r="G2076" t="n">
        <v>83.64</v>
      </c>
      <c r="H2076" t="n">
        <v>1.08</v>
      </c>
      <c r="I2076" t="n">
        <v>17</v>
      </c>
      <c r="J2076" t="n">
        <v>325.35</v>
      </c>
      <c r="K2076" t="n">
        <v>61.2</v>
      </c>
      <c r="L2076" t="n">
        <v>19.75</v>
      </c>
      <c r="M2076" t="n">
        <v>15</v>
      </c>
      <c r="N2076" t="n">
        <v>99.40000000000001</v>
      </c>
      <c r="O2076" t="n">
        <v>40360.92</v>
      </c>
      <c r="P2076" t="n">
        <v>420</v>
      </c>
      <c r="Q2076" t="n">
        <v>608.85</v>
      </c>
      <c r="R2076" t="n">
        <v>57.45</v>
      </c>
      <c r="S2076" t="n">
        <v>46.36</v>
      </c>
      <c r="T2076" t="n">
        <v>5185.57</v>
      </c>
      <c r="U2076" t="n">
        <v>0.8100000000000001</v>
      </c>
      <c r="V2076" t="n">
        <v>0.9</v>
      </c>
      <c r="W2076" t="n">
        <v>9.210000000000001</v>
      </c>
      <c r="X2076" t="n">
        <v>0.33</v>
      </c>
      <c r="Y2076" t="n">
        <v>1</v>
      </c>
      <c r="Z2076" t="n">
        <v>10</v>
      </c>
    </row>
    <row r="2077">
      <c r="A2077" t="n">
        <v>76</v>
      </c>
      <c r="B2077" t="n">
        <v>145</v>
      </c>
      <c r="C2077" t="inlineStr">
        <is>
          <t xml:space="preserve">CONCLUIDO	</t>
        </is>
      </c>
      <c r="D2077" t="n">
        <v>3.6375</v>
      </c>
      <c r="E2077" t="n">
        <v>27.49</v>
      </c>
      <c r="F2077" t="n">
        <v>23.68</v>
      </c>
      <c r="G2077" t="n">
        <v>88.8</v>
      </c>
      <c r="H2077" t="n">
        <v>1.09</v>
      </c>
      <c r="I2077" t="n">
        <v>16</v>
      </c>
      <c r="J2077" t="n">
        <v>325.93</v>
      </c>
      <c r="K2077" t="n">
        <v>61.2</v>
      </c>
      <c r="L2077" t="n">
        <v>20</v>
      </c>
      <c r="M2077" t="n">
        <v>14</v>
      </c>
      <c r="N2077" t="n">
        <v>99.73</v>
      </c>
      <c r="O2077" t="n">
        <v>40432.03</v>
      </c>
      <c r="P2077" t="n">
        <v>419.22</v>
      </c>
      <c r="Q2077" t="n">
        <v>608.76</v>
      </c>
      <c r="R2077" t="n">
        <v>56.82</v>
      </c>
      <c r="S2077" t="n">
        <v>46.36</v>
      </c>
      <c r="T2077" t="n">
        <v>4875.8</v>
      </c>
      <c r="U2077" t="n">
        <v>0.82</v>
      </c>
      <c r="V2077" t="n">
        <v>0.9</v>
      </c>
      <c r="W2077" t="n">
        <v>9.210000000000001</v>
      </c>
      <c r="X2077" t="n">
        <v>0.31</v>
      </c>
      <c r="Y2077" t="n">
        <v>1</v>
      </c>
      <c r="Z2077" t="n">
        <v>10</v>
      </c>
    </row>
    <row r="2078">
      <c r="A2078" t="n">
        <v>77</v>
      </c>
      <c r="B2078" t="n">
        <v>145</v>
      </c>
      <c r="C2078" t="inlineStr">
        <is>
          <t xml:space="preserve">CONCLUIDO	</t>
        </is>
      </c>
      <c r="D2078" t="n">
        <v>3.6396</v>
      </c>
      <c r="E2078" t="n">
        <v>27.48</v>
      </c>
      <c r="F2078" t="n">
        <v>23.66</v>
      </c>
      <c r="G2078" t="n">
        <v>88.73999999999999</v>
      </c>
      <c r="H2078" t="n">
        <v>1.11</v>
      </c>
      <c r="I2078" t="n">
        <v>16</v>
      </c>
      <c r="J2078" t="n">
        <v>326.51</v>
      </c>
      <c r="K2078" t="n">
        <v>61.2</v>
      </c>
      <c r="L2078" t="n">
        <v>20.25</v>
      </c>
      <c r="M2078" t="n">
        <v>14</v>
      </c>
      <c r="N2078" t="n">
        <v>100.06</v>
      </c>
      <c r="O2078" t="n">
        <v>40503.29</v>
      </c>
      <c r="P2078" t="n">
        <v>419.31</v>
      </c>
      <c r="Q2078" t="n">
        <v>608.8099999999999</v>
      </c>
      <c r="R2078" t="n">
        <v>56.54</v>
      </c>
      <c r="S2078" t="n">
        <v>46.36</v>
      </c>
      <c r="T2078" t="n">
        <v>4736.68</v>
      </c>
      <c r="U2078" t="n">
        <v>0.82</v>
      </c>
      <c r="V2078" t="n">
        <v>0.9</v>
      </c>
      <c r="W2078" t="n">
        <v>9.199999999999999</v>
      </c>
      <c r="X2078" t="n">
        <v>0.29</v>
      </c>
      <c r="Y2078" t="n">
        <v>1</v>
      </c>
      <c r="Z2078" t="n">
        <v>10</v>
      </c>
    </row>
    <row r="2079">
      <c r="A2079" t="n">
        <v>78</v>
      </c>
      <c r="B2079" t="n">
        <v>145</v>
      </c>
      <c r="C2079" t="inlineStr">
        <is>
          <t xml:space="preserve">CONCLUIDO	</t>
        </is>
      </c>
      <c r="D2079" t="n">
        <v>3.6376</v>
      </c>
      <c r="E2079" t="n">
        <v>27.49</v>
      </c>
      <c r="F2079" t="n">
        <v>23.68</v>
      </c>
      <c r="G2079" t="n">
        <v>88.8</v>
      </c>
      <c r="H2079" t="n">
        <v>1.12</v>
      </c>
      <c r="I2079" t="n">
        <v>16</v>
      </c>
      <c r="J2079" t="n">
        <v>327.08</v>
      </c>
      <c r="K2079" t="n">
        <v>61.2</v>
      </c>
      <c r="L2079" t="n">
        <v>20.5</v>
      </c>
      <c r="M2079" t="n">
        <v>14</v>
      </c>
      <c r="N2079" t="n">
        <v>100.39</v>
      </c>
      <c r="O2079" t="n">
        <v>40574.7</v>
      </c>
      <c r="P2079" t="n">
        <v>419.82</v>
      </c>
      <c r="Q2079" t="n">
        <v>608.8099999999999</v>
      </c>
      <c r="R2079" t="n">
        <v>56.79</v>
      </c>
      <c r="S2079" t="n">
        <v>46.36</v>
      </c>
      <c r="T2079" t="n">
        <v>4861.5</v>
      </c>
      <c r="U2079" t="n">
        <v>0.82</v>
      </c>
      <c r="V2079" t="n">
        <v>0.9</v>
      </c>
      <c r="W2079" t="n">
        <v>9.210000000000001</v>
      </c>
      <c r="X2079" t="n">
        <v>0.31</v>
      </c>
      <c r="Y2079" t="n">
        <v>1</v>
      </c>
      <c r="Z2079" t="n">
        <v>10</v>
      </c>
    </row>
    <row r="2080">
      <c r="A2080" t="n">
        <v>79</v>
      </c>
      <c r="B2080" t="n">
        <v>145</v>
      </c>
      <c r="C2080" t="inlineStr">
        <is>
          <t xml:space="preserve">CONCLUIDO	</t>
        </is>
      </c>
      <c r="D2080" t="n">
        <v>3.6364</v>
      </c>
      <c r="E2080" t="n">
        <v>27.5</v>
      </c>
      <c r="F2080" t="n">
        <v>23.69</v>
      </c>
      <c r="G2080" t="n">
        <v>88.83</v>
      </c>
      <c r="H2080" t="n">
        <v>1.13</v>
      </c>
      <c r="I2080" t="n">
        <v>16</v>
      </c>
      <c r="J2080" t="n">
        <v>327.66</v>
      </c>
      <c r="K2080" t="n">
        <v>61.2</v>
      </c>
      <c r="L2080" t="n">
        <v>20.75</v>
      </c>
      <c r="M2080" t="n">
        <v>14</v>
      </c>
      <c r="N2080" t="n">
        <v>100.72</v>
      </c>
      <c r="O2080" t="n">
        <v>40646.27</v>
      </c>
      <c r="P2080" t="n">
        <v>419.71</v>
      </c>
      <c r="Q2080" t="n">
        <v>608.83</v>
      </c>
      <c r="R2080" t="n">
        <v>57.31</v>
      </c>
      <c r="S2080" t="n">
        <v>46.36</v>
      </c>
      <c r="T2080" t="n">
        <v>5124.56</v>
      </c>
      <c r="U2080" t="n">
        <v>0.8100000000000001</v>
      </c>
      <c r="V2080" t="n">
        <v>0.9</v>
      </c>
      <c r="W2080" t="n">
        <v>9.199999999999999</v>
      </c>
      <c r="X2080" t="n">
        <v>0.32</v>
      </c>
      <c r="Y2080" t="n">
        <v>1</v>
      </c>
      <c r="Z2080" t="n">
        <v>10</v>
      </c>
    </row>
    <row r="2081">
      <c r="A2081" t="n">
        <v>80</v>
      </c>
      <c r="B2081" t="n">
        <v>145</v>
      </c>
      <c r="C2081" t="inlineStr">
        <is>
          <t xml:space="preserve">CONCLUIDO	</t>
        </is>
      </c>
      <c r="D2081" t="n">
        <v>3.6358</v>
      </c>
      <c r="E2081" t="n">
        <v>27.5</v>
      </c>
      <c r="F2081" t="n">
        <v>23.69</v>
      </c>
      <c r="G2081" t="n">
        <v>88.84999999999999</v>
      </c>
      <c r="H2081" t="n">
        <v>1.14</v>
      </c>
      <c r="I2081" t="n">
        <v>16</v>
      </c>
      <c r="J2081" t="n">
        <v>328.25</v>
      </c>
      <c r="K2081" t="n">
        <v>61.2</v>
      </c>
      <c r="L2081" t="n">
        <v>21</v>
      </c>
      <c r="M2081" t="n">
        <v>14</v>
      </c>
      <c r="N2081" t="n">
        <v>101.05</v>
      </c>
      <c r="O2081" t="n">
        <v>40718</v>
      </c>
      <c r="P2081" t="n">
        <v>419.57</v>
      </c>
      <c r="Q2081" t="n">
        <v>608.79</v>
      </c>
      <c r="R2081" t="n">
        <v>57.45</v>
      </c>
      <c r="S2081" t="n">
        <v>46.36</v>
      </c>
      <c r="T2081" t="n">
        <v>5192.06</v>
      </c>
      <c r="U2081" t="n">
        <v>0.8100000000000001</v>
      </c>
      <c r="V2081" t="n">
        <v>0.9</v>
      </c>
      <c r="W2081" t="n">
        <v>9.199999999999999</v>
      </c>
      <c r="X2081" t="n">
        <v>0.32</v>
      </c>
      <c r="Y2081" t="n">
        <v>1</v>
      </c>
      <c r="Z2081" t="n">
        <v>10</v>
      </c>
    </row>
    <row r="2082">
      <c r="A2082" t="n">
        <v>81</v>
      </c>
      <c r="B2082" t="n">
        <v>145</v>
      </c>
      <c r="C2082" t="inlineStr">
        <is>
          <t xml:space="preserve">CONCLUIDO	</t>
        </is>
      </c>
      <c r="D2082" t="n">
        <v>3.6364</v>
      </c>
      <c r="E2082" t="n">
        <v>27.5</v>
      </c>
      <c r="F2082" t="n">
        <v>23.69</v>
      </c>
      <c r="G2082" t="n">
        <v>88.83</v>
      </c>
      <c r="H2082" t="n">
        <v>1.15</v>
      </c>
      <c r="I2082" t="n">
        <v>16</v>
      </c>
      <c r="J2082" t="n">
        <v>328.83</v>
      </c>
      <c r="K2082" t="n">
        <v>61.2</v>
      </c>
      <c r="L2082" t="n">
        <v>21.25</v>
      </c>
      <c r="M2082" t="n">
        <v>14</v>
      </c>
      <c r="N2082" t="n">
        <v>101.38</v>
      </c>
      <c r="O2082" t="n">
        <v>40789.89</v>
      </c>
      <c r="P2082" t="n">
        <v>419</v>
      </c>
      <c r="Q2082" t="n">
        <v>608.78</v>
      </c>
      <c r="R2082" t="n">
        <v>57.42</v>
      </c>
      <c r="S2082" t="n">
        <v>46.36</v>
      </c>
      <c r="T2082" t="n">
        <v>5175.34</v>
      </c>
      <c r="U2082" t="n">
        <v>0.8100000000000001</v>
      </c>
      <c r="V2082" t="n">
        <v>0.9</v>
      </c>
      <c r="W2082" t="n">
        <v>9.199999999999999</v>
      </c>
      <c r="X2082" t="n">
        <v>0.32</v>
      </c>
      <c r="Y2082" t="n">
        <v>1</v>
      </c>
      <c r="Z2082" t="n">
        <v>10</v>
      </c>
    </row>
    <row r="2083">
      <c r="A2083" t="n">
        <v>82</v>
      </c>
      <c r="B2083" t="n">
        <v>145</v>
      </c>
      <c r="C2083" t="inlineStr">
        <is>
          <t xml:space="preserve">CONCLUIDO	</t>
        </is>
      </c>
      <c r="D2083" t="n">
        <v>3.647</v>
      </c>
      <c r="E2083" t="n">
        <v>27.42</v>
      </c>
      <c r="F2083" t="n">
        <v>23.66</v>
      </c>
      <c r="G2083" t="n">
        <v>94.65000000000001</v>
      </c>
      <c r="H2083" t="n">
        <v>1.16</v>
      </c>
      <c r="I2083" t="n">
        <v>15</v>
      </c>
      <c r="J2083" t="n">
        <v>329.41</v>
      </c>
      <c r="K2083" t="n">
        <v>61.2</v>
      </c>
      <c r="L2083" t="n">
        <v>21.5</v>
      </c>
      <c r="M2083" t="n">
        <v>13</v>
      </c>
      <c r="N2083" t="n">
        <v>101.71</v>
      </c>
      <c r="O2083" t="n">
        <v>40861.93</v>
      </c>
      <c r="P2083" t="n">
        <v>418.71</v>
      </c>
      <c r="Q2083" t="n">
        <v>608.79</v>
      </c>
      <c r="R2083" t="n">
        <v>56.43</v>
      </c>
      <c r="S2083" t="n">
        <v>46.36</v>
      </c>
      <c r="T2083" t="n">
        <v>4687.25</v>
      </c>
      <c r="U2083" t="n">
        <v>0.82</v>
      </c>
      <c r="V2083" t="n">
        <v>0.9</v>
      </c>
      <c r="W2083" t="n">
        <v>9.199999999999999</v>
      </c>
      <c r="X2083" t="n">
        <v>0.29</v>
      </c>
      <c r="Y2083" t="n">
        <v>1</v>
      </c>
      <c r="Z2083" t="n">
        <v>10</v>
      </c>
    </row>
    <row r="2084">
      <c r="A2084" t="n">
        <v>83</v>
      </c>
      <c r="B2084" t="n">
        <v>145</v>
      </c>
      <c r="C2084" t="inlineStr">
        <is>
          <t xml:space="preserve">CONCLUIDO	</t>
        </is>
      </c>
      <c r="D2084" t="n">
        <v>3.649</v>
      </c>
      <c r="E2084" t="n">
        <v>27.4</v>
      </c>
      <c r="F2084" t="n">
        <v>23.65</v>
      </c>
      <c r="G2084" t="n">
        <v>94.59</v>
      </c>
      <c r="H2084" t="n">
        <v>1.17</v>
      </c>
      <c r="I2084" t="n">
        <v>15</v>
      </c>
      <c r="J2084" t="n">
        <v>330</v>
      </c>
      <c r="K2084" t="n">
        <v>61.2</v>
      </c>
      <c r="L2084" t="n">
        <v>21.75</v>
      </c>
      <c r="M2084" t="n">
        <v>13</v>
      </c>
      <c r="N2084" t="n">
        <v>102.05</v>
      </c>
      <c r="O2084" t="n">
        <v>40934.14</v>
      </c>
      <c r="P2084" t="n">
        <v>418.78</v>
      </c>
      <c r="Q2084" t="n">
        <v>608.84</v>
      </c>
      <c r="R2084" t="n">
        <v>55.75</v>
      </c>
      <c r="S2084" t="n">
        <v>46.36</v>
      </c>
      <c r="T2084" t="n">
        <v>4348.34</v>
      </c>
      <c r="U2084" t="n">
        <v>0.83</v>
      </c>
      <c r="V2084" t="n">
        <v>0.9</v>
      </c>
      <c r="W2084" t="n">
        <v>9.210000000000001</v>
      </c>
      <c r="X2084" t="n">
        <v>0.28</v>
      </c>
      <c r="Y2084" t="n">
        <v>1</v>
      </c>
      <c r="Z2084" t="n">
        <v>10</v>
      </c>
    </row>
    <row r="2085">
      <c r="A2085" t="n">
        <v>84</v>
      </c>
      <c r="B2085" t="n">
        <v>145</v>
      </c>
      <c r="C2085" t="inlineStr">
        <is>
          <t xml:space="preserve">CONCLUIDO	</t>
        </is>
      </c>
      <c r="D2085" t="n">
        <v>3.65</v>
      </c>
      <c r="E2085" t="n">
        <v>27.4</v>
      </c>
      <c r="F2085" t="n">
        <v>23.64</v>
      </c>
      <c r="G2085" t="n">
        <v>94.56</v>
      </c>
      <c r="H2085" t="n">
        <v>1.19</v>
      </c>
      <c r="I2085" t="n">
        <v>15</v>
      </c>
      <c r="J2085" t="n">
        <v>330.59</v>
      </c>
      <c r="K2085" t="n">
        <v>61.2</v>
      </c>
      <c r="L2085" t="n">
        <v>22</v>
      </c>
      <c r="M2085" t="n">
        <v>13</v>
      </c>
      <c r="N2085" t="n">
        <v>102.39</v>
      </c>
      <c r="O2085" t="n">
        <v>41006.51</v>
      </c>
      <c r="P2085" t="n">
        <v>418.89</v>
      </c>
      <c r="Q2085" t="n">
        <v>608.86</v>
      </c>
      <c r="R2085" t="n">
        <v>55.63</v>
      </c>
      <c r="S2085" t="n">
        <v>46.36</v>
      </c>
      <c r="T2085" t="n">
        <v>4285.61</v>
      </c>
      <c r="U2085" t="n">
        <v>0.83</v>
      </c>
      <c r="V2085" t="n">
        <v>0.9</v>
      </c>
      <c r="W2085" t="n">
        <v>9.199999999999999</v>
      </c>
      <c r="X2085" t="n">
        <v>0.27</v>
      </c>
      <c r="Y2085" t="n">
        <v>1</v>
      </c>
      <c r="Z2085" t="n">
        <v>10</v>
      </c>
    </row>
    <row r="2086">
      <c r="A2086" t="n">
        <v>85</v>
      </c>
      <c r="B2086" t="n">
        <v>145</v>
      </c>
      <c r="C2086" t="inlineStr">
        <is>
          <t xml:space="preserve">CONCLUIDO	</t>
        </is>
      </c>
      <c r="D2086" t="n">
        <v>3.6482</v>
      </c>
      <c r="E2086" t="n">
        <v>27.41</v>
      </c>
      <c r="F2086" t="n">
        <v>23.65</v>
      </c>
      <c r="G2086" t="n">
        <v>94.61</v>
      </c>
      <c r="H2086" t="n">
        <v>1.2</v>
      </c>
      <c r="I2086" t="n">
        <v>15</v>
      </c>
      <c r="J2086" t="n">
        <v>331.17</v>
      </c>
      <c r="K2086" t="n">
        <v>61.2</v>
      </c>
      <c r="L2086" t="n">
        <v>22.25</v>
      </c>
      <c r="M2086" t="n">
        <v>13</v>
      </c>
      <c r="N2086" t="n">
        <v>102.72</v>
      </c>
      <c r="O2086" t="n">
        <v>41079.04</v>
      </c>
      <c r="P2086" t="n">
        <v>419.3</v>
      </c>
      <c r="Q2086" t="n">
        <v>608.78</v>
      </c>
      <c r="R2086" t="n">
        <v>56.24</v>
      </c>
      <c r="S2086" t="n">
        <v>46.36</v>
      </c>
      <c r="T2086" t="n">
        <v>4592.12</v>
      </c>
      <c r="U2086" t="n">
        <v>0.82</v>
      </c>
      <c r="V2086" t="n">
        <v>0.9</v>
      </c>
      <c r="W2086" t="n">
        <v>9.199999999999999</v>
      </c>
      <c r="X2086" t="n">
        <v>0.28</v>
      </c>
      <c r="Y2086" t="n">
        <v>1</v>
      </c>
      <c r="Z2086" t="n">
        <v>10</v>
      </c>
    </row>
    <row r="2087">
      <c r="A2087" t="n">
        <v>86</v>
      </c>
      <c r="B2087" t="n">
        <v>145</v>
      </c>
      <c r="C2087" t="inlineStr">
        <is>
          <t xml:space="preserve">CONCLUIDO	</t>
        </is>
      </c>
      <c r="D2087" t="n">
        <v>3.6476</v>
      </c>
      <c r="E2087" t="n">
        <v>27.42</v>
      </c>
      <c r="F2087" t="n">
        <v>23.66</v>
      </c>
      <c r="G2087" t="n">
        <v>94.63</v>
      </c>
      <c r="H2087" t="n">
        <v>1.21</v>
      </c>
      <c r="I2087" t="n">
        <v>15</v>
      </c>
      <c r="J2087" t="n">
        <v>331.76</v>
      </c>
      <c r="K2087" t="n">
        <v>61.2</v>
      </c>
      <c r="L2087" t="n">
        <v>22.5</v>
      </c>
      <c r="M2087" t="n">
        <v>13</v>
      </c>
      <c r="N2087" t="n">
        <v>103.06</v>
      </c>
      <c r="O2087" t="n">
        <v>41151.74</v>
      </c>
      <c r="P2087" t="n">
        <v>418.94</v>
      </c>
      <c r="Q2087" t="n">
        <v>608.8099999999999</v>
      </c>
      <c r="R2087" t="n">
        <v>56.37</v>
      </c>
      <c r="S2087" t="n">
        <v>46.36</v>
      </c>
      <c r="T2087" t="n">
        <v>4655.5</v>
      </c>
      <c r="U2087" t="n">
        <v>0.82</v>
      </c>
      <c r="V2087" t="n">
        <v>0.9</v>
      </c>
      <c r="W2087" t="n">
        <v>9.199999999999999</v>
      </c>
      <c r="X2087" t="n">
        <v>0.29</v>
      </c>
      <c r="Y2087" t="n">
        <v>1</v>
      </c>
      <c r="Z2087" t="n">
        <v>10</v>
      </c>
    </row>
    <row r="2088">
      <c r="A2088" t="n">
        <v>87</v>
      </c>
      <c r="B2088" t="n">
        <v>145</v>
      </c>
      <c r="C2088" t="inlineStr">
        <is>
          <t xml:space="preserve">CONCLUIDO	</t>
        </is>
      </c>
      <c r="D2088" t="n">
        <v>3.6479</v>
      </c>
      <c r="E2088" t="n">
        <v>27.41</v>
      </c>
      <c r="F2088" t="n">
        <v>23.66</v>
      </c>
      <c r="G2088" t="n">
        <v>94.62</v>
      </c>
      <c r="H2088" t="n">
        <v>1.22</v>
      </c>
      <c r="I2088" t="n">
        <v>15</v>
      </c>
      <c r="J2088" t="n">
        <v>332.35</v>
      </c>
      <c r="K2088" t="n">
        <v>61.2</v>
      </c>
      <c r="L2088" t="n">
        <v>22.75</v>
      </c>
      <c r="M2088" t="n">
        <v>13</v>
      </c>
      <c r="N2088" t="n">
        <v>103.41</v>
      </c>
      <c r="O2088" t="n">
        <v>41224.6</v>
      </c>
      <c r="P2088" t="n">
        <v>418.59</v>
      </c>
      <c r="Q2088" t="n">
        <v>608.8099999999999</v>
      </c>
      <c r="R2088" t="n">
        <v>56.03</v>
      </c>
      <c r="S2088" t="n">
        <v>46.36</v>
      </c>
      <c r="T2088" t="n">
        <v>4489.45</v>
      </c>
      <c r="U2088" t="n">
        <v>0.83</v>
      </c>
      <c r="V2088" t="n">
        <v>0.9</v>
      </c>
      <c r="W2088" t="n">
        <v>9.210000000000001</v>
      </c>
      <c r="X2088" t="n">
        <v>0.28</v>
      </c>
      <c r="Y2088" t="n">
        <v>1</v>
      </c>
      <c r="Z2088" t="n">
        <v>10</v>
      </c>
    </row>
    <row r="2089">
      <c r="A2089" t="n">
        <v>88</v>
      </c>
      <c r="B2089" t="n">
        <v>145</v>
      </c>
      <c r="C2089" t="inlineStr">
        <is>
          <t xml:space="preserve">CONCLUIDO	</t>
        </is>
      </c>
      <c r="D2089" t="n">
        <v>3.6585</v>
      </c>
      <c r="E2089" t="n">
        <v>27.33</v>
      </c>
      <c r="F2089" t="n">
        <v>23.63</v>
      </c>
      <c r="G2089" t="n">
        <v>101.27</v>
      </c>
      <c r="H2089" t="n">
        <v>1.23</v>
      </c>
      <c r="I2089" t="n">
        <v>14</v>
      </c>
      <c r="J2089" t="n">
        <v>332.95</v>
      </c>
      <c r="K2089" t="n">
        <v>61.2</v>
      </c>
      <c r="L2089" t="n">
        <v>23</v>
      </c>
      <c r="M2089" t="n">
        <v>12</v>
      </c>
      <c r="N2089" t="n">
        <v>103.75</v>
      </c>
      <c r="O2089" t="n">
        <v>41297.62</v>
      </c>
      <c r="P2089" t="n">
        <v>417.7</v>
      </c>
      <c r="Q2089" t="n">
        <v>608.78</v>
      </c>
      <c r="R2089" t="n">
        <v>55.37</v>
      </c>
      <c r="S2089" t="n">
        <v>46.36</v>
      </c>
      <c r="T2089" t="n">
        <v>4164.22</v>
      </c>
      <c r="U2089" t="n">
        <v>0.84</v>
      </c>
      <c r="V2089" t="n">
        <v>0.9</v>
      </c>
      <c r="W2089" t="n">
        <v>9.199999999999999</v>
      </c>
      <c r="X2089" t="n">
        <v>0.26</v>
      </c>
      <c r="Y2089" t="n">
        <v>1</v>
      </c>
      <c r="Z2089" t="n">
        <v>10</v>
      </c>
    </row>
    <row r="2090">
      <c r="A2090" t="n">
        <v>89</v>
      </c>
      <c r="B2090" t="n">
        <v>145</v>
      </c>
      <c r="C2090" t="inlineStr">
        <is>
          <t xml:space="preserve">CONCLUIDO	</t>
        </is>
      </c>
      <c r="D2090" t="n">
        <v>3.6586</v>
      </c>
      <c r="E2090" t="n">
        <v>27.33</v>
      </c>
      <c r="F2090" t="n">
        <v>23.63</v>
      </c>
      <c r="G2090" t="n">
        <v>101.27</v>
      </c>
      <c r="H2090" t="n">
        <v>1.24</v>
      </c>
      <c r="I2090" t="n">
        <v>14</v>
      </c>
      <c r="J2090" t="n">
        <v>333.54</v>
      </c>
      <c r="K2090" t="n">
        <v>61.2</v>
      </c>
      <c r="L2090" t="n">
        <v>23.25</v>
      </c>
      <c r="M2090" t="n">
        <v>12</v>
      </c>
      <c r="N2090" t="n">
        <v>104.09</v>
      </c>
      <c r="O2090" t="n">
        <v>41370.82</v>
      </c>
      <c r="P2090" t="n">
        <v>418.12</v>
      </c>
      <c r="Q2090" t="n">
        <v>608.8099999999999</v>
      </c>
      <c r="R2090" t="n">
        <v>55.29</v>
      </c>
      <c r="S2090" t="n">
        <v>46.36</v>
      </c>
      <c r="T2090" t="n">
        <v>4124.68</v>
      </c>
      <c r="U2090" t="n">
        <v>0.84</v>
      </c>
      <c r="V2090" t="n">
        <v>0.9</v>
      </c>
      <c r="W2090" t="n">
        <v>9.199999999999999</v>
      </c>
      <c r="X2090" t="n">
        <v>0.26</v>
      </c>
      <c r="Y2090" t="n">
        <v>1</v>
      </c>
      <c r="Z2090" t="n">
        <v>10</v>
      </c>
    </row>
    <row r="2091">
      <c r="A2091" t="n">
        <v>90</v>
      </c>
      <c r="B2091" t="n">
        <v>145</v>
      </c>
      <c r="C2091" t="inlineStr">
        <is>
          <t xml:space="preserve">CONCLUIDO	</t>
        </is>
      </c>
      <c r="D2091" t="n">
        <v>3.6601</v>
      </c>
      <c r="E2091" t="n">
        <v>27.32</v>
      </c>
      <c r="F2091" t="n">
        <v>23.62</v>
      </c>
      <c r="G2091" t="n">
        <v>101.22</v>
      </c>
      <c r="H2091" t="n">
        <v>1.25</v>
      </c>
      <c r="I2091" t="n">
        <v>14</v>
      </c>
      <c r="J2091" t="n">
        <v>334.14</v>
      </c>
      <c r="K2091" t="n">
        <v>61.2</v>
      </c>
      <c r="L2091" t="n">
        <v>23.5</v>
      </c>
      <c r="M2091" t="n">
        <v>12</v>
      </c>
      <c r="N2091" t="n">
        <v>104.44</v>
      </c>
      <c r="O2091" t="n">
        <v>41444.3</v>
      </c>
      <c r="P2091" t="n">
        <v>418.43</v>
      </c>
      <c r="Q2091" t="n">
        <v>608.8</v>
      </c>
      <c r="R2091" t="n">
        <v>55.15</v>
      </c>
      <c r="S2091" t="n">
        <v>46.36</v>
      </c>
      <c r="T2091" t="n">
        <v>4053.04</v>
      </c>
      <c r="U2091" t="n">
        <v>0.84</v>
      </c>
      <c r="V2091" t="n">
        <v>0.9</v>
      </c>
      <c r="W2091" t="n">
        <v>9.199999999999999</v>
      </c>
      <c r="X2091" t="n">
        <v>0.25</v>
      </c>
      <c r="Y2091" t="n">
        <v>1</v>
      </c>
      <c r="Z2091" t="n">
        <v>10</v>
      </c>
    </row>
    <row r="2092">
      <c r="A2092" t="n">
        <v>91</v>
      </c>
      <c r="B2092" t="n">
        <v>145</v>
      </c>
      <c r="C2092" t="inlineStr">
        <is>
          <t xml:space="preserve">CONCLUIDO	</t>
        </is>
      </c>
      <c r="D2092" t="n">
        <v>3.6605</v>
      </c>
      <c r="E2092" t="n">
        <v>27.32</v>
      </c>
      <c r="F2092" t="n">
        <v>23.61</v>
      </c>
      <c r="G2092" t="n">
        <v>101.21</v>
      </c>
      <c r="H2092" t="n">
        <v>1.26</v>
      </c>
      <c r="I2092" t="n">
        <v>14</v>
      </c>
      <c r="J2092" t="n">
        <v>334.73</v>
      </c>
      <c r="K2092" t="n">
        <v>61.2</v>
      </c>
      <c r="L2092" t="n">
        <v>23.75</v>
      </c>
      <c r="M2092" t="n">
        <v>12</v>
      </c>
      <c r="N2092" t="n">
        <v>104.78</v>
      </c>
      <c r="O2092" t="n">
        <v>41517.84</v>
      </c>
      <c r="P2092" t="n">
        <v>418.23</v>
      </c>
      <c r="Q2092" t="n">
        <v>608.8</v>
      </c>
      <c r="R2092" t="n">
        <v>54.78</v>
      </c>
      <c r="S2092" t="n">
        <v>46.36</v>
      </c>
      <c r="T2092" t="n">
        <v>3867.44</v>
      </c>
      <c r="U2092" t="n">
        <v>0.85</v>
      </c>
      <c r="V2092" t="n">
        <v>0.9</v>
      </c>
      <c r="W2092" t="n">
        <v>9.199999999999999</v>
      </c>
      <c r="X2092" t="n">
        <v>0.24</v>
      </c>
      <c r="Y2092" t="n">
        <v>1</v>
      </c>
      <c r="Z2092" t="n">
        <v>10</v>
      </c>
    </row>
    <row r="2093">
      <c r="A2093" t="n">
        <v>92</v>
      </c>
      <c r="B2093" t="n">
        <v>145</v>
      </c>
      <c r="C2093" t="inlineStr">
        <is>
          <t xml:space="preserve">CONCLUIDO	</t>
        </is>
      </c>
      <c r="D2093" t="n">
        <v>3.6601</v>
      </c>
      <c r="E2093" t="n">
        <v>27.32</v>
      </c>
      <c r="F2093" t="n">
        <v>23.62</v>
      </c>
      <c r="G2093" t="n">
        <v>101.22</v>
      </c>
      <c r="H2093" t="n">
        <v>1.28</v>
      </c>
      <c r="I2093" t="n">
        <v>14</v>
      </c>
      <c r="J2093" t="n">
        <v>335.33</v>
      </c>
      <c r="K2093" t="n">
        <v>61.2</v>
      </c>
      <c r="L2093" t="n">
        <v>24</v>
      </c>
      <c r="M2093" t="n">
        <v>12</v>
      </c>
      <c r="N2093" t="n">
        <v>105.13</v>
      </c>
      <c r="O2093" t="n">
        <v>41591.55</v>
      </c>
      <c r="P2093" t="n">
        <v>418.5</v>
      </c>
      <c r="Q2093" t="n">
        <v>608.8200000000001</v>
      </c>
      <c r="R2093" t="n">
        <v>54.98</v>
      </c>
      <c r="S2093" t="n">
        <v>46.36</v>
      </c>
      <c r="T2093" t="n">
        <v>3965.34</v>
      </c>
      <c r="U2093" t="n">
        <v>0.84</v>
      </c>
      <c r="V2093" t="n">
        <v>0.9</v>
      </c>
      <c r="W2093" t="n">
        <v>9.199999999999999</v>
      </c>
      <c r="X2093" t="n">
        <v>0.25</v>
      </c>
      <c r="Y2093" t="n">
        <v>1</v>
      </c>
      <c r="Z2093" t="n">
        <v>10</v>
      </c>
    </row>
    <row r="2094">
      <c r="A2094" t="n">
        <v>93</v>
      </c>
      <c r="B2094" t="n">
        <v>145</v>
      </c>
      <c r="C2094" t="inlineStr">
        <is>
          <t xml:space="preserve">CONCLUIDO	</t>
        </is>
      </c>
      <c r="D2094" t="n">
        <v>3.6597</v>
      </c>
      <c r="E2094" t="n">
        <v>27.32</v>
      </c>
      <c r="F2094" t="n">
        <v>23.62</v>
      </c>
      <c r="G2094" t="n">
        <v>101.23</v>
      </c>
      <c r="H2094" t="n">
        <v>1.29</v>
      </c>
      <c r="I2094" t="n">
        <v>14</v>
      </c>
      <c r="J2094" t="n">
        <v>335.93</v>
      </c>
      <c r="K2094" t="n">
        <v>61.2</v>
      </c>
      <c r="L2094" t="n">
        <v>24.25</v>
      </c>
      <c r="M2094" t="n">
        <v>12</v>
      </c>
      <c r="N2094" t="n">
        <v>105.48</v>
      </c>
      <c r="O2094" t="n">
        <v>41665.42</v>
      </c>
      <c r="P2094" t="n">
        <v>418.25</v>
      </c>
      <c r="Q2094" t="n">
        <v>608.77</v>
      </c>
      <c r="R2094" t="n">
        <v>55.05</v>
      </c>
      <c r="S2094" t="n">
        <v>46.36</v>
      </c>
      <c r="T2094" t="n">
        <v>4004.16</v>
      </c>
      <c r="U2094" t="n">
        <v>0.84</v>
      </c>
      <c r="V2094" t="n">
        <v>0.9</v>
      </c>
      <c r="W2094" t="n">
        <v>9.199999999999999</v>
      </c>
      <c r="X2094" t="n">
        <v>0.25</v>
      </c>
      <c r="Y2094" t="n">
        <v>1</v>
      </c>
      <c r="Z2094" t="n">
        <v>10</v>
      </c>
    </row>
    <row r="2095">
      <c r="A2095" t="n">
        <v>94</v>
      </c>
      <c r="B2095" t="n">
        <v>145</v>
      </c>
      <c r="C2095" t="inlineStr">
        <is>
          <t xml:space="preserve">CONCLUIDO	</t>
        </is>
      </c>
      <c r="D2095" t="n">
        <v>3.6574</v>
      </c>
      <c r="E2095" t="n">
        <v>27.34</v>
      </c>
      <c r="F2095" t="n">
        <v>23.64</v>
      </c>
      <c r="G2095" t="n">
        <v>101.31</v>
      </c>
      <c r="H2095" t="n">
        <v>1.3</v>
      </c>
      <c r="I2095" t="n">
        <v>14</v>
      </c>
      <c r="J2095" t="n">
        <v>336.53</v>
      </c>
      <c r="K2095" t="n">
        <v>61.2</v>
      </c>
      <c r="L2095" t="n">
        <v>24.5</v>
      </c>
      <c r="M2095" t="n">
        <v>12</v>
      </c>
      <c r="N2095" t="n">
        <v>105.83</v>
      </c>
      <c r="O2095" t="n">
        <v>41739.48</v>
      </c>
      <c r="P2095" t="n">
        <v>418.16</v>
      </c>
      <c r="Q2095" t="n">
        <v>608.8200000000001</v>
      </c>
      <c r="R2095" t="n">
        <v>55.55</v>
      </c>
      <c r="S2095" t="n">
        <v>46.36</v>
      </c>
      <c r="T2095" t="n">
        <v>4254.28</v>
      </c>
      <c r="U2095" t="n">
        <v>0.83</v>
      </c>
      <c r="V2095" t="n">
        <v>0.9</v>
      </c>
      <c r="W2095" t="n">
        <v>9.210000000000001</v>
      </c>
      <c r="X2095" t="n">
        <v>0.27</v>
      </c>
      <c r="Y2095" t="n">
        <v>1</v>
      </c>
      <c r="Z2095" t="n">
        <v>10</v>
      </c>
    </row>
    <row r="2096">
      <c r="A2096" t="n">
        <v>95</v>
      </c>
      <c r="B2096" t="n">
        <v>145</v>
      </c>
      <c r="C2096" t="inlineStr">
        <is>
          <t xml:space="preserve">CONCLUIDO	</t>
        </is>
      </c>
      <c r="D2096" t="n">
        <v>3.6575</v>
      </c>
      <c r="E2096" t="n">
        <v>27.34</v>
      </c>
      <c r="F2096" t="n">
        <v>23.64</v>
      </c>
      <c r="G2096" t="n">
        <v>101.3</v>
      </c>
      <c r="H2096" t="n">
        <v>1.31</v>
      </c>
      <c r="I2096" t="n">
        <v>14</v>
      </c>
      <c r="J2096" t="n">
        <v>337.13</v>
      </c>
      <c r="K2096" t="n">
        <v>61.2</v>
      </c>
      <c r="L2096" t="n">
        <v>24.75</v>
      </c>
      <c r="M2096" t="n">
        <v>12</v>
      </c>
      <c r="N2096" t="n">
        <v>106.18</v>
      </c>
      <c r="O2096" t="n">
        <v>41813.7</v>
      </c>
      <c r="P2096" t="n">
        <v>417.82</v>
      </c>
      <c r="Q2096" t="n">
        <v>608.8</v>
      </c>
      <c r="R2096" t="n">
        <v>55.62</v>
      </c>
      <c r="S2096" t="n">
        <v>46.36</v>
      </c>
      <c r="T2096" t="n">
        <v>4287.81</v>
      </c>
      <c r="U2096" t="n">
        <v>0.83</v>
      </c>
      <c r="V2096" t="n">
        <v>0.9</v>
      </c>
      <c r="W2096" t="n">
        <v>9.199999999999999</v>
      </c>
      <c r="X2096" t="n">
        <v>0.27</v>
      </c>
      <c r="Y2096" t="n">
        <v>1</v>
      </c>
      <c r="Z2096" t="n">
        <v>10</v>
      </c>
    </row>
    <row r="2097">
      <c r="A2097" t="n">
        <v>96</v>
      </c>
      <c r="B2097" t="n">
        <v>145</v>
      </c>
      <c r="C2097" t="inlineStr">
        <is>
          <t xml:space="preserve">CONCLUIDO	</t>
        </is>
      </c>
      <c r="D2097" t="n">
        <v>3.6683</v>
      </c>
      <c r="E2097" t="n">
        <v>27.26</v>
      </c>
      <c r="F2097" t="n">
        <v>23.61</v>
      </c>
      <c r="G2097" t="n">
        <v>108.97</v>
      </c>
      <c r="H2097" t="n">
        <v>1.32</v>
      </c>
      <c r="I2097" t="n">
        <v>13</v>
      </c>
      <c r="J2097" t="n">
        <v>337.73</v>
      </c>
      <c r="K2097" t="n">
        <v>61.2</v>
      </c>
      <c r="L2097" t="n">
        <v>25</v>
      </c>
      <c r="M2097" t="n">
        <v>11</v>
      </c>
      <c r="N2097" t="n">
        <v>106.53</v>
      </c>
      <c r="O2097" t="n">
        <v>41888.1</v>
      </c>
      <c r="P2097" t="n">
        <v>417.55</v>
      </c>
      <c r="Q2097" t="n">
        <v>608.83</v>
      </c>
      <c r="R2097" t="n">
        <v>54.83</v>
      </c>
      <c r="S2097" t="n">
        <v>46.36</v>
      </c>
      <c r="T2097" t="n">
        <v>3895.25</v>
      </c>
      <c r="U2097" t="n">
        <v>0.85</v>
      </c>
      <c r="V2097" t="n">
        <v>0.9</v>
      </c>
      <c r="W2097" t="n">
        <v>9.199999999999999</v>
      </c>
      <c r="X2097" t="n">
        <v>0.24</v>
      </c>
      <c r="Y2097" t="n">
        <v>1</v>
      </c>
      <c r="Z2097" t="n">
        <v>10</v>
      </c>
    </row>
    <row r="2098">
      <c r="A2098" t="n">
        <v>97</v>
      </c>
      <c r="B2098" t="n">
        <v>145</v>
      </c>
      <c r="C2098" t="inlineStr">
        <is>
          <t xml:space="preserve">CONCLUIDO	</t>
        </is>
      </c>
      <c r="D2098" t="n">
        <v>3.6679</v>
      </c>
      <c r="E2098" t="n">
        <v>27.26</v>
      </c>
      <c r="F2098" t="n">
        <v>23.61</v>
      </c>
      <c r="G2098" t="n">
        <v>108.99</v>
      </c>
      <c r="H2098" t="n">
        <v>1.33</v>
      </c>
      <c r="I2098" t="n">
        <v>13</v>
      </c>
      <c r="J2098" t="n">
        <v>338.34</v>
      </c>
      <c r="K2098" t="n">
        <v>61.2</v>
      </c>
      <c r="L2098" t="n">
        <v>25.25</v>
      </c>
      <c r="M2098" t="n">
        <v>11</v>
      </c>
      <c r="N2098" t="n">
        <v>106.89</v>
      </c>
      <c r="O2098" t="n">
        <v>41962.68</v>
      </c>
      <c r="P2098" t="n">
        <v>418.15</v>
      </c>
      <c r="Q2098" t="n">
        <v>608.85</v>
      </c>
      <c r="R2098" t="n">
        <v>54.84</v>
      </c>
      <c r="S2098" t="n">
        <v>46.36</v>
      </c>
      <c r="T2098" t="n">
        <v>3901.95</v>
      </c>
      <c r="U2098" t="n">
        <v>0.85</v>
      </c>
      <c r="V2098" t="n">
        <v>0.9</v>
      </c>
      <c r="W2098" t="n">
        <v>9.199999999999999</v>
      </c>
      <c r="X2098" t="n">
        <v>0.24</v>
      </c>
      <c r="Y2098" t="n">
        <v>1</v>
      </c>
      <c r="Z2098" t="n">
        <v>10</v>
      </c>
    </row>
    <row r="2099">
      <c r="A2099" t="n">
        <v>98</v>
      </c>
      <c r="B2099" t="n">
        <v>145</v>
      </c>
      <c r="C2099" t="inlineStr">
        <is>
          <t xml:space="preserve">CONCLUIDO	</t>
        </is>
      </c>
      <c r="D2099" t="n">
        <v>3.6692</v>
      </c>
      <c r="E2099" t="n">
        <v>27.25</v>
      </c>
      <c r="F2099" t="n">
        <v>23.6</v>
      </c>
      <c r="G2099" t="n">
        <v>108.94</v>
      </c>
      <c r="H2099" t="n">
        <v>1.34</v>
      </c>
      <c r="I2099" t="n">
        <v>13</v>
      </c>
      <c r="J2099" t="n">
        <v>338.94</v>
      </c>
      <c r="K2099" t="n">
        <v>61.2</v>
      </c>
      <c r="L2099" t="n">
        <v>25.5</v>
      </c>
      <c r="M2099" t="n">
        <v>11</v>
      </c>
      <c r="N2099" t="n">
        <v>107.25</v>
      </c>
      <c r="O2099" t="n">
        <v>42037.44</v>
      </c>
      <c r="P2099" t="n">
        <v>418.08</v>
      </c>
      <c r="Q2099" t="n">
        <v>608.8099999999999</v>
      </c>
      <c r="R2099" t="n">
        <v>54.77</v>
      </c>
      <c r="S2099" t="n">
        <v>46.36</v>
      </c>
      <c r="T2099" t="n">
        <v>3868.45</v>
      </c>
      <c r="U2099" t="n">
        <v>0.85</v>
      </c>
      <c r="V2099" t="n">
        <v>0.9</v>
      </c>
      <c r="W2099" t="n">
        <v>9.19</v>
      </c>
      <c r="X2099" t="n">
        <v>0.23</v>
      </c>
      <c r="Y2099" t="n">
        <v>1</v>
      </c>
      <c r="Z2099" t="n">
        <v>10</v>
      </c>
    </row>
    <row r="2100">
      <c r="A2100" t="n">
        <v>99</v>
      </c>
      <c r="B2100" t="n">
        <v>145</v>
      </c>
      <c r="C2100" t="inlineStr">
        <is>
          <t xml:space="preserve">CONCLUIDO	</t>
        </is>
      </c>
      <c r="D2100" t="n">
        <v>3.6674</v>
      </c>
      <c r="E2100" t="n">
        <v>27.27</v>
      </c>
      <c r="F2100" t="n">
        <v>23.62</v>
      </c>
      <c r="G2100" t="n">
        <v>109</v>
      </c>
      <c r="H2100" t="n">
        <v>1.35</v>
      </c>
      <c r="I2100" t="n">
        <v>13</v>
      </c>
      <c r="J2100" t="n">
        <v>339.55</v>
      </c>
      <c r="K2100" t="n">
        <v>61.2</v>
      </c>
      <c r="L2100" t="n">
        <v>25.75</v>
      </c>
      <c r="M2100" t="n">
        <v>11</v>
      </c>
      <c r="N2100" t="n">
        <v>107.6</v>
      </c>
      <c r="O2100" t="n">
        <v>42112.37</v>
      </c>
      <c r="P2100" t="n">
        <v>418.27</v>
      </c>
      <c r="Q2100" t="n">
        <v>608.78</v>
      </c>
      <c r="R2100" t="n">
        <v>54.97</v>
      </c>
      <c r="S2100" t="n">
        <v>46.36</v>
      </c>
      <c r="T2100" t="n">
        <v>3966.4</v>
      </c>
      <c r="U2100" t="n">
        <v>0.84</v>
      </c>
      <c r="V2100" t="n">
        <v>0.9</v>
      </c>
      <c r="W2100" t="n">
        <v>9.199999999999999</v>
      </c>
      <c r="X2100" t="n">
        <v>0.25</v>
      </c>
      <c r="Y2100" t="n">
        <v>1</v>
      </c>
      <c r="Z2100" t="n">
        <v>10</v>
      </c>
    </row>
    <row r="2101">
      <c r="A2101" t="n">
        <v>100</v>
      </c>
      <c r="B2101" t="n">
        <v>145</v>
      </c>
      <c r="C2101" t="inlineStr">
        <is>
          <t xml:space="preserve">CONCLUIDO	</t>
        </is>
      </c>
      <c r="D2101" t="n">
        <v>3.6687</v>
      </c>
      <c r="E2101" t="n">
        <v>27.26</v>
      </c>
      <c r="F2101" t="n">
        <v>23.61</v>
      </c>
      <c r="G2101" t="n">
        <v>108.96</v>
      </c>
      <c r="H2101" t="n">
        <v>1.36</v>
      </c>
      <c r="I2101" t="n">
        <v>13</v>
      </c>
      <c r="J2101" t="n">
        <v>340.16</v>
      </c>
      <c r="K2101" t="n">
        <v>61.2</v>
      </c>
      <c r="L2101" t="n">
        <v>26</v>
      </c>
      <c r="M2101" t="n">
        <v>11</v>
      </c>
      <c r="N2101" t="n">
        <v>107.96</v>
      </c>
      <c r="O2101" t="n">
        <v>42187.49</v>
      </c>
      <c r="P2101" t="n">
        <v>418.1</v>
      </c>
      <c r="Q2101" t="n">
        <v>608.84</v>
      </c>
      <c r="R2101" t="n">
        <v>54.72</v>
      </c>
      <c r="S2101" t="n">
        <v>46.36</v>
      </c>
      <c r="T2101" t="n">
        <v>3840.45</v>
      </c>
      <c r="U2101" t="n">
        <v>0.85</v>
      </c>
      <c r="V2101" t="n">
        <v>0.9</v>
      </c>
      <c r="W2101" t="n">
        <v>9.199999999999999</v>
      </c>
      <c r="X2101" t="n">
        <v>0.24</v>
      </c>
      <c r="Y2101" t="n">
        <v>1</v>
      </c>
      <c r="Z2101" t="n">
        <v>10</v>
      </c>
    </row>
    <row r="2102">
      <c r="A2102" t="n">
        <v>101</v>
      </c>
      <c r="B2102" t="n">
        <v>145</v>
      </c>
      <c r="C2102" t="inlineStr">
        <is>
          <t xml:space="preserve">CONCLUIDO	</t>
        </is>
      </c>
      <c r="D2102" t="n">
        <v>3.6688</v>
      </c>
      <c r="E2102" t="n">
        <v>27.26</v>
      </c>
      <c r="F2102" t="n">
        <v>23.61</v>
      </c>
      <c r="G2102" t="n">
        <v>108.96</v>
      </c>
      <c r="H2102" t="n">
        <v>1.37</v>
      </c>
      <c r="I2102" t="n">
        <v>13</v>
      </c>
      <c r="J2102" t="n">
        <v>340.77</v>
      </c>
      <c r="K2102" t="n">
        <v>61.2</v>
      </c>
      <c r="L2102" t="n">
        <v>26.25</v>
      </c>
      <c r="M2102" t="n">
        <v>11</v>
      </c>
      <c r="N2102" t="n">
        <v>108.32</v>
      </c>
      <c r="O2102" t="n">
        <v>42262.79</v>
      </c>
      <c r="P2102" t="n">
        <v>418.25</v>
      </c>
      <c r="Q2102" t="n">
        <v>608.79</v>
      </c>
      <c r="R2102" t="n">
        <v>54.62</v>
      </c>
      <c r="S2102" t="n">
        <v>46.36</v>
      </c>
      <c r="T2102" t="n">
        <v>3793.78</v>
      </c>
      <c r="U2102" t="n">
        <v>0.85</v>
      </c>
      <c r="V2102" t="n">
        <v>0.9</v>
      </c>
      <c r="W2102" t="n">
        <v>9.199999999999999</v>
      </c>
      <c r="X2102" t="n">
        <v>0.24</v>
      </c>
      <c r="Y2102" t="n">
        <v>1</v>
      </c>
      <c r="Z2102" t="n">
        <v>10</v>
      </c>
    </row>
    <row r="2103">
      <c r="A2103" t="n">
        <v>102</v>
      </c>
      <c r="B2103" t="n">
        <v>145</v>
      </c>
      <c r="C2103" t="inlineStr">
        <is>
          <t xml:space="preserve">CONCLUIDO	</t>
        </is>
      </c>
      <c r="D2103" t="n">
        <v>3.6674</v>
      </c>
      <c r="E2103" t="n">
        <v>27.27</v>
      </c>
      <c r="F2103" t="n">
        <v>23.62</v>
      </c>
      <c r="G2103" t="n">
        <v>109</v>
      </c>
      <c r="H2103" t="n">
        <v>1.38</v>
      </c>
      <c r="I2103" t="n">
        <v>13</v>
      </c>
      <c r="J2103" t="n">
        <v>341.38</v>
      </c>
      <c r="K2103" t="n">
        <v>61.2</v>
      </c>
      <c r="L2103" t="n">
        <v>26.5</v>
      </c>
      <c r="M2103" t="n">
        <v>11</v>
      </c>
      <c r="N2103" t="n">
        <v>108.68</v>
      </c>
      <c r="O2103" t="n">
        <v>42338.27</v>
      </c>
      <c r="P2103" t="n">
        <v>417.97</v>
      </c>
      <c r="Q2103" t="n">
        <v>608.76</v>
      </c>
      <c r="R2103" t="n">
        <v>55.05</v>
      </c>
      <c r="S2103" t="n">
        <v>46.36</v>
      </c>
      <c r="T2103" t="n">
        <v>4006.15</v>
      </c>
      <c r="U2103" t="n">
        <v>0.84</v>
      </c>
      <c r="V2103" t="n">
        <v>0.9</v>
      </c>
      <c r="W2103" t="n">
        <v>9.199999999999999</v>
      </c>
      <c r="X2103" t="n">
        <v>0.25</v>
      </c>
      <c r="Y2103" t="n">
        <v>1</v>
      </c>
      <c r="Z2103" t="n">
        <v>10</v>
      </c>
    </row>
    <row r="2104">
      <c r="A2104" t="n">
        <v>103</v>
      </c>
      <c r="B2104" t="n">
        <v>145</v>
      </c>
      <c r="C2104" t="inlineStr">
        <is>
          <t xml:space="preserve">CONCLUIDO	</t>
        </is>
      </c>
      <c r="D2104" t="n">
        <v>3.6673</v>
      </c>
      <c r="E2104" t="n">
        <v>27.27</v>
      </c>
      <c r="F2104" t="n">
        <v>23.62</v>
      </c>
      <c r="G2104" t="n">
        <v>109.01</v>
      </c>
      <c r="H2104" t="n">
        <v>1.39</v>
      </c>
      <c r="I2104" t="n">
        <v>13</v>
      </c>
      <c r="J2104" t="n">
        <v>342</v>
      </c>
      <c r="K2104" t="n">
        <v>61.2</v>
      </c>
      <c r="L2104" t="n">
        <v>26.75</v>
      </c>
      <c r="M2104" t="n">
        <v>11</v>
      </c>
      <c r="N2104" t="n">
        <v>109.05</v>
      </c>
      <c r="O2104" t="n">
        <v>42413.94</v>
      </c>
      <c r="P2104" t="n">
        <v>417.63</v>
      </c>
      <c r="Q2104" t="n">
        <v>608.86</v>
      </c>
      <c r="R2104" t="n">
        <v>54.96</v>
      </c>
      <c r="S2104" t="n">
        <v>46.36</v>
      </c>
      <c r="T2104" t="n">
        <v>3963.9</v>
      </c>
      <c r="U2104" t="n">
        <v>0.84</v>
      </c>
      <c r="V2104" t="n">
        <v>0.9</v>
      </c>
      <c r="W2104" t="n">
        <v>9.199999999999999</v>
      </c>
      <c r="X2104" t="n">
        <v>0.25</v>
      </c>
      <c r="Y2104" t="n">
        <v>1</v>
      </c>
      <c r="Z2104" t="n">
        <v>10</v>
      </c>
    </row>
    <row r="2105">
      <c r="A2105" t="n">
        <v>104</v>
      </c>
      <c r="B2105" t="n">
        <v>145</v>
      </c>
      <c r="C2105" t="inlineStr">
        <is>
          <t xml:space="preserve">CONCLUIDO	</t>
        </is>
      </c>
      <c r="D2105" t="n">
        <v>3.6687</v>
      </c>
      <c r="E2105" t="n">
        <v>27.26</v>
      </c>
      <c r="F2105" t="n">
        <v>23.61</v>
      </c>
      <c r="G2105" t="n">
        <v>108.96</v>
      </c>
      <c r="H2105" t="n">
        <v>1.4</v>
      </c>
      <c r="I2105" t="n">
        <v>13</v>
      </c>
      <c r="J2105" t="n">
        <v>342.61</v>
      </c>
      <c r="K2105" t="n">
        <v>61.2</v>
      </c>
      <c r="L2105" t="n">
        <v>27</v>
      </c>
      <c r="M2105" t="n">
        <v>11</v>
      </c>
      <c r="N2105" t="n">
        <v>109.41</v>
      </c>
      <c r="O2105" t="n">
        <v>42489.79</v>
      </c>
      <c r="P2105" t="n">
        <v>417.25</v>
      </c>
      <c r="Q2105" t="n">
        <v>608.76</v>
      </c>
      <c r="R2105" t="n">
        <v>54.74</v>
      </c>
      <c r="S2105" t="n">
        <v>46.36</v>
      </c>
      <c r="T2105" t="n">
        <v>3852.41</v>
      </c>
      <c r="U2105" t="n">
        <v>0.85</v>
      </c>
      <c r="V2105" t="n">
        <v>0.9</v>
      </c>
      <c r="W2105" t="n">
        <v>9.199999999999999</v>
      </c>
      <c r="X2105" t="n">
        <v>0.24</v>
      </c>
      <c r="Y2105" t="n">
        <v>1</v>
      </c>
      <c r="Z2105" t="n">
        <v>10</v>
      </c>
    </row>
    <row r="2106">
      <c r="A2106" t="n">
        <v>105</v>
      </c>
      <c r="B2106" t="n">
        <v>145</v>
      </c>
      <c r="C2106" t="inlineStr">
        <is>
          <t xml:space="preserve">CONCLUIDO	</t>
        </is>
      </c>
      <c r="D2106" t="n">
        <v>3.68</v>
      </c>
      <c r="E2106" t="n">
        <v>27.17</v>
      </c>
      <c r="F2106" t="n">
        <v>23.58</v>
      </c>
      <c r="G2106" t="n">
        <v>117.89</v>
      </c>
      <c r="H2106" t="n">
        <v>1.42</v>
      </c>
      <c r="I2106" t="n">
        <v>12</v>
      </c>
      <c r="J2106" t="n">
        <v>343.23</v>
      </c>
      <c r="K2106" t="n">
        <v>61.2</v>
      </c>
      <c r="L2106" t="n">
        <v>27.25</v>
      </c>
      <c r="M2106" t="n">
        <v>10</v>
      </c>
      <c r="N2106" t="n">
        <v>109.78</v>
      </c>
      <c r="O2106" t="n">
        <v>42565.83</v>
      </c>
      <c r="P2106" t="n">
        <v>416.54</v>
      </c>
      <c r="Q2106" t="n">
        <v>608.9</v>
      </c>
      <c r="R2106" t="n">
        <v>53.85</v>
      </c>
      <c r="S2106" t="n">
        <v>46.36</v>
      </c>
      <c r="T2106" t="n">
        <v>3412.97</v>
      </c>
      <c r="U2106" t="n">
        <v>0.86</v>
      </c>
      <c r="V2106" t="n">
        <v>0.9</v>
      </c>
      <c r="W2106" t="n">
        <v>9.199999999999999</v>
      </c>
      <c r="X2106" t="n">
        <v>0.21</v>
      </c>
      <c r="Y2106" t="n">
        <v>1</v>
      </c>
      <c r="Z2106" t="n">
        <v>10</v>
      </c>
    </row>
    <row r="2107">
      <c r="A2107" t="n">
        <v>106</v>
      </c>
      <c r="B2107" t="n">
        <v>145</v>
      </c>
      <c r="C2107" t="inlineStr">
        <is>
          <t xml:space="preserve">CONCLUIDO	</t>
        </is>
      </c>
      <c r="D2107" t="n">
        <v>3.6785</v>
      </c>
      <c r="E2107" t="n">
        <v>27.19</v>
      </c>
      <c r="F2107" t="n">
        <v>23.59</v>
      </c>
      <c r="G2107" t="n">
        <v>117.95</v>
      </c>
      <c r="H2107" t="n">
        <v>1.43</v>
      </c>
      <c r="I2107" t="n">
        <v>12</v>
      </c>
      <c r="J2107" t="n">
        <v>343.85</v>
      </c>
      <c r="K2107" t="n">
        <v>61.2</v>
      </c>
      <c r="L2107" t="n">
        <v>27.5</v>
      </c>
      <c r="M2107" t="n">
        <v>10</v>
      </c>
      <c r="N2107" t="n">
        <v>110.15</v>
      </c>
      <c r="O2107" t="n">
        <v>42642.18</v>
      </c>
      <c r="P2107" t="n">
        <v>417.2</v>
      </c>
      <c r="Q2107" t="n">
        <v>608.8099999999999</v>
      </c>
      <c r="R2107" t="n">
        <v>54</v>
      </c>
      <c r="S2107" t="n">
        <v>46.36</v>
      </c>
      <c r="T2107" t="n">
        <v>3487.07</v>
      </c>
      <c r="U2107" t="n">
        <v>0.86</v>
      </c>
      <c r="V2107" t="n">
        <v>0.9</v>
      </c>
      <c r="W2107" t="n">
        <v>9.199999999999999</v>
      </c>
      <c r="X2107" t="n">
        <v>0.22</v>
      </c>
      <c r="Y2107" t="n">
        <v>1</v>
      </c>
      <c r="Z2107" t="n">
        <v>10</v>
      </c>
    </row>
    <row r="2108">
      <c r="A2108" t="n">
        <v>107</v>
      </c>
      <c r="B2108" t="n">
        <v>145</v>
      </c>
      <c r="C2108" t="inlineStr">
        <is>
          <t xml:space="preserve">CONCLUIDO	</t>
        </is>
      </c>
      <c r="D2108" t="n">
        <v>3.6776</v>
      </c>
      <c r="E2108" t="n">
        <v>27.19</v>
      </c>
      <c r="F2108" t="n">
        <v>23.6</v>
      </c>
      <c r="G2108" t="n">
        <v>117.98</v>
      </c>
      <c r="H2108" t="n">
        <v>1.44</v>
      </c>
      <c r="I2108" t="n">
        <v>12</v>
      </c>
      <c r="J2108" t="n">
        <v>344.47</v>
      </c>
      <c r="K2108" t="n">
        <v>61.2</v>
      </c>
      <c r="L2108" t="n">
        <v>27.75</v>
      </c>
      <c r="M2108" t="n">
        <v>10</v>
      </c>
      <c r="N2108" t="n">
        <v>110.52</v>
      </c>
      <c r="O2108" t="n">
        <v>42718.61</v>
      </c>
      <c r="P2108" t="n">
        <v>417.65</v>
      </c>
      <c r="Q2108" t="n">
        <v>608.79</v>
      </c>
      <c r="R2108" t="n">
        <v>54.29</v>
      </c>
      <c r="S2108" t="n">
        <v>46.36</v>
      </c>
      <c r="T2108" t="n">
        <v>3632.81</v>
      </c>
      <c r="U2108" t="n">
        <v>0.85</v>
      </c>
      <c r="V2108" t="n">
        <v>0.9</v>
      </c>
      <c r="W2108" t="n">
        <v>9.199999999999999</v>
      </c>
      <c r="X2108" t="n">
        <v>0.22</v>
      </c>
      <c r="Y2108" t="n">
        <v>1</v>
      </c>
      <c r="Z2108" t="n">
        <v>10</v>
      </c>
    </row>
    <row r="2109">
      <c r="A2109" t="n">
        <v>108</v>
      </c>
      <c r="B2109" t="n">
        <v>145</v>
      </c>
      <c r="C2109" t="inlineStr">
        <is>
          <t xml:space="preserve">CONCLUIDO	</t>
        </is>
      </c>
      <c r="D2109" t="n">
        <v>3.6778</v>
      </c>
      <c r="E2109" t="n">
        <v>27.19</v>
      </c>
      <c r="F2109" t="n">
        <v>23.59</v>
      </c>
      <c r="G2109" t="n">
        <v>117.97</v>
      </c>
      <c r="H2109" t="n">
        <v>1.45</v>
      </c>
      <c r="I2109" t="n">
        <v>12</v>
      </c>
      <c r="J2109" t="n">
        <v>345.09</v>
      </c>
      <c r="K2109" t="n">
        <v>61.2</v>
      </c>
      <c r="L2109" t="n">
        <v>28</v>
      </c>
      <c r="M2109" t="n">
        <v>10</v>
      </c>
      <c r="N2109" t="n">
        <v>110.89</v>
      </c>
      <c r="O2109" t="n">
        <v>42795.22</v>
      </c>
      <c r="P2109" t="n">
        <v>417.74</v>
      </c>
      <c r="Q2109" t="n">
        <v>608.79</v>
      </c>
      <c r="R2109" t="n">
        <v>54.29</v>
      </c>
      <c r="S2109" t="n">
        <v>46.36</v>
      </c>
      <c r="T2109" t="n">
        <v>3630.82</v>
      </c>
      <c r="U2109" t="n">
        <v>0.85</v>
      </c>
      <c r="V2109" t="n">
        <v>0.9</v>
      </c>
      <c r="W2109" t="n">
        <v>9.199999999999999</v>
      </c>
      <c r="X2109" t="n">
        <v>0.22</v>
      </c>
      <c r="Y2109" t="n">
        <v>1</v>
      </c>
      <c r="Z2109" t="n">
        <v>10</v>
      </c>
    </row>
    <row r="2110">
      <c r="A2110" t="n">
        <v>109</v>
      </c>
      <c r="B2110" t="n">
        <v>145</v>
      </c>
      <c r="C2110" t="inlineStr">
        <is>
          <t xml:space="preserve">CONCLUIDO	</t>
        </is>
      </c>
      <c r="D2110" t="n">
        <v>3.6785</v>
      </c>
      <c r="E2110" t="n">
        <v>27.19</v>
      </c>
      <c r="F2110" t="n">
        <v>23.59</v>
      </c>
      <c r="G2110" t="n">
        <v>117.95</v>
      </c>
      <c r="H2110" t="n">
        <v>1.46</v>
      </c>
      <c r="I2110" t="n">
        <v>12</v>
      </c>
      <c r="J2110" t="n">
        <v>345.71</v>
      </c>
      <c r="K2110" t="n">
        <v>61.2</v>
      </c>
      <c r="L2110" t="n">
        <v>28.25</v>
      </c>
      <c r="M2110" t="n">
        <v>10</v>
      </c>
      <c r="N2110" t="n">
        <v>111.26</v>
      </c>
      <c r="O2110" t="n">
        <v>42872.03</v>
      </c>
      <c r="P2110" t="n">
        <v>417.73</v>
      </c>
      <c r="Q2110" t="n">
        <v>608.78</v>
      </c>
      <c r="R2110" t="n">
        <v>54.22</v>
      </c>
      <c r="S2110" t="n">
        <v>46.36</v>
      </c>
      <c r="T2110" t="n">
        <v>3595.15</v>
      </c>
      <c r="U2110" t="n">
        <v>0.86</v>
      </c>
      <c r="V2110" t="n">
        <v>0.9</v>
      </c>
      <c r="W2110" t="n">
        <v>9.199999999999999</v>
      </c>
      <c r="X2110" t="n">
        <v>0.22</v>
      </c>
      <c r="Y2110" t="n">
        <v>1</v>
      </c>
      <c r="Z2110" t="n">
        <v>10</v>
      </c>
    </row>
    <row r="2111">
      <c r="A2111" t="n">
        <v>110</v>
      </c>
      <c r="B2111" t="n">
        <v>145</v>
      </c>
      <c r="C2111" t="inlineStr">
        <is>
          <t xml:space="preserve">CONCLUIDO	</t>
        </is>
      </c>
      <c r="D2111" t="n">
        <v>3.6783</v>
      </c>
      <c r="E2111" t="n">
        <v>27.19</v>
      </c>
      <c r="F2111" t="n">
        <v>23.59</v>
      </c>
      <c r="G2111" t="n">
        <v>117.95</v>
      </c>
      <c r="H2111" t="n">
        <v>1.47</v>
      </c>
      <c r="I2111" t="n">
        <v>12</v>
      </c>
      <c r="J2111" t="n">
        <v>346.34</v>
      </c>
      <c r="K2111" t="n">
        <v>61.2</v>
      </c>
      <c r="L2111" t="n">
        <v>28.5</v>
      </c>
      <c r="M2111" t="n">
        <v>10</v>
      </c>
      <c r="N2111" t="n">
        <v>111.64</v>
      </c>
      <c r="O2111" t="n">
        <v>42949.03</v>
      </c>
      <c r="P2111" t="n">
        <v>417.92</v>
      </c>
      <c r="Q2111" t="n">
        <v>608.83</v>
      </c>
      <c r="R2111" t="n">
        <v>54.27</v>
      </c>
      <c r="S2111" t="n">
        <v>46.36</v>
      </c>
      <c r="T2111" t="n">
        <v>3622.89</v>
      </c>
      <c r="U2111" t="n">
        <v>0.85</v>
      </c>
      <c r="V2111" t="n">
        <v>0.9</v>
      </c>
      <c r="W2111" t="n">
        <v>9.199999999999999</v>
      </c>
      <c r="X2111" t="n">
        <v>0.22</v>
      </c>
      <c r="Y2111" t="n">
        <v>1</v>
      </c>
      <c r="Z2111" t="n">
        <v>10</v>
      </c>
    </row>
    <row r="2112">
      <c r="A2112" t="n">
        <v>111</v>
      </c>
      <c r="B2112" t="n">
        <v>145</v>
      </c>
      <c r="C2112" t="inlineStr">
        <is>
          <t xml:space="preserve">CONCLUIDO	</t>
        </is>
      </c>
      <c r="D2112" t="n">
        <v>3.6773</v>
      </c>
      <c r="E2112" t="n">
        <v>27.19</v>
      </c>
      <c r="F2112" t="n">
        <v>23.6</v>
      </c>
      <c r="G2112" t="n">
        <v>117.99</v>
      </c>
      <c r="H2112" t="n">
        <v>1.48</v>
      </c>
      <c r="I2112" t="n">
        <v>12</v>
      </c>
      <c r="J2112" t="n">
        <v>346.96</v>
      </c>
      <c r="K2112" t="n">
        <v>61.2</v>
      </c>
      <c r="L2112" t="n">
        <v>28.75</v>
      </c>
      <c r="M2112" t="n">
        <v>10</v>
      </c>
      <c r="N2112" t="n">
        <v>112.01</v>
      </c>
      <c r="O2112" t="n">
        <v>43026.23</v>
      </c>
      <c r="P2112" t="n">
        <v>418.14</v>
      </c>
      <c r="Q2112" t="n">
        <v>608.8200000000001</v>
      </c>
      <c r="R2112" t="n">
        <v>54.51</v>
      </c>
      <c r="S2112" t="n">
        <v>46.36</v>
      </c>
      <c r="T2112" t="n">
        <v>3740.41</v>
      </c>
      <c r="U2112" t="n">
        <v>0.85</v>
      </c>
      <c r="V2112" t="n">
        <v>0.9</v>
      </c>
      <c r="W2112" t="n">
        <v>9.199999999999999</v>
      </c>
      <c r="X2112" t="n">
        <v>0.23</v>
      </c>
      <c r="Y2112" t="n">
        <v>1</v>
      </c>
      <c r="Z2112" t="n">
        <v>10</v>
      </c>
    </row>
    <row r="2113">
      <c r="A2113" t="n">
        <v>112</v>
      </c>
      <c r="B2113" t="n">
        <v>145</v>
      </c>
      <c r="C2113" t="inlineStr">
        <is>
          <t xml:space="preserve">CONCLUIDO	</t>
        </is>
      </c>
      <c r="D2113" t="n">
        <v>3.6776</v>
      </c>
      <c r="E2113" t="n">
        <v>27.19</v>
      </c>
      <c r="F2113" t="n">
        <v>23.6</v>
      </c>
      <c r="G2113" t="n">
        <v>117.98</v>
      </c>
      <c r="H2113" t="n">
        <v>1.49</v>
      </c>
      <c r="I2113" t="n">
        <v>12</v>
      </c>
      <c r="J2113" t="n">
        <v>347.59</v>
      </c>
      <c r="K2113" t="n">
        <v>61.2</v>
      </c>
      <c r="L2113" t="n">
        <v>29</v>
      </c>
      <c r="M2113" t="n">
        <v>10</v>
      </c>
      <c r="N2113" t="n">
        <v>112.39</v>
      </c>
      <c r="O2113" t="n">
        <v>43103.63</v>
      </c>
      <c r="P2113" t="n">
        <v>417.89</v>
      </c>
      <c r="Q2113" t="n">
        <v>608.76</v>
      </c>
      <c r="R2113" t="n">
        <v>54.45</v>
      </c>
      <c r="S2113" t="n">
        <v>46.36</v>
      </c>
      <c r="T2113" t="n">
        <v>3711.23</v>
      </c>
      <c r="U2113" t="n">
        <v>0.85</v>
      </c>
      <c r="V2113" t="n">
        <v>0.9</v>
      </c>
      <c r="W2113" t="n">
        <v>9.199999999999999</v>
      </c>
      <c r="X2113" t="n">
        <v>0.23</v>
      </c>
      <c r="Y2113" t="n">
        <v>1</v>
      </c>
      <c r="Z2113" t="n">
        <v>10</v>
      </c>
    </row>
    <row r="2114">
      <c r="A2114" t="n">
        <v>113</v>
      </c>
      <c r="B2114" t="n">
        <v>145</v>
      </c>
      <c r="C2114" t="inlineStr">
        <is>
          <t xml:space="preserve">CONCLUIDO	</t>
        </is>
      </c>
      <c r="D2114" t="n">
        <v>3.6762</v>
      </c>
      <c r="E2114" t="n">
        <v>27.2</v>
      </c>
      <c r="F2114" t="n">
        <v>23.61</v>
      </c>
      <c r="G2114" t="n">
        <v>118.03</v>
      </c>
      <c r="H2114" t="n">
        <v>1.5</v>
      </c>
      <c r="I2114" t="n">
        <v>12</v>
      </c>
      <c r="J2114" t="n">
        <v>348.22</v>
      </c>
      <c r="K2114" t="n">
        <v>61.2</v>
      </c>
      <c r="L2114" t="n">
        <v>29.25</v>
      </c>
      <c r="M2114" t="n">
        <v>10</v>
      </c>
      <c r="N2114" t="n">
        <v>112.77</v>
      </c>
      <c r="O2114" t="n">
        <v>43181.22</v>
      </c>
      <c r="P2114" t="n">
        <v>417.75</v>
      </c>
      <c r="Q2114" t="n">
        <v>608.77</v>
      </c>
      <c r="R2114" t="n">
        <v>54.64</v>
      </c>
      <c r="S2114" t="n">
        <v>46.36</v>
      </c>
      <c r="T2114" t="n">
        <v>3806.25</v>
      </c>
      <c r="U2114" t="n">
        <v>0.85</v>
      </c>
      <c r="V2114" t="n">
        <v>0.9</v>
      </c>
      <c r="W2114" t="n">
        <v>9.199999999999999</v>
      </c>
      <c r="X2114" t="n">
        <v>0.23</v>
      </c>
      <c r="Y2114" t="n">
        <v>1</v>
      </c>
      <c r="Z2114" t="n">
        <v>10</v>
      </c>
    </row>
    <row r="2115">
      <c r="A2115" t="n">
        <v>114</v>
      </c>
      <c r="B2115" t="n">
        <v>145</v>
      </c>
      <c r="C2115" t="inlineStr">
        <is>
          <t xml:space="preserve">CONCLUIDO	</t>
        </is>
      </c>
      <c r="D2115" t="n">
        <v>3.6764</v>
      </c>
      <c r="E2115" t="n">
        <v>27.2</v>
      </c>
      <c r="F2115" t="n">
        <v>23.6</v>
      </c>
      <c r="G2115" t="n">
        <v>118.02</v>
      </c>
      <c r="H2115" t="n">
        <v>1.51</v>
      </c>
      <c r="I2115" t="n">
        <v>12</v>
      </c>
      <c r="J2115" t="n">
        <v>348.85</v>
      </c>
      <c r="K2115" t="n">
        <v>61.2</v>
      </c>
      <c r="L2115" t="n">
        <v>29.5</v>
      </c>
      <c r="M2115" t="n">
        <v>10</v>
      </c>
      <c r="N2115" t="n">
        <v>113.15</v>
      </c>
      <c r="O2115" t="n">
        <v>43259.02</v>
      </c>
      <c r="P2115" t="n">
        <v>417.51</v>
      </c>
      <c r="Q2115" t="n">
        <v>608.78</v>
      </c>
      <c r="R2115" t="n">
        <v>54.65</v>
      </c>
      <c r="S2115" t="n">
        <v>46.36</v>
      </c>
      <c r="T2115" t="n">
        <v>3810.06</v>
      </c>
      <c r="U2115" t="n">
        <v>0.85</v>
      </c>
      <c r="V2115" t="n">
        <v>0.9</v>
      </c>
      <c r="W2115" t="n">
        <v>9.199999999999999</v>
      </c>
      <c r="X2115" t="n">
        <v>0.23</v>
      </c>
      <c r="Y2115" t="n">
        <v>1</v>
      </c>
      <c r="Z2115" t="n">
        <v>10</v>
      </c>
    </row>
    <row r="2116">
      <c r="A2116" t="n">
        <v>115</v>
      </c>
      <c r="B2116" t="n">
        <v>145</v>
      </c>
      <c r="C2116" t="inlineStr">
        <is>
          <t xml:space="preserve">CONCLUIDO	</t>
        </is>
      </c>
      <c r="D2116" t="n">
        <v>3.6765</v>
      </c>
      <c r="E2116" t="n">
        <v>27.2</v>
      </c>
      <c r="F2116" t="n">
        <v>23.6</v>
      </c>
      <c r="G2116" t="n">
        <v>118.02</v>
      </c>
      <c r="H2116" t="n">
        <v>1.52</v>
      </c>
      <c r="I2116" t="n">
        <v>12</v>
      </c>
      <c r="J2116" t="n">
        <v>349.48</v>
      </c>
      <c r="K2116" t="n">
        <v>61.2</v>
      </c>
      <c r="L2116" t="n">
        <v>29.75</v>
      </c>
      <c r="M2116" t="n">
        <v>10</v>
      </c>
      <c r="N2116" t="n">
        <v>113.53</v>
      </c>
      <c r="O2116" t="n">
        <v>43337.02</v>
      </c>
      <c r="P2116" t="n">
        <v>417</v>
      </c>
      <c r="Q2116" t="n">
        <v>608.8</v>
      </c>
      <c r="R2116" t="n">
        <v>54.48</v>
      </c>
      <c r="S2116" t="n">
        <v>46.36</v>
      </c>
      <c r="T2116" t="n">
        <v>3729.93</v>
      </c>
      <c r="U2116" t="n">
        <v>0.85</v>
      </c>
      <c r="V2116" t="n">
        <v>0.9</v>
      </c>
      <c r="W2116" t="n">
        <v>9.199999999999999</v>
      </c>
      <c r="X2116" t="n">
        <v>0.23</v>
      </c>
      <c r="Y2116" t="n">
        <v>1</v>
      </c>
      <c r="Z2116" t="n">
        <v>10</v>
      </c>
    </row>
    <row r="2117">
      <c r="A2117" t="n">
        <v>116</v>
      </c>
      <c r="B2117" t="n">
        <v>145</v>
      </c>
      <c r="C2117" t="inlineStr">
        <is>
          <t xml:space="preserve">CONCLUIDO	</t>
        </is>
      </c>
      <c r="D2117" t="n">
        <v>3.6883</v>
      </c>
      <c r="E2117" t="n">
        <v>27.11</v>
      </c>
      <c r="F2117" t="n">
        <v>23.57</v>
      </c>
      <c r="G2117" t="n">
        <v>128.57</v>
      </c>
      <c r="H2117" t="n">
        <v>1.53</v>
      </c>
      <c r="I2117" t="n">
        <v>11</v>
      </c>
      <c r="J2117" t="n">
        <v>350.12</v>
      </c>
      <c r="K2117" t="n">
        <v>61.2</v>
      </c>
      <c r="L2117" t="n">
        <v>30</v>
      </c>
      <c r="M2117" t="n">
        <v>9</v>
      </c>
      <c r="N2117" t="n">
        <v>113.92</v>
      </c>
      <c r="O2117" t="n">
        <v>43415.22</v>
      </c>
      <c r="P2117" t="n">
        <v>416.93</v>
      </c>
      <c r="Q2117" t="n">
        <v>608.8</v>
      </c>
      <c r="R2117" t="n">
        <v>53.6</v>
      </c>
      <c r="S2117" t="n">
        <v>46.36</v>
      </c>
      <c r="T2117" t="n">
        <v>3290.56</v>
      </c>
      <c r="U2117" t="n">
        <v>0.86</v>
      </c>
      <c r="V2117" t="n">
        <v>0.9</v>
      </c>
      <c r="W2117" t="n">
        <v>9.199999999999999</v>
      </c>
      <c r="X2117" t="n">
        <v>0.2</v>
      </c>
      <c r="Y2117" t="n">
        <v>1</v>
      </c>
      <c r="Z2117" t="n">
        <v>10</v>
      </c>
    </row>
    <row r="2118">
      <c r="A2118" t="n">
        <v>117</v>
      </c>
      <c r="B2118" t="n">
        <v>145</v>
      </c>
      <c r="C2118" t="inlineStr">
        <is>
          <t xml:space="preserve">CONCLUIDO	</t>
        </is>
      </c>
      <c r="D2118" t="n">
        <v>3.688</v>
      </c>
      <c r="E2118" t="n">
        <v>27.11</v>
      </c>
      <c r="F2118" t="n">
        <v>23.57</v>
      </c>
      <c r="G2118" t="n">
        <v>128.58</v>
      </c>
      <c r="H2118" t="n">
        <v>1.54</v>
      </c>
      <c r="I2118" t="n">
        <v>11</v>
      </c>
      <c r="J2118" t="n">
        <v>350.75</v>
      </c>
      <c r="K2118" t="n">
        <v>61.2</v>
      </c>
      <c r="L2118" t="n">
        <v>30.25</v>
      </c>
      <c r="M2118" t="n">
        <v>9</v>
      </c>
      <c r="N2118" t="n">
        <v>114.3</v>
      </c>
      <c r="O2118" t="n">
        <v>43493.63</v>
      </c>
      <c r="P2118" t="n">
        <v>417.24</v>
      </c>
      <c r="Q2118" t="n">
        <v>608.8099999999999</v>
      </c>
      <c r="R2118" t="n">
        <v>53.56</v>
      </c>
      <c r="S2118" t="n">
        <v>46.36</v>
      </c>
      <c r="T2118" t="n">
        <v>3270.41</v>
      </c>
      <c r="U2118" t="n">
        <v>0.87</v>
      </c>
      <c r="V2118" t="n">
        <v>0.9</v>
      </c>
      <c r="W2118" t="n">
        <v>9.199999999999999</v>
      </c>
      <c r="X2118" t="n">
        <v>0.2</v>
      </c>
      <c r="Y2118" t="n">
        <v>1</v>
      </c>
      <c r="Z2118" t="n">
        <v>10</v>
      </c>
    </row>
    <row r="2119">
      <c r="A2119" t="n">
        <v>118</v>
      </c>
      <c r="B2119" t="n">
        <v>145</v>
      </c>
      <c r="C2119" t="inlineStr">
        <is>
          <t xml:space="preserve">CONCLUIDO	</t>
        </is>
      </c>
      <c r="D2119" t="n">
        <v>3.6878</v>
      </c>
      <c r="E2119" t="n">
        <v>27.12</v>
      </c>
      <c r="F2119" t="n">
        <v>23.57</v>
      </c>
      <c r="G2119" t="n">
        <v>128.59</v>
      </c>
      <c r="H2119" t="n">
        <v>1.55</v>
      </c>
      <c r="I2119" t="n">
        <v>11</v>
      </c>
      <c r="J2119" t="n">
        <v>351.39</v>
      </c>
      <c r="K2119" t="n">
        <v>61.2</v>
      </c>
      <c r="L2119" t="n">
        <v>30.5</v>
      </c>
      <c r="M2119" t="n">
        <v>9</v>
      </c>
      <c r="N2119" t="n">
        <v>114.69</v>
      </c>
      <c r="O2119" t="n">
        <v>43572.25</v>
      </c>
      <c r="P2119" t="n">
        <v>417.57</v>
      </c>
      <c r="Q2119" t="n">
        <v>608.78</v>
      </c>
      <c r="R2119" t="n">
        <v>53.7</v>
      </c>
      <c r="S2119" t="n">
        <v>46.36</v>
      </c>
      <c r="T2119" t="n">
        <v>3344.27</v>
      </c>
      <c r="U2119" t="n">
        <v>0.86</v>
      </c>
      <c r="V2119" t="n">
        <v>0.9</v>
      </c>
      <c r="W2119" t="n">
        <v>9.199999999999999</v>
      </c>
      <c r="X2119" t="n">
        <v>0.2</v>
      </c>
      <c r="Y2119" t="n">
        <v>1</v>
      </c>
      <c r="Z2119" t="n">
        <v>10</v>
      </c>
    </row>
    <row r="2120">
      <c r="A2120" t="n">
        <v>119</v>
      </c>
      <c r="B2120" t="n">
        <v>145</v>
      </c>
      <c r="C2120" t="inlineStr">
        <is>
          <t xml:space="preserve">CONCLUIDO	</t>
        </is>
      </c>
      <c r="D2120" t="n">
        <v>3.6886</v>
      </c>
      <c r="E2120" t="n">
        <v>27.11</v>
      </c>
      <c r="F2120" t="n">
        <v>23.57</v>
      </c>
      <c r="G2120" t="n">
        <v>128.56</v>
      </c>
      <c r="H2120" t="n">
        <v>1.56</v>
      </c>
      <c r="I2120" t="n">
        <v>11</v>
      </c>
      <c r="J2120" t="n">
        <v>352.03</v>
      </c>
      <c r="K2120" t="n">
        <v>61.2</v>
      </c>
      <c r="L2120" t="n">
        <v>30.75</v>
      </c>
      <c r="M2120" t="n">
        <v>9</v>
      </c>
      <c r="N2120" t="n">
        <v>115.08</v>
      </c>
      <c r="O2120" t="n">
        <v>43651.07</v>
      </c>
      <c r="P2120" t="n">
        <v>417.89</v>
      </c>
      <c r="Q2120" t="n">
        <v>608.8200000000001</v>
      </c>
      <c r="R2120" t="n">
        <v>53.68</v>
      </c>
      <c r="S2120" t="n">
        <v>46.36</v>
      </c>
      <c r="T2120" t="n">
        <v>3331.31</v>
      </c>
      <c r="U2120" t="n">
        <v>0.86</v>
      </c>
      <c r="V2120" t="n">
        <v>0.9</v>
      </c>
      <c r="W2120" t="n">
        <v>9.19</v>
      </c>
      <c r="X2120" t="n">
        <v>0.2</v>
      </c>
      <c r="Y2120" t="n">
        <v>1</v>
      </c>
      <c r="Z2120" t="n">
        <v>10</v>
      </c>
    </row>
    <row r="2121">
      <c r="A2121" t="n">
        <v>120</v>
      </c>
      <c r="B2121" t="n">
        <v>145</v>
      </c>
      <c r="C2121" t="inlineStr">
        <is>
          <t xml:space="preserve">CONCLUIDO	</t>
        </is>
      </c>
      <c r="D2121" t="n">
        <v>3.6885</v>
      </c>
      <c r="E2121" t="n">
        <v>27.11</v>
      </c>
      <c r="F2121" t="n">
        <v>23.57</v>
      </c>
      <c r="G2121" t="n">
        <v>128.56</v>
      </c>
      <c r="H2121" t="n">
        <v>1.57</v>
      </c>
      <c r="I2121" t="n">
        <v>11</v>
      </c>
      <c r="J2121" t="n">
        <v>352.67</v>
      </c>
      <c r="K2121" t="n">
        <v>61.2</v>
      </c>
      <c r="L2121" t="n">
        <v>31</v>
      </c>
      <c r="M2121" t="n">
        <v>9</v>
      </c>
      <c r="N2121" t="n">
        <v>115.47</v>
      </c>
      <c r="O2121" t="n">
        <v>43730.1</v>
      </c>
      <c r="P2121" t="n">
        <v>418.03</v>
      </c>
      <c r="Q2121" t="n">
        <v>608.8</v>
      </c>
      <c r="R2121" t="n">
        <v>53.5</v>
      </c>
      <c r="S2121" t="n">
        <v>46.36</v>
      </c>
      <c r="T2121" t="n">
        <v>3243.41</v>
      </c>
      <c r="U2121" t="n">
        <v>0.87</v>
      </c>
      <c r="V2121" t="n">
        <v>0.9</v>
      </c>
      <c r="W2121" t="n">
        <v>9.199999999999999</v>
      </c>
      <c r="X2121" t="n">
        <v>0.2</v>
      </c>
      <c r="Y2121" t="n">
        <v>1</v>
      </c>
      <c r="Z2121" t="n">
        <v>10</v>
      </c>
    </row>
    <row r="2122">
      <c r="A2122" t="n">
        <v>121</v>
      </c>
      <c r="B2122" t="n">
        <v>145</v>
      </c>
      <c r="C2122" t="inlineStr">
        <is>
          <t xml:space="preserve">CONCLUIDO	</t>
        </is>
      </c>
      <c r="D2122" t="n">
        <v>3.6883</v>
      </c>
      <c r="E2122" t="n">
        <v>27.11</v>
      </c>
      <c r="F2122" t="n">
        <v>23.57</v>
      </c>
      <c r="G2122" t="n">
        <v>128.57</v>
      </c>
      <c r="H2122" t="n">
        <v>1.58</v>
      </c>
      <c r="I2122" t="n">
        <v>11</v>
      </c>
      <c r="J2122" t="n">
        <v>353.31</v>
      </c>
      <c r="K2122" t="n">
        <v>61.2</v>
      </c>
      <c r="L2122" t="n">
        <v>31.25</v>
      </c>
      <c r="M2122" t="n">
        <v>9</v>
      </c>
      <c r="N2122" t="n">
        <v>115.86</v>
      </c>
      <c r="O2122" t="n">
        <v>43809.48</v>
      </c>
      <c r="P2122" t="n">
        <v>418.16</v>
      </c>
      <c r="Q2122" t="n">
        <v>608.8200000000001</v>
      </c>
      <c r="R2122" t="n">
        <v>53.55</v>
      </c>
      <c r="S2122" t="n">
        <v>46.36</v>
      </c>
      <c r="T2122" t="n">
        <v>3268.44</v>
      </c>
      <c r="U2122" t="n">
        <v>0.87</v>
      </c>
      <c r="V2122" t="n">
        <v>0.9</v>
      </c>
      <c r="W2122" t="n">
        <v>9.199999999999999</v>
      </c>
      <c r="X2122" t="n">
        <v>0.2</v>
      </c>
      <c r="Y2122" t="n">
        <v>1</v>
      </c>
      <c r="Z2122" t="n">
        <v>10</v>
      </c>
    </row>
    <row r="2123">
      <c r="A2123" t="n">
        <v>122</v>
      </c>
      <c r="B2123" t="n">
        <v>145</v>
      </c>
      <c r="C2123" t="inlineStr">
        <is>
          <t xml:space="preserve">CONCLUIDO	</t>
        </is>
      </c>
      <c r="D2123" t="n">
        <v>3.6888</v>
      </c>
      <c r="E2123" t="n">
        <v>27.11</v>
      </c>
      <c r="F2123" t="n">
        <v>23.57</v>
      </c>
      <c r="G2123" t="n">
        <v>128.55</v>
      </c>
      <c r="H2123" t="n">
        <v>1.59</v>
      </c>
      <c r="I2123" t="n">
        <v>11</v>
      </c>
      <c r="J2123" t="n">
        <v>353.96</v>
      </c>
      <c r="K2123" t="n">
        <v>61.2</v>
      </c>
      <c r="L2123" t="n">
        <v>31.5</v>
      </c>
      <c r="M2123" t="n">
        <v>9</v>
      </c>
      <c r="N2123" t="n">
        <v>116.26</v>
      </c>
      <c r="O2123" t="n">
        <v>43888.94</v>
      </c>
      <c r="P2123" t="n">
        <v>418</v>
      </c>
      <c r="Q2123" t="n">
        <v>608.78</v>
      </c>
      <c r="R2123" t="n">
        <v>53.47</v>
      </c>
      <c r="S2123" t="n">
        <v>46.36</v>
      </c>
      <c r="T2123" t="n">
        <v>3228.02</v>
      </c>
      <c r="U2123" t="n">
        <v>0.87</v>
      </c>
      <c r="V2123" t="n">
        <v>0.9</v>
      </c>
      <c r="W2123" t="n">
        <v>9.19</v>
      </c>
      <c r="X2123" t="n">
        <v>0.2</v>
      </c>
      <c r="Y2123" t="n">
        <v>1</v>
      </c>
      <c r="Z2123" t="n">
        <v>10</v>
      </c>
    </row>
    <row r="2124">
      <c r="A2124" t="n">
        <v>123</v>
      </c>
      <c r="B2124" t="n">
        <v>145</v>
      </c>
      <c r="C2124" t="inlineStr">
        <is>
          <t xml:space="preserve">CONCLUIDO	</t>
        </is>
      </c>
      <c r="D2124" t="n">
        <v>3.688</v>
      </c>
      <c r="E2124" t="n">
        <v>27.11</v>
      </c>
      <c r="F2124" t="n">
        <v>23.57</v>
      </c>
      <c r="G2124" t="n">
        <v>128.58</v>
      </c>
      <c r="H2124" t="n">
        <v>1.6</v>
      </c>
      <c r="I2124" t="n">
        <v>11</v>
      </c>
      <c r="J2124" t="n">
        <v>354.6</v>
      </c>
      <c r="K2124" t="n">
        <v>61.2</v>
      </c>
      <c r="L2124" t="n">
        <v>31.75</v>
      </c>
      <c r="M2124" t="n">
        <v>9</v>
      </c>
      <c r="N2124" t="n">
        <v>116.65</v>
      </c>
      <c r="O2124" t="n">
        <v>43968.62</v>
      </c>
      <c r="P2124" t="n">
        <v>417.98</v>
      </c>
      <c r="Q2124" t="n">
        <v>608.79</v>
      </c>
      <c r="R2124" t="n">
        <v>53.58</v>
      </c>
      <c r="S2124" t="n">
        <v>46.36</v>
      </c>
      <c r="T2124" t="n">
        <v>3284.84</v>
      </c>
      <c r="U2124" t="n">
        <v>0.87</v>
      </c>
      <c r="V2124" t="n">
        <v>0.9</v>
      </c>
      <c r="W2124" t="n">
        <v>9.199999999999999</v>
      </c>
      <c r="X2124" t="n">
        <v>0.2</v>
      </c>
      <c r="Y2124" t="n">
        <v>1</v>
      </c>
      <c r="Z2124" t="n">
        <v>10</v>
      </c>
    </row>
    <row r="2125">
      <c r="A2125" t="n">
        <v>124</v>
      </c>
      <c r="B2125" t="n">
        <v>145</v>
      </c>
      <c r="C2125" t="inlineStr">
        <is>
          <t xml:space="preserve">CONCLUIDO	</t>
        </is>
      </c>
      <c r="D2125" t="n">
        <v>3.6887</v>
      </c>
      <c r="E2125" t="n">
        <v>27.11</v>
      </c>
      <c r="F2125" t="n">
        <v>23.57</v>
      </c>
      <c r="G2125" t="n">
        <v>128.55</v>
      </c>
      <c r="H2125" t="n">
        <v>1.61</v>
      </c>
      <c r="I2125" t="n">
        <v>11</v>
      </c>
      <c r="J2125" t="n">
        <v>355.25</v>
      </c>
      <c r="K2125" t="n">
        <v>61.2</v>
      </c>
      <c r="L2125" t="n">
        <v>32</v>
      </c>
      <c r="M2125" t="n">
        <v>9</v>
      </c>
      <c r="N2125" t="n">
        <v>117.05</v>
      </c>
      <c r="O2125" t="n">
        <v>44048.52</v>
      </c>
      <c r="P2125" t="n">
        <v>417.55</v>
      </c>
      <c r="Q2125" t="n">
        <v>608.8</v>
      </c>
      <c r="R2125" t="n">
        <v>53.55</v>
      </c>
      <c r="S2125" t="n">
        <v>46.36</v>
      </c>
      <c r="T2125" t="n">
        <v>3269.63</v>
      </c>
      <c r="U2125" t="n">
        <v>0.87</v>
      </c>
      <c r="V2125" t="n">
        <v>0.9</v>
      </c>
      <c r="W2125" t="n">
        <v>9.19</v>
      </c>
      <c r="X2125" t="n">
        <v>0.2</v>
      </c>
      <c r="Y2125" t="n">
        <v>1</v>
      </c>
      <c r="Z2125" t="n">
        <v>10</v>
      </c>
    </row>
    <row r="2126">
      <c r="A2126" t="n">
        <v>125</v>
      </c>
      <c r="B2126" t="n">
        <v>145</v>
      </c>
      <c r="C2126" t="inlineStr">
        <is>
          <t xml:space="preserve">CONCLUIDO	</t>
        </is>
      </c>
      <c r="D2126" t="n">
        <v>3.6879</v>
      </c>
      <c r="E2126" t="n">
        <v>27.12</v>
      </c>
      <c r="F2126" t="n">
        <v>23.57</v>
      </c>
      <c r="G2126" t="n">
        <v>128.58</v>
      </c>
      <c r="H2126" t="n">
        <v>1.62</v>
      </c>
      <c r="I2126" t="n">
        <v>11</v>
      </c>
      <c r="J2126" t="n">
        <v>355.9</v>
      </c>
      <c r="K2126" t="n">
        <v>61.2</v>
      </c>
      <c r="L2126" t="n">
        <v>32.25</v>
      </c>
      <c r="M2126" t="n">
        <v>9</v>
      </c>
      <c r="N2126" t="n">
        <v>117.45</v>
      </c>
      <c r="O2126" t="n">
        <v>44128.64</v>
      </c>
      <c r="P2126" t="n">
        <v>417.64</v>
      </c>
      <c r="Q2126" t="n">
        <v>608.77</v>
      </c>
      <c r="R2126" t="n">
        <v>53.63</v>
      </c>
      <c r="S2126" t="n">
        <v>46.36</v>
      </c>
      <c r="T2126" t="n">
        <v>3305.47</v>
      </c>
      <c r="U2126" t="n">
        <v>0.86</v>
      </c>
      <c r="V2126" t="n">
        <v>0.9</v>
      </c>
      <c r="W2126" t="n">
        <v>9.199999999999999</v>
      </c>
      <c r="X2126" t="n">
        <v>0.2</v>
      </c>
      <c r="Y2126" t="n">
        <v>1</v>
      </c>
      <c r="Z2126" t="n">
        <v>10</v>
      </c>
    </row>
    <row r="2127">
      <c r="A2127" t="n">
        <v>126</v>
      </c>
      <c r="B2127" t="n">
        <v>145</v>
      </c>
      <c r="C2127" t="inlineStr">
        <is>
          <t xml:space="preserve">CONCLUIDO	</t>
        </is>
      </c>
      <c r="D2127" t="n">
        <v>3.6895</v>
      </c>
      <c r="E2127" t="n">
        <v>27.1</v>
      </c>
      <c r="F2127" t="n">
        <v>23.56</v>
      </c>
      <c r="G2127" t="n">
        <v>128.52</v>
      </c>
      <c r="H2127" t="n">
        <v>1.63</v>
      </c>
      <c r="I2127" t="n">
        <v>11</v>
      </c>
      <c r="J2127" t="n">
        <v>356.55</v>
      </c>
      <c r="K2127" t="n">
        <v>61.2</v>
      </c>
      <c r="L2127" t="n">
        <v>32.5</v>
      </c>
      <c r="M2127" t="n">
        <v>9</v>
      </c>
      <c r="N2127" t="n">
        <v>117.85</v>
      </c>
      <c r="O2127" t="n">
        <v>44208.97</v>
      </c>
      <c r="P2127" t="n">
        <v>417.03</v>
      </c>
      <c r="Q2127" t="n">
        <v>608.77</v>
      </c>
      <c r="R2127" t="n">
        <v>53.24</v>
      </c>
      <c r="S2127" t="n">
        <v>46.36</v>
      </c>
      <c r="T2127" t="n">
        <v>3110.17</v>
      </c>
      <c r="U2127" t="n">
        <v>0.87</v>
      </c>
      <c r="V2127" t="n">
        <v>0.9</v>
      </c>
      <c r="W2127" t="n">
        <v>9.199999999999999</v>
      </c>
      <c r="X2127" t="n">
        <v>0.19</v>
      </c>
      <c r="Y2127" t="n">
        <v>1</v>
      </c>
      <c r="Z2127" t="n">
        <v>10</v>
      </c>
    </row>
    <row r="2128">
      <c r="A2128" t="n">
        <v>127</v>
      </c>
      <c r="B2128" t="n">
        <v>145</v>
      </c>
      <c r="C2128" t="inlineStr">
        <is>
          <t xml:space="preserve">CONCLUIDO	</t>
        </is>
      </c>
      <c r="D2128" t="n">
        <v>3.6891</v>
      </c>
      <c r="E2128" t="n">
        <v>27.11</v>
      </c>
      <c r="F2128" t="n">
        <v>23.56</v>
      </c>
      <c r="G2128" t="n">
        <v>128.53</v>
      </c>
      <c r="H2128" t="n">
        <v>1.63</v>
      </c>
      <c r="I2128" t="n">
        <v>11</v>
      </c>
      <c r="J2128" t="n">
        <v>357.2</v>
      </c>
      <c r="K2128" t="n">
        <v>61.2</v>
      </c>
      <c r="L2128" t="n">
        <v>32.75</v>
      </c>
      <c r="M2128" t="n">
        <v>9</v>
      </c>
      <c r="N2128" t="n">
        <v>118.26</v>
      </c>
      <c r="O2128" t="n">
        <v>44289.53</v>
      </c>
      <c r="P2128" t="n">
        <v>416.85</v>
      </c>
      <c r="Q2128" t="n">
        <v>608.76</v>
      </c>
      <c r="R2128" t="n">
        <v>53.34</v>
      </c>
      <c r="S2128" t="n">
        <v>46.36</v>
      </c>
      <c r="T2128" t="n">
        <v>3160.14</v>
      </c>
      <c r="U2128" t="n">
        <v>0.87</v>
      </c>
      <c r="V2128" t="n">
        <v>0.9</v>
      </c>
      <c r="W2128" t="n">
        <v>9.199999999999999</v>
      </c>
      <c r="X2128" t="n">
        <v>0.19</v>
      </c>
      <c r="Y2128" t="n">
        <v>1</v>
      </c>
      <c r="Z2128" t="n">
        <v>10</v>
      </c>
    </row>
    <row r="2129">
      <c r="A2129" t="n">
        <v>128</v>
      </c>
      <c r="B2129" t="n">
        <v>145</v>
      </c>
      <c r="C2129" t="inlineStr">
        <is>
          <t xml:space="preserve">CONCLUIDO	</t>
        </is>
      </c>
      <c r="D2129" t="n">
        <v>3.6878</v>
      </c>
      <c r="E2129" t="n">
        <v>27.12</v>
      </c>
      <c r="F2129" t="n">
        <v>23.57</v>
      </c>
      <c r="G2129" t="n">
        <v>128.59</v>
      </c>
      <c r="H2129" t="n">
        <v>1.64</v>
      </c>
      <c r="I2129" t="n">
        <v>11</v>
      </c>
      <c r="J2129" t="n">
        <v>357.86</v>
      </c>
      <c r="K2129" t="n">
        <v>61.2</v>
      </c>
      <c r="L2129" t="n">
        <v>33</v>
      </c>
      <c r="M2129" t="n">
        <v>9</v>
      </c>
      <c r="N2129" t="n">
        <v>118.66</v>
      </c>
      <c r="O2129" t="n">
        <v>44370.32</v>
      </c>
      <c r="P2129" t="n">
        <v>416.74</v>
      </c>
      <c r="Q2129" t="n">
        <v>608.8</v>
      </c>
      <c r="R2129" t="n">
        <v>53.62</v>
      </c>
      <c r="S2129" t="n">
        <v>46.36</v>
      </c>
      <c r="T2129" t="n">
        <v>3304.5</v>
      </c>
      <c r="U2129" t="n">
        <v>0.86</v>
      </c>
      <c r="V2129" t="n">
        <v>0.9</v>
      </c>
      <c r="W2129" t="n">
        <v>9.199999999999999</v>
      </c>
      <c r="X2129" t="n">
        <v>0.2</v>
      </c>
      <c r="Y2129" t="n">
        <v>1</v>
      </c>
      <c r="Z2129" t="n">
        <v>10</v>
      </c>
    </row>
    <row r="2130">
      <c r="A2130" t="n">
        <v>129</v>
      </c>
      <c r="B2130" t="n">
        <v>145</v>
      </c>
      <c r="C2130" t="inlineStr">
        <is>
          <t xml:space="preserve">CONCLUIDO	</t>
        </is>
      </c>
      <c r="D2130" t="n">
        <v>3.6989</v>
      </c>
      <c r="E2130" t="n">
        <v>27.04</v>
      </c>
      <c r="F2130" t="n">
        <v>23.55</v>
      </c>
      <c r="G2130" t="n">
        <v>141.28</v>
      </c>
      <c r="H2130" t="n">
        <v>1.65</v>
      </c>
      <c r="I2130" t="n">
        <v>10</v>
      </c>
      <c r="J2130" t="n">
        <v>358.52</v>
      </c>
      <c r="K2130" t="n">
        <v>61.2</v>
      </c>
      <c r="L2130" t="n">
        <v>33.25</v>
      </c>
      <c r="M2130" t="n">
        <v>8</v>
      </c>
      <c r="N2130" t="n">
        <v>119.07</v>
      </c>
      <c r="O2130" t="n">
        <v>44451.33</v>
      </c>
      <c r="P2130" t="n">
        <v>416.64</v>
      </c>
      <c r="Q2130" t="n">
        <v>608.77</v>
      </c>
      <c r="R2130" t="n">
        <v>52.92</v>
      </c>
      <c r="S2130" t="n">
        <v>46.36</v>
      </c>
      <c r="T2130" t="n">
        <v>2959.94</v>
      </c>
      <c r="U2130" t="n">
        <v>0.88</v>
      </c>
      <c r="V2130" t="n">
        <v>0.9</v>
      </c>
      <c r="W2130" t="n">
        <v>9.19</v>
      </c>
      <c r="X2130" t="n">
        <v>0.18</v>
      </c>
      <c r="Y2130" t="n">
        <v>1</v>
      </c>
      <c r="Z2130" t="n">
        <v>10</v>
      </c>
    </row>
    <row r="2131">
      <c r="A2131" t="n">
        <v>130</v>
      </c>
      <c r="B2131" t="n">
        <v>145</v>
      </c>
      <c r="C2131" t="inlineStr">
        <is>
          <t xml:space="preserve">CONCLUIDO	</t>
        </is>
      </c>
      <c r="D2131" t="n">
        <v>3.6981</v>
      </c>
      <c r="E2131" t="n">
        <v>27.04</v>
      </c>
      <c r="F2131" t="n">
        <v>23.55</v>
      </c>
      <c r="G2131" t="n">
        <v>141.32</v>
      </c>
      <c r="H2131" t="n">
        <v>1.66</v>
      </c>
      <c r="I2131" t="n">
        <v>10</v>
      </c>
      <c r="J2131" t="n">
        <v>359.17</v>
      </c>
      <c r="K2131" t="n">
        <v>61.2</v>
      </c>
      <c r="L2131" t="n">
        <v>33.5</v>
      </c>
      <c r="M2131" t="n">
        <v>8</v>
      </c>
      <c r="N2131" t="n">
        <v>119.48</v>
      </c>
      <c r="O2131" t="n">
        <v>44532.57</v>
      </c>
      <c r="P2131" t="n">
        <v>417.31</v>
      </c>
      <c r="Q2131" t="n">
        <v>608.79</v>
      </c>
      <c r="R2131" t="n">
        <v>52.98</v>
      </c>
      <c r="S2131" t="n">
        <v>46.36</v>
      </c>
      <c r="T2131" t="n">
        <v>2986.59</v>
      </c>
      <c r="U2131" t="n">
        <v>0.87</v>
      </c>
      <c r="V2131" t="n">
        <v>0.9</v>
      </c>
      <c r="W2131" t="n">
        <v>9.199999999999999</v>
      </c>
      <c r="X2131" t="n">
        <v>0.18</v>
      </c>
      <c r="Y2131" t="n">
        <v>1</v>
      </c>
      <c r="Z2131" t="n">
        <v>10</v>
      </c>
    </row>
    <row r="2132">
      <c r="A2132" t="n">
        <v>131</v>
      </c>
      <c r="B2132" t="n">
        <v>145</v>
      </c>
      <c r="C2132" t="inlineStr">
        <is>
          <t xml:space="preserve">CONCLUIDO	</t>
        </is>
      </c>
      <c r="D2132" t="n">
        <v>3.6988</v>
      </c>
      <c r="E2132" t="n">
        <v>27.04</v>
      </c>
      <c r="F2132" t="n">
        <v>23.55</v>
      </c>
      <c r="G2132" t="n">
        <v>141.28</v>
      </c>
      <c r="H2132" t="n">
        <v>1.67</v>
      </c>
      <c r="I2132" t="n">
        <v>10</v>
      </c>
      <c r="J2132" t="n">
        <v>359.84</v>
      </c>
      <c r="K2132" t="n">
        <v>61.2</v>
      </c>
      <c r="L2132" t="n">
        <v>33.75</v>
      </c>
      <c r="M2132" t="n">
        <v>8</v>
      </c>
      <c r="N2132" t="n">
        <v>119.89</v>
      </c>
      <c r="O2132" t="n">
        <v>44614.04</v>
      </c>
      <c r="P2132" t="n">
        <v>417.86</v>
      </c>
      <c r="Q2132" t="n">
        <v>608.76</v>
      </c>
      <c r="R2132" t="n">
        <v>52.84</v>
      </c>
      <c r="S2132" t="n">
        <v>46.36</v>
      </c>
      <c r="T2132" t="n">
        <v>2919.62</v>
      </c>
      <c r="U2132" t="n">
        <v>0.88</v>
      </c>
      <c r="V2132" t="n">
        <v>0.9</v>
      </c>
      <c r="W2132" t="n">
        <v>9.199999999999999</v>
      </c>
      <c r="X2132" t="n">
        <v>0.18</v>
      </c>
      <c r="Y2132" t="n">
        <v>1</v>
      </c>
      <c r="Z2132" t="n">
        <v>10</v>
      </c>
    </row>
    <row r="2133">
      <c r="A2133" t="n">
        <v>132</v>
      </c>
      <c r="B2133" t="n">
        <v>145</v>
      </c>
      <c r="C2133" t="inlineStr">
        <is>
          <t xml:space="preserve">CONCLUIDO	</t>
        </is>
      </c>
      <c r="D2133" t="n">
        <v>3.6985</v>
      </c>
      <c r="E2133" t="n">
        <v>27.04</v>
      </c>
      <c r="F2133" t="n">
        <v>23.55</v>
      </c>
      <c r="G2133" t="n">
        <v>141.3</v>
      </c>
      <c r="H2133" t="n">
        <v>1.68</v>
      </c>
      <c r="I2133" t="n">
        <v>10</v>
      </c>
      <c r="J2133" t="n">
        <v>360.5</v>
      </c>
      <c r="K2133" t="n">
        <v>61.2</v>
      </c>
      <c r="L2133" t="n">
        <v>34</v>
      </c>
      <c r="M2133" t="n">
        <v>8</v>
      </c>
      <c r="N2133" t="n">
        <v>120.3</v>
      </c>
      <c r="O2133" t="n">
        <v>44695.75</v>
      </c>
      <c r="P2133" t="n">
        <v>418.02</v>
      </c>
      <c r="Q2133" t="n">
        <v>608.8</v>
      </c>
      <c r="R2133" t="n">
        <v>52.85</v>
      </c>
      <c r="S2133" t="n">
        <v>46.36</v>
      </c>
      <c r="T2133" t="n">
        <v>2922.71</v>
      </c>
      <c r="U2133" t="n">
        <v>0.88</v>
      </c>
      <c r="V2133" t="n">
        <v>0.9</v>
      </c>
      <c r="W2133" t="n">
        <v>9.199999999999999</v>
      </c>
      <c r="X2133" t="n">
        <v>0.18</v>
      </c>
      <c r="Y2133" t="n">
        <v>1</v>
      </c>
      <c r="Z2133" t="n">
        <v>10</v>
      </c>
    </row>
    <row r="2134">
      <c r="A2134" t="n">
        <v>133</v>
      </c>
      <c r="B2134" t="n">
        <v>145</v>
      </c>
      <c r="C2134" t="inlineStr">
        <is>
          <t xml:space="preserve">CONCLUIDO	</t>
        </is>
      </c>
      <c r="D2134" t="n">
        <v>3.6983</v>
      </c>
      <c r="E2134" t="n">
        <v>27.04</v>
      </c>
      <c r="F2134" t="n">
        <v>23.55</v>
      </c>
      <c r="G2134" t="n">
        <v>141.31</v>
      </c>
      <c r="H2134" t="n">
        <v>1.69</v>
      </c>
      <c r="I2134" t="n">
        <v>10</v>
      </c>
      <c r="J2134" t="n">
        <v>361.16</v>
      </c>
      <c r="K2134" t="n">
        <v>61.2</v>
      </c>
      <c r="L2134" t="n">
        <v>34.25</v>
      </c>
      <c r="M2134" t="n">
        <v>8</v>
      </c>
      <c r="N2134" t="n">
        <v>120.71</v>
      </c>
      <c r="O2134" t="n">
        <v>44777.68</v>
      </c>
      <c r="P2134" t="n">
        <v>418.33</v>
      </c>
      <c r="Q2134" t="n">
        <v>608.8099999999999</v>
      </c>
      <c r="R2134" t="n">
        <v>52.94</v>
      </c>
      <c r="S2134" t="n">
        <v>46.36</v>
      </c>
      <c r="T2134" t="n">
        <v>2965.53</v>
      </c>
      <c r="U2134" t="n">
        <v>0.88</v>
      </c>
      <c r="V2134" t="n">
        <v>0.9</v>
      </c>
      <c r="W2134" t="n">
        <v>9.199999999999999</v>
      </c>
      <c r="X2134" t="n">
        <v>0.18</v>
      </c>
      <c r="Y2134" t="n">
        <v>1</v>
      </c>
      <c r="Z2134" t="n">
        <v>10</v>
      </c>
    </row>
    <row r="2135">
      <c r="A2135" t="n">
        <v>134</v>
      </c>
      <c r="B2135" t="n">
        <v>145</v>
      </c>
      <c r="C2135" t="inlineStr">
        <is>
          <t xml:space="preserve">CONCLUIDO	</t>
        </is>
      </c>
      <c r="D2135" t="n">
        <v>3.6986</v>
      </c>
      <c r="E2135" t="n">
        <v>27.04</v>
      </c>
      <c r="F2135" t="n">
        <v>23.55</v>
      </c>
      <c r="G2135" t="n">
        <v>141.29</v>
      </c>
      <c r="H2135" t="n">
        <v>1.7</v>
      </c>
      <c r="I2135" t="n">
        <v>10</v>
      </c>
      <c r="J2135" t="n">
        <v>361.83</v>
      </c>
      <c r="K2135" t="n">
        <v>61.2</v>
      </c>
      <c r="L2135" t="n">
        <v>34.5</v>
      </c>
      <c r="M2135" t="n">
        <v>8</v>
      </c>
      <c r="N2135" t="n">
        <v>121.13</v>
      </c>
      <c r="O2135" t="n">
        <v>44859.98</v>
      </c>
      <c r="P2135" t="n">
        <v>418.6</v>
      </c>
      <c r="Q2135" t="n">
        <v>608.77</v>
      </c>
      <c r="R2135" t="n">
        <v>52.99</v>
      </c>
      <c r="S2135" t="n">
        <v>46.36</v>
      </c>
      <c r="T2135" t="n">
        <v>2993.67</v>
      </c>
      <c r="U2135" t="n">
        <v>0.87</v>
      </c>
      <c r="V2135" t="n">
        <v>0.9</v>
      </c>
      <c r="W2135" t="n">
        <v>9.19</v>
      </c>
      <c r="X2135" t="n">
        <v>0.18</v>
      </c>
      <c r="Y2135" t="n">
        <v>1</v>
      </c>
      <c r="Z2135" t="n">
        <v>10</v>
      </c>
    </row>
    <row r="2136">
      <c r="A2136" t="n">
        <v>135</v>
      </c>
      <c r="B2136" t="n">
        <v>145</v>
      </c>
      <c r="C2136" t="inlineStr">
        <is>
          <t xml:space="preserve">CONCLUIDO	</t>
        </is>
      </c>
      <c r="D2136" t="n">
        <v>3.6989</v>
      </c>
      <c r="E2136" t="n">
        <v>27.03</v>
      </c>
      <c r="F2136" t="n">
        <v>23.55</v>
      </c>
      <c r="G2136" t="n">
        <v>141.28</v>
      </c>
      <c r="H2136" t="n">
        <v>1.71</v>
      </c>
      <c r="I2136" t="n">
        <v>10</v>
      </c>
      <c r="J2136" t="n">
        <v>362.5</v>
      </c>
      <c r="K2136" t="n">
        <v>61.2</v>
      </c>
      <c r="L2136" t="n">
        <v>34.75</v>
      </c>
      <c r="M2136" t="n">
        <v>8</v>
      </c>
      <c r="N2136" t="n">
        <v>121.55</v>
      </c>
      <c r="O2136" t="n">
        <v>44942.4</v>
      </c>
      <c r="P2136" t="n">
        <v>419.05</v>
      </c>
      <c r="Q2136" t="n">
        <v>608.8200000000001</v>
      </c>
      <c r="R2136" t="n">
        <v>52.74</v>
      </c>
      <c r="S2136" t="n">
        <v>46.36</v>
      </c>
      <c r="T2136" t="n">
        <v>2868.9</v>
      </c>
      <c r="U2136" t="n">
        <v>0.88</v>
      </c>
      <c r="V2136" t="n">
        <v>0.9</v>
      </c>
      <c r="W2136" t="n">
        <v>9.199999999999999</v>
      </c>
      <c r="X2136" t="n">
        <v>0.17</v>
      </c>
      <c r="Y2136" t="n">
        <v>1</v>
      </c>
      <c r="Z2136" t="n">
        <v>10</v>
      </c>
    </row>
    <row r="2137">
      <c r="A2137" t="n">
        <v>136</v>
      </c>
      <c r="B2137" t="n">
        <v>145</v>
      </c>
      <c r="C2137" t="inlineStr">
        <is>
          <t xml:space="preserve">CONCLUIDO	</t>
        </is>
      </c>
      <c r="D2137" t="n">
        <v>3.7</v>
      </c>
      <c r="E2137" t="n">
        <v>27.03</v>
      </c>
      <c r="F2137" t="n">
        <v>23.54</v>
      </c>
      <c r="G2137" t="n">
        <v>141.23</v>
      </c>
      <c r="H2137" t="n">
        <v>1.72</v>
      </c>
      <c r="I2137" t="n">
        <v>10</v>
      </c>
      <c r="J2137" t="n">
        <v>363.17</v>
      </c>
      <c r="K2137" t="n">
        <v>61.2</v>
      </c>
      <c r="L2137" t="n">
        <v>35</v>
      </c>
      <c r="M2137" t="n">
        <v>8</v>
      </c>
      <c r="N2137" t="n">
        <v>121.97</v>
      </c>
      <c r="O2137" t="n">
        <v>45025.06</v>
      </c>
      <c r="P2137" t="n">
        <v>419.02</v>
      </c>
      <c r="Q2137" t="n">
        <v>608.8</v>
      </c>
      <c r="R2137" t="n">
        <v>52.64</v>
      </c>
      <c r="S2137" t="n">
        <v>46.36</v>
      </c>
      <c r="T2137" t="n">
        <v>2816.53</v>
      </c>
      <c r="U2137" t="n">
        <v>0.88</v>
      </c>
      <c r="V2137" t="n">
        <v>0.91</v>
      </c>
      <c r="W2137" t="n">
        <v>9.19</v>
      </c>
      <c r="X2137" t="n">
        <v>0.17</v>
      </c>
      <c r="Y2137" t="n">
        <v>1</v>
      </c>
      <c r="Z2137" t="n">
        <v>10</v>
      </c>
    </row>
    <row r="2138">
      <c r="A2138" t="n">
        <v>137</v>
      </c>
      <c r="B2138" t="n">
        <v>145</v>
      </c>
      <c r="C2138" t="inlineStr">
        <is>
          <t xml:space="preserve">CONCLUIDO	</t>
        </is>
      </c>
      <c r="D2138" t="n">
        <v>3.6989</v>
      </c>
      <c r="E2138" t="n">
        <v>27.03</v>
      </c>
      <c r="F2138" t="n">
        <v>23.55</v>
      </c>
      <c r="G2138" t="n">
        <v>141.28</v>
      </c>
      <c r="H2138" t="n">
        <v>1.73</v>
      </c>
      <c r="I2138" t="n">
        <v>10</v>
      </c>
      <c r="J2138" t="n">
        <v>363.84</v>
      </c>
      <c r="K2138" t="n">
        <v>61.2</v>
      </c>
      <c r="L2138" t="n">
        <v>35.25</v>
      </c>
      <c r="M2138" t="n">
        <v>8</v>
      </c>
      <c r="N2138" t="n">
        <v>122.39</v>
      </c>
      <c r="O2138" t="n">
        <v>45107.96</v>
      </c>
      <c r="P2138" t="n">
        <v>419.53</v>
      </c>
      <c r="Q2138" t="n">
        <v>608.88</v>
      </c>
      <c r="R2138" t="n">
        <v>52.82</v>
      </c>
      <c r="S2138" t="n">
        <v>46.36</v>
      </c>
      <c r="T2138" t="n">
        <v>2906.67</v>
      </c>
      <c r="U2138" t="n">
        <v>0.88</v>
      </c>
      <c r="V2138" t="n">
        <v>0.9</v>
      </c>
      <c r="W2138" t="n">
        <v>9.19</v>
      </c>
      <c r="X2138" t="n">
        <v>0.17</v>
      </c>
      <c r="Y2138" t="n">
        <v>1</v>
      </c>
      <c r="Z2138" t="n">
        <v>10</v>
      </c>
    </row>
    <row r="2139">
      <c r="A2139" t="n">
        <v>138</v>
      </c>
      <c r="B2139" t="n">
        <v>145</v>
      </c>
      <c r="C2139" t="inlineStr">
        <is>
          <t xml:space="preserve">CONCLUIDO	</t>
        </is>
      </c>
      <c r="D2139" t="n">
        <v>3.6996</v>
      </c>
      <c r="E2139" t="n">
        <v>27.03</v>
      </c>
      <c r="F2139" t="n">
        <v>23.54</v>
      </c>
      <c r="G2139" t="n">
        <v>141.25</v>
      </c>
      <c r="H2139" t="n">
        <v>1.74</v>
      </c>
      <c r="I2139" t="n">
        <v>10</v>
      </c>
      <c r="J2139" t="n">
        <v>364.51</v>
      </c>
      <c r="K2139" t="n">
        <v>61.2</v>
      </c>
      <c r="L2139" t="n">
        <v>35.5</v>
      </c>
      <c r="M2139" t="n">
        <v>8</v>
      </c>
      <c r="N2139" t="n">
        <v>122.82</v>
      </c>
      <c r="O2139" t="n">
        <v>45191.1</v>
      </c>
      <c r="P2139" t="n">
        <v>419.74</v>
      </c>
      <c r="Q2139" t="n">
        <v>608.77</v>
      </c>
      <c r="R2139" t="n">
        <v>52.7</v>
      </c>
      <c r="S2139" t="n">
        <v>46.36</v>
      </c>
      <c r="T2139" t="n">
        <v>2846.49</v>
      </c>
      <c r="U2139" t="n">
        <v>0.88</v>
      </c>
      <c r="V2139" t="n">
        <v>0.91</v>
      </c>
      <c r="W2139" t="n">
        <v>9.19</v>
      </c>
      <c r="X2139" t="n">
        <v>0.17</v>
      </c>
      <c r="Y2139" t="n">
        <v>1</v>
      </c>
      <c r="Z2139" t="n">
        <v>10</v>
      </c>
    </row>
    <row r="2140">
      <c r="A2140" t="n">
        <v>139</v>
      </c>
      <c r="B2140" t="n">
        <v>145</v>
      </c>
      <c r="C2140" t="inlineStr">
        <is>
          <t xml:space="preserve">CONCLUIDO	</t>
        </is>
      </c>
      <c r="D2140" t="n">
        <v>3.6988</v>
      </c>
      <c r="E2140" t="n">
        <v>27.04</v>
      </c>
      <c r="F2140" t="n">
        <v>23.55</v>
      </c>
      <c r="G2140" t="n">
        <v>141.28</v>
      </c>
      <c r="H2140" t="n">
        <v>1.75</v>
      </c>
      <c r="I2140" t="n">
        <v>10</v>
      </c>
      <c r="J2140" t="n">
        <v>365.19</v>
      </c>
      <c r="K2140" t="n">
        <v>61.2</v>
      </c>
      <c r="L2140" t="n">
        <v>35.75</v>
      </c>
      <c r="M2140" t="n">
        <v>8</v>
      </c>
      <c r="N2140" t="n">
        <v>123.24</v>
      </c>
      <c r="O2140" t="n">
        <v>45274.49</v>
      </c>
      <c r="P2140" t="n">
        <v>419.89</v>
      </c>
      <c r="Q2140" t="n">
        <v>608.77</v>
      </c>
      <c r="R2140" t="n">
        <v>52.68</v>
      </c>
      <c r="S2140" t="n">
        <v>46.36</v>
      </c>
      <c r="T2140" t="n">
        <v>2838.76</v>
      </c>
      <c r="U2140" t="n">
        <v>0.88</v>
      </c>
      <c r="V2140" t="n">
        <v>0.9</v>
      </c>
      <c r="W2140" t="n">
        <v>9.199999999999999</v>
      </c>
      <c r="X2140" t="n">
        <v>0.18</v>
      </c>
      <c r="Y2140" t="n">
        <v>1</v>
      </c>
      <c r="Z2140" t="n">
        <v>10</v>
      </c>
    </row>
    <row r="2141">
      <c r="A2141" t="n">
        <v>140</v>
      </c>
      <c r="B2141" t="n">
        <v>145</v>
      </c>
      <c r="C2141" t="inlineStr">
        <is>
          <t xml:space="preserve">CONCLUIDO	</t>
        </is>
      </c>
      <c r="D2141" t="n">
        <v>3.6996</v>
      </c>
      <c r="E2141" t="n">
        <v>27.03</v>
      </c>
      <c r="F2141" t="n">
        <v>23.54</v>
      </c>
      <c r="G2141" t="n">
        <v>141.25</v>
      </c>
      <c r="H2141" t="n">
        <v>1.75</v>
      </c>
      <c r="I2141" t="n">
        <v>10</v>
      </c>
      <c r="J2141" t="n">
        <v>365.87</v>
      </c>
      <c r="K2141" t="n">
        <v>61.2</v>
      </c>
      <c r="L2141" t="n">
        <v>36</v>
      </c>
      <c r="M2141" t="n">
        <v>8</v>
      </c>
      <c r="N2141" t="n">
        <v>123.67</v>
      </c>
      <c r="O2141" t="n">
        <v>45358.13</v>
      </c>
      <c r="P2141" t="n">
        <v>419.67</v>
      </c>
      <c r="Q2141" t="n">
        <v>608.78</v>
      </c>
      <c r="R2141" t="n">
        <v>52.57</v>
      </c>
      <c r="S2141" t="n">
        <v>46.36</v>
      </c>
      <c r="T2141" t="n">
        <v>2782.97</v>
      </c>
      <c r="U2141" t="n">
        <v>0.88</v>
      </c>
      <c r="V2141" t="n">
        <v>0.91</v>
      </c>
      <c r="W2141" t="n">
        <v>9.199999999999999</v>
      </c>
      <c r="X2141" t="n">
        <v>0.17</v>
      </c>
      <c r="Y2141" t="n">
        <v>1</v>
      </c>
      <c r="Z2141" t="n">
        <v>10</v>
      </c>
    </row>
    <row r="2142">
      <c r="A2142" t="n">
        <v>141</v>
      </c>
      <c r="B2142" t="n">
        <v>145</v>
      </c>
      <c r="C2142" t="inlineStr">
        <is>
          <t xml:space="preserve">CONCLUIDO	</t>
        </is>
      </c>
      <c r="D2142" t="n">
        <v>3.6994</v>
      </c>
      <c r="E2142" t="n">
        <v>27.03</v>
      </c>
      <c r="F2142" t="n">
        <v>23.54</v>
      </c>
      <c r="G2142" t="n">
        <v>141.26</v>
      </c>
      <c r="H2142" t="n">
        <v>1.76</v>
      </c>
      <c r="I2142" t="n">
        <v>10</v>
      </c>
      <c r="J2142" t="n">
        <v>366.55</v>
      </c>
      <c r="K2142" t="n">
        <v>61.2</v>
      </c>
      <c r="L2142" t="n">
        <v>36.25</v>
      </c>
      <c r="M2142" t="n">
        <v>8</v>
      </c>
      <c r="N2142" t="n">
        <v>124.1</v>
      </c>
      <c r="O2142" t="n">
        <v>45442.03</v>
      </c>
      <c r="P2142" t="n">
        <v>419.44</v>
      </c>
      <c r="Q2142" t="n">
        <v>608.76</v>
      </c>
      <c r="R2142" t="n">
        <v>52.73</v>
      </c>
      <c r="S2142" t="n">
        <v>46.36</v>
      </c>
      <c r="T2142" t="n">
        <v>2861.41</v>
      </c>
      <c r="U2142" t="n">
        <v>0.88</v>
      </c>
      <c r="V2142" t="n">
        <v>0.91</v>
      </c>
      <c r="W2142" t="n">
        <v>9.19</v>
      </c>
      <c r="X2142" t="n">
        <v>0.17</v>
      </c>
      <c r="Y2142" t="n">
        <v>1</v>
      </c>
      <c r="Z2142" t="n">
        <v>10</v>
      </c>
    </row>
    <row r="2143">
      <c r="A2143" t="n">
        <v>142</v>
      </c>
      <c r="B2143" t="n">
        <v>145</v>
      </c>
      <c r="C2143" t="inlineStr">
        <is>
          <t xml:space="preserve">CONCLUIDO	</t>
        </is>
      </c>
      <c r="D2143" t="n">
        <v>3.6996</v>
      </c>
      <c r="E2143" t="n">
        <v>27.03</v>
      </c>
      <c r="F2143" t="n">
        <v>23.54</v>
      </c>
      <c r="G2143" t="n">
        <v>141.25</v>
      </c>
      <c r="H2143" t="n">
        <v>1.77</v>
      </c>
      <c r="I2143" t="n">
        <v>10</v>
      </c>
      <c r="J2143" t="n">
        <v>367.23</v>
      </c>
      <c r="K2143" t="n">
        <v>61.2</v>
      </c>
      <c r="L2143" t="n">
        <v>36.5</v>
      </c>
      <c r="M2143" t="n">
        <v>8</v>
      </c>
      <c r="N2143" t="n">
        <v>124.53</v>
      </c>
      <c r="O2143" t="n">
        <v>45526.17</v>
      </c>
      <c r="P2143" t="n">
        <v>418.73</v>
      </c>
      <c r="Q2143" t="n">
        <v>608.76</v>
      </c>
      <c r="R2143" t="n">
        <v>52.67</v>
      </c>
      <c r="S2143" t="n">
        <v>46.36</v>
      </c>
      <c r="T2143" t="n">
        <v>2834.51</v>
      </c>
      <c r="U2143" t="n">
        <v>0.88</v>
      </c>
      <c r="V2143" t="n">
        <v>0.91</v>
      </c>
      <c r="W2143" t="n">
        <v>9.19</v>
      </c>
      <c r="X2143" t="n">
        <v>0.17</v>
      </c>
      <c r="Y2143" t="n">
        <v>1</v>
      </c>
      <c r="Z2143" t="n">
        <v>10</v>
      </c>
    </row>
    <row r="2144">
      <c r="A2144" t="n">
        <v>143</v>
      </c>
      <c r="B2144" t="n">
        <v>145</v>
      </c>
      <c r="C2144" t="inlineStr">
        <is>
          <t xml:space="preserve">CONCLUIDO	</t>
        </is>
      </c>
      <c r="D2144" t="n">
        <v>3.6988</v>
      </c>
      <c r="E2144" t="n">
        <v>27.04</v>
      </c>
      <c r="F2144" t="n">
        <v>23.55</v>
      </c>
      <c r="G2144" t="n">
        <v>141.29</v>
      </c>
      <c r="H2144" t="n">
        <v>1.78</v>
      </c>
      <c r="I2144" t="n">
        <v>10</v>
      </c>
      <c r="J2144" t="n">
        <v>367.92</v>
      </c>
      <c r="K2144" t="n">
        <v>61.2</v>
      </c>
      <c r="L2144" t="n">
        <v>36.75</v>
      </c>
      <c r="M2144" t="n">
        <v>8</v>
      </c>
      <c r="N2144" t="n">
        <v>124.97</v>
      </c>
      <c r="O2144" t="n">
        <v>45610.57</v>
      </c>
      <c r="P2144" t="n">
        <v>418.62</v>
      </c>
      <c r="Q2144" t="n">
        <v>608.78</v>
      </c>
      <c r="R2144" t="n">
        <v>52.91</v>
      </c>
      <c r="S2144" t="n">
        <v>46.36</v>
      </c>
      <c r="T2144" t="n">
        <v>2952.89</v>
      </c>
      <c r="U2144" t="n">
        <v>0.88</v>
      </c>
      <c r="V2144" t="n">
        <v>0.9</v>
      </c>
      <c r="W2144" t="n">
        <v>9.19</v>
      </c>
      <c r="X2144" t="n">
        <v>0.18</v>
      </c>
      <c r="Y2144" t="n">
        <v>1</v>
      </c>
      <c r="Z2144" t="n">
        <v>10</v>
      </c>
    </row>
    <row r="2145">
      <c r="A2145" t="n">
        <v>144</v>
      </c>
      <c r="B2145" t="n">
        <v>145</v>
      </c>
      <c r="C2145" t="inlineStr">
        <is>
          <t xml:space="preserve">CONCLUIDO	</t>
        </is>
      </c>
      <c r="D2145" t="n">
        <v>3.6982</v>
      </c>
      <c r="E2145" t="n">
        <v>27.04</v>
      </c>
      <c r="F2145" t="n">
        <v>23.55</v>
      </c>
      <c r="G2145" t="n">
        <v>141.31</v>
      </c>
      <c r="H2145" t="n">
        <v>1.79</v>
      </c>
      <c r="I2145" t="n">
        <v>10</v>
      </c>
      <c r="J2145" t="n">
        <v>368.6</v>
      </c>
      <c r="K2145" t="n">
        <v>61.2</v>
      </c>
      <c r="L2145" t="n">
        <v>37</v>
      </c>
      <c r="M2145" t="n">
        <v>8</v>
      </c>
      <c r="N2145" t="n">
        <v>125.4</v>
      </c>
      <c r="O2145" t="n">
        <v>45695.24</v>
      </c>
      <c r="P2145" t="n">
        <v>417.94</v>
      </c>
      <c r="Q2145" t="n">
        <v>608.78</v>
      </c>
      <c r="R2145" t="n">
        <v>52.95</v>
      </c>
      <c r="S2145" t="n">
        <v>46.36</v>
      </c>
      <c r="T2145" t="n">
        <v>2972.52</v>
      </c>
      <c r="U2145" t="n">
        <v>0.88</v>
      </c>
      <c r="V2145" t="n">
        <v>0.9</v>
      </c>
      <c r="W2145" t="n">
        <v>9.199999999999999</v>
      </c>
      <c r="X2145" t="n">
        <v>0.18</v>
      </c>
      <c r="Y2145" t="n">
        <v>1</v>
      </c>
      <c r="Z2145" t="n">
        <v>10</v>
      </c>
    </row>
    <row r="2146">
      <c r="A2146" t="n">
        <v>145</v>
      </c>
      <c r="B2146" t="n">
        <v>145</v>
      </c>
      <c r="C2146" t="inlineStr">
        <is>
          <t xml:space="preserve">CONCLUIDO	</t>
        </is>
      </c>
      <c r="D2146" t="n">
        <v>3.7087</v>
      </c>
      <c r="E2146" t="n">
        <v>26.96</v>
      </c>
      <c r="F2146" t="n">
        <v>23.53</v>
      </c>
      <c r="G2146" t="n">
        <v>156.86</v>
      </c>
      <c r="H2146" t="n">
        <v>1.8</v>
      </c>
      <c r="I2146" t="n">
        <v>9</v>
      </c>
      <c r="J2146" t="n">
        <v>369.29</v>
      </c>
      <c r="K2146" t="n">
        <v>61.2</v>
      </c>
      <c r="L2146" t="n">
        <v>37.25</v>
      </c>
      <c r="M2146" t="n">
        <v>7</v>
      </c>
      <c r="N2146" t="n">
        <v>125.84</v>
      </c>
      <c r="O2146" t="n">
        <v>45780.16</v>
      </c>
      <c r="P2146" t="n">
        <v>416.66</v>
      </c>
      <c r="Q2146" t="n">
        <v>608.75</v>
      </c>
      <c r="R2146" t="n">
        <v>52.31</v>
      </c>
      <c r="S2146" t="n">
        <v>46.36</v>
      </c>
      <c r="T2146" t="n">
        <v>2655.78</v>
      </c>
      <c r="U2146" t="n">
        <v>0.89</v>
      </c>
      <c r="V2146" t="n">
        <v>0.91</v>
      </c>
      <c r="W2146" t="n">
        <v>9.19</v>
      </c>
      <c r="X2146" t="n">
        <v>0.16</v>
      </c>
      <c r="Y2146" t="n">
        <v>1</v>
      </c>
      <c r="Z2146" t="n">
        <v>10</v>
      </c>
    </row>
    <row r="2147">
      <c r="A2147" t="n">
        <v>146</v>
      </c>
      <c r="B2147" t="n">
        <v>145</v>
      </c>
      <c r="C2147" t="inlineStr">
        <is>
          <t xml:space="preserve">CONCLUIDO	</t>
        </is>
      </c>
      <c r="D2147" t="n">
        <v>3.708</v>
      </c>
      <c r="E2147" t="n">
        <v>26.97</v>
      </c>
      <c r="F2147" t="n">
        <v>23.53</v>
      </c>
      <c r="G2147" t="n">
        <v>156.9</v>
      </c>
      <c r="H2147" t="n">
        <v>1.81</v>
      </c>
      <c r="I2147" t="n">
        <v>9</v>
      </c>
      <c r="J2147" t="n">
        <v>369.98</v>
      </c>
      <c r="K2147" t="n">
        <v>61.2</v>
      </c>
      <c r="L2147" t="n">
        <v>37.5</v>
      </c>
      <c r="M2147" t="n">
        <v>7</v>
      </c>
      <c r="N2147" t="n">
        <v>126.28</v>
      </c>
      <c r="O2147" t="n">
        <v>45865.47</v>
      </c>
      <c r="P2147" t="n">
        <v>417.36</v>
      </c>
      <c r="Q2147" t="n">
        <v>608.75</v>
      </c>
      <c r="R2147" t="n">
        <v>52.42</v>
      </c>
      <c r="S2147" t="n">
        <v>46.36</v>
      </c>
      <c r="T2147" t="n">
        <v>2713.02</v>
      </c>
      <c r="U2147" t="n">
        <v>0.88</v>
      </c>
      <c r="V2147" t="n">
        <v>0.91</v>
      </c>
      <c r="W2147" t="n">
        <v>9.19</v>
      </c>
      <c r="X2147" t="n">
        <v>0.16</v>
      </c>
      <c r="Y2147" t="n">
        <v>1</v>
      </c>
      <c r="Z2147" t="n">
        <v>10</v>
      </c>
    </row>
    <row r="2148">
      <c r="A2148" t="n">
        <v>147</v>
      </c>
      <c r="B2148" t="n">
        <v>145</v>
      </c>
      <c r="C2148" t="inlineStr">
        <is>
          <t xml:space="preserve">CONCLUIDO	</t>
        </is>
      </c>
      <c r="D2148" t="n">
        <v>3.7091</v>
      </c>
      <c r="E2148" t="n">
        <v>26.96</v>
      </c>
      <c r="F2148" t="n">
        <v>23.53</v>
      </c>
      <c r="G2148" t="n">
        <v>156.84</v>
      </c>
      <c r="H2148" t="n">
        <v>1.82</v>
      </c>
      <c r="I2148" t="n">
        <v>9</v>
      </c>
      <c r="J2148" t="n">
        <v>370.67</v>
      </c>
      <c r="K2148" t="n">
        <v>61.2</v>
      </c>
      <c r="L2148" t="n">
        <v>37.75</v>
      </c>
      <c r="M2148" t="n">
        <v>7</v>
      </c>
      <c r="N2148" t="n">
        <v>126.73</v>
      </c>
      <c r="O2148" t="n">
        <v>45950.92</v>
      </c>
      <c r="P2148" t="n">
        <v>417.7</v>
      </c>
      <c r="Q2148" t="n">
        <v>608.8</v>
      </c>
      <c r="R2148" t="n">
        <v>52.26</v>
      </c>
      <c r="S2148" t="n">
        <v>46.36</v>
      </c>
      <c r="T2148" t="n">
        <v>2634.02</v>
      </c>
      <c r="U2148" t="n">
        <v>0.89</v>
      </c>
      <c r="V2148" t="n">
        <v>0.91</v>
      </c>
      <c r="W2148" t="n">
        <v>9.19</v>
      </c>
      <c r="X2148" t="n">
        <v>0.16</v>
      </c>
      <c r="Y2148" t="n">
        <v>1</v>
      </c>
      <c r="Z2148" t="n">
        <v>10</v>
      </c>
    </row>
    <row r="2149">
      <c r="A2149" t="n">
        <v>148</v>
      </c>
      <c r="B2149" t="n">
        <v>145</v>
      </c>
      <c r="C2149" t="inlineStr">
        <is>
          <t xml:space="preserve">CONCLUIDO	</t>
        </is>
      </c>
      <c r="D2149" t="n">
        <v>3.7085</v>
      </c>
      <c r="E2149" t="n">
        <v>26.97</v>
      </c>
      <c r="F2149" t="n">
        <v>23.53</v>
      </c>
      <c r="G2149" t="n">
        <v>156.87</v>
      </c>
      <c r="H2149" t="n">
        <v>1.82</v>
      </c>
      <c r="I2149" t="n">
        <v>9</v>
      </c>
      <c r="J2149" t="n">
        <v>371.37</v>
      </c>
      <c r="K2149" t="n">
        <v>61.2</v>
      </c>
      <c r="L2149" t="n">
        <v>38</v>
      </c>
      <c r="M2149" t="n">
        <v>7</v>
      </c>
      <c r="N2149" t="n">
        <v>127.17</v>
      </c>
      <c r="O2149" t="n">
        <v>46036.65</v>
      </c>
      <c r="P2149" t="n">
        <v>418.28</v>
      </c>
      <c r="Q2149" t="n">
        <v>608.76</v>
      </c>
      <c r="R2149" t="n">
        <v>52.36</v>
      </c>
      <c r="S2149" t="n">
        <v>46.36</v>
      </c>
      <c r="T2149" t="n">
        <v>2681.39</v>
      </c>
      <c r="U2149" t="n">
        <v>0.89</v>
      </c>
      <c r="V2149" t="n">
        <v>0.91</v>
      </c>
      <c r="W2149" t="n">
        <v>9.19</v>
      </c>
      <c r="X2149" t="n">
        <v>0.16</v>
      </c>
      <c r="Y2149" t="n">
        <v>1</v>
      </c>
      <c r="Z2149" t="n">
        <v>10</v>
      </c>
    </row>
    <row r="2150">
      <c r="A2150" t="n">
        <v>149</v>
      </c>
      <c r="B2150" t="n">
        <v>145</v>
      </c>
      <c r="C2150" t="inlineStr">
        <is>
          <t xml:space="preserve">CONCLUIDO	</t>
        </is>
      </c>
      <c r="D2150" t="n">
        <v>3.7084</v>
      </c>
      <c r="E2150" t="n">
        <v>26.97</v>
      </c>
      <c r="F2150" t="n">
        <v>23.53</v>
      </c>
      <c r="G2150" t="n">
        <v>156.88</v>
      </c>
      <c r="H2150" t="n">
        <v>1.83</v>
      </c>
      <c r="I2150" t="n">
        <v>9</v>
      </c>
      <c r="J2150" t="n">
        <v>372.07</v>
      </c>
      <c r="K2150" t="n">
        <v>61.2</v>
      </c>
      <c r="L2150" t="n">
        <v>38.25</v>
      </c>
      <c r="M2150" t="n">
        <v>7</v>
      </c>
      <c r="N2150" t="n">
        <v>127.62</v>
      </c>
      <c r="O2150" t="n">
        <v>46122.64</v>
      </c>
      <c r="P2150" t="n">
        <v>418.68</v>
      </c>
      <c r="Q2150" t="n">
        <v>608.8</v>
      </c>
      <c r="R2150" t="n">
        <v>52.33</v>
      </c>
      <c r="S2150" t="n">
        <v>46.36</v>
      </c>
      <c r="T2150" t="n">
        <v>2668.78</v>
      </c>
      <c r="U2150" t="n">
        <v>0.89</v>
      </c>
      <c r="V2150" t="n">
        <v>0.91</v>
      </c>
      <c r="W2150" t="n">
        <v>9.19</v>
      </c>
      <c r="X2150" t="n">
        <v>0.16</v>
      </c>
      <c r="Y2150" t="n">
        <v>1</v>
      </c>
      <c r="Z2150" t="n">
        <v>10</v>
      </c>
    </row>
    <row r="2151">
      <c r="A2151" t="n">
        <v>150</v>
      </c>
      <c r="B2151" t="n">
        <v>145</v>
      </c>
      <c r="C2151" t="inlineStr">
        <is>
          <t xml:space="preserve">CONCLUIDO	</t>
        </is>
      </c>
      <c r="D2151" t="n">
        <v>3.7077</v>
      </c>
      <c r="E2151" t="n">
        <v>26.97</v>
      </c>
      <c r="F2151" t="n">
        <v>23.54</v>
      </c>
      <c r="G2151" t="n">
        <v>156.91</v>
      </c>
      <c r="H2151" t="n">
        <v>1.84</v>
      </c>
      <c r="I2151" t="n">
        <v>9</v>
      </c>
      <c r="J2151" t="n">
        <v>372.77</v>
      </c>
      <c r="K2151" t="n">
        <v>61.2</v>
      </c>
      <c r="L2151" t="n">
        <v>38.5</v>
      </c>
      <c r="M2151" t="n">
        <v>7</v>
      </c>
      <c r="N2151" t="n">
        <v>128.07</v>
      </c>
      <c r="O2151" t="n">
        <v>46208.91</v>
      </c>
      <c r="P2151" t="n">
        <v>419.12</v>
      </c>
      <c r="Q2151" t="n">
        <v>608.83</v>
      </c>
      <c r="R2151" t="n">
        <v>52.53</v>
      </c>
      <c r="S2151" t="n">
        <v>46.36</v>
      </c>
      <c r="T2151" t="n">
        <v>2765.14</v>
      </c>
      <c r="U2151" t="n">
        <v>0.88</v>
      </c>
      <c r="V2151" t="n">
        <v>0.91</v>
      </c>
      <c r="W2151" t="n">
        <v>9.19</v>
      </c>
      <c r="X2151" t="n">
        <v>0.17</v>
      </c>
      <c r="Y2151" t="n">
        <v>1</v>
      </c>
      <c r="Z2151" t="n">
        <v>10</v>
      </c>
    </row>
    <row r="2152">
      <c r="A2152" t="n">
        <v>151</v>
      </c>
      <c r="B2152" t="n">
        <v>145</v>
      </c>
      <c r="C2152" t="inlineStr">
        <is>
          <t xml:space="preserve">CONCLUIDO	</t>
        </is>
      </c>
      <c r="D2152" t="n">
        <v>3.7074</v>
      </c>
      <c r="E2152" t="n">
        <v>26.97</v>
      </c>
      <c r="F2152" t="n">
        <v>23.54</v>
      </c>
      <c r="G2152" t="n">
        <v>156.92</v>
      </c>
      <c r="H2152" t="n">
        <v>1.85</v>
      </c>
      <c r="I2152" t="n">
        <v>9</v>
      </c>
      <c r="J2152" t="n">
        <v>373.47</v>
      </c>
      <c r="K2152" t="n">
        <v>61.2</v>
      </c>
      <c r="L2152" t="n">
        <v>38.75</v>
      </c>
      <c r="M2152" t="n">
        <v>7</v>
      </c>
      <c r="N2152" t="n">
        <v>128.52</v>
      </c>
      <c r="O2152" t="n">
        <v>46295.45</v>
      </c>
      <c r="P2152" t="n">
        <v>419.51</v>
      </c>
      <c r="Q2152" t="n">
        <v>608.77</v>
      </c>
      <c r="R2152" t="n">
        <v>52.5</v>
      </c>
      <c r="S2152" t="n">
        <v>46.36</v>
      </c>
      <c r="T2152" t="n">
        <v>2751.54</v>
      </c>
      <c r="U2152" t="n">
        <v>0.88</v>
      </c>
      <c r="V2152" t="n">
        <v>0.91</v>
      </c>
      <c r="W2152" t="n">
        <v>9.199999999999999</v>
      </c>
      <c r="X2152" t="n">
        <v>0.17</v>
      </c>
      <c r="Y2152" t="n">
        <v>1</v>
      </c>
      <c r="Z2152" t="n">
        <v>10</v>
      </c>
    </row>
    <row r="2153">
      <c r="A2153" t="n">
        <v>152</v>
      </c>
      <c r="B2153" t="n">
        <v>145</v>
      </c>
      <c r="C2153" t="inlineStr">
        <is>
          <t xml:space="preserve">CONCLUIDO	</t>
        </is>
      </c>
      <c r="D2153" t="n">
        <v>3.7076</v>
      </c>
      <c r="E2153" t="n">
        <v>26.97</v>
      </c>
      <c r="F2153" t="n">
        <v>23.54</v>
      </c>
      <c r="G2153" t="n">
        <v>156.91</v>
      </c>
      <c r="H2153" t="n">
        <v>1.86</v>
      </c>
      <c r="I2153" t="n">
        <v>9</v>
      </c>
      <c r="J2153" t="n">
        <v>374.17</v>
      </c>
      <c r="K2153" t="n">
        <v>61.2</v>
      </c>
      <c r="L2153" t="n">
        <v>39</v>
      </c>
      <c r="M2153" t="n">
        <v>7</v>
      </c>
      <c r="N2153" t="n">
        <v>128.97</v>
      </c>
      <c r="O2153" t="n">
        <v>46382.28</v>
      </c>
      <c r="P2153" t="n">
        <v>419.86</v>
      </c>
      <c r="Q2153" t="n">
        <v>608.77</v>
      </c>
      <c r="R2153" t="n">
        <v>52.59</v>
      </c>
      <c r="S2153" t="n">
        <v>46.36</v>
      </c>
      <c r="T2153" t="n">
        <v>2795.46</v>
      </c>
      <c r="U2153" t="n">
        <v>0.88</v>
      </c>
      <c r="V2153" t="n">
        <v>0.91</v>
      </c>
      <c r="W2153" t="n">
        <v>9.19</v>
      </c>
      <c r="X2153" t="n">
        <v>0.17</v>
      </c>
      <c r="Y2153" t="n">
        <v>1</v>
      </c>
      <c r="Z2153" t="n">
        <v>10</v>
      </c>
    </row>
    <row r="2154">
      <c r="A2154" t="n">
        <v>153</v>
      </c>
      <c r="B2154" t="n">
        <v>145</v>
      </c>
      <c r="C2154" t="inlineStr">
        <is>
          <t xml:space="preserve">CONCLUIDO	</t>
        </is>
      </c>
      <c r="D2154" t="n">
        <v>3.7081</v>
      </c>
      <c r="E2154" t="n">
        <v>26.97</v>
      </c>
      <c r="F2154" t="n">
        <v>23.53</v>
      </c>
      <c r="G2154" t="n">
        <v>156.89</v>
      </c>
      <c r="H2154" t="n">
        <v>1.87</v>
      </c>
      <c r="I2154" t="n">
        <v>9</v>
      </c>
      <c r="J2154" t="n">
        <v>374.88</v>
      </c>
      <c r="K2154" t="n">
        <v>61.2</v>
      </c>
      <c r="L2154" t="n">
        <v>39.25</v>
      </c>
      <c r="M2154" t="n">
        <v>7</v>
      </c>
      <c r="N2154" t="n">
        <v>129.43</v>
      </c>
      <c r="O2154" t="n">
        <v>46469.38</v>
      </c>
      <c r="P2154" t="n">
        <v>419.88</v>
      </c>
      <c r="Q2154" t="n">
        <v>608.76</v>
      </c>
      <c r="R2154" t="n">
        <v>52.5</v>
      </c>
      <c r="S2154" t="n">
        <v>46.36</v>
      </c>
      <c r="T2154" t="n">
        <v>2750.82</v>
      </c>
      <c r="U2154" t="n">
        <v>0.88</v>
      </c>
      <c r="V2154" t="n">
        <v>0.91</v>
      </c>
      <c r="W2154" t="n">
        <v>9.19</v>
      </c>
      <c r="X2154" t="n">
        <v>0.16</v>
      </c>
      <c r="Y2154" t="n">
        <v>1</v>
      </c>
      <c r="Z2154" t="n">
        <v>10</v>
      </c>
    </row>
    <row r="2155">
      <c r="A2155" t="n">
        <v>154</v>
      </c>
      <c r="B2155" t="n">
        <v>145</v>
      </c>
      <c r="C2155" t="inlineStr">
        <is>
          <t xml:space="preserve">CONCLUIDO	</t>
        </is>
      </c>
      <c r="D2155" t="n">
        <v>3.7087</v>
      </c>
      <c r="E2155" t="n">
        <v>26.96</v>
      </c>
      <c r="F2155" t="n">
        <v>23.53</v>
      </c>
      <c r="G2155" t="n">
        <v>156.86</v>
      </c>
      <c r="H2155" t="n">
        <v>1.88</v>
      </c>
      <c r="I2155" t="n">
        <v>9</v>
      </c>
      <c r="J2155" t="n">
        <v>375.59</v>
      </c>
      <c r="K2155" t="n">
        <v>61.2</v>
      </c>
      <c r="L2155" t="n">
        <v>39.5</v>
      </c>
      <c r="M2155" t="n">
        <v>7</v>
      </c>
      <c r="N2155" t="n">
        <v>129.89</v>
      </c>
      <c r="O2155" t="n">
        <v>46556.77</v>
      </c>
      <c r="P2155" t="n">
        <v>420.19</v>
      </c>
      <c r="Q2155" t="n">
        <v>608.8</v>
      </c>
      <c r="R2155" t="n">
        <v>52.39</v>
      </c>
      <c r="S2155" t="n">
        <v>46.36</v>
      </c>
      <c r="T2155" t="n">
        <v>2696.75</v>
      </c>
      <c r="U2155" t="n">
        <v>0.88</v>
      </c>
      <c r="V2155" t="n">
        <v>0.91</v>
      </c>
      <c r="W2155" t="n">
        <v>9.19</v>
      </c>
      <c r="X2155" t="n">
        <v>0.16</v>
      </c>
      <c r="Y2155" t="n">
        <v>1</v>
      </c>
      <c r="Z2155" t="n">
        <v>10</v>
      </c>
    </row>
    <row r="2156">
      <c r="A2156" t="n">
        <v>155</v>
      </c>
      <c r="B2156" t="n">
        <v>145</v>
      </c>
      <c r="C2156" t="inlineStr">
        <is>
          <t xml:space="preserve">CONCLUIDO	</t>
        </is>
      </c>
      <c r="D2156" t="n">
        <v>3.7085</v>
      </c>
      <c r="E2156" t="n">
        <v>26.97</v>
      </c>
      <c r="F2156" t="n">
        <v>23.53</v>
      </c>
      <c r="G2156" t="n">
        <v>156.87</v>
      </c>
      <c r="H2156" t="n">
        <v>1.88</v>
      </c>
      <c r="I2156" t="n">
        <v>9</v>
      </c>
      <c r="J2156" t="n">
        <v>376.3</v>
      </c>
      <c r="K2156" t="n">
        <v>61.2</v>
      </c>
      <c r="L2156" t="n">
        <v>39.75</v>
      </c>
      <c r="M2156" t="n">
        <v>7</v>
      </c>
      <c r="N2156" t="n">
        <v>130.35</v>
      </c>
      <c r="O2156" t="n">
        <v>46644.44</v>
      </c>
      <c r="P2156" t="n">
        <v>420.3</v>
      </c>
      <c r="Q2156" t="n">
        <v>608.76</v>
      </c>
      <c r="R2156" t="n">
        <v>52.35</v>
      </c>
      <c r="S2156" t="n">
        <v>46.36</v>
      </c>
      <c r="T2156" t="n">
        <v>2676.7</v>
      </c>
      <c r="U2156" t="n">
        <v>0.89</v>
      </c>
      <c r="V2156" t="n">
        <v>0.91</v>
      </c>
      <c r="W2156" t="n">
        <v>9.19</v>
      </c>
      <c r="X2156" t="n">
        <v>0.16</v>
      </c>
      <c r="Y2156" t="n">
        <v>1</v>
      </c>
      <c r="Z2156" t="n">
        <v>10</v>
      </c>
    </row>
    <row r="2157">
      <c r="A2157" t="n">
        <v>156</v>
      </c>
      <c r="B2157" t="n">
        <v>145</v>
      </c>
      <c r="C2157" t="inlineStr">
        <is>
          <t xml:space="preserve">CONCLUIDO	</t>
        </is>
      </c>
      <c r="D2157" t="n">
        <v>3.7087</v>
      </c>
      <c r="E2157" t="n">
        <v>26.96</v>
      </c>
      <c r="F2157" t="n">
        <v>23.53</v>
      </c>
      <c r="G2157" t="n">
        <v>156.86</v>
      </c>
      <c r="H2157" t="n">
        <v>1.89</v>
      </c>
      <c r="I2157" t="n">
        <v>9</v>
      </c>
      <c r="J2157" t="n">
        <v>377.01</v>
      </c>
      <c r="K2157" t="n">
        <v>61.2</v>
      </c>
      <c r="L2157" t="n">
        <v>40</v>
      </c>
      <c r="M2157" t="n">
        <v>7</v>
      </c>
      <c r="N2157" t="n">
        <v>130.81</v>
      </c>
      <c r="O2157" t="n">
        <v>46732.41</v>
      </c>
      <c r="P2157" t="n">
        <v>420.6</v>
      </c>
      <c r="Q2157" t="n">
        <v>608.75</v>
      </c>
      <c r="R2157" t="n">
        <v>52.33</v>
      </c>
      <c r="S2157" t="n">
        <v>46.36</v>
      </c>
      <c r="T2157" t="n">
        <v>2669.64</v>
      </c>
      <c r="U2157" t="n">
        <v>0.89</v>
      </c>
      <c r="V2157" t="n">
        <v>0.91</v>
      </c>
      <c r="W2157" t="n">
        <v>9.19</v>
      </c>
      <c r="X2157" t="n">
        <v>0.16</v>
      </c>
      <c r="Y2157" t="n">
        <v>1</v>
      </c>
      <c r="Z2157" t="n">
        <v>10</v>
      </c>
    </row>
    <row r="2158">
      <c r="A2158" t="n">
        <v>0</v>
      </c>
      <c r="B2158" t="n">
        <v>65</v>
      </c>
      <c r="C2158" t="inlineStr">
        <is>
          <t xml:space="preserve">CONCLUIDO	</t>
        </is>
      </c>
      <c r="D2158" t="n">
        <v>2.7689</v>
      </c>
      <c r="E2158" t="n">
        <v>36.12</v>
      </c>
      <c r="F2158" t="n">
        <v>27.89</v>
      </c>
      <c r="G2158" t="n">
        <v>7.54</v>
      </c>
      <c r="H2158" t="n">
        <v>0.13</v>
      </c>
      <c r="I2158" t="n">
        <v>222</v>
      </c>
      <c r="J2158" t="n">
        <v>133.21</v>
      </c>
      <c r="K2158" t="n">
        <v>46.47</v>
      </c>
      <c r="L2158" t="n">
        <v>1</v>
      </c>
      <c r="M2158" t="n">
        <v>220</v>
      </c>
      <c r="N2158" t="n">
        <v>20.75</v>
      </c>
      <c r="O2158" t="n">
        <v>16663.42</v>
      </c>
      <c r="P2158" t="n">
        <v>308.88</v>
      </c>
      <c r="Q2158" t="n">
        <v>609.98</v>
      </c>
      <c r="R2158" t="n">
        <v>187.51</v>
      </c>
      <c r="S2158" t="n">
        <v>46.36</v>
      </c>
      <c r="T2158" t="n">
        <v>69191.02</v>
      </c>
      <c r="U2158" t="n">
        <v>0.25</v>
      </c>
      <c r="V2158" t="n">
        <v>0.76</v>
      </c>
      <c r="W2158" t="n">
        <v>9.539999999999999</v>
      </c>
      <c r="X2158" t="n">
        <v>4.5</v>
      </c>
      <c r="Y2158" t="n">
        <v>1</v>
      </c>
      <c r="Z2158" t="n">
        <v>10</v>
      </c>
    </row>
    <row r="2159">
      <c r="A2159" t="n">
        <v>1</v>
      </c>
      <c r="B2159" t="n">
        <v>65</v>
      </c>
      <c r="C2159" t="inlineStr">
        <is>
          <t xml:space="preserve">CONCLUIDO	</t>
        </is>
      </c>
      <c r="D2159" t="n">
        <v>2.9686</v>
      </c>
      <c r="E2159" t="n">
        <v>33.69</v>
      </c>
      <c r="F2159" t="n">
        <v>26.85</v>
      </c>
      <c r="G2159" t="n">
        <v>9.42</v>
      </c>
      <c r="H2159" t="n">
        <v>0.17</v>
      </c>
      <c r="I2159" t="n">
        <v>171</v>
      </c>
      <c r="J2159" t="n">
        <v>133.55</v>
      </c>
      <c r="K2159" t="n">
        <v>46.47</v>
      </c>
      <c r="L2159" t="n">
        <v>1.25</v>
      </c>
      <c r="M2159" t="n">
        <v>169</v>
      </c>
      <c r="N2159" t="n">
        <v>20.83</v>
      </c>
      <c r="O2159" t="n">
        <v>16704.7</v>
      </c>
      <c r="P2159" t="n">
        <v>296.72</v>
      </c>
      <c r="Q2159" t="n">
        <v>609.48</v>
      </c>
      <c r="R2159" t="n">
        <v>155.28</v>
      </c>
      <c r="S2159" t="n">
        <v>46.36</v>
      </c>
      <c r="T2159" t="n">
        <v>53333.16</v>
      </c>
      <c r="U2159" t="n">
        <v>0.3</v>
      </c>
      <c r="V2159" t="n">
        <v>0.79</v>
      </c>
      <c r="W2159" t="n">
        <v>9.460000000000001</v>
      </c>
      <c r="X2159" t="n">
        <v>3.46</v>
      </c>
      <c r="Y2159" t="n">
        <v>1</v>
      </c>
      <c r="Z2159" t="n">
        <v>10</v>
      </c>
    </row>
    <row r="2160">
      <c r="A2160" t="n">
        <v>2</v>
      </c>
      <c r="B2160" t="n">
        <v>65</v>
      </c>
      <c r="C2160" t="inlineStr">
        <is>
          <t xml:space="preserve">CONCLUIDO	</t>
        </is>
      </c>
      <c r="D2160" t="n">
        <v>3.1119</v>
      </c>
      <c r="E2160" t="n">
        <v>32.14</v>
      </c>
      <c r="F2160" t="n">
        <v>26.17</v>
      </c>
      <c r="G2160" t="n">
        <v>11.3</v>
      </c>
      <c r="H2160" t="n">
        <v>0.2</v>
      </c>
      <c r="I2160" t="n">
        <v>139</v>
      </c>
      <c r="J2160" t="n">
        <v>133.88</v>
      </c>
      <c r="K2160" t="n">
        <v>46.47</v>
      </c>
      <c r="L2160" t="n">
        <v>1.5</v>
      </c>
      <c r="M2160" t="n">
        <v>137</v>
      </c>
      <c r="N2160" t="n">
        <v>20.91</v>
      </c>
      <c r="O2160" t="n">
        <v>16746.01</v>
      </c>
      <c r="P2160" t="n">
        <v>288.61</v>
      </c>
      <c r="Q2160" t="n">
        <v>609.33</v>
      </c>
      <c r="R2160" t="n">
        <v>134.06</v>
      </c>
      <c r="S2160" t="n">
        <v>46.36</v>
      </c>
      <c r="T2160" t="n">
        <v>42880.77</v>
      </c>
      <c r="U2160" t="n">
        <v>0.35</v>
      </c>
      <c r="V2160" t="n">
        <v>0.8100000000000001</v>
      </c>
      <c r="W2160" t="n">
        <v>9.4</v>
      </c>
      <c r="X2160" t="n">
        <v>2.79</v>
      </c>
      <c r="Y2160" t="n">
        <v>1</v>
      </c>
      <c r="Z2160" t="n">
        <v>10</v>
      </c>
    </row>
    <row r="2161">
      <c r="A2161" t="n">
        <v>3</v>
      </c>
      <c r="B2161" t="n">
        <v>65</v>
      </c>
      <c r="C2161" t="inlineStr">
        <is>
          <t xml:space="preserve">CONCLUIDO	</t>
        </is>
      </c>
      <c r="D2161" t="n">
        <v>3.2163</v>
      </c>
      <c r="E2161" t="n">
        <v>31.09</v>
      </c>
      <c r="F2161" t="n">
        <v>25.73</v>
      </c>
      <c r="G2161" t="n">
        <v>13.19</v>
      </c>
      <c r="H2161" t="n">
        <v>0.23</v>
      </c>
      <c r="I2161" t="n">
        <v>117</v>
      </c>
      <c r="J2161" t="n">
        <v>134.22</v>
      </c>
      <c r="K2161" t="n">
        <v>46.47</v>
      </c>
      <c r="L2161" t="n">
        <v>1.75</v>
      </c>
      <c r="M2161" t="n">
        <v>115</v>
      </c>
      <c r="N2161" t="n">
        <v>21</v>
      </c>
      <c r="O2161" t="n">
        <v>16787.35</v>
      </c>
      <c r="P2161" t="n">
        <v>283.04</v>
      </c>
      <c r="Q2161" t="n">
        <v>609.45</v>
      </c>
      <c r="R2161" t="n">
        <v>120.18</v>
      </c>
      <c r="S2161" t="n">
        <v>46.36</v>
      </c>
      <c r="T2161" t="n">
        <v>36054.63</v>
      </c>
      <c r="U2161" t="n">
        <v>0.39</v>
      </c>
      <c r="V2161" t="n">
        <v>0.83</v>
      </c>
      <c r="W2161" t="n">
        <v>9.369999999999999</v>
      </c>
      <c r="X2161" t="n">
        <v>2.34</v>
      </c>
      <c r="Y2161" t="n">
        <v>1</v>
      </c>
      <c r="Z2161" t="n">
        <v>10</v>
      </c>
    </row>
    <row r="2162">
      <c r="A2162" t="n">
        <v>4</v>
      </c>
      <c r="B2162" t="n">
        <v>65</v>
      </c>
      <c r="C2162" t="inlineStr">
        <is>
          <t xml:space="preserve">CONCLUIDO	</t>
        </is>
      </c>
      <c r="D2162" t="n">
        <v>3.2982</v>
      </c>
      <c r="E2162" t="n">
        <v>30.32</v>
      </c>
      <c r="F2162" t="n">
        <v>25.39</v>
      </c>
      <c r="G2162" t="n">
        <v>15.08</v>
      </c>
      <c r="H2162" t="n">
        <v>0.26</v>
      </c>
      <c r="I2162" t="n">
        <v>101</v>
      </c>
      <c r="J2162" t="n">
        <v>134.55</v>
      </c>
      <c r="K2162" t="n">
        <v>46.47</v>
      </c>
      <c r="L2162" t="n">
        <v>2</v>
      </c>
      <c r="M2162" t="n">
        <v>99</v>
      </c>
      <c r="N2162" t="n">
        <v>21.09</v>
      </c>
      <c r="O2162" t="n">
        <v>16828.84</v>
      </c>
      <c r="P2162" t="n">
        <v>278.65</v>
      </c>
      <c r="Q2162" t="n">
        <v>609.2</v>
      </c>
      <c r="R2162" t="n">
        <v>110.11</v>
      </c>
      <c r="S2162" t="n">
        <v>46.36</v>
      </c>
      <c r="T2162" t="n">
        <v>31097.25</v>
      </c>
      <c r="U2162" t="n">
        <v>0.42</v>
      </c>
      <c r="V2162" t="n">
        <v>0.84</v>
      </c>
      <c r="W2162" t="n">
        <v>9.34</v>
      </c>
      <c r="X2162" t="n">
        <v>2.01</v>
      </c>
      <c r="Y2162" t="n">
        <v>1</v>
      </c>
      <c r="Z2162" t="n">
        <v>10</v>
      </c>
    </row>
    <row r="2163">
      <c r="A2163" t="n">
        <v>5</v>
      </c>
      <c r="B2163" t="n">
        <v>65</v>
      </c>
      <c r="C2163" t="inlineStr">
        <is>
          <t xml:space="preserve">CONCLUIDO	</t>
        </is>
      </c>
      <c r="D2163" t="n">
        <v>3.3623</v>
      </c>
      <c r="E2163" t="n">
        <v>29.74</v>
      </c>
      <c r="F2163" t="n">
        <v>25.14</v>
      </c>
      <c r="G2163" t="n">
        <v>16.95</v>
      </c>
      <c r="H2163" t="n">
        <v>0.29</v>
      </c>
      <c r="I2163" t="n">
        <v>89</v>
      </c>
      <c r="J2163" t="n">
        <v>134.89</v>
      </c>
      <c r="K2163" t="n">
        <v>46.47</v>
      </c>
      <c r="L2163" t="n">
        <v>2.25</v>
      </c>
      <c r="M2163" t="n">
        <v>87</v>
      </c>
      <c r="N2163" t="n">
        <v>21.17</v>
      </c>
      <c r="O2163" t="n">
        <v>16870.25</v>
      </c>
      <c r="P2163" t="n">
        <v>275.31</v>
      </c>
      <c r="Q2163" t="n">
        <v>609.11</v>
      </c>
      <c r="R2163" t="n">
        <v>102.38</v>
      </c>
      <c r="S2163" t="n">
        <v>46.36</v>
      </c>
      <c r="T2163" t="n">
        <v>27290.33</v>
      </c>
      <c r="U2163" t="n">
        <v>0.45</v>
      </c>
      <c r="V2163" t="n">
        <v>0.85</v>
      </c>
      <c r="W2163" t="n">
        <v>9.32</v>
      </c>
      <c r="X2163" t="n">
        <v>1.76</v>
      </c>
      <c r="Y2163" t="n">
        <v>1</v>
      </c>
      <c r="Z2163" t="n">
        <v>10</v>
      </c>
    </row>
    <row r="2164">
      <c r="A2164" t="n">
        <v>6</v>
      </c>
      <c r="B2164" t="n">
        <v>65</v>
      </c>
      <c r="C2164" t="inlineStr">
        <is>
          <t xml:space="preserve">CONCLUIDO	</t>
        </is>
      </c>
      <c r="D2164" t="n">
        <v>3.4153</v>
      </c>
      <c r="E2164" t="n">
        <v>29.28</v>
      </c>
      <c r="F2164" t="n">
        <v>24.95</v>
      </c>
      <c r="G2164" t="n">
        <v>18.95</v>
      </c>
      <c r="H2164" t="n">
        <v>0.33</v>
      </c>
      <c r="I2164" t="n">
        <v>79</v>
      </c>
      <c r="J2164" t="n">
        <v>135.22</v>
      </c>
      <c r="K2164" t="n">
        <v>46.47</v>
      </c>
      <c r="L2164" t="n">
        <v>2.5</v>
      </c>
      <c r="M2164" t="n">
        <v>77</v>
      </c>
      <c r="N2164" t="n">
        <v>21.26</v>
      </c>
      <c r="O2164" t="n">
        <v>16911.68</v>
      </c>
      <c r="P2164" t="n">
        <v>272.44</v>
      </c>
      <c r="Q2164" t="n">
        <v>609.03</v>
      </c>
      <c r="R2164" t="n">
        <v>96.26000000000001</v>
      </c>
      <c r="S2164" t="n">
        <v>46.36</v>
      </c>
      <c r="T2164" t="n">
        <v>24283.39</v>
      </c>
      <c r="U2164" t="n">
        <v>0.48</v>
      </c>
      <c r="V2164" t="n">
        <v>0.85</v>
      </c>
      <c r="W2164" t="n">
        <v>9.31</v>
      </c>
      <c r="X2164" t="n">
        <v>1.57</v>
      </c>
      <c r="Y2164" t="n">
        <v>1</v>
      </c>
      <c r="Z2164" t="n">
        <v>10</v>
      </c>
    </row>
    <row r="2165">
      <c r="A2165" t="n">
        <v>7</v>
      </c>
      <c r="B2165" t="n">
        <v>65</v>
      </c>
      <c r="C2165" t="inlineStr">
        <is>
          <t xml:space="preserve">CONCLUIDO	</t>
        </is>
      </c>
      <c r="D2165" t="n">
        <v>3.4534</v>
      </c>
      <c r="E2165" t="n">
        <v>28.96</v>
      </c>
      <c r="F2165" t="n">
        <v>24.82</v>
      </c>
      <c r="G2165" t="n">
        <v>20.68</v>
      </c>
      <c r="H2165" t="n">
        <v>0.36</v>
      </c>
      <c r="I2165" t="n">
        <v>72</v>
      </c>
      <c r="J2165" t="n">
        <v>135.56</v>
      </c>
      <c r="K2165" t="n">
        <v>46.47</v>
      </c>
      <c r="L2165" t="n">
        <v>2.75</v>
      </c>
      <c r="M2165" t="n">
        <v>70</v>
      </c>
      <c r="N2165" t="n">
        <v>21.34</v>
      </c>
      <c r="O2165" t="n">
        <v>16953.14</v>
      </c>
      <c r="P2165" t="n">
        <v>270.34</v>
      </c>
      <c r="Q2165" t="n">
        <v>609.13</v>
      </c>
      <c r="R2165" t="n">
        <v>92.04000000000001</v>
      </c>
      <c r="S2165" t="n">
        <v>46.36</v>
      </c>
      <c r="T2165" t="n">
        <v>22207.42</v>
      </c>
      <c r="U2165" t="n">
        <v>0.5</v>
      </c>
      <c r="V2165" t="n">
        <v>0.86</v>
      </c>
      <c r="W2165" t="n">
        <v>9.300000000000001</v>
      </c>
      <c r="X2165" t="n">
        <v>1.44</v>
      </c>
      <c r="Y2165" t="n">
        <v>1</v>
      </c>
      <c r="Z2165" t="n">
        <v>10</v>
      </c>
    </row>
    <row r="2166">
      <c r="A2166" t="n">
        <v>8</v>
      </c>
      <c r="B2166" t="n">
        <v>65</v>
      </c>
      <c r="C2166" t="inlineStr">
        <is>
          <t xml:space="preserve">CONCLUIDO	</t>
        </is>
      </c>
      <c r="D2166" t="n">
        <v>3.4943</v>
      </c>
      <c r="E2166" t="n">
        <v>28.62</v>
      </c>
      <c r="F2166" t="n">
        <v>24.67</v>
      </c>
      <c r="G2166" t="n">
        <v>22.77</v>
      </c>
      <c r="H2166" t="n">
        <v>0.39</v>
      </c>
      <c r="I2166" t="n">
        <v>65</v>
      </c>
      <c r="J2166" t="n">
        <v>135.9</v>
      </c>
      <c r="K2166" t="n">
        <v>46.47</v>
      </c>
      <c r="L2166" t="n">
        <v>3</v>
      </c>
      <c r="M2166" t="n">
        <v>63</v>
      </c>
      <c r="N2166" t="n">
        <v>21.43</v>
      </c>
      <c r="O2166" t="n">
        <v>16994.64</v>
      </c>
      <c r="P2166" t="n">
        <v>267.97</v>
      </c>
      <c r="Q2166" t="n">
        <v>609.0599999999999</v>
      </c>
      <c r="R2166" t="n">
        <v>87.38</v>
      </c>
      <c r="S2166" t="n">
        <v>46.36</v>
      </c>
      <c r="T2166" t="n">
        <v>19914.98</v>
      </c>
      <c r="U2166" t="n">
        <v>0.53</v>
      </c>
      <c r="V2166" t="n">
        <v>0.86</v>
      </c>
      <c r="W2166" t="n">
        <v>9.289999999999999</v>
      </c>
      <c r="X2166" t="n">
        <v>1.29</v>
      </c>
      <c r="Y2166" t="n">
        <v>1</v>
      </c>
      <c r="Z2166" t="n">
        <v>10</v>
      </c>
    </row>
    <row r="2167">
      <c r="A2167" t="n">
        <v>9</v>
      </c>
      <c r="B2167" t="n">
        <v>65</v>
      </c>
      <c r="C2167" t="inlineStr">
        <is>
          <t xml:space="preserve">CONCLUIDO	</t>
        </is>
      </c>
      <c r="D2167" t="n">
        <v>3.5271</v>
      </c>
      <c r="E2167" t="n">
        <v>28.35</v>
      </c>
      <c r="F2167" t="n">
        <v>24.54</v>
      </c>
      <c r="G2167" t="n">
        <v>24.54</v>
      </c>
      <c r="H2167" t="n">
        <v>0.42</v>
      </c>
      <c r="I2167" t="n">
        <v>60</v>
      </c>
      <c r="J2167" t="n">
        <v>136.23</v>
      </c>
      <c r="K2167" t="n">
        <v>46.47</v>
      </c>
      <c r="L2167" t="n">
        <v>3.25</v>
      </c>
      <c r="M2167" t="n">
        <v>58</v>
      </c>
      <c r="N2167" t="n">
        <v>21.52</v>
      </c>
      <c r="O2167" t="n">
        <v>17036.16</v>
      </c>
      <c r="P2167" t="n">
        <v>265.9</v>
      </c>
      <c r="Q2167" t="n">
        <v>608.98</v>
      </c>
      <c r="R2167" t="n">
        <v>83.58</v>
      </c>
      <c r="S2167" t="n">
        <v>46.36</v>
      </c>
      <c r="T2167" t="n">
        <v>18035.13</v>
      </c>
      <c r="U2167" t="n">
        <v>0.55</v>
      </c>
      <c r="V2167" t="n">
        <v>0.87</v>
      </c>
      <c r="W2167" t="n">
        <v>9.27</v>
      </c>
      <c r="X2167" t="n">
        <v>1.16</v>
      </c>
      <c r="Y2167" t="n">
        <v>1</v>
      </c>
      <c r="Z2167" t="n">
        <v>10</v>
      </c>
    </row>
    <row r="2168">
      <c r="A2168" t="n">
        <v>10</v>
      </c>
      <c r="B2168" t="n">
        <v>65</v>
      </c>
      <c r="C2168" t="inlineStr">
        <is>
          <t xml:space="preserve">CONCLUIDO	</t>
        </is>
      </c>
      <c r="D2168" t="n">
        <v>3.5476</v>
      </c>
      <c r="E2168" t="n">
        <v>28.19</v>
      </c>
      <c r="F2168" t="n">
        <v>24.48</v>
      </c>
      <c r="G2168" t="n">
        <v>26.23</v>
      </c>
      <c r="H2168" t="n">
        <v>0.45</v>
      </c>
      <c r="I2168" t="n">
        <v>56</v>
      </c>
      <c r="J2168" t="n">
        <v>136.57</v>
      </c>
      <c r="K2168" t="n">
        <v>46.47</v>
      </c>
      <c r="L2168" t="n">
        <v>3.5</v>
      </c>
      <c r="M2168" t="n">
        <v>54</v>
      </c>
      <c r="N2168" t="n">
        <v>21.6</v>
      </c>
      <c r="O2168" t="n">
        <v>17077.72</v>
      </c>
      <c r="P2168" t="n">
        <v>264.63</v>
      </c>
      <c r="Q2168" t="n">
        <v>608.87</v>
      </c>
      <c r="R2168" t="n">
        <v>81.8</v>
      </c>
      <c r="S2168" t="n">
        <v>46.36</v>
      </c>
      <c r="T2168" t="n">
        <v>17167.74</v>
      </c>
      <c r="U2168" t="n">
        <v>0.57</v>
      </c>
      <c r="V2168" t="n">
        <v>0.87</v>
      </c>
      <c r="W2168" t="n">
        <v>9.27</v>
      </c>
      <c r="X2168" t="n">
        <v>1.11</v>
      </c>
      <c r="Y2168" t="n">
        <v>1</v>
      </c>
      <c r="Z2168" t="n">
        <v>10</v>
      </c>
    </row>
    <row r="2169">
      <c r="A2169" t="n">
        <v>11</v>
      </c>
      <c r="B2169" t="n">
        <v>65</v>
      </c>
      <c r="C2169" t="inlineStr">
        <is>
          <t xml:space="preserve">CONCLUIDO	</t>
        </is>
      </c>
      <c r="D2169" t="n">
        <v>3.5753</v>
      </c>
      <c r="E2169" t="n">
        <v>27.97</v>
      </c>
      <c r="F2169" t="n">
        <v>24.37</v>
      </c>
      <c r="G2169" t="n">
        <v>28.12</v>
      </c>
      <c r="H2169" t="n">
        <v>0.48</v>
      </c>
      <c r="I2169" t="n">
        <v>52</v>
      </c>
      <c r="J2169" t="n">
        <v>136.91</v>
      </c>
      <c r="K2169" t="n">
        <v>46.47</v>
      </c>
      <c r="L2169" t="n">
        <v>3.75</v>
      </c>
      <c r="M2169" t="n">
        <v>50</v>
      </c>
      <c r="N2169" t="n">
        <v>21.69</v>
      </c>
      <c r="O2169" t="n">
        <v>17119.3</v>
      </c>
      <c r="P2169" t="n">
        <v>262.89</v>
      </c>
      <c r="Q2169" t="n">
        <v>608.9299999999999</v>
      </c>
      <c r="R2169" t="n">
        <v>78.39</v>
      </c>
      <c r="S2169" t="n">
        <v>46.36</v>
      </c>
      <c r="T2169" t="n">
        <v>15482.16</v>
      </c>
      <c r="U2169" t="n">
        <v>0.59</v>
      </c>
      <c r="V2169" t="n">
        <v>0.87</v>
      </c>
      <c r="W2169" t="n">
        <v>9.26</v>
      </c>
      <c r="X2169" t="n">
        <v>1</v>
      </c>
      <c r="Y2169" t="n">
        <v>1</v>
      </c>
      <c r="Z2169" t="n">
        <v>10</v>
      </c>
    </row>
    <row r="2170">
      <c r="A2170" t="n">
        <v>12</v>
      </c>
      <c r="B2170" t="n">
        <v>65</v>
      </c>
      <c r="C2170" t="inlineStr">
        <is>
          <t xml:space="preserve">CONCLUIDO	</t>
        </is>
      </c>
      <c r="D2170" t="n">
        <v>3.5985</v>
      </c>
      <c r="E2170" t="n">
        <v>27.79</v>
      </c>
      <c r="F2170" t="n">
        <v>24.3</v>
      </c>
      <c r="G2170" t="n">
        <v>30.38</v>
      </c>
      <c r="H2170" t="n">
        <v>0.52</v>
      </c>
      <c r="I2170" t="n">
        <v>48</v>
      </c>
      <c r="J2170" t="n">
        <v>137.25</v>
      </c>
      <c r="K2170" t="n">
        <v>46.47</v>
      </c>
      <c r="L2170" t="n">
        <v>4</v>
      </c>
      <c r="M2170" t="n">
        <v>46</v>
      </c>
      <c r="N2170" t="n">
        <v>21.78</v>
      </c>
      <c r="O2170" t="n">
        <v>17160.92</v>
      </c>
      <c r="P2170" t="n">
        <v>261.24</v>
      </c>
      <c r="Q2170" t="n">
        <v>608.98</v>
      </c>
      <c r="R2170" t="n">
        <v>76.31999999999999</v>
      </c>
      <c r="S2170" t="n">
        <v>46.36</v>
      </c>
      <c r="T2170" t="n">
        <v>14466.85</v>
      </c>
      <c r="U2170" t="n">
        <v>0.61</v>
      </c>
      <c r="V2170" t="n">
        <v>0.88</v>
      </c>
      <c r="W2170" t="n">
        <v>9.25</v>
      </c>
      <c r="X2170" t="n">
        <v>0.93</v>
      </c>
      <c r="Y2170" t="n">
        <v>1</v>
      </c>
      <c r="Z2170" t="n">
        <v>10</v>
      </c>
    </row>
    <row r="2171">
      <c r="A2171" t="n">
        <v>13</v>
      </c>
      <c r="B2171" t="n">
        <v>65</v>
      </c>
      <c r="C2171" t="inlineStr">
        <is>
          <t xml:space="preserve">CONCLUIDO	</t>
        </is>
      </c>
      <c r="D2171" t="n">
        <v>3.6153</v>
      </c>
      <c r="E2171" t="n">
        <v>27.66</v>
      </c>
      <c r="F2171" t="n">
        <v>24.26</v>
      </c>
      <c r="G2171" t="n">
        <v>32.34</v>
      </c>
      <c r="H2171" t="n">
        <v>0.55</v>
      </c>
      <c r="I2171" t="n">
        <v>45</v>
      </c>
      <c r="J2171" t="n">
        <v>137.58</v>
      </c>
      <c r="K2171" t="n">
        <v>46.47</v>
      </c>
      <c r="L2171" t="n">
        <v>4.25</v>
      </c>
      <c r="M2171" t="n">
        <v>43</v>
      </c>
      <c r="N2171" t="n">
        <v>21.87</v>
      </c>
      <c r="O2171" t="n">
        <v>17202.57</v>
      </c>
      <c r="P2171" t="n">
        <v>259.91</v>
      </c>
      <c r="Q2171" t="n">
        <v>608.9</v>
      </c>
      <c r="R2171" t="n">
        <v>74.8</v>
      </c>
      <c r="S2171" t="n">
        <v>46.36</v>
      </c>
      <c r="T2171" t="n">
        <v>13722.67</v>
      </c>
      <c r="U2171" t="n">
        <v>0.62</v>
      </c>
      <c r="V2171" t="n">
        <v>0.88</v>
      </c>
      <c r="W2171" t="n">
        <v>9.25</v>
      </c>
      <c r="X2171" t="n">
        <v>0.88</v>
      </c>
      <c r="Y2171" t="n">
        <v>1</v>
      </c>
      <c r="Z2171" t="n">
        <v>10</v>
      </c>
    </row>
    <row r="2172">
      <c r="A2172" t="n">
        <v>14</v>
      </c>
      <c r="B2172" t="n">
        <v>65</v>
      </c>
      <c r="C2172" t="inlineStr">
        <is>
          <t xml:space="preserve">CONCLUIDO	</t>
        </is>
      </c>
      <c r="D2172" t="n">
        <v>3.6285</v>
      </c>
      <c r="E2172" t="n">
        <v>27.56</v>
      </c>
      <c r="F2172" t="n">
        <v>24.21</v>
      </c>
      <c r="G2172" t="n">
        <v>33.78</v>
      </c>
      <c r="H2172" t="n">
        <v>0.58</v>
      </c>
      <c r="I2172" t="n">
        <v>43</v>
      </c>
      <c r="J2172" t="n">
        <v>137.92</v>
      </c>
      <c r="K2172" t="n">
        <v>46.47</v>
      </c>
      <c r="L2172" t="n">
        <v>4.5</v>
      </c>
      <c r="M2172" t="n">
        <v>41</v>
      </c>
      <c r="N2172" t="n">
        <v>21.95</v>
      </c>
      <c r="O2172" t="n">
        <v>17244.24</v>
      </c>
      <c r="P2172" t="n">
        <v>258.85</v>
      </c>
      <c r="Q2172" t="n">
        <v>608.85</v>
      </c>
      <c r="R2172" t="n">
        <v>73.68000000000001</v>
      </c>
      <c r="S2172" t="n">
        <v>46.36</v>
      </c>
      <c r="T2172" t="n">
        <v>13173.04</v>
      </c>
      <c r="U2172" t="n">
        <v>0.63</v>
      </c>
      <c r="V2172" t="n">
        <v>0.88</v>
      </c>
      <c r="W2172" t="n">
        <v>9.24</v>
      </c>
      <c r="X2172" t="n">
        <v>0.83</v>
      </c>
      <c r="Y2172" t="n">
        <v>1</v>
      </c>
      <c r="Z2172" t="n">
        <v>10</v>
      </c>
    </row>
    <row r="2173">
      <c r="A2173" t="n">
        <v>15</v>
      </c>
      <c r="B2173" t="n">
        <v>65</v>
      </c>
      <c r="C2173" t="inlineStr">
        <is>
          <t xml:space="preserve">CONCLUIDO	</t>
        </is>
      </c>
      <c r="D2173" t="n">
        <v>3.6454</v>
      </c>
      <c r="E2173" t="n">
        <v>27.43</v>
      </c>
      <c r="F2173" t="n">
        <v>24.16</v>
      </c>
      <c r="G2173" t="n">
        <v>36.24</v>
      </c>
      <c r="H2173" t="n">
        <v>0.61</v>
      </c>
      <c r="I2173" t="n">
        <v>40</v>
      </c>
      <c r="J2173" t="n">
        <v>138.26</v>
      </c>
      <c r="K2173" t="n">
        <v>46.47</v>
      </c>
      <c r="L2173" t="n">
        <v>4.75</v>
      </c>
      <c r="M2173" t="n">
        <v>38</v>
      </c>
      <c r="N2173" t="n">
        <v>22.04</v>
      </c>
      <c r="O2173" t="n">
        <v>17285.95</v>
      </c>
      <c r="P2173" t="n">
        <v>257.64</v>
      </c>
      <c r="Q2173" t="n">
        <v>608.99</v>
      </c>
      <c r="R2173" t="n">
        <v>71.88</v>
      </c>
      <c r="S2173" t="n">
        <v>46.36</v>
      </c>
      <c r="T2173" t="n">
        <v>12286.46</v>
      </c>
      <c r="U2173" t="n">
        <v>0.64</v>
      </c>
      <c r="V2173" t="n">
        <v>0.88</v>
      </c>
      <c r="W2173" t="n">
        <v>9.24</v>
      </c>
      <c r="X2173" t="n">
        <v>0.79</v>
      </c>
      <c r="Y2173" t="n">
        <v>1</v>
      </c>
      <c r="Z2173" t="n">
        <v>10</v>
      </c>
    </row>
    <row r="2174">
      <c r="A2174" t="n">
        <v>16</v>
      </c>
      <c r="B2174" t="n">
        <v>65</v>
      </c>
      <c r="C2174" t="inlineStr">
        <is>
          <t xml:space="preserve">CONCLUIDO	</t>
        </is>
      </c>
      <c r="D2174" t="n">
        <v>3.6588</v>
      </c>
      <c r="E2174" t="n">
        <v>27.33</v>
      </c>
      <c r="F2174" t="n">
        <v>24.12</v>
      </c>
      <c r="G2174" t="n">
        <v>38.08</v>
      </c>
      <c r="H2174" t="n">
        <v>0.64</v>
      </c>
      <c r="I2174" t="n">
        <v>38</v>
      </c>
      <c r="J2174" t="n">
        <v>138.6</v>
      </c>
      <c r="K2174" t="n">
        <v>46.47</v>
      </c>
      <c r="L2174" t="n">
        <v>5</v>
      </c>
      <c r="M2174" t="n">
        <v>36</v>
      </c>
      <c r="N2174" t="n">
        <v>22.13</v>
      </c>
      <c r="O2174" t="n">
        <v>17327.69</v>
      </c>
      <c r="P2174" t="n">
        <v>256.35</v>
      </c>
      <c r="Q2174" t="n">
        <v>608.9299999999999</v>
      </c>
      <c r="R2174" t="n">
        <v>70.31999999999999</v>
      </c>
      <c r="S2174" t="n">
        <v>46.36</v>
      </c>
      <c r="T2174" t="n">
        <v>11519.95</v>
      </c>
      <c r="U2174" t="n">
        <v>0.66</v>
      </c>
      <c r="V2174" t="n">
        <v>0.88</v>
      </c>
      <c r="W2174" t="n">
        <v>9.24</v>
      </c>
      <c r="X2174" t="n">
        <v>0.74</v>
      </c>
      <c r="Y2174" t="n">
        <v>1</v>
      </c>
      <c r="Z2174" t="n">
        <v>10</v>
      </c>
    </row>
    <row r="2175">
      <c r="A2175" t="n">
        <v>17</v>
      </c>
      <c r="B2175" t="n">
        <v>65</v>
      </c>
      <c r="C2175" t="inlineStr">
        <is>
          <t xml:space="preserve">CONCLUIDO	</t>
        </is>
      </c>
      <c r="D2175" t="n">
        <v>3.6724</v>
      </c>
      <c r="E2175" t="n">
        <v>27.23</v>
      </c>
      <c r="F2175" t="n">
        <v>24.07</v>
      </c>
      <c r="G2175" t="n">
        <v>40.12</v>
      </c>
      <c r="H2175" t="n">
        <v>0.67</v>
      </c>
      <c r="I2175" t="n">
        <v>36</v>
      </c>
      <c r="J2175" t="n">
        <v>138.94</v>
      </c>
      <c r="K2175" t="n">
        <v>46.47</v>
      </c>
      <c r="L2175" t="n">
        <v>5.25</v>
      </c>
      <c r="M2175" t="n">
        <v>34</v>
      </c>
      <c r="N2175" t="n">
        <v>22.22</v>
      </c>
      <c r="O2175" t="n">
        <v>17369.47</v>
      </c>
      <c r="P2175" t="n">
        <v>255.1</v>
      </c>
      <c r="Q2175" t="n">
        <v>608.85</v>
      </c>
      <c r="R2175" t="n">
        <v>69.34999999999999</v>
      </c>
      <c r="S2175" t="n">
        <v>46.36</v>
      </c>
      <c r="T2175" t="n">
        <v>11042.75</v>
      </c>
      <c r="U2175" t="n">
        <v>0.67</v>
      </c>
      <c r="V2175" t="n">
        <v>0.89</v>
      </c>
      <c r="W2175" t="n">
        <v>9.23</v>
      </c>
      <c r="X2175" t="n">
        <v>0.7</v>
      </c>
      <c r="Y2175" t="n">
        <v>1</v>
      </c>
      <c r="Z2175" t="n">
        <v>10</v>
      </c>
    </row>
    <row r="2176">
      <c r="A2176" t="n">
        <v>18</v>
      </c>
      <c r="B2176" t="n">
        <v>65</v>
      </c>
      <c r="C2176" t="inlineStr">
        <is>
          <t xml:space="preserve">CONCLUIDO	</t>
        </is>
      </c>
      <c r="D2176" t="n">
        <v>3.6875</v>
      </c>
      <c r="E2176" t="n">
        <v>27.12</v>
      </c>
      <c r="F2176" t="n">
        <v>24.01</v>
      </c>
      <c r="G2176" t="n">
        <v>42.38</v>
      </c>
      <c r="H2176" t="n">
        <v>0.7</v>
      </c>
      <c r="I2176" t="n">
        <v>34</v>
      </c>
      <c r="J2176" t="n">
        <v>139.28</v>
      </c>
      <c r="K2176" t="n">
        <v>46.47</v>
      </c>
      <c r="L2176" t="n">
        <v>5.5</v>
      </c>
      <c r="M2176" t="n">
        <v>32</v>
      </c>
      <c r="N2176" t="n">
        <v>22.31</v>
      </c>
      <c r="O2176" t="n">
        <v>17411.27</v>
      </c>
      <c r="P2176" t="n">
        <v>253.65</v>
      </c>
      <c r="Q2176" t="n">
        <v>608.96</v>
      </c>
      <c r="R2176" t="n">
        <v>67.17</v>
      </c>
      <c r="S2176" t="n">
        <v>46.36</v>
      </c>
      <c r="T2176" t="n">
        <v>9961.629999999999</v>
      </c>
      <c r="U2176" t="n">
        <v>0.6899999999999999</v>
      </c>
      <c r="V2176" t="n">
        <v>0.89</v>
      </c>
      <c r="W2176" t="n">
        <v>9.23</v>
      </c>
      <c r="X2176" t="n">
        <v>0.64</v>
      </c>
      <c r="Y2176" t="n">
        <v>1</v>
      </c>
      <c r="Z2176" t="n">
        <v>10</v>
      </c>
    </row>
    <row r="2177">
      <c r="A2177" t="n">
        <v>19</v>
      </c>
      <c r="B2177" t="n">
        <v>65</v>
      </c>
      <c r="C2177" t="inlineStr">
        <is>
          <t xml:space="preserve">CONCLUIDO	</t>
        </is>
      </c>
      <c r="D2177" t="n">
        <v>3.692</v>
      </c>
      <c r="E2177" t="n">
        <v>27.09</v>
      </c>
      <c r="F2177" t="n">
        <v>24.01</v>
      </c>
      <c r="G2177" t="n">
        <v>43.65</v>
      </c>
      <c r="H2177" t="n">
        <v>0.73</v>
      </c>
      <c r="I2177" t="n">
        <v>33</v>
      </c>
      <c r="J2177" t="n">
        <v>139.61</v>
      </c>
      <c r="K2177" t="n">
        <v>46.47</v>
      </c>
      <c r="L2177" t="n">
        <v>5.75</v>
      </c>
      <c r="M2177" t="n">
        <v>31</v>
      </c>
      <c r="N2177" t="n">
        <v>22.4</v>
      </c>
      <c r="O2177" t="n">
        <v>17453.1</v>
      </c>
      <c r="P2177" t="n">
        <v>253.09</v>
      </c>
      <c r="Q2177" t="n">
        <v>608.84</v>
      </c>
      <c r="R2177" t="n">
        <v>67.12</v>
      </c>
      <c r="S2177" t="n">
        <v>46.36</v>
      </c>
      <c r="T2177" t="n">
        <v>9943.540000000001</v>
      </c>
      <c r="U2177" t="n">
        <v>0.6899999999999999</v>
      </c>
      <c r="V2177" t="n">
        <v>0.89</v>
      </c>
      <c r="W2177" t="n">
        <v>9.23</v>
      </c>
      <c r="X2177" t="n">
        <v>0.63</v>
      </c>
      <c r="Y2177" t="n">
        <v>1</v>
      </c>
      <c r="Z2177" t="n">
        <v>10</v>
      </c>
    </row>
    <row r="2178">
      <c r="A2178" t="n">
        <v>20</v>
      </c>
      <c r="B2178" t="n">
        <v>65</v>
      </c>
      <c r="C2178" t="inlineStr">
        <is>
          <t xml:space="preserve">CONCLUIDO	</t>
        </is>
      </c>
      <c r="D2178" t="n">
        <v>3.6964</v>
      </c>
      <c r="E2178" t="n">
        <v>27.05</v>
      </c>
      <c r="F2178" t="n">
        <v>24</v>
      </c>
      <c r="G2178" t="n">
        <v>45</v>
      </c>
      <c r="H2178" t="n">
        <v>0.76</v>
      </c>
      <c r="I2178" t="n">
        <v>32</v>
      </c>
      <c r="J2178" t="n">
        <v>139.95</v>
      </c>
      <c r="K2178" t="n">
        <v>46.47</v>
      </c>
      <c r="L2178" t="n">
        <v>6</v>
      </c>
      <c r="M2178" t="n">
        <v>30</v>
      </c>
      <c r="N2178" t="n">
        <v>22.49</v>
      </c>
      <c r="O2178" t="n">
        <v>17494.97</v>
      </c>
      <c r="P2178" t="n">
        <v>252.17</v>
      </c>
      <c r="Q2178" t="n">
        <v>608.88</v>
      </c>
      <c r="R2178" t="n">
        <v>66.7</v>
      </c>
      <c r="S2178" t="n">
        <v>46.36</v>
      </c>
      <c r="T2178" t="n">
        <v>9738.41</v>
      </c>
      <c r="U2178" t="n">
        <v>0.6899999999999999</v>
      </c>
      <c r="V2178" t="n">
        <v>0.89</v>
      </c>
      <c r="W2178" t="n">
        <v>9.24</v>
      </c>
      <c r="X2178" t="n">
        <v>0.63</v>
      </c>
      <c r="Y2178" t="n">
        <v>1</v>
      </c>
      <c r="Z2178" t="n">
        <v>10</v>
      </c>
    </row>
    <row r="2179">
      <c r="A2179" t="n">
        <v>21</v>
      </c>
      <c r="B2179" t="n">
        <v>65</v>
      </c>
      <c r="C2179" t="inlineStr">
        <is>
          <t xml:space="preserve">CONCLUIDO	</t>
        </is>
      </c>
      <c r="D2179" t="n">
        <v>3.7093</v>
      </c>
      <c r="E2179" t="n">
        <v>26.96</v>
      </c>
      <c r="F2179" t="n">
        <v>23.96</v>
      </c>
      <c r="G2179" t="n">
        <v>47.92</v>
      </c>
      <c r="H2179" t="n">
        <v>0.79</v>
      </c>
      <c r="I2179" t="n">
        <v>30</v>
      </c>
      <c r="J2179" t="n">
        <v>140.29</v>
      </c>
      <c r="K2179" t="n">
        <v>46.47</v>
      </c>
      <c r="L2179" t="n">
        <v>6.25</v>
      </c>
      <c r="M2179" t="n">
        <v>28</v>
      </c>
      <c r="N2179" t="n">
        <v>22.58</v>
      </c>
      <c r="O2179" t="n">
        <v>17536.87</v>
      </c>
      <c r="P2179" t="n">
        <v>251.08</v>
      </c>
      <c r="Q2179" t="n">
        <v>608.87</v>
      </c>
      <c r="R2179" t="n">
        <v>65.44</v>
      </c>
      <c r="S2179" t="n">
        <v>46.36</v>
      </c>
      <c r="T2179" t="n">
        <v>9119.6</v>
      </c>
      <c r="U2179" t="n">
        <v>0.71</v>
      </c>
      <c r="V2179" t="n">
        <v>0.89</v>
      </c>
      <c r="W2179" t="n">
        <v>9.23</v>
      </c>
      <c r="X2179" t="n">
        <v>0.59</v>
      </c>
      <c r="Y2179" t="n">
        <v>1</v>
      </c>
      <c r="Z2179" t="n">
        <v>10</v>
      </c>
    </row>
    <row r="2180">
      <c r="A2180" t="n">
        <v>22</v>
      </c>
      <c r="B2180" t="n">
        <v>65</v>
      </c>
      <c r="C2180" t="inlineStr">
        <is>
          <t xml:space="preserve">CONCLUIDO	</t>
        </is>
      </c>
      <c r="D2180" t="n">
        <v>3.7192</v>
      </c>
      <c r="E2180" t="n">
        <v>26.89</v>
      </c>
      <c r="F2180" t="n">
        <v>23.92</v>
      </c>
      <c r="G2180" t="n">
        <v>49.49</v>
      </c>
      <c r="H2180" t="n">
        <v>0.82</v>
      </c>
      <c r="I2180" t="n">
        <v>29</v>
      </c>
      <c r="J2180" t="n">
        <v>140.63</v>
      </c>
      <c r="K2180" t="n">
        <v>46.47</v>
      </c>
      <c r="L2180" t="n">
        <v>6.5</v>
      </c>
      <c r="M2180" t="n">
        <v>27</v>
      </c>
      <c r="N2180" t="n">
        <v>22.67</v>
      </c>
      <c r="O2180" t="n">
        <v>17578.8</v>
      </c>
      <c r="P2180" t="n">
        <v>250.12</v>
      </c>
      <c r="Q2180" t="n">
        <v>608.8099999999999</v>
      </c>
      <c r="R2180" t="n">
        <v>64.06999999999999</v>
      </c>
      <c r="S2180" t="n">
        <v>46.36</v>
      </c>
      <c r="T2180" t="n">
        <v>8439.42</v>
      </c>
      <c r="U2180" t="n">
        <v>0.72</v>
      </c>
      <c r="V2180" t="n">
        <v>0.89</v>
      </c>
      <c r="W2180" t="n">
        <v>9.23</v>
      </c>
      <c r="X2180" t="n">
        <v>0.55</v>
      </c>
      <c r="Y2180" t="n">
        <v>1</v>
      </c>
      <c r="Z2180" t="n">
        <v>10</v>
      </c>
    </row>
    <row r="2181">
      <c r="A2181" t="n">
        <v>23</v>
      </c>
      <c r="B2181" t="n">
        <v>65</v>
      </c>
      <c r="C2181" t="inlineStr">
        <is>
          <t xml:space="preserve">CONCLUIDO	</t>
        </is>
      </c>
      <c r="D2181" t="n">
        <v>3.7248</v>
      </c>
      <c r="E2181" t="n">
        <v>26.85</v>
      </c>
      <c r="F2181" t="n">
        <v>23.9</v>
      </c>
      <c r="G2181" t="n">
        <v>51.22</v>
      </c>
      <c r="H2181" t="n">
        <v>0.85</v>
      </c>
      <c r="I2181" t="n">
        <v>28</v>
      </c>
      <c r="J2181" t="n">
        <v>140.97</v>
      </c>
      <c r="K2181" t="n">
        <v>46.47</v>
      </c>
      <c r="L2181" t="n">
        <v>6.75</v>
      </c>
      <c r="M2181" t="n">
        <v>26</v>
      </c>
      <c r="N2181" t="n">
        <v>22.76</v>
      </c>
      <c r="O2181" t="n">
        <v>17620.76</v>
      </c>
      <c r="P2181" t="n">
        <v>249.09</v>
      </c>
      <c r="Q2181" t="n">
        <v>608.8200000000001</v>
      </c>
      <c r="R2181" t="n">
        <v>63.97</v>
      </c>
      <c r="S2181" t="n">
        <v>46.36</v>
      </c>
      <c r="T2181" t="n">
        <v>8391.59</v>
      </c>
      <c r="U2181" t="n">
        <v>0.72</v>
      </c>
      <c r="V2181" t="n">
        <v>0.89</v>
      </c>
      <c r="W2181" t="n">
        <v>9.220000000000001</v>
      </c>
      <c r="X2181" t="n">
        <v>0.53</v>
      </c>
      <c r="Y2181" t="n">
        <v>1</v>
      </c>
      <c r="Z2181" t="n">
        <v>10</v>
      </c>
    </row>
    <row r="2182">
      <c r="A2182" t="n">
        <v>24</v>
      </c>
      <c r="B2182" t="n">
        <v>65</v>
      </c>
      <c r="C2182" t="inlineStr">
        <is>
          <t xml:space="preserve">CONCLUIDO	</t>
        </is>
      </c>
      <c r="D2182" t="n">
        <v>3.7311</v>
      </c>
      <c r="E2182" t="n">
        <v>26.8</v>
      </c>
      <c r="F2182" t="n">
        <v>23.89</v>
      </c>
      <c r="G2182" t="n">
        <v>53.08</v>
      </c>
      <c r="H2182" t="n">
        <v>0.88</v>
      </c>
      <c r="I2182" t="n">
        <v>27</v>
      </c>
      <c r="J2182" t="n">
        <v>141.31</v>
      </c>
      <c r="K2182" t="n">
        <v>46.47</v>
      </c>
      <c r="L2182" t="n">
        <v>7</v>
      </c>
      <c r="M2182" t="n">
        <v>25</v>
      </c>
      <c r="N2182" t="n">
        <v>22.85</v>
      </c>
      <c r="O2182" t="n">
        <v>17662.75</v>
      </c>
      <c r="P2182" t="n">
        <v>248.42</v>
      </c>
      <c r="Q2182" t="n">
        <v>608.8099999999999</v>
      </c>
      <c r="R2182" t="n">
        <v>63.39</v>
      </c>
      <c r="S2182" t="n">
        <v>46.36</v>
      </c>
      <c r="T2182" t="n">
        <v>8105.19</v>
      </c>
      <c r="U2182" t="n">
        <v>0.73</v>
      </c>
      <c r="V2182" t="n">
        <v>0.89</v>
      </c>
      <c r="W2182" t="n">
        <v>9.220000000000001</v>
      </c>
      <c r="X2182" t="n">
        <v>0.51</v>
      </c>
      <c r="Y2182" t="n">
        <v>1</v>
      </c>
      <c r="Z2182" t="n">
        <v>10</v>
      </c>
    </row>
    <row r="2183">
      <c r="A2183" t="n">
        <v>25</v>
      </c>
      <c r="B2183" t="n">
        <v>65</v>
      </c>
      <c r="C2183" t="inlineStr">
        <is>
          <t xml:space="preserve">CONCLUIDO	</t>
        </is>
      </c>
      <c r="D2183" t="n">
        <v>3.7363</v>
      </c>
      <c r="E2183" t="n">
        <v>26.76</v>
      </c>
      <c r="F2183" t="n">
        <v>23.88</v>
      </c>
      <c r="G2183" t="n">
        <v>55.1</v>
      </c>
      <c r="H2183" t="n">
        <v>0.91</v>
      </c>
      <c r="I2183" t="n">
        <v>26</v>
      </c>
      <c r="J2183" t="n">
        <v>141.66</v>
      </c>
      <c r="K2183" t="n">
        <v>46.47</v>
      </c>
      <c r="L2183" t="n">
        <v>7.25</v>
      </c>
      <c r="M2183" t="n">
        <v>24</v>
      </c>
      <c r="N2183" t="n">
        <v>22.94</v>
      </c>
      <c r="O2183" t="n">
        <v>17704.77</v>
      </c>
      <c r="P2183" t="n">
        <v>247.15</v>
      </c>
      <c r="Q2183" t="n">
        <v>608.8200000000001</v>
      </c>
      <c r="R2183" t="n">
        <v>63.2</v>
      </c>
      <c r="S2183" t="n">
        <v>46.36</v>
      </c>
      <c r="T2183" t="n">
        <v>8017.28</v>
      </c>
      <c r="U2183" t="n">
        <v>0.73</v>
      </c>
      <c r="V2183" t="n">
        <v>0.89</v>
      </c>
      <c r="W2183" t="n">
        <v>9.220000000000001</v>
      </c>
      <c r="X2183" t="n">
        <v>0.5</v>
      </c>
      <c r="Y2183" t="n">
        <v>1</v>
      </c>
      <c r="Z2183" t="n">
        <v>10</v>
      </c>
    </row>
    <row r="2184">
      <c r="A2184" t="n">
        <v>26</v>
      </c>
      <c r="B2184" t="n">
        <v>65</v>
      </c>
      <c r="C2184" t="inlineStr">
        <is>
          <t xml:space="preserve">CONCLUIDO	</t>
        </is>
      </c>
      <c r="D2184" t="n">
        <v>3.7441</v>
      </c>
      <c r="E2184" t="n">
        <v>26.71</v>
      </c>
      <c r="F2184" t="n">
        <v>23.85</v>
      </c>
      <c r="G2184" t="n">
        <v>57.23</v>
      </c>
      <c r="H2184" t="n">
        <v>0.93</v>
      </c>
      <c r="I2184" t="n">
        <v>25</v>
      </c>
      <c r="J2184" t="n">
        <v>142</v>
      </c>
      <c r="K2184" t="n">
        <v>46.47</v>
      </c>
      <c r="L2184" t="n">
        <v>7.5</v>
      </c>
      <c r="M2184" t="n">
        <v>23</v>
      </c>
      <c r="N2184" t="n">
        <v>23.03</v>
      </c>
      <c r="O2184" t="n">
        <v>17746.83</v>
      </c>
      <c r="P2184" t="n">
        <v>246.54</v>
      </c>
      <c r="Q2184" t="n">
        <v>608.86</v>
      </c>
      <c r="R2184" t="n">
        <v>62.13</v>
      </c>
      <c r="S2184" t="n">
        <v>46.36</v>
      </c>
      <c r="T2184" t="n">
        <v>7489.87</v>
      </c>
      <c r="U2184" t="n">
        <v>0.75</v>
      </c>
      <c r="V2184" t="n">
        <v>0.89</v>
      </c>
      <c r="W2184" t="n">
        <v>9.220000000000001</v>
      </c>
      <c r="X2184" t="n">
        <v>0.48</v>
      </c>
      <c r="Y2184" t="n">
        <v>1</v>
      </c>
      <c r="Z2184" t="n">
        <v>10</v>
      </c>
    </row>
    <row r="2185">
      <c r="A2185" t="n">
        <v>27</v>
      </c>
      <c r="B2185" t="n">
        <v>65</v>
      </c>
      <c r="C2185" t="inlineStr">
        <is>
          <t xml:space="preserve">CONCLUIDO	</t>
        </is>
      </c>
      <c r="D2185" t="n">
        <v>3.75</v>
      </c>
      <c r="E2185" t="n">
        <v>26.67</v>
      </c>
      <c r="F2185" t="n">
        <v>23.83</v>
      </c>
      <c r="G2185" t="n">
        <v>59.58</v>
      </c>
      <c r="H2185" t="n">
        <v>0.96</v>
      </c>
      <c r="I2185" t="n">
        <v>24</v>
      </c>
      <c r="J2185" t="n">
        <v>142.34</v>
      </c>
      <c r="K2185" t="n">
        <v>46.47</v>
      </c>
      <c r="L2185" t="n">
        <v>7.75</v>
      </c>
      <c r="M2185" t="n">
        <v>22</v>
      </c>
      <c r="N2185" t="n">
        <v>23.12</v>
      </c>
      <c r="O2185" t="n">
        <v>17788.92</v>
      </c>
      <c r="P2185" t="n">
        <v>245.25</v>
      </c>
      <c r="Q2185" t="n">
        <v>608.89</v>
      </c>
      <c r="R2185" t="n">
        <v>61.63</v>
      </c>
      <c r="S2185" t="n">
        <v>46.36</v>
      </c>
      <c r="T2185" t="n">
        <v>7241.32</v>
      </c>
      <c r="U2185" t="n">
        <v>0.75</v>
      </c>
      <c r="V2185" t="n">
        <v>0.89</v>
      </c>
      <c r="W2185" t="n">
        <v>9.220000000000001</v>
      </c>
      <c r="X2185" t="n">
        <v>0.46</v>
      </c>
      <c r="Y2185" t="n">
        <v>1</v>
      </c>
      <c r="Z2185" t="n">
        <v>10</v>
      </c>
    </row>
    <row r="2186">
      <c r="A2186" t="n">
        <v>28</v>
      </c>
      <c r="B2186" t="n">
        <v>65</v>
      </c>
      <c r="C2186" t="inlineStr">
        <is>
          <t xml:space="preserve">CONCLUIDO	</t>
        </is>
      </c>
      <c r="D2186" t="n">
        <v>3.7581</v>
      </c>
      <c r="E2186" t="n">
        <v>26.61</v>
      </c>
      <c r="F2186" t="n">
        <v>23.8</v>
      </c>
      <c r="G2186" t="n">
        <v>62.09</v>
      </c>
      <c r="H2186" t="n">
        <v>0.99</v>
      </c>
      <c r="I2186" t="n">
        <v>23</v>
      </c>
      <c r="J2186" t="n">
        <v>142.68</v>
      </c>
      <c r="K2186" t="n">
        <v>46.47</v>
      </c>
      <c r="L2186" t="n">
        <v>8</v>
      </c>
      <c r="M2186" t="n">
        <v>21</v>
      </c>
      <c r="N2186" t="n">
        <v>23.21</v>
      </c>
      <c r="O2186" t="n">
        <v>17831.04</v>
      </c>
      <c r="P2186" t="n">
        <v>244.04</v>
      </c>
      <c r="Q2186" t="n">
        <v>608.87</v>
      </c>
      <c r="R2186" t="n">
        <v>60.87</v>
      </c>
      <c r="S2186" t="n">
        <v>46.36</v>
      </c>
      <c r="T2186" t="n">
        <v>6868.92</v>
      </c>
      <c r="U2186" t="n">
        <v>0.76</v>
      </c>
      <c r="V2186" t="n">
        <v>0.9</v>
      </c>
      <c r="W2186" t="n">
        <v>9.210000000000001</v>
      </c>
      <c r="X2186" t="n">
        <v>0.43</v>
      </c>
      <c r="Y2186" t="n">
        <v>1</v>
      </c>
      <c r="Z2186" t="n">
        <v>10</v>
      </c>
    </row>
    <row r="2187">
      <c r="A2187" t="n">
        <v>29</v>
      </c>
      <c r="B2187" t="n">
        <v>65</v>
      </c>
      <c r="C2187" t="inlineStr">
        <is>
          <t xml:space="preserve">CONCLUIDO	</t>
        </is>
      </c>
      <c r="D2187" t="n">
        <v>3.7552</v>
      </c>
      <c r="E2187" t="n">
        <v>26.63</v>
      </c>
      <c r="F2187" t="n">
        <v>23.82</v>
      </c>
      <c r="G2187" t="n">
        <v>62.15</v>
      </c>
      <c r="H2187" t="n">
        <v>1.02</v>
      </c>
      <c r="I2187" t="n">
        <v>23</v>
      </c>
      <c r="J2187" t="n">
        <v>143.02</v>
      </c>
      <c r="K2187" t="n">
        <v>46.47</v>
      </c>
      <c r="L2187" t="n">
        <v>8.25</v>
      </c>
      <c r="M2187" t="n">
        <v>21</v>
      </c>
      <c r="N2187" t="n">
        <v>23.3</v>
      </c>
      <c r="O2187" t="n">
        <v>17873.19</v>
      </c>
      <c r="P2187" t="n">
        <v>243.49</v>
      </c>
      <c r="Q2187" t="n">
        <v>608.87</v>
      </c>
      <c r="R2187" t="n">
        <v>61.34</v>
      </c>
      <c r="S2187" t="n">
        <v>46.36</v>
      </c>
      <c r="T2187" t="n">
        <v>7101.67</v>
      </c>
      <c r="U2187" t="n">
        <v>0.76</v>
      </c>
      <c r="V2187" t="n">
        <v>0.89</v>
      </c>
      <c r="W2187" t="n">
        <v>9.220000000000001</v>
      </c>
      <c r="X2187" t="n">
        <v>0.45</v>
      </c>
      <c r="Y2187" t="n">
        <v>1</v>
      </c>
      <c r="Z2187" t="n">
        <v>10</v>
      </c>
    </row>
    <row r="2188">
      <c r="A2188" t="n">
        <v>30</v>
      </c>
      <c r="B2188" t="n">
        <v>65</v>
      </c>
      <c r="C2188" t="inlineStr">
        <is>
          <t xml:space="preserve">CONCLUIDO	</t>
        </is>
      </c>
      <c r="D2188" t="n">
        <v>3.7631</v>
      </c>
      <c r="E2188" t="n">
        <v>26.57</v>
      </c>
      <c r="F2188" t="n">
        <v>23.79</v>
      </c>
      <c r="G2188" t="n">
        <v>64.89</v>
      </c>
      <c r="H2188" t="n">
        <v>1.05</v>
      </c>
      <c r="I2188" t="n">
        <v>22</v>
      </c>
      <c r="J2188" t="n">
        <v>143.36</v>
      </c>
      <c r="K2188" t="n">
        <v>46.47</v>
      </c>
      <c r="L2188" t="n">
        <v>8.5</v>
      </c>
      <c r="M2188" t="n">
        <v>20</v>
      </c>
      <c r="N2188" t="n">
        <v>23.4</v>
      </c>
      <c r="O2188" t="n">
        <v>17915.37</v>
      </c>
      <c r="P2188" t="n">
        <v>242.78</v>
      </c>
      <c r="Q2188" t="n">
        <v>608.79</v>
      </c>
      <c r="R2188" t="n">
        <v>60.57</v>
      </c>
      <c r="S2188" t="n">
        <v>46.36</v>
      </c>
      <c r="T2188" t="n">
        <v>6722.13</v>
      </c>
      <c r="U2188" t="n">
        <v>0.77</v>
      </c>
      <c r="V2188" t="n">
        <v>0.9</v>
      </c>
      <c r="W2188" t="n">
        <v>9.210000000000001</v>
      </c>
      <c r="X2188" t="n">
        <v>0.42</v>
      </c>
      <c r="Y2188" t="n">
        <v>1</v>
      </c>
      <c r="Z2188" t="n">
        <v>10</v>
      </c>
    </row>
    <row r="2189">
      <c r="A2189" t="n">
        <v>31</v>
      </c>
      <c r="B2189" t="n">
        <v>65</v>
      </c>
      <c r="C2189" t="inlineStr">
        <is>
          <t xml:space="preserve">CONCLUIDO	</t>
        </is>
      </c>
      <c r="D2189" t="n">
        <v>3.7686</v>
      </c>
      <c r="E2189" t="n">
        <v>26.53</v>
      </c>
      <c r="F2189" t="n">
        <v>23.78</v>
      </c>
      <c r="G2189" t="n">
        <v>67.95</v>
      </c>
      <c r="H2189" t="n">
        <v>1.08</v>
      </c>
      <c r="I2189" t="n">
        <v>21</v>
      </c>
      <c r="J2189" t="n">
        <v>143.7</v>
      </c>
      <c r="K2189" t="n">
        <v>46.47</v>
      </c>
      <c r="L2189" t="n">
        <v>8.75</v>
      </c>
      <c r="M2189" t="n">
        <v>19</v>
      </c>
      <c r="N2189" t="n">
        <v>23.49</v>
      </c>
      <c r="O2189" t="n">
        <v>17957.59</v>
      </c>
      <c r="P2189" t="n">
        <v>241.79</v>
      </c>
      <c r="Q2189" t="n">
        <v>608.84</v>
      </c>
      <c r="R2189" t="n">
        <v>60.11</v>
      </c>
      <c r="S2189" t="n">
        <v>46.36</v>
      </c>
      <c r="T2189" t="n">
        <v>6495.4</v>
      </c>
      <c r="U2189" t="n">
        <v>0.77</v>
      </c>
      <c r="V2189" t="n">
        <v>0.9</v>
      </c>
      <c r="W2189" t="n">
        <v>9.220000000000001</v>
      </c>
      <c r="X2189" t="n">
        <v>0.41</v>
      </c>
      <c r="Y2189" t="n">
        <v>1</v>
      </c>
      <c r="Z2189" t="n">
        <v>10</v>
      </c>
    </row>
    <row r="2190">
      <c r="A2190" t="n">
        <v>32</v>
      </c>
      <c r="B2190" t="n">
        <v>65</v>
      </c>
      <c r="C2190" t="inlineStr">
        <is>
          <t xml:space="preserve">CONCLUIDO	</t>
        </is>
      </c>
      <c r="D2190" t="n">
        <v>3.772</v>
      </c>
      <c r="E2190" t="n">
        <v>26.51</v>
      </c>
      <c r="F2190" t="n">
        <v>23.76</v>
      </c>
      <c r="G2190" t="n">
        <v>67.88</v>
      </c>
      <c r="H2190" t="n">
        <v>1.11</v>
      </c>
      <c r="I2190" t="n">
        <v>21</v>
      </c>
      <c r="J2190" t="n">
        <v>144.05</v>
      </c>
      <c r="K2190" t="n">
        <v>46.47</v>
      </c>
      <c r="L2190" t="n">
        <v>9</v>
      </c>
      <c r="M2190" t="n">
        <v>19</v>
      </c>
      <c r="N2190" t="n">
        <v>23.58</v>
      </c>
      <c r="O2190" t="n">
        <v>17999.83</v>
      </c>
      <c r="P2190" t="n">
        <v>240.75</v>
      </c>
      <c r="Q2190" t="n">
        <v>608.83</v>
      </c>
      <c r="R2190" t="n">
        <v>59.33</v>
      </c>
      <c r="S2190" t="n">
        <v>46.36</v>
      </c>
      <c r="T2190" t="n">
        <v>6109.59</v>
      </c>
      <c r="U2190" t="n">
        <v>0.78</v>
      </c>
      <c r="V2190" t="n">
        <v>0.9</v>
      </c>
      <c r="W2190" t="n">
        <v>9.210000000000001</v>
      </c>
      <c r="X2190" t="n">
        <v>0.39</v>
      </c>
      <c r="Y2190" t="n">
        <v>1</v>
      </c>
      <c r="Z2190" t="n">
        <v>10</v>
      </c>
    </row>
    <row r="2191">
      <c r="A2191" t="n">
        <v>33</v>
      </c>
      <c r="B2191" t="n">
        <v>65</v>
      </c>
      <c r="C2191" t="inlineStr">
        <is>
          <t xml:space="preserve">CONCLUIDO	</t>
        </is>
      </c>
      <c r="D2191" t="n">
        <v>3.7766</v>
      </c>
      <c r="E2191" t="n">
        <v>26.48</v>
      </c>
      <c r="F2191" t="n">
        <v>23.75</v>
      </c>
      <c r="G2191" t="n">
        <v>71.26000000000001</v>
      </c>
      <c r="H2191" t="n">
        <v>1.13</v>
      </c>
      <c r="I2191" t="n">
        <v>20</v>
      </c>
      <c r="J2191" t="n">
        <v>144.39</v>
      </c>
      <c r="K2191" t="n">
        <v>46.47</v>
      </c>
      <c r="L2191" t="n">
        <v>9.25</v>
      </c>
      <c r="M2191" t="n">
        <v>18</v>
      </c>
      <c r="N2191" t="n">
        <v>23.67</v>
      </c>
      <c r="O2191" t="n">
        <v>18042.12</v>
      </c>
      <c r="P2191" t="n">
        <v>239.98</v>
      </c>
      <c r="Q2191" t="n">
        <v>608.85</v>
      </c>
      <c r="R2191" t="n">
        <v>59.15</v>
      </c>
      <c r="S2191" t="n">
        <v>46.36</v>
      </c>
      <c r="T2191" t="n">
        <v>6023.3</v>
      </c>
      <c r="U2191" t="n">
        <v>0.78</v>
      </c>
      <c r="V2191" t="n">
        <v>0.9</v>
      </c>
      <c r="W2191" t="n">
        <v>9.210000000000001</v>
      </c>
      <c r="X2191" t="n">
        <v>0.38</v>
      </c>
      <c r="Y2191" t="n">
        <v>1</v>
      </c>
      <c r="Z2191" t="n">
        <v>10</v>
      </c>
    </row>
    <row r="2192">
      <c r="A2192" t="n">
        <v>34</v>
      </c>
      <c r="B2192" t="n">
        <v>65</v>
      </c>
      <c r="C2192" t="inlineStr">
        <is>
          <t xml:space="preserve">CONCLUIDO	</t>
        </is>
      </c>
      <c r="D2192" t="n">
        <v>3.7833</v>
      </c>
      <c r="E2192" t="n">
        <v>26.43</v>
      </c>
      <c r="F2192" t="n">
        <v>23.73</v>
      </c>
      <c r="G2192" t="n">
        <v>74.95</v>
      </c>
      <c r="H2192" t="n">
        <v>1.16</v>
      </c>
      <c r="I2192" t="n">
        <v>19</v>
      </c>
      <c r="J2192" t="n">
        <v>144.73</v>
      </c>
      <c r="K2192" t="n">
        <v>46.47</v>
      </c>
      <c r="L2192" t="n">
        <v>9.5</v>
      </c>
      <c r="M2192" t="n">
        <v>17</v>
      </c>
      <c r="N2192" t="n">
        <v>23.77</v>
      </c>
      <c r="O2192" t="n">
        <v>18084.43</v>
      </c>
      <c r="P2192" t="n">
        <v>238.98</v>
      </c>
      <c r="Q2192" t="n">
        <v>608.85</v>
      </c>
      <c r="R2192" t="n">
        <v>58.5</v>
      </c>
      <c r="S2192" t="n">
        <v>46.36</v>
      </c>
      <c r="T2192" t="n">
        <v>5703.15</v>
      </c>
      <c r="U2192" t="n">
        <v>0.79</v>
      </c>
      <c r="V2192" t="n">
        <v>0.9</v>
      </c>
      <c r="W2192" t="n">
        <v>9.210000000000001</v>
      </c>
      <c r="X2192" t="n">
        <v>0.36</v>
      </c>
      <c r="Y2192" t="n">
        <v>1</v>
      </c>
      <c r="Z2192" t="n">
        <v>10</v>
      </c>
    </row>
    <row r="2193">
      <c r="A2193" t="n">
        <v>35</v>
      </c>
      <c r="B2193" t="n">
        <v>65</v>
      </c>
      <c r="C2193" t="inlineStr">
        <is>
          <t xml:space="preserve">CONCLUIDO	</t>
        </is>
      </c>
      <c r="D2193" t="n">
        <v>3.7837</v>
      </c>
      <c r="E2193" t="n">
        <v>26.43</v>
      </c>
      <c r="F2193" t="n">
        <v>23.73</v>
      </c>
      <c r="G2193" t="n">
        <v>74.94</v>
      </c>
      <c r="H2193" t="n">
        <v>1.19</v>
      </c>
      <c r="I2193" t="n">
        <v>19</v>
      </c>
      <c r="J2193" t="n">
        <v>145.08</v>
      </c>
      <c r="K2193" t="n">
        <v>46.47</v>
      </c>
      <c r="L2193" t="n">
        <v>9.75</v>
      </c>
      <c r="M2193" t="n">
        <v>17</v>
      </c>
      <c r="N2193" t="n">
        <v>23.86</v>
      </c>
      <c r="O2193" t="n">
        <v>18126.77</v>
      </c>
      <c r="P2193" t="n">
        <v>238.49</v>
      </c>
      <c r="Q2193" t="n">
        <v>608.85</v>
      </c>
      <c r="R2193" t="n">
        <v>58.66</v>
      </c>
      <c r="S2193" t="n">
        <v>46.36</v>
      </c>
      <c r="T2193" t="n">
        <v>5783.46</v>
      </c>
      <c r="U2193" t="n">
        <v>0.79</v>
      </c>
      <c r="V2193" t="n">
        <v>0.9</v>
      </c>
      <c r="W2193" t="n">
        <v>9.210000000000001</v>
      </c>
      <c r="X2193" t="n">
        <v>0.36</v>
      </c>
      <c r="Y2193" t="n">
        <v>1</v>
      </c>
      <c r="Z2193" t="n">
        <v>10</v>
      </c>
    </row>
    <row r="2194">
      <c r="A2194" t="n">
        <v>36</v>
      </c>
      <c r="B2194" t="n">
        <v>65</v>
      </c>
      <c r="C2194" t="inlineStr">
        <is>
          <t xml:space="preserve">CONCLUIDO	</t>
        </is>
      </c>
      <c r="D2194" t="n">
        <v>3.7908</v>
      </c>
      <c r="E2194" t="n">
        <v>26.38</v>
      </c>
      <c r="F2194" t="n">
        <v>23.71</v>
      </c>
      <c r="G2194" t="n">
        <v>79.03</v>
      </c>
      <c r="H2194" t="n">
        <v>1.22</v>
      </c>
      <c r="I2194" t="n">
        <v>18</v>
      </c>
      <c r="J2194" t="n">
        <v>145.42</v>
      </c>
      <c r="K2194" t="n">
        <v>46.47</v>
      </c>
      <c r="L2194" t="n">
        <v>10</v>
      </c>
      <c r="M2194" t="n">
        <v>16</v>
      </c>
      <c r="N2194" t="n">
        <v>23.95</v>
      </c>
      <c r="O2194" t="n">
        <v>18169.15</v>
      </c>
      <c r="P2194" t="n">
        <v>236.82</v>
      </c>
      <c r="Q2194" t="n">
        <v>608.79</v>
      </c>
      <c r="R2194" t="n">
        <v>58.05</v>
      </c>
      <c r="S2194" t="n">
        <v>46.36</v>
      </c>
      <c r="T2194" t="n">
        <v>5484.89</v>
      </c>
      <c r="U2194" t="n">
        <v>0.8</v>
      </c>
      <c r="V2194" t="n">
        <v>0.9</v>
      </c>
      <c r="W2194" t="n">
        <v>9.199999999999999</v>
      </c>
      <c r="X2194" t="n">
        <v>0.34</v>
      </c>
      <c r="Y2194" t="n">
        <v>1</v>
      </c>
      <c r="Z2194" t="n">
        <v>10</v>
      </c>
    </row>
    <row r="2195">
      <c r="A2195" t="n">
        <v>37</v>
      </c>
      <c r="B2195" t="n">
        <v>65</v>
      </c>
      <c r="C2195" t="inlineStr">
        <is>
          <t xml:space="preserve">CONCLUIDO	</t>
        </is>
      </c>
      <c r="D2195" t="n">
        <v>3.792</v>
      </c>
      <c r="E2195" t="n">
        <v>26.37</v>
      </c>
      <c r="F2195" t="n">
        <v>23.7</v>
      </c>
      <c r="G2195" t="n">
        <v>79</v>
      </c>
      <c r="H2195" t="n">
        <v>1.24</v>
      </c>
      <c r="I2195" t="n">
        <v>18</v>
      </c>
      <c r="J2195" t="n">
        <v>145.76</v>
      </c>
      <c r="K2195" t="n">
        <v>46.47</v>
      </c>
      <c r="L2195" t="n">
        <v>10.25</v>
      </c>
      <c r="M2195" t="n">
        <v>16</v>
      </c>
      <c r="N2195" t="n">
        <v>24.05</v>
      </c>
      <c r="O2195" t="n">
        <v>18211.56</v>
      </c>
      <c r="P2195" t="n">
        <v>236.91</v>
      </c>
      <c r="Q2195" t="n">
        <v>608.84</v>
      </c>
      <c r="R2195" t="n">
        <v>57.4</v>
      </c>
      <c r="S2195" t="n">
        <v>46.36</v>
      </c>
      <c r="T2195" t="n">
        <v>5157.04</v>
      </c>
      <c r="U2195" t="n">
        <v>0.8100000000000001</v>
      </c>
      <c r="V2195" t="n">
        <v>0.9</v>
      </c>
      <c r="W2195" t="n">
        <v>9.210000000000001</v>
      </c>
      <c r="X2195" t="n">
        <v>0.33</v>
      </c>
      <c r="Y2195" t="n">
        <v>1</v>
      </c>
      <c r="Z2195" t="n">
        <v>10</v>
      </c>
    </row>
    <row r="2196">
      <c r="A2196" t="n">
        <v>38</v>
      </c>
      <c r="B2196" t="n">
        <v>65</v>
      </c>
      <c r="C2196" t="inlineStr">
        <is>
          <t xml:space="preserve">CONCLUIDO	</t>
        </is>
      </c>
      <c r="D2196" t="n">
        <v>3.7988</v>
      </c>
      <c r="E2196" t="n">
        <v>26.32</v>
      </c>
      <c r="F2196" t="n">
        <v>23.68</v>
      </c>
      <c r="G2196" t="n">
        <v>83.58</v>
      </c>
      <c r="H2196" t="n">
        <v>1.27</v>
      </c>
      <c r="I2196" t="n">
        <v>17</v>
      </c>
      <c r="J2196" t="n">
        <v>146.11</v>
      </c>
      <c r="K2196" t="n">
        <v>46.47</v>
      </c>
      <c r="L2196" t="n">
        <v>10.5</v>
      </c>
      <c r="M2196" t="n">
        <v>15</v>
      </c>
      <c r="N2196" t="n">
        <v>24.14</v>
      </c>
      <c r="O2196" t="n">
        <v>18254.01</v>
      </c>
      <c r="P2196" t="n">
        <v>234.48</v>
      </c>
      <c r="Q2196" t="n">
        <v>608.85</v>
      </c>
      <c r="R2196" t="n">
        <v>57</v>
      </c>
      <c r="S2196" t="n">
        <v>46.36</v>
      </c>
      <c r="T2196" t="n">
        <v>4964.97</v>
      </c>
      <c r="U2196" t="n">
        <v>0.8100000000000001</v>
      </c>
      <c r="V2196" t="n">
        <v>0.9</v>
      </c>
      <c r="W2196" t="n">
        <v>9.199999999999999</v>
      </c>
      <c r="X2196" t="n">
        <v>0.31</v>
      </c>
      <c r="Y2196" t="n">
        <v>1</v>
      </c>
      <c r="Z2196" t="n">
        <v>10</v>
      </c>
    </row>
    <row r="2197">
      <c r="A2197" t="n">
        <v>39</v>
      </c>
      <c r="B2197" t="n">
        <v>65</v>
      </c>
      <c r="C2197" t="inlineStr">
        <is>
          <t xml:space="preserve">CONCLUIDO	</t>
        </is>
      </c>
      <c r="D2197" t="n">
        <v>3.7974</v>
      </c>
      <c r="E2197" t="n">
        <v>26.33</v>
      </c>
      <c r="F2197" t="n">
        <v>23.69</v>
      </c>
      <c r="G2197" t="n">
        <v>83.61</v>
      </c>
      <c r="H2197" t="n">
        <v>1.3</v>
      </c>
      <c r="I2197" t="n">
        <v>17</v>
      </c>
      <c r="J2197" t="n">
        <v>146.45</v>
      </c>
      <c r="K2197" t="n">
        <v>46.47</v>
      </c>
      <c r="L2197" t="n">
        <v>10.75</v>
      </c>
      <c r="M2197" t="n">
        <v>15</v>
      </c>
      <c r="N2197" t="n">
        <v>24.24</v>
      </c>
      <c r="O2197" t="n">
        <v>18296.48</v>
      </c>
      <c r="P2197" t="n">
        <v>234.91</v>
      </c>
      <c r="Q2197" t="n">
        <v>608.84</v>
      </c>
      <c r="R2197" t="n">
        <v>57.23</v>
      </c>
      <c r="S2197" t="n">
        <v>46.36</v>
      </c>
      <c r="T2197" t="n">
        <v>5075.51</v>
      </c>
      <c r="U2197" t="n">
        <v>0.8100000000000001</v>
      </c>
      <c r="V2197" t="n">
        <v>0.9</v>
      </c>
      <c r="W2197" t="n">
        <v>9.210000000000001</v>
      </c>
      <c r="X2197" t="n">
        <v>0.32</v>
      </c>
      <c r="Y2197" t="n">
        <v>1</v>
      </c>
      <c r="Z2197" t="n">
        <v>10</v>
      </c>
    </row>
    <row r="2198">
      <c r="A2198" t="n">
        <v>40</v>
      </c>
      <c r="B2198" t="n">
        <v>65</v>
      </c>
      <c r="C2198" t="inlineStr">
        <is>
          <t xml:space="preserve">CONCLUIDO	</t>
        </is>
      </c>
      <c r="D2198" t="n">
        <v>3.7973</v>
      </c>
      <c r="E2198" t="n">
        <v>26.33</v>
      </c>
      <c r="F2198" t="n">
        <v>23.69</v>
      </c>
      <c r="G2198" t="n">
        <v>83.62</v>
      </c>
      <c r="H2198" t="n">
        <v>1.33</v>
      </c>
      <c r="I2198" t="n">
        <v>17</v>
      </c>
      <c r="J2198" t="n">
        <v>146.8</v>
      </c>
      <c r="K2198" t="n">
        <v>46.47</v>
      </c>
      <c r="L2198" t="n">
        <v>11</v>
      </c>
      <c r="M2198" t="n">
        <v>15</v>
      </c>
      <c r="N2198" t="n">
        <v>24.33</v>
      </c>
      <c r="O2198" t="n">
        <v>18338.99</v>
      </c>
      <c r="P2198" t="n">
        <v>234.06</v>
      </c>
      <c r="Q2198" t="n">
        <v>608.88</v>
      </c>
      <c r="R2198" t="n">
        <v>57.39</v>
      </c>
      <c r="S2198" t="n">
        <v>46.36</v>
      </c>
      <c r="T2198" t="n">
        <v>5158.29</v>
      </c>
      <c r="U2198" t="n">
        <v>0.8100000000000001</v>
      </c>
      <c r="V2198" t="n">
        <v>0.9</v>
      </c>
      <c r="W2198" t="n">
        <v>9.199999999999999</v>
      </c>
      <c r="X2198" t="n">
        <v>0.32</v>
      </c>
      <c r="Y2198" t="n">
        <v>1</v>
      </c>
      <c r="Z2198" t="n">
        <v>10</v>
      </c>
    </row>
    <row r="2199">
      <c r="A2199" t="n">
        <v>41</v>
      </c>
      <c r="B2199" t="n">
        <v>65</v>
      </c>
      <c r="C2199" t="inlineStr">
        <is>
          <t xml:space="preserve">CONCLUIDO	</t>
        </is>
      </c>
      <c r="D2199" t="n">
        <v>3.8041</v>
      </c>
      <c r="E2199" t="n">
        <v>26.29</v>
      </c>
      <c r="F2199" t="n">
        <v>23.67</v>
      </c>
      <c r="G2199" t="n">
        <v>88.77</v>
      </c>
      <c r="H2199" t="n">
        <v>1.35</v>
      </c>
      <c r="I2199" t="n">
        <v>16</v>
      </c>
      <c r="J2199" t="n">
        <v>147.14</v>
      </c>
      <c r="K2199" t="n">
        <v>46.47</v>
      </c>
      <c r="L2199" t="n">
        <v>11.25</v>
      </c>
      <c r="M2199" t="n">
        <v>14</v>
      </c>
      <c r="N2199" t="n">
        <v>24.43</v>
      </c>
      <c r="O2199" t="n">
        <v>18381.53</v>
      </c>
      <c r="P2199" t="n">
        <v>233.06</v>
      </c>
      <c r="Q2199" t="n">
        <v>608.8099999999999</v>
      </c>
      <c r="R2199" t="n">
        <v>56.56</v>
      </c>
      <c r="S2199" t="n">
        <v>46.36</v>
      </c>
      <c r="T2199" t="n">
        <v>4749.39</v>
      </c>
      <c r="U2199" t="n">
        <v>0.82</v>
      </c>
      <c r="V2199" t="n">
        <v>0.9</v>
      </c>
      <c r="W2199" t="n">
        <v>9.210000000000001</v>
      </c>
      <c r="X2199" t="n">
        <v>0.3</v>
      </c>
      <c r="Y2199" t="n">
        <v>1</v>
      </c>
      <c r="Z2199" t="n">
        <v>10</v>
      </c>
    </row>
    <row r="2200">
      <c r="A2200" t="n">
        <v>42</v>
      </c>
      <c r="B2200" t="n">
        <v>65</v>
      </c>
      <c r="C2200" t="inlineStr">
        <is>
          <t xml:space="preserve">CONCLUIDO	</t>
        </is>
      </c>
      <c r="D2200" t="n">
        <v>3.8009</v>
      </c>
      <c r="E2200" t="n">
        <v>26.31</v>
      </c>
      <c r="F2200" t="n">
        <v>23.69</v>
      </c>
      <c r="G2200" t="n">
        <v>88.84999999999999</v>
      </c>
      <c r="H2200" t="n">
        <v>1.38</v>
      </c>
      <c r="I2200" t="n">
        <v>16</v>
      </c>
      <c r="J2200" t="n">
        <v>147.49</v>
      </c>
      <c r="K2200" t="n">
        <v>46.47</v>
      </c>
      <c r="L2200" t="n">
        <v>11.5</v>
      </c>
      <c r="M2200" t="n">
        <v>14</v>
      </c>
      <c r="N2200" t="n">
        <v>24.52</v>
      </c>
      <c r="O2200" t="n">
        <v>18424.11</v>
      </c>
      <c r="P2200" t="n">
        <v>232.44</v>
      </c>
      <c r="Q2200" t="n">
        <v>608.8099999999999</v>
      </c>
      <c r="R2200" t="n">
        <v>57.36</v>
      </c>
      <c r="S2200" t="n">
        <v>46.36</v>
      </c>
      <c r="T2200" t="n">
        <v>5149.36</v>
      </c>
      <c r="U2200" t="n">
        <v>0.8100000000000001</v>
      </c>
      <c r="V2200" t="n">
        <v>0.9</v>
      </c>
      <c r="W2200" t="n">
        <v>9.210000000000001</v>
      </c>
      <c r="X2200" t="n">
        <v>0.32</v>
      </c>
      <c r="Y2200" t="n">
        <v>1</v>
      </c>
      <c r="Z2200" t="n">
        <v>10</v>
      </c>
    </row>
    <row r="2201">
      <c r="A2201" t="n">
        <v>43</v>
      </c>
      <c r="B2201" t="n">
        <v>65</v>
      </c>
      <c r="C2201" t="inlineStr">
        <is>
          <t xml:space="preserve">CONCLUIDO	</t>
        </is>
      </c>
      <c r="D2201" t="n">
        <v>3.802</v>
      </c>
      <c r="E2201" t="n">
        <v>26.3</v>
      </c>
      <c r="F2201" t="n">
        <v>23.69</v>
      </c>
      <c r="G2201" t="n">
        <v>88.81999999999999</v>
      </c>
      <c r="H2201" t="n">
        <v>1.41</v>
      </c>
      <c r="I2201" t="n">
        <v>16</v>
      </c>
      <c r="J2201" t="n">
        <v>147.83</v>
      </c>
      <c r="K2201" t="n">
        <v>46.47</v>
      </c>
      <c r="L2201" t="n">
        <v>11.75</v>
      </c>
      <c r="M2201" t="n">
        <v>14</v>
      </c>
      <c r="N2201" t="n">
        <v>24.62</v>
      </c>
      <c r="O2201" t="n">
        <v>18466.71</v>
      </c>
      <c r="P2201" t="n">
        <v>230.52</v>
      </c>
      <c r="Q2201" t="n">
        <v>608.83</v>
      </c>
      <c r="R2201" t="n">
        <v>57.43</v>
      </c>
      <c r="S2201" t="n">
        <v>46.36</v>
      </c>
      <c r="T2201" t="n">
        <v>5181.54</v>
      </c>
      <c r="U2201" t="n">
        <v>0.8100000000000001</v>
      </c>
      <c r="V2201" t="n">
        <v>0.9</v>
      </c>
      <c r="W2201" t="n">
        <v>9.199999999999999</v>
      </c>
      <c r="X2201" t="n">
        <v>0.32</v>
      </c>
      <c r="Y2201" t="n">
        <v>1</v>
      </c>
      <c r="Z2201" t="n">
        <v>10</v>
      </c>
    </row>
    <row r="2202">
      <c r="A2202" t="n">
        <v>44</v>
      </c>
      <c r="B2202" t="n">
        <v>65</v>
      </c>
      <c r="C2202" t="inlineStr">
        <is>
          <t xml:space="preserve">CONCLUIDO	</t>
        </is>
      </c>
      <c r="D2202" t="n">
        <v>3.8125</v>
      </c>
      <c r="E2202" t="n">
        <v>26.23</v>
      </c>
      <c r="F2202" t="n">
        <v>23.64</v>
      </c>
      <c r="G2202" t="n">
        <v>94.56</v>
      </c>
      <c r="H2202" t="n">
        <v>1.43</v>
      </c>
      <c r="I2202" t="n">
        <v>15</v>
      </c>
      <c r="J2202" t="n">
        <v>148.18</v>
      </c>
      <c r="K2202" t="n">
        <v>46.47</v>
      </c>
      <c r="L2202" t="n">
        <v>12</v>
      </c>
      <c r="M2202" t="n">
        <v>13</v>
      </c>
      <c r="N2202" t="n">
        <v>24.71</v>
      </c>
      <c r="O2202" t="n">
        <v>18509.36</v>
      </c>
      <c r="P2202" t="n">
        <v>230.3</v>
      </c>
      <c r="Q2202" t="n">
        <v>608.78</v>
      </c>
      <c r="R2202" t="n">
        <v>55.9</v>
      </c>
      <c r="S2202" t="n">
        <v>46.36</v>
      </c>
      <c r="T2202" t="n">
        <v>4424.3</v>
      </c>
      <c r="U2202" t="n">
        <v>0.83</v>
      </c>
      <c r="V2202" t="n">
        <v>0.9</v>
      </c>
      <c r="W2202" t="n">
        <v>9.199999999999999</v>
      </c>
      <c r="X2202" t="n">
        <v>0.27</v>
      </c>
      <c r="Y2202" t="n">
        <v>1</v>
      </c>
      <c r="Z2202" t="n">
        <v>10</v>
      </c>
    </row>
    <row r="2203">
      <c r="A2203" t="n">
        <v>45</v>
      </c>
      <c r="B2203" t="n">
        <v>65</v>
      </c>
      <c r="C2203" t="inlineStr">
        <is>
          <t xml:space="preserve">CONCLUIDO	</t>
        </is>
      </c>
      <c r="D2203" t="n">
        <v>3.8095</v>
      </c>
      <c r="E2203" t="n">
        <v>26.25</v>
      </c>
      <c r="F2203" t="n">
        <v>23.66</v>
      </c>
      <c r="G2203" t="n">
        <v>94.65000000000001</v>
      </c>
      <c r="H2203" t="n">
        <v>1.46</v>
      </c>
      <c r="I2203" t="n">
        <v>15</v>
      </c>
      <c r="J2203" t="n">
        <v>148.52</v>
      </c>
      <c r="K2203" t="n">
        <v>46.47</v>
      </c>
      <c r="L2203" t="n">
        <v>12.25</v>
      </c>
      <c r="M2203" t="n">
        <v>13</v>
      </c>
      <c r="N2203" t="n">
        <v>24.81</v>
      </c>
      <c r="O2203" t="n">
        <v>18552.03</v>
      </c>
      <c r="P2203" t="n">
        <v>229.65</v>
      </c>
      <c r="Q2203" t="n">
        <v>608.8099999999999</v>
      </c>
      <c r="R2203" t="n">
        <v>56.52</v>
      </c>
      <c r="S2203" t="n">
        <v>46.36</v>
      </c>
      <c r="T2203" t="n">
        <v>4731.71</v>
      </c>
      <c r="U2203" t="n">
        <v>0.82</v>
      </c>
      <c r="V2203" t="n">
        <v>0.9</v>
      </c>
      <c r="W2203" t="n">
        <v>9.199999999999999</v>
      </c>
      <c r="X2203" t="n">
        <v>0.29</v>
      </c>
      <c r="Y2203" t="n">
        <v>1</v>
      </c>
      <c r="Z2203" t="n">
        <v>10</v>
      </c>
    </row>
    <row r="2204">
      <c r="A2204" t="n">
        <v>46</v>
      </c>
      <c r="B2204" t="n">
        <v>65</v>
      </c>
      <c r="C2204" t="inlineStr">
        <is>
          <t xml:space="preserve">CONCLUIDO	</t>
        </is>
      </c>
      <c r="D2204" t="n">
        <v>3.8107</v>
      </c>
      <c r="E2204" t="n">
        <v>26.24</v>
      </c>
      <c r="F2204" t="n">
        <v>23.65</v>
      </c>
      <c r="G2204" t="n">
        <v>94.61</v>
      </c>
      <c r="H2204" t="n">
        <v>1.49</v>
      </c>
      <c r="I2204" t="n">
        <v>15</v>
      </c>
      <c r="J2204" t="n">
        <v>148.87</v>
      </c>
      <c r="K2204" t="n">
        <v>46.47</v>
      </c>
      <c r="L2204" t="n">
        <v>12.5</v>
      </c>
      <c r="M2204" t="n">
        <v>13</v>
      </c>
      <c r="N2204" t="n">
        <v>24.9</v>
      </c>
      <c r="O2204" t="n">
        <v>18594.74</v>
      </c>
      <c r="P2204" t="n">
        <v>227.81</v>
      </c>
      <c r="Q2204" t="n">
        <v>608.79</v>
      </c>
      <c r="R2204" t="n">
        <v>56.16</v>
      </c>
      <c r="S2204" t="n">
        <v>46.36</v>
      </c>
      <c r="T2204" t="n">
        <v>4554.29</v>
      </c>
      <c r="U2204" t="n">
        <v>0.83</v>
      </c>
      <c r="V2204" t="n">
        <v>0.9</v>
      </c>
      <c r="W2204" t="n">
        <v>9.199999999999999</v>
      </c>
      <c r="X2204" t="n">
        <v>0.28</v>
      </c>
      <c r="Y2204" t="n">
        <v>1</v>
      </c>
      <c r="Z2204" t="n">
        <v>10</v>
      </c>
    </row>
    <row r="2205">
      <c r="A2205" t="n">
        <v>47</v>
      </c>
      <c r="B2205" t="n">
        <v>65</v>
      </c>
      <c r="C2205" t="inlineStr">
        <is>
          <t xml:space="preserve">CONCLUIDO	</t>
        </is>
      </c>
      <c r="D2205" t="n">
        <v>3.8187</v>
      </c>
      <c r="E2205" t="n">
        <v>26.19</v>
      </c>
      <c r="F2205" t="n">
        <v>23.63</v>
      </c>
      <c r="G2205" t="n">
        <v>101.25</v>
      </c>
      <c r="H2205" t="n">
        <v>1.51</v>
      </c>
      <c r="I2205" t="n">
        <v>14</v>
      </c>
      <c r="J2205" t="n">
        <v>149.22</v>
      </c>
      <c r="K2205" t="n">
        <v>46.47</v>
      </c>
      <c r="L2205" t="n">
        <v>12.75</v>
      </c>
      <c r="M2205" t="n">
        <v>12</v>
      </c>
      <c r="N2205" t="n">
        <v>25</v>
      </c>
      <c r="O2205" t="n">
        <v>18637.48</v>
      </c>
      <c r="P2205" t="n">
        <v>227.88</v>
      </c>
      <c r="Q2205" t="n">
        <v>608.8099999999999</v>
      </c>
      <c r="R2205" t="n">
        <v>55.25</v>
      </c>
      <c r="S2205" t="n">
        <v>46.36</v>
      </c>
      <c r="T2205" t="n">
        <v>4104.88</v>
      </c>
      <c r="U2205" t="n">
        <v>0.84</v>
      </c>
      <c r="V2205" t="n">
        <v>0.9</v>
      </c>
      <c r="W2205" t="n">
        <v>9.199999999999999</v>
      </c>
      <c r="X2205" t="n">
        <v>0.25</v>
      </c>
      <c r="Y2205" t="n">
        <v>1</v>
      </c>
      <c r="Z2205" t="n">
        <v>10</v>
      </c>
    </row>
    <row r="2206">
      <c r="A2206" t="n">
        <v>48</v>
      </c>
      <c r="B2206" t="n">
        <v>65</v>
      </c>
      <c r="C2206" t="inlineStr">
        <is>
          <t xml:space="preserve">CONCLUIDO	</t>
        </is>
      </c>
      <c r="D2206" t="n">
        <v>3.8195</v>
      </c>
      <c r="E2206" t="n">
        <v>26.18</v>
      </c>
      <c r="F2206" t="n">
        <v>23.62</v>
      </c>
      <c r="G2206" t="n">
        <v>101.23</v>
      </c>
      <c r="H2206" t="n">
        <v>1.54</v>
      </c>
      <c r="I2206" t="n">
        <v>14</v>
      </c>
      <c r="J2206" t="n">
        <v>149.56</v>
      </c>
      <c r="K2206" t="n">
        <v>46.47</v>
      </c>
      <c r="L2206" t="n">
        <v>13</v>
      </c>
      <c r="M2206" t="n">
        <v>12</v>
      </c>
      <c r="N2206" t="n">
        <v>25.1</v>
      </c>
      <c r="O2206" t="n">
        <v>18680.25</v>
      </c>
      <c r="P2206" t="n">
        <v>227.16</v>
      </c>
      <c r="Q2206" t="n">
        <v>608.77</v>
      </c>
      <c r="R2206" t="n">
        <v>54.89</v>
      </c>
      <c r="S2206" t="n">
        <v>46.36</v>
      </c>
      <c r="T2206" t="n">
        <v>3922.28</v>
      </c>
      <c r="U2206" t="n">
        <v>0.84</v>
      </c>
      <c r="V2206" t="n">
        <v>0.9</v>
      </c>
      <c r="W2206" t="n">
        <v>9.210000000000001</v>
      </c>
      <c r="X2206" t="n">
        <v>0.25</v>
      </c>
      <c r="Y2206" t="n">
        <v>1</v>
      </c>
      <c r="Z2206" t="n">
        <v>10</v>
      </c>
    </row>
    <row r="2207">
      <c r="A2207" t="n">
        <v>49</v>
      </c>
      <c r="B2207" t="n">
        <v>65</v>
      </c>
      <c r="C2207" t="inlineStr">
        <is>
          <t xml:space="preserve">CONCLUIDO	</t>
        </is>
      </c>
      <c r="D2207" t="n">
        <v>3.8175</v>
      </c>
      <c r="E2207" t="n">
        <v>26.2</v>
      </c>
      <c r="F2207" t="n">
        <v>23.63</v>
      </c>
      <c r="G2207" t="n">
        <v>101.29</v>
      </c>
      <c r="H2207" t="n">
        <v>1.56</v>
      </c>
      <c r="I2207" t="n">
        <v>14</v>
      </c>
      <c r="J2207" t="n">
        <v>149.91</v>
      </c>
      <c r="K2207" t="n">
        <v>46.47</v>
      </c>
      <c r="L2207" t="n">
        <v>13.25</v>
      </c>
      <c r="M2207" t="n">
        <v>12</v>
      </c>
      <c r="N2207" t="n">
        <v>25.19</v>
      </c>
      <c r="O2207" t="n">
        <v>18723.06</v>
      </c>
      <c r="P2207" t="n">
        <v>225.59</v>
      </c>
      <c r="Q2207" t="n">
        <v>608.76</v>
      </c>
      <c r="R2207" t="n">
        <v>55.6</v>
      </c>
      <c r="S2207" t="n">
        <v>46.36</v>
      </c>
      <c r="T2207" t="n">
        <v>4277.91</v>
      </c>
      <c r="U2207" t="n">
        <v>0.83</v>
      </c>
      <c r="V2207" t="n">
        <v>0.9</v>
      </c>
      <c r="W2207" t="n">
        <v>9.199999999999999</v>
      </c>
      <c r="X2207" t="n">
        <v>0.26</v>
      </c>
      <c r="Y2207" t="n">
        <v>1</v>
      </c>
      <c r="Z2207" t="n">
        <v>10</v>
      </c>
    </row>
    <row r="2208">
      <c r="A2208" t="n">
        <v>50</v>
      </c>
      <c r="B2208" t="n">
        <v>65</v>
      </c>
      <c r="C2208" t="inlineStr">
        <is>
          <t xml:space="preserve">CONCLUIDO	</t>
        </is>
      </c>
      <c r="D2208" t="n">
        <v>3.8246</v>
      </c>
      <c r="E2208" t="n">
        <v>26.15</v>
      </c>
      <c r="F2208" t="n">
        <v>23.61</v>
      </c>
      <c r="G2208" t="n">
        <v>108.98</v>
      </c>
      <c r="H2208" t="n">
        <v>1.59</v>
      </c>
      <c r="I2208" t="n">
        <v>13</v>
      </c>
      <c r="J2208" t="n">
        <v>150.26</v>
      </c>
      <c r="K2208" t="n">
        <v>46.47</v>
      </c>
      <c r="L2208" t="n">
        <v>13.5</v>
      </c>
      <c r="M2208" t="n">
        <v>11</v>
      </c>
      <c r="N2208" t="n">
        <v>25.29</v>
      </c>
      <c r="O2208" t="n">
        <v>18765.9</v>
      </c>
      <c r="P2208" t="n">
        <v>224.82</v>
      </c>
      <c r="Q2208" t="n">
        <v>608.84</v>
      </c>
      <c r="R2208" t="n">
        <v>54.96</v>
      </c>
      <c r="S2208" t="n">
        <v>46.36</v>
      </c>
      <c r="T2208" t="n">
        <v>3964.74</v>
      </c>
      <c r="U2208" t="n">
        <v>0.84</v>
      </c>
      <c r="V2208" t="n">
        <v>0.9</v>
      </c>
      <c r="W2208" t="n">
        <v>9.199999999999999</v>
      </c>
      <c r="X2208" t="n">
        <v>0.24</v>
      </c>
      <c r="Y2208" t="n">
        <v>1</v>
      </c>
      <c r="Z2208" t="n">
        <v>10</v>
      </c>
    </row>
    <row r="2209">
      <c r="A2209" t="n">
        <v>51</v>
      </c>
      <c r="B2209" t="n">
        <v>65</v>
      </c>
      <c r="C2209" t="inlineStr">
        <is>
          <t xml:space="preserve">CONCLUIDO	</t>
        </is>
      </c>
      <c r="D2209" t="n">
        <v>3.8241</v>
      </c>
      <c r="E2209" t="n">
        <v>26.15</v>
      </c>
      <c r="F2209" t="n">
        <v>23.62</v>
      </c>
      <c r="G2209" t="n">
        <v>108.99</v>
      </c>
      <c r="H2209" t="n">
        <v>1.62</v>
      </c>
      <c r="I2209" t="n">
        <v>13</v>
      </c>
      <c r="J2209" t="n">
        <v>150.61</v>
      </c>
      <c r="K2209" t="n">
        <v>46.47</v>
      </c>
      <c r="L2209" t="n">
        <v>13.75</v>
      </c>
      <c r="M2209" t="n">
        <v>11</v>
      </c>
      <c r="N2209" t="n">
        <v>25.39</v>
      </c>
      <c r="O2209" t="n">
        <v>18808.78</v>
      </c>
      <c r="P2209" t="n">
        <v>224.26</v>
      </c>
      <c r="Q2209" t="n">
        <v>608.76</v>
      </c>
      <c r="R2209" t="n">
        <v>54.92</v>
      </c>
      <c r="S2209" t="n">
        <v>46.36</v>
      </c>
      <c r="T2209" t="n">
        <v>3943.88</v>
      </c>
      <c r="U2209" t="n">
        <v>0.84</v>
      </c>
      <c r="V2209" t="n">
        <v>0.9</v>
      </c>
      <c r="W2209" t="n">
        <v>9.199999999999999</v>
      </c>
      <c r="X2209" t="n">
        <v>0.24</v>
      </c>
      <c r="Y2209" t="n">
        <v>1</v>
      </c>
      <c r="Z2209" t="n">
        <v>10</v>
      </c>
    </row>
    <row r="2210">
      <c r="A2210" t="n">
        <v>52</v>
      </c>
      <c r="B2210" t="n">
        <v>65</v>
      </c>
      <c r="C2210" t="inlineStr">
        <is>
          <t xml:space="preserve">CONCLUIDO	</t>
        </is>
      </c>
      <c r="D2210" t="n">
        <v>3.8249</v>
      </c>
      <c r="E2210" t="n">
        <v>26.14</v>
      </c>
      <c r="F2210" t="n">
        <v>23.61</v>
      </c>
      <c r="G2210" t="n">
        <v>108.97</v>
      </c>
      <c r="H2210" t="n">
        <v>1.64</v>
      </c>
      <c r="I2210" t="n">
        <v>13</v>
      </c>
      <c r="J2210" t="n">
        <v>150.95</v>
      </c>
      <c r="K2210" t="n">
        <v>46.47</v>
      </c>
      <c r="L2210" t="n">
        <v>14</v>
      </c>
      <c r="M2210" t="n">
        <v>11</v>
      </c>
      <c r="N2210" t="n">
        <v>25.49</v>
      </c>
      <c r="O2210" t="n">
        <v>18851.69</v>
      </c>
      <c r="P2210" t="n">
        <v>223.37</v>
      </c>
      <c r="Q2210" t="n">
        <v>608.76</v>
      </c>
      <c r="R2210" t="n">
        <v>54.83</v>
      </c>
      <c r="S2210" t="n">
        <v>46.36</v>
      </c>
      <c r="T2210" t="n">
        <v>3895.29</v>
      </c>
      <c r="U2210" t="n">
        <v>0.85</v>
      </c>
      <c r="V2210" t="n">
        <v>0.9</v>
      </c>
      <c r="W2210" t="n">
        <v>9.199999999999999</v>
      </c>
      <c r="X2210" t="n">
        <v>0.24</v>
      </c>
      <c r="Y2210" t="n">
        <v>1</v>
      </c>
      <c r="Z2210" t="n">
        <v>10</v>
      </c>
    </row>
    <row r="2211">
      <c r="A2211" t="n">
        <v>53</v>
      </c>
      <c r="B2211" t="n">
        <v>65</v>
      </c>
      <c r="C2211" t="inlineStr">
        <is>
          <t xml:space="preserve">CONCLUIDO	</t>
        </is>
      </c>
      <c r="D2211" t="n">
        <v>3.8252</v>
      </c>
      <c r="E2211" t="n">
        <v>26.14</v>
      </c>
      <c r="F2211" t="n">
        <v>23.61</v>
      </c>
      <c r="G2211" t="n">
        <v>108.96</v>
      </c>
      <c r="H2211" t="n">
        <v>1.67</v>
      </c>
      <c r="I2211" t="n">
        <v>13</v>
      </c>
      <c r="J2211" t="n">
        <v>151.3</v>
      </c>
      <c r="K2211" t="n">
        <v>46.47</v>
      </c>
      <c r="L2211" t="n">
        <v>14.25</v>
      </c>
      <c r="M2211" t="n">
        <v>11</v>
      </c>
      <c r="N2211" t="n">
        <v>25.59</v>
      </c>
      <c r="O2211" t="n">
        <v>18894.63</v>
      </c>
      <c r="P2211" t="n">
        <v>221.54</v>
      </c>
      <c r="Q2211" t="n">
        <v>608.8200000000001</v>
      </c>
      <c r="R2211" t="n">
        <v>54.76</v>
      </c>
      <c r="S2211" t="n">
        <v>46.36</v>
      </c>
      <c r="T2211" t="n">
        <v>3865</v>
      </c>
      <c r="U2211" t="n">
        <v>0.85</v>
      </c>
      <c r="V2211" t="n">
        <v>0.9</v>
      </c>
      <c r="W2211" t="n">
        <v>9.199999999999999</v>
      </c>
      <c r="X2211" t="n">
        <v>0.24</v>
      </c>
      <c r="Y2211" t="n">
        <v>1</v>
      </c>
      <c r="Z2211" t="n">
        <v>10</v>
      </c>
    </row>
    <row r="2212">
      <c r="A2212" t="n">
        <v>54</v>
      </c>
      <c r="B2212" t="n">
        <v>65</v>
      </c>
      <c r="C2212" t="inlineStr">
        <is>
          <t xml:space="preserve">CONCLUIDO	</t>
        </is>
      </c>
      <c r="D2212" t="n">
        <v>3.832</v>
      </c>
      <c r="E2212" t="n">
        <v>26.1</v>
      </c>
      <c r="F2212" t="n">
        <v>23.59</v>
      </c>
      <c r="G2212" t="n">
        <v>117.95</v>
      </c>
      <c r="H2212" t="n">
        <v>1.69</v>
      </c>
      <c r="I2212" t="n">
        <v>12</v>
      </c>
      <c r="J2212" t="n">
        <v>151.65</v>
      </c>
      <c r="K2212" t="n">
        <v>46.47</v>
      </c>
      <c r="L2212" t="n">
        <v>14.5</v>
      </c>
      <c r="M2212" t="n">
        <v>10</v>
      </c>
      <c r="N2212" t="n">
        <v>25.68</v>
      </c>
      <c r="O2212" t="n">
        <v>18937.61</v>
      </c>
      <c r="P2212" t="n">
        <v>220.66</v>
      </c>
      <c r="Q2212" t="n">
        <v>608.8099999999999</v>
      </c>
      <c r="R2212" t="n">
        <v>54.16</v>
      </c>
      <c r="S2212" t="n">
        <v>46.36</v>
      </c>
      <c r="T2212" t="n">
        <v>3565.08</v>
      </c>
      <c r="U2212" t="n">
        <v>0.86</v>
      </c>
      <c r="V2212" t="n">
        <v>0.9</v>
      </c>
      <c r="W2212" t="n">
        <v>9.199999999999999</v>
      </c>
      <c r="X2212" t="n">
        <v>0.22</v>
      </c>
      <c r="Y2212" t="n">
        <v>1</v>
      </c>
      <c r="Z2212" t="n">
        <v>10</v>
      </c>
    </row>
    <row r="2213">
      <c r="A2213" t="n">
        <v>55</v>
      </c>
      <c r="B2213" t="n">
        <v>65</v>
      </c>
      <c r="C2213" t="inlineStr">
        <is>
          <t xml:space="preserve">CONCLUIDO	</t>
        </is>
      </c>
      <c r="D2213" t="n">
        <v>3.8317</v>
      </c>
      <c r="E2213" t="n">
        <v>26.1</v>
      </c>
      <c r="F2213" t="n">
        <v>23.59</v>
      </c>
      <c r="G2213" t="n">
        <v>117.95</v>
      </c>
      <c r="H2213" t="n">
        <v>1.72</v>
      </c>
      <c r="I2213" t="n">
        <v>12</v>
      </c>
      <c r="J2213" t="n">
        <v>152</v>
      </c>
      <c r="K2213" t="n">
        <v>46.47</v>
      </c>
      <c r="L2213" t="n">
        <v>14.75</v>
      </c>
      <c r="M2213" t="n">
        <v>10</v>
      </c>
      <c r="N2213" t="n">
        <v>25.78</v>
      </c>
      <c r="O2213" t="n">
        <v>18980.62</v>
      </c>
      <c r="P2213" t="n">
        <v>220.23</v>
      </c>
      <c r="Q2213" t="n">
        <v>608.83</v>
      </c>
      <c r="R2213" t="n">
        <v>54.27</v>
      </c>
      <c r="S2213" t="n">
        <v>46.36</v>
      </c>
      <c r="T2213" t="n">
        <v>3624.09</v>
      </c>
      <c r="U2213" t="n">
        <v>0.85</v>
      </c>
      <c r="V2213" t="n">
        <v>0.9</v>
      </c>
      <c r="W2213" t="n">
        <v>9.19</v>
      </c>
      <c r="X2213" t="n">
        <v>0.22</v>
      </c>
      <c r="Y2213" t="n">
        <v>1</v>
      </c>
      <c r="Z2213" t="n">
        <v>10</v>
      </c>
    </row>
    <row r="2214">
      <c r="A2214" t="n">
        <v>56</v>
      </c>
      <c r="B2214" t="n">
        <v>65</v>
      </c>
      <c r="C2214" t="inlineStr">
        <is>
          <t xml:space="preserve">CONCLUIDO	</t>
        </is>
      </c>
      <c r="D2214" t="n">
        <v>3.8308</v>
      </c>
      <c r="E2214" t="n">
        <v>26.1</v>
      </c>
      <c r="F2214" t="n">
        <v>23.6</v>
      </c>
      <c r="G2214" t="n">
        <v>117.99</v>
      </c>
      <c r="H2214" t="n">
        <v>1.74</v>
      </c>
      <c r="I2214" t="n">
        <v>12</v>
      </c>
      <c r="J2214" t="n">
        <v>152.35</v>
      </c>
      <c r="K2214" t="n">
        <v>46.47</v>
      </c>
      <c r="L2214" t="n">
        <v>15</v>
      </c>
      <c r="M2214" t="n">
        <v>10</v>
      </c>
      <c r="N2214" t="n">
        <v>25.88</v>
      </c>
      <c r="O2214" t="n">
        <v>19023.66</v>
      </c>
      <c r="P2214" t="n">
        <v>219.96</v>
      </c>
      <c r="Q2214" t="n">
        <v>608.77</v>
      </c>
      <c r="R2214" t="n">
        <v>54.47</v>
      </c>
      <c r="S2214" t="n">
        <v>46.36</v>
      </c>
      <c r="T2214" t="n">
        <v>3724.23</v>
      </c>
      <c r="U2214" t="n">
        <v>0.85</v>
      </c>
      <c r="V2214" t="n">
        <v>0.9</v>
      </c>
      <c r="W2214" t="n">
        <v>9.199999999999999</v>
      </c>
      <c r="X2214" t="n">
        <v>0.23</v>
      </c>
      <c r="Y2214" t="n">
        <v>1</v>
      </c>
      <c r="Z2214" t="n">
        <v>10</v>
      </c>
    </row>
    <row r="2215">
      <c r="A2215" t="n">
        <v>57</v>
      </c>
      <c r="B2215" t="n">
        <v>65</v>
      </c>
      <c r="C2215" t="inlineStr">
        <is>
          <t xml:space="preserve">CONCLUIDO	</t>
        </is>
      </c>
      <c r="D2215" t="n">
        <v>3.8299</v>
      </c>
      <c r="E2215" t="n">
        <v>26.11</v>
      </c>
      <c r="F2215" t="n">
        <v>23.6</v>
      </c>
      <c r="G2215" t="n">
        <v>118.02</v>
      </c>
      <c r="H2215" t="n">
        <v>1.77</v>
      </c>
      <c r="I2215" t="n">
        <v>12</v>
      </c>
      <c r="J2215" t="n">
        <v>152.7</v>
      </c>
      <c r="K2215" t="n">
        <v>46.47</v>
      </c>
      <c r="L2215" t="n">
        <v>15.25</v>
      </c>
      <c r="M2215" t="n">
        <v>10</v>
      </c>
      <c r="N2215" t="n">
        <v>25.98</v>
      </c>
      <c r="O2215" t="n">
        <v>19066.74</v>
      </c>
      <c r="P2215" t="n">
        <v>218.21</v>
      </c>
      <c r="Q2215" t="n">
        <v>608.78</v>
      </c>
      <c r="R2215" t="n">
        <v>54.6</v>
      </c>
      <c r="S2215" t="n">
        <v>46.36</v>
      </c>
      <c r="T2215" t="n">
        <v>3789.77</v>
      </c>
      <c r="U2215" t="n">
        <v>0.85</v>
      </c>
      <c r="V2215" t="n">
        <v>0.9</v>
      </c>
      <c r="W2215" t="n">
        <v>9.199999999999999</v>
      </c>
      <c r="X2215" t="n">
        <v>0.23</v>
      </c>
      <c r="Y2215" t="n">
        <v>1</v>
      </c>
      <c r="Z2215" t="n">
        <v>10</v>
      </c>
    </row>
    <row r="2216">
      <c r="A2216" t="n">
        <v>58</v>
      </c>
      <c r="B2216" t="n">
        <v>65</v>
      </c>
      <c r="C2216" t="inlineStr">
        <is>
          <t xml:space="preserve">CONCLUIDO	</t>
        </is>
      </c>
      <c r="D2216" t="n">
        <v>3.8386</v>
      </c>
      <c r="E2216" t="n">
        <v>26.05</v>
      </c>
      <c r="F2216" t="n">
        <v>23.57</v>
      </c>
      <c r="G2216" t="n">
        <v>128.57</v>
      </c>
      <c r="H2216" t="n">
        <v>1.79</v>
      </c>
      <c r="I2216" t="n">
        <v>11</v>
      </c>
      <c r="J2216" t="n">
        <v>153.05</v>
      </c>
      <c r="K2216" t="n">
        <v>46.47</v>
      </c>
      <c r="L2216" t="n">
        <v>15.5</v>
      </c>
      <c r="M2216" t="n">
        <v>9</v>
      </c>
      <c r="N2216" t="n">
        <v>26.08</v>
      </c>
      <c r="O2216" t="n">
        <v>19109.85</v>
      </c>
      <c r="P2216" t="n">
        <v>216.56</v>
      </c>
      <c r="Q2216" t="n">
        <v>608.78</v>
      </c>
      <c r="R2216" t="n">
        <v>53.68</v>
      </c>
      <c r="S2216" t="n">
        <v>46.36</v>
      </c>
      <c r="T2216" t="n">
        <v>3334.28</v>
      </c>
      <c r="U2216" t="n">
        <v>0.86</v>
      </c>
      <c r="V2216" t="n">
        <v>0.9</v>
      </c>
      <c r="W2216" t="n">
        <v>9.19</v>
      </c>
      <c r="X2216" t="n">
        <v>0.2</v>
      </c>
      <c r="Y2216" t="n">
        <v>1</v>
      </c>
      <c r="Z2216" t="n">
        <v>10</v>
      </c>
    </row>
    <row r="2217">
      <c r="A2217" t="n">
        <v>59</v>
      </c>
      <c r="B2217" t="n">
        <v>65</v>
      </c>
      <c r="C2217" t="inlineStr">
        <is>
          <t xml:space="preserve">CONCLUIDO	</t>
        </is>
      </c>
      <c r="D2217" t="n">
        <v>3.8381</v>
      </c>
      <c r="E2217" t="n">
        <v>26.05</v>
      </c>
      <c r="F2217" t="n">
        <v>23.57</v>
      </c>
      <c r="G2217" t="n">
        <v>128.59</v>
      </c>
      <c r="H2217" t="n">
        <v>1.82</v>
      </c>
      <c r="I2217" t="n">
        <v>11</v>
      </c>
      <c r="J2217" t="n">
        <v>153.4</v>
      </c>
      <c r="K2217" t="n">
        <v>46.47</v>
      </c>
      <c r="L2217" t="n">
        <v>15.75</v>
      </c>
      <c r="M2217" t="n">
        <v>9</v>
      </c>
      <c r="N2217" t="n">
        <v>26.18</v>
      </c>
      <c r="O2217" t="n">
        <v>19153</v>
      </c>
      <c r="P2217" t="n">
        <v>216.47</v>
      </c>
      <c r="Q2217" t="n">
        <v>608.78</v>
      </c>
      <c r="R2217" t="n">
        <v>53.73</v>
      </c>
      <c r="S2217" t="n">
        <v>46.36</v>
      </c>
      <c r="T2217" t="n">
        <v>3356.96</v>
      </c>
      <c r="U2217" t="n">
        <v>0.86</v>
      </c>
      <c r="V2217" t="n">
        <v>0.9</v>
      </c>
      <c r="W2217" t="n">
        <v>9.199999999999999</v>
      </c>
      <c r="X2217" t="n">
        <v>0.2</v>
      </c>
      <c r="Y2217" t="n">
        <v>1</v>
      </c>
      <c r="Z2217" t="n">
        <v>10</v>
      </c>
    </row>
    <row r="2218">
      <c r="A2218" t="n">
        <v>60</v>
      </c>
      <c r="B2218" t="n">
        <v>65</v>
      </c>
      <c r="C2218" t="inlineStr">
        <is>
          <t xml:space="preserve">CONCLUIDO	</t>
        </is>
      </c>
      <c r="D2218" t="n">
        <v>3.8386</v>
      </c>
      <c r="E2218" t="n">
        <v>26.05</v>
      </c>
      <c r="F2218" t="n">
        <v>23.57</v>
      </c>
      <c r="G2218" t="n">
        <v>128.57</v>
      </c>
      <c r="H2218" t="n">
        <v>1.84</v>
      </c>
      <c r="I2218" t="n">
        <v>11</v>
      </c>
      <c r="J2218" t="n">
        <v>153.75</v>
      </c>
      <c r="K2218" t="n">
        <v>46.47</v>
      </c>
      <c r="L2218" t="n">
        <v>16</v>
      </c>
      <c r="M2218" t="n">
        <v>7</v>
      </c>
      <c r="N2218" t="n">
        <v>26.28</v>
      </c>
      <c r="O2218" t="n">
        <v>19196.18</v>
      </c>
      <c r="P2218" t="n">
        <v>216.43</v>
      </c>
      <c r="Q2218" t="n">
        <v>608.77</v>
      </c>
      <c r="R2218" t="n">
        <v>53.6</v>
      </c>
      <c r="S2218" t="n">
        <v>46.36</v>
      </c>
      <c r="T2218" t="n">
        <v>3292.1</v>
      </c>
      <c r="U2218" t="n">
        <v>0.86</v>
      </c>
      <c r="V2218" t="n">
        <v>0.9</v>
      </c>
      <c r="W2218" t="n">
        <v>9.199999999999999</v>
      </c>
      <c r="X2218" t="n">
        <v>0.2</v>
      </c>
      <c r="Y2218" t="n">
        <v>1</v>
      </c>
      <c r="Z2218" t="n">
        <v>10</v>
      </c>
    </row>
    <row r="2219">
      <c r="A2219" t="n">
        <v>61</v>
      </c>
      <c r="B2219" t="n">
        <v>65</v>
      </c>
      <c r="C2219" t="inlineStr">
        <is>
          <t xml:space="preserve">CONCLUIDO	</t>
        </is>
      </c>
      <c r="D2219" t="n">
        <v>3.8384</v>
      </c>
      <c r="E2219" t="n">
        <v>26.05</v>
      </c>
      <c r="F2219" t="n">
        <v>23.57</v>
      </c>
      <c r="G2219" t="n">
        <v>128.58</v>
      </c>
      <c r="H2219" t="n">
        <v>1.87</v>
      </c>
      <c r="I2219" t="n">
        <v>11</v>
      </c>
      <c r="J2219" t="n">
        <v>154.1</v>
      </c>
      <c r="K2219" t="n">
        <v>46.47</v>
      </c>
      <c r="L2219" t="n">
        <v>16.25</v>
      </c>
      <c r="M2219" t="n">
        <v>4</v>
      </c>
      <c r="N2219" t="n">
        <v>26.38</v>
      </c>
      <c r="O2219" t="n">
        <v>19239.4</v>
      </c>
      <c r="P2219" t="n">
        <v>216.25</v>
      </c>
      <c r="Q2219" t="n">
        <v>608.78</v>
      </c>
      <c r="R2219" t="n">
        <v>53.46</v>
      </c>
      <c r="S2219" t="n">
        <v>46.36</v>
      </c>
      <c r="T2219" t="n">
        <v>3224.79</v>
      </c>
      <c r="U2219" t="n">
        <v>0.87</v>
      </c>
      <c r="V2219" t="n">
        <v>0.9</v>
      </c>
      <c r="W2219" t="n">
        <v>9.199999999999999</v>
      </c>
      <c r="X2219" t="n">
        <v>0.2</v>
      </c>
      <c r="Y2219" t="n">
        <v>1</v>
      </c>
      <c r="Z2219" t="n">
        <v>10</v>
      </c>
    </row>
    <row r="2220">
      <c r="A2220" t="n">
        <v>62</v>
      </c>
      <c r="B2220" t="n">
        <v>65</v>
      </c>
      <c r="C2220" t="inlineStr">
        <is>
          <t xml:space="preserve">CONCLUIDO	</t>
        </is>
      </c>
      <c r="D2220" t="n">
        <v>3.8375</v>
      </c>
      <c r="E2220" t="n">
        <v>26.06</v>
      </c>
      <c r="F2220" t="n">
        <v>23.58</v>
      </c>
      <c r="G2220" t="n">
        <v>128.61</v>
      </c>
      <c r="H2220" t="n">
        <v>1.89</v>
      </c>
      <c r="I2220" t="n">
        <v>11</v>
      </c>
      <c r="J2220" t="n">
        <v>154.45</v>
      </c>
      <c r="K2220" t="n">
        <v>46.47</v>
      </c>
      <c r="L2220" t="n">
        <v>16.5</v>
      </c>
      <c r="M2220" t="n">
        <v>3</v>
      </c>
      <c r="N2220" t="n">
        <v>26.48</v>
      </c>
      <c r="O2220" t="n">
        <v>19282.65</v>
      </c>
      <c r="P2220" t="n">
        <v>216.19</v>
      </c>
      <c r="Q2220" t="n">
        <v>608.8099999999999</v>
      </c>
      <c r="R2220" t="n">
        <v>53.56</v>
      </c>
      <c r="S2220" t="n">
        <v>46.36</v>
      </c>
      <c r="T2220" t="n">
        <v>3273.52</v>
      </c>
      <c r="U2220" t="n">
        <v>0.87</v>
      </c>
      <c r="V2220" t="n">
        <v>0.9</v>
      </c>
      <c r="W2220" t="n">
        <v>9.199999999999999</v>
      </c>
      <c r="X2220" t="n">
        <v>0.21</v>
      </c>
      <c r="Y2220" t="n">
        <v>1</v>
      </c>
      <c r="Z2220" t="n">
        <v>10</v>
      </c>
    </row>
    <row r="2221">
      <c r="A2221" t="n">
        <v>63</v>
      </c>
      <c r="B2221" t="n">
        <v>65</v>
      </c>
      <c r="C2221" t="inlineStr">
        <is>
          <t xml:space="preserve">CONCLUIDO	</t>
        </is>
      </c>
      <c r="D2221" t="n">
        <v>3.8367</v>
      </c>
      <c r="E2221" t="n">
        <v>26.06</v>
      </c>
      <c r="F2221" t="n">
        <v>23.58</v>
      </c>
      <c r="G2221" t="n">
        <v>128.64</v>
      </c>
      <c r="H2221" t="n">
        <v>1.92</v>
      </c>
      <c r="I2221" t="n">
        <v>11</v>
      </c>
      <c r="J2221" t="n">
        <v>154.8</v>
      </c>
      <c r="K2221" t="n">
        <v>46.47</v>
      </c>
      <c r="L2221" t="n">
        <v>16.75</v>
      </c>
      <c r="M2221" t="n">
        <v>2</v>
      </c>
      <c r="N2221" t="n">
        <v>26.58</v>
      </c>
      <c r="O2221" t="n">
        <v>19325.94</v>
      </c>
      <c r="P2221" t="n">
        <v>216.47</v>
      </c>
      <c r="Q2221" t="n">
        <v>608.8</v>
      </c>
      <c r="R2221" t="n">
        <v>53.62</v>
      </c>
      <c r="S2221" t="n">
        <v>46.36</v>
      </c>
      <c r="T2221" t="n">
        <v>3304.52</v>
      </c>
      <c r="U2221" t="n">
        <v>0.86</v>
      </c>
      <c r="V2221" t="n">
        <v>0.9</v>
      </c>
      <c r="W2221" t="n">
        <v>9.210000000000001</v>
      </c>
      <c r="X2221" t="n">
        <v>0.21</v>
      </c>
      <c r="Y2221" t="n">
        <v>1</v>
      </c>
      <c r="Z2221" t="n">
        <v>10</v>
      </c>
    </row>
    <row r="2222">
      <c r="A2222" t="n">
        <v>64</v>
      </c>
      <c r="B2222" t="n">
        <v>65</v>
      </c>
      <c r="C2222" t="inlineStr">
        <is>
          <t xml:space="preserve">CONCLUIDO	</t>
        </is>
      </c>
      <c r="D2222" t="n">
        <v>3.8363</v>
      </c>
      <c r="E2222" t="n">
        <v>26.07</v>
      </c>
      <c r="F2222" t="n">
        <v>23.59</v>
      </c>
      <c r="G2222" t="n">
        <v>128.66</v>
      </c>
      <c r="H2222" t="n">
        <v>1.94</v>
      </c>
      <c r="I2222" t="n">
        <v>11</v>
      </c>
      <c r="J2222" t="n">
        <v>155.15</v>
      </c>
      <c r="K2222" t="n">
        <v>46.47</v>
      </c>
      <c r="L2222" t="n">
        <v>17</v>
      </c>
      <c r="M2222" t="n">
        <v>1</v>
      </c>
      <c r="N2222" t="n">
        <v>26.68</v>
      </c>
      <c r="O2222" t="n">
        <v>19369.26</v>
      </c>
      <c r="P2222" t="n">
        <v>216.7</v>
      </c>
      <c r="Q2222" t="n">
        <v>608.8</v>
      </c>
      <c r="R2222" t="n">
        <v>53.58</v>
      </c>
      <c r="S2222" t="n">
        <v>46.36</v>
      </c>
      <c r="T2222" t="n">
        <v>3283.53</v>
      </c>
      <c r="U2222" t="n">
        <v>0.87</v>
      </c>
      <c r="V2222" t="n">
        <v>0.9</v>
      </c>
      <c r="W2222" t="n">
        <v>9.210000000000001</v>
      </c>
      <c r="X2222" t="n">
        <v>0.22</v>
      </c>
      <c r="Y2222" t="n">
        <v>1</v>
      </c>
      <c r="Z2222" t="n">
        <v>10</v>
      </c>
    </row>
    <row r="2223">
      <c r="A2223" t="n">
        <v>65</v>
      </c>
      <c r="B2223" t="n">
        <v>65</v>
      </c>
      <c r="C2223" t="inlineStr">
        <is>
          <t xml:space="preserve">CONCLUIDO	</t>
        </is>
      </c>
      <c r="D2223" t="n">
        <v>3.8362</v>
      </c>
      <c r="E2223" t="n">
        <v>26.07</v>
      </c>
      <c r="F2223" t="n">
        <v>23.59</v>
      </c>
      <c r="G2223" t="n">
        <v>128.66</v>
      </c>
      <c r="H2223" t="n">
        <v>1.96</v>
      </c>
      <c r="I2223" t="n">
        <v>11</v>
      </c>
      <c r="J2223" t="n">
        <v>155.5</v>
      </c>
      <c r="K2223" t="n">
        <v>46.47</v>
      </c>
      <c r="L2223" t="n">
        <v>17.25</v>
      </c>
      <c r="M2223" t="n">
        <v>0</v>
      </c>
      <c r="N2223" t="n">
        <v>26.79</v>
      </c>
      <c r="O2223" t="n">
        <v>19412.61</v>
      </c>
      <c r="P2223" t="n">
        <v>217.05</v>
      </c>
      <c r="Q2223" t="n">
        <v>608.8</v>
      </c>
      <c r="R2223" t="n">
        <v>53.58</v>
      </c>
      <c r="S2223" t="n">
        <v>46.36</v>
      </c>
      <c r="T2223" t="n">
        <v>3284.22</v>
      </c>
      <c r="U2223" t="n">
        <v>0.87</v>
      </c>
      <c r="V2223" t="n">
        <v>0.9</v>
      </c>
      <c r="W2223" t="n">
        <v>9.210000000000001</v>
      </c>
      <c r="X2223" t="n">
        <v>0.22</v>
      </c>
      <c r="Y2223" t="n">
        <v>1</v>
      </c>
      <c r="Z2223" t="n">
        <v>10</v>
      </c>
    </row>
    <row r="2224">
      <c r="A2224" t="n">
        <v>0</v>
      </c>
      <c r="B2224" t="n">
        <v>130</v>
      </c>
      <c r="C2224" t="inlineStr">
        <is>
          <t xml:space="preserve">CONCLUIDO	</t>
        </is>
      </c>
      <c r="D2224" t="n">
        <v>1.924</v>
      </c>
      <c r="E2224" t="n">
        <v>51.98</v>
      </c>
      <c r="F2224" t="n">
        <v>31.03</v>
      </c>
      <c r="G2224" t="n">
        <v>5.02</v>
      </c>
      <c r="H2224" t="n">
        <v>0.07000000000000001</v>
      </c>
      <c r="I2224" t="n">
        <v>371</v>
      </c>
      <c r="J2224" t="n">
        <v>252.85</v>
      </c>
      <c r="K2224" t="n">
        <v>59.19</v>
      </c>
      <c r="L2224" t="n">
        <v>1</v>
      </c>
      <c r="M2224" t="n">
        <v>369</v>
      </c>
      <c r="N2224" t="n">
        <v>62.65</v>
      </c>
      <c r="O2224" t="n">
        <v>31418.63</v>
      </c>
      <c r="P2224" t="n">
        <v>517.23</v>
      </c>
      <c r="Q2224" t="n">
        <v>610.34</v>
      </c>
      <c r="R2224" t="n">
        <v>285.45</v>
      </c>
      <c r="S2224" t="n">
        <v>46.36</v>
      </c>
      <c r="T2224" t="n">
        <v>117415.07</v>
      </c>
      <c r="U2224" t="n">
        <v>0.16</v>
      </c>
      <c r="V2224" t="n">
        <v>0.6899999999999999</v>
      </c>
      <c r="W2224" t="n">
        <v>9.77</v>
      </c>
      <c r="X2224" t="n">
        <v>7.62</v>
      </c>
      <c r="Y2224" t="n">
        <v>1</v>
      </c>
      <c r="Z2224" t="n">
        <v>10</v>
      </c>
    </row>
    <row r="2225">
      <c r="A2225" t="n">
        <v>1</v>
      </c>
      <c r="B2225" t="n">
        <v>130</v>
      </c>
      <c r="C2225" t="inlineStr">
        <is>
          <t xml:space="preserve">CONCLUIDO	</t>
        </is>
      </c>
      <c r="D2225" t="n">
        <v>2.1961</v>
      </c>
      <c r="E2225" t="n">
        <v>45.54</v>
      </c>
      <c r="F2225" t="n">
        <v>29.09</v>
      </c>
      <c r="G2225" t="n">
        <v>6.26</v>
      </c>
      <c r="H2225" t="n">
        <v>0.09</v>
      </c>
      <c r="I2225" t="n">
        <v>279</v>
      </c>
      <c r="J2225" t="n">
        <v>253.3</v>
      </c>
      <c r="K2225" t="n">
        <v>59.19</v>
      </c>
      <c r="L2225" t="n">
        <v>1.25</v>
      </c>
      <c r="M2225" t="n">
        <v>277</v>
      </c>
      <c r="N2225" t="n">
        <v>62.86</v>
      </c>
      <c r="O2225" t="n">
        <v>31474.5</v>
      </c>
      <c r="P2225" t="n">
        <v>484.92</v>
      </c>
      <c r="Q2225" t="n">
        <v>610.0700000000001</v>
      </c>
      <c r="R2225" t="n">
        <v>224.63</v>
      </c>
      <c r="S2225" t="n">
        <v>46.36</v>
      </c>
      <c r="T2225" t="n">
        <v>87465.77</v>
      </c>
      <c r="U2225" t="n">
        <v>0.21</v>
      </c>
      <c r="V2225" t="n">
        <v>0.73</v>
      </c>
      <c r="W2225" t="n">
        <v>9.640000000000001</v>
      </c>
      <c r="X2225" t="n">
        <v>5.69</v>
      </c>
      <c r="Y2225" t="n">
        <v>1</v>
      </c>
      <c r="Z2225" t="n">
        <v>10</v>
      </c>
    </row>
    <row r="2226">
      <c r="A2226" t="n">
        <v>2</v>
      </c>
      <c r="B2226" t="n">
        <v>130</v>
      </c>
      <c r="C2226" t="inlineStr">
        <is>
          <t xml:space="preserve">CONCLUIDO	</t>
        </is>
      </c>
      <c r="D2226" t="n">
        <v>2.401</v>
      </c>
      <c r="E2226" t="n">
        <v>41.65</v>
      </c>
      <c r="F2226" t="n">
        <v>27.94</v>
      </c>
      <c r="G2226" t="n">
        <v>7.52</v>
      </c>
      <c r="H2226" t="n">
        <v>0.11</v>
      </c>
      <c r="I2226" t="n">
        <v>223</v>
      </c>
      <c r="J2226" t="n">
        <v>253.75</v>
      </c>
      <c r="K2226" t="n">
        <v>59.19</v>
      </c>
      <c r="L2226" t="n">
        <v>1.5</v>
      </c>
      <c r="M2226" t="n">
        <v>221</v>
      </c>
      <c r="N2226" t="n">
        <v>63.06</v>
      </c>
      <c r="O2226" t="n">
        <v>31530.44</v>
      </c>
      <c r="P2226" t="n">
        <v>465.71</v>
      </c>
      <c r="Q2226" t="n">
        <v>609.8</v>
      </c>
      <c r="R2226" t="n">
        <v>188.44</v>
      </c>
      <c r="S2226" t="n">
        <v>46.36</v>
      </c>
      <c r="T2226" t="n">
        <v>69653.7</v>
      </c>
      <c r="U2226" t="n">
        <v>0.25</v>
      </c>
      <c r="V2226" t="n">
        <v>0.76</v>
      </c>
      <c r="W2226" t="n">
        <v>9.56</v>
      </c>
      <c r="X2226" t="n">
        <v>4.55</v>
      </c>
      <c r="Y2226" t="n">
        <v>1</v>
      </c>
      <c r="Z2226" t="n">
        <v>10</v>
      </c>
    </row>
    <row r="2227">
      <c r="A2227" t="n">
        <v>3</v>
      </c>
      <c r="B2227" t="n">
        <v>130</v>
      </c>
      <c r="C2227" t="inlineStr">
        <is>
          <t xml:space="preserve">CONCLUIDO	</t>
        </is>
      </c>
      <c r="D2227" t="n">
        <v>2.5608</v>
      </c>
      <c r="E2227" t="n">
        <v>39.05</v>
      </c>
      <c r="F2227" t="n">
        <v>27.15</v>
      </c>
      <c r="G2227" t="n">
        <v>8.76</v>
      </c>
      <c r="H2227" t="n">
        <v>0.12</v>
      </c>
      <c r="I2227" t="n">
        <v>186</v>
      </c>
      <c r="J2227" t="n">
        <v>254.21</v>
      </c>
      <c r="K2227" t="n">
        <v>59.19</v>
      </c>
      <c r="L2227" t="n">
        <v>1.75</v>
      </c>
      <c r="M2227" t="n">
        <v>184</v>
      </c>
      <c r="N2227" t="n">
        <v>63.26</v>
      </c>
      <c r="O2227" t="n">
        <v>31586.46</v>
      </c>
      <c r="P2227" t="n">
        <v>452.42</v>
      </c>
      <c r="Q2227" t="n">
        <v>609.47</v>
      </c>
      <c r="R2227" t="n">
        <v>164.6</v>
      </c>
      <c r="S2227" t="n">
        <v>46.36</v>
      </c>
      <c r="T2227" t="n">
        <v>57916.95</v>
      </c>
      <c r="U2227" t="n">
        <v>0.28</v>
      </c>
      <c r="V2227" t="n">
        <v>0.79</v>
      </c>
      <c r="W2227" t="n">
        <v>9.48</v>
      </c>
      <c r="X2227" t="n">
        <v>3.76</v>
      </c>
      <c r="Y2227" t="n">
        <v>1</v>
      </c>
      <c r="Z2227" t="n">
        <v>10</v>
      </c>
    </row>
    <row r="2228">
      <c r="A2228" t="n">
        <v>4</v>
      </c>
      <c r="B2228" t="n">
        <v>130</v>
      </c>
      <c r="C2228" t="inlineStr">
        <is>
          <t xml:space="preserve">CONCLUIDO	</t>
        </is>
      </c>
      <c r="D2228" t="n">
        <v>2.6851</v>
      </c>
      <c r="E2228" t="n">
        <v>37.24</v>
      </c>
      <c r="F2228" t="n">
        <v>26.62</v>
      </c>
      <c r="G2228" t="n">
        <v>9.98</v>
      </c>
      <c r="H2228" t="n">
        <v>0.14</v>
      </c>
      <c r="I2228" t="n">
        <v>160</v>
      </c>
      <c r="J2228" t="n">
        <v>254.66</v>
      </c>
      <c r="K2228" t="n">
        <v>59.19</v>
      </c>
      <c r="L2228" t="n">
        <v>2</v>
      </c>
      <c r="M2228" t="n">
        <v>158</v>
      </c>
      <c r="N2228" t="n">
        <v>63.47</v>
      </c>
      <c r="O2228" t="n">
        <v>31642.55</v>
      </c>
      <c r="P2228" t="n">
        <v>443.34</v>
      </c>
      <c r="Q2228" t="n">
        <v>609.5</v>
      </c>
      <c r="R2228" t="n">
        <v>147.76</v>
      </c>
      <c r="S2228" t="n">
        <v>46.36</v>
      </c>
      <c r="T2228" t="n">
        <v>49627.57</v>
      </c>
      <c r="U2228" t="n">
        <v>0.31</v>
      </c>
      <c r="V2228" t="n">
        <v>0.8</v>
      </c>
      <c r="W2228" t="n">
        <v>9.449999999999999</v>
      </c>
      <c r="X2228" t="n">
        <v>3.23</v>
      </c>
      <c r="Y2228" t="n">
        <v>1</v>
      </c>
      <c r="Z2228" t="n">
        <v>10</v>
      </c>
    </row>
    <row r="2229">
      <c r="A2229" t="n">
        <v>5</v>
      </c>
      <c r="B2229" t="n">
        <v>130</v>
      </c>
      <c r="C2229" t="inlineStr">
        <is>
          <t xml:space="preserve">CONCLUIDO	</t>
        </is>
      </c>
      <c r="D2229" t="n">
        <v>2.7901</v>
      </c>
      <c r="E2229" t="n">
        <v>35.84</v>
      </c>
      <c r="F2229" t="n">
        <v>26.19</v>
      </c>
      <c r="G2229" t="n">
        <v>11.22</v>
      </c>
      <c r="H2229" t="n">
        <v>0.16</v>
      </c>
      <c r="I2229" t="n">
        <v>140</v>
      </c>
      <c r="J2229" t="n">
        <v>255.12</v>
      </c>
      <c r="K2229" t="n">
        <v>59.19</v>
      </c>
      <c r="L2229" t="n">
        <v>2.25</v>
      </c>
      <c r="M2229" t="n">
        <v>138</v>
      </c>
      <c r="N2229" t="n">
        <v>63.67</v>
      </c>
      <c r="O2229" t="n">
        <v>31698.72</v>
      </c>
      <c r="P2229" t="n">
        <v>436.13</v>
      </c>
      <c r="Q2229" t="n">
        <v>609.37</v>
      </c>
      <c r="R2229" t="n">
        <v>134.79</v>
      </c>
      <c r="S2229" t="n">
        <v>46.36</v>
      </c>
      <c r="T2229" t="n">
        <v>43244.26</v>
      </c>
      <c r="U2229" t="n">
        <v>0.34</v>
      </c>
      <c r="V2229" t="n">
        <v>0.8100000000000001</v>
      </c>
      <c r="W2229" t="n">
        <v>9.41</v>
      </c>
      <c r="X2229" t="n">
        <v>2.81</v>
      </c>
      <c r="Y2229" t="n">
        <v>1</v>
      </c>
      <c r="Z2229" t="n">
        <v>10</v>
      </c>
    </row>
    <row r="2230">
      <c r="A2230" t="n">
        <v>6</v>
      </c>
      <c r="B2230" t="n">
        <v>130</v>
      </c>
      <c r="C2230" t="inlineStr">
        <is>
          <t xml:space="preserve">CONCLUIDO	</t>
        </is>
      </c>
      <c r="D2230" t="n">
        <v>2.8743</v>
      </c>
      <c r="E2230" t="n">
        <v>34.79</v>
      </c>
      <c r="F2230" t="n">
        <v>25.88</v>
      </c>
      <c r="G2230" t="n">
        <v>12.42</v>
      </c>
      <c r="H2230" t="n">
        <v>0.17</v>
      </c>
      <c r="I2230" t="n">
        <v>125</v>
      </c>
      <c r="J2230" t="n">
        <v>255.57</v>
      </c>
      <c r="K2230" t="n">
        <v>59.19</v>
      </c>
      <c r="L2230" t="n">
        <v>2.5</v>
      </c>
      <c r="M2230" t="n">
        <v>123</v>
      </c>
      <c r="N2230" t="n">
        <v>63.88</v>
      </c>
      <c r="O2230" t="n">
        <v>31754.97</v>
      </c>
      <c r="P2230" t="n">
        <v>430.72</v>
      </c>
      <c r="Q2230" t="n">
        <v>609.4400000000001</v>
      </c>
      <c r="R2230" t="n">
        <v>124.98</v>
      </c>
      <c r="S2230" t="n">
        <v>46.36</v>
      </c>
      <c r="T2230" t="n">
        <v>38410.95</v>
      </c>
      <c r="U2230" t="n">
        <v>0.37</v>
      </c>
      <c r="V2230" t="n">
        <v>0.82</v>
      </c>
      <c r="W2230" t="n">
        <v>9.380000000000001</v>
      </c>
      <c r="X2230" t="n">
        <v>2.49</v>
      </c>
      <c r="Y2230" t="n">
        <v>1</v>
      </c>
      <c r="Z2230" t="n">
        <v>10</v>
      </c>
    </row>
    <row r="2231">
      <c r="A2231" t="n">
        <v>7</v>
      </c>
      <c r="B2231" t="n">
        <v>130</v>
      </c>
      <c r="C2231" t="inlineStr">
        <is>
          <t xml:space="preserve">CONCLUIDO	</t>
        </is>
      </c>
      <c r="D2231" t="n">
        <v>2.9492</v>
      </c>
      <c r="E2231" t="n">
        <v>33.91</v>
      </c>
      <c r="F2231" t="n">
        <v>25.63</v>
      </c>
      <c r="G2231" t="n">
        <v>13.73</v>
      </c>
      <c r="H2231" t="n">
        <v>0.19</v>
      </c>
      <c r="I2231" t="n">
        <v>112</v>
      </c>
      <c r="J2231" t="n">
        <v>256.03</v>
      </c>
      <c r="K2231" t="n">
        <v>59.19</v>
      </c>
      <c r="L2231" t="n">
        <v>2.75</v>
      </c>
      <c r="M2231" t="n">
        <v>110</v>
      </c>
      <c r="N2231" t="n">
        <v>64.09</v>
      </c>
      <c r="O2231" t="n">
        <v>31811.29</v>
      </c>
      <c r="P2231" t="n">
        <v>426.34</v>
      </c>
      <c r="Q2231" t="n">
        <v>609.3200000000001</v>
      </c>
      <c r="R2231" t="n">
        <v>117.26</v>
      </c>
      <c r="S2231" t="n">
        <v>46.36</v>
      </c>
      <c r="T2231" t="n">
        <v>34618.33</v>
      </c>
      <c r="U2231" t="n">
        <v>0.4</v>
      </c>
      <c r="V2231" t="n">
        <v>0.83</v>
      </c>
      <c r="W2231" t="n">
        <v>9.359999999999999</v>
      </c>
      <c r="X2231" t="n">
        <v>2.25</v>
      </c>
      <c r="Y2231" t="n">
        <v>1</v>
      </c>
      <c r="Z2231" t="n">
        <v>10</v>
      </c>
    </row>
    <row r="2232">
      <c r="A2232" t="n">
        <v>8</v>
      </c>
      <c r="B2232" t="n">
        <v>130</v>
      </c>
      <c r="C2232" t="inlineStr">
        <is>
          <t xml:space="preserve">CONCLUIDO	</t>
        </is>
      </c>
      <c r="D2232" t="n">
        <v>3.0105</v>
      </c>
      <c r="E2232" t="n">
        <v>33.22</v>
      </c>
      <c r="F2232" t="n">
        <v>25.43</v>
      </c>
      <c r="G2232" t="n">
        <v>14.96</v>
      </c>
      <c r="H2232" t="n">
        <v>0.21</v>
      </c>
      <c r="I2232" t="n">
        <v>102</v>
      </c>
      <c r="J2232" t="n">
        <v>256.49</v>
      </c>
      <c r="K2232" t="n">
        <v>59.19</v>
      </c>
      <c r="L2232" t="n">
        <v>3</v>
      </c>
      <c r="M2232" t="n">
        <v>100</v>
      </c>
      <c r="N2232" t="n">
        <v>64.29000000000001</v>
      </c>
      <c r="O2232" t="n">
        <v>31867.69</v>
      </c>
      <c r="P2232" t="n">
        <v>422.89</v>
      </c>
      <c r="Q2232" t="n">
        <v>609.3</v>
      </c>
      <c r="R2232" t="n">
        <v>110.68</v>
      </c>
      <c r="S2232" t="n">
        <v>46.36</v>
      </c>
      <c r="T2232" t="n">
        <v>31379.53</v>
      </c>
      <c r="U2232" t="n">
        <v>0.42</v>
      </c>
      <c r="V2232" t="n">
        <v>0.84</v>
      </c>
      <c r="W2232" t="n">
        <v>9.35</v>
      </c>
      <c r="X2232" t="n">
        <v>2.04</v>
      </c>
      <c r="Y2232" t="n">
        <v>1</v>
      </c>
      <c r="Z2232" t="n">
        <v>10</v>
      </c>
    </row>
    <row r="2233">
      <c r="A2233" t="n">
        <v>9</v>
      </c>
      <c r="B2233" t="n">
        <v>130</v>
      </c>
      <c r="C2233" t="inlineStr">
        <is>
          <t xml:space="preserve">CONCLUIDO	</t>
        </is>
      </c>
      <c r="D2233" t="n">
        <v>3.0626</v>
      </c>
      <c r="E2233" t="n">
        <v>32.65</v>
      </c>
      <c r="F2233" t="n">
        <v>25.25</v>
      </c>
      <c r="G2233" t="n">
        <v>16.12</v>
      </c>
      <c r="H2233" t="n">
        <v>0.23</v>
      </c>
      <c r="I2233" t="n">
        <v>94</v>
      </c>
      <c r="J2233" t="n">
        <v>256.95</v>
      </c>
      <c r="K2233" t="n">
        <v>59.19</v>
      </c>
      <c r="L2233" t="n">
        <v>3.25</v>
      </c>
      <c r="M2233" t="n">
        <v>92</v>
      </c>
      <c r="N2233" t="n">
        <v>64.5</v>
      </c>
      <c r="O2233" t="n">
        <v>31924.29</v>
      </c>
      <c r="P2233" t="n">
        <v>419.77</v>
      </c>
      <c r="Q2233" t="n">
        <v>609.14</v>
      </c>
      <c r="R2233" t="n">
        <v>105.22</v>
      </c>
      <c r="S2233" t="n">
        <v>46.36</v>
      </c>
      <c r="T2233" t="n">
        <v>28689.11</v>
      </c>
      <c r="U2233" t="n">
        <v>0.44</v>
      </c>
      <c r="V2233" t="n">
        <v>0.84</v>
      </c>
      <c r="W2233" t="n">
        <v>9.34</v>
      </c>
      <c r="X2233" t="n">
        <v>1.87</v>
      </c>
      <c r="Y2233" t="n">
        <v>1</v>
      </c>
      <c r="Z2233" t="n">
        <v>10</v>
      </c>
    </row>
    <row r="2234">
      <c r="A2234" t="n">
        <v>10</v>
      </c>
      <c r="B2234" t="n">
        <v>130</v>
      </c>
      <c r="C2234" t="inlineStr">
        <is>
          <t xml:space="preserve">CONCLUIDO	</t>
        </is>
      </c>
      <c r="D2234" t="n">
        <v>3.1086</v>
      </c>
      <c r="E2234" t="n">
        <v>32.17</v>
      </c>
      <c r="F2234" t="n">
        <v>25.11</v>
      </c>
      <c r="G2234" t="n">
        <v>17.32</v>
      </c>
      <c r="H2234" t="n">
        <v>0.24</v>
      </c>
      <c r="I2234" t="n">
        <v>87</v>
      </c>
      <c r="J2234" t="n">
        <v>257.41</v>
      </c>
      <c r="K2234" t="n">
        <v>59.19</v>
      </c>
      <c r="L2234" t="n">
        <v>3.5</v>
      </c>
      <c r="M2234" t="n">
        <v>85</v>
      </c>
      <c r="N2234" t="n">
        <v>64.70999999999999</v>
      </c>
      <c r="O2234" t="n">
        <v>31980.84</v>
      </c>
      <c r="P2234" t="n">
        <v>417.19</v>
      </c>
      <c r="Q2234" t="n">
        <v>608.99</v>
      </c>
      <c r="R2234" t="n">
        <v>101.27</v>
      </c>
      <c r="S2234" t="n">
        <v>46.36</v>
      </c>
      <c r="T2234" t="n">
        <v>26747.69</v>
      </c>
      <c r="U2234" t="n">
        <v>0.46</v>
      </c>
      <c r="V2234" t="n">
        <v>0.85</v>
      </c>
      <c r="W2234" t="n">
        <v>9.32</v>
      </c>
      <c r="X2234" t="n">
        <v>1.73</v>
      </c>
      <c r="Y2234" t="n">
        <v>1</v>
      </c>
      <c r="Z2234" t="n">
        <v>10</v>
      </c>
    </row>
    <row r="2235">
      <c r="A2235" t="n">
        <v>11</v>
      </c>
      <c r="B2235" t="n">
        <v>130</v>
      </c>
      <c r="C2235" t="inlineStr">
        <is>
          <t xml:space="preserve">CONCLUIDO	</t>
        </is>
      </c>
      <c r="D2235" t="n">
        <v>3.1493</v>
      </c>
      <c r="E2235" t="n">
        <v>31.75</v>
      </c>
      <c r="F2235" t="n">
        <v>24.99</v>
      </c>
      <c r="G2235" t="n">
        <v>18.51</v>
      </c>
      <c r="H2235" t="n">
        <v>0.26</v>
      </c>
      <c r="I2235" t="n">
        <v>81</v>
      </c>
      <c r="J2235" t="n">
        <v>257.86</v>
      </c>
      <c r="K2235" t="n">
        <v>59.19</v>
      </c>
      <c r="L2235" t="n">
        <v>3.75</v>
      </c>
      <c r="M2235" t="n">
        <v>79</v>
      </c>
      <c r="N2235" t="n">
        <v>64.92</v>
      </c>
      <c r="O2235" t="n">
        <v>32037.48</v>
      </c>
      <c r="P2235" t="n">
        <v>414.89</v>
      </c>
      <c r="Q2235" t="n">
        <v>608.98</v>
      </c>
      <c r="R2235" t="n">
        <v>97.33</v>
      </c>
      <c r="S2235" t="n">
        <v>46.36</v>
      </c>
      <c r="T2235" t="n">
        <v>24806.97</v>
      </c>
      <c r="U2235" t="n">
        <v>0.48</v>
      </c>
      <c r="V2235" t="n">
        <v>0.85</v>
      </c>
      <c r="W2235" t="n">
        <v>9.32</v>
      </c>
      <c r="X2235" t="n">
        <v>1.61</v>
      </c>
      <c r="Y2235" t="n">
        <v>1</v>
      </c>
      <c r="Z2235" t="n">
        <v>10</v>
      </c>
    </row>
    <row r="2236">
      <c r="A2236" t="n">
        <v>12</v>
      </c>
      <c r="B2236" t="n">
        <v>130</v>
      </c>
      <c r="C2236" t="inlineStr">
        <is>
          <t xml:space="preserve">CONCLUIDO	</t>
        </is>
      </c>
      <c r="D2236" t="n">
        <v>3.1911</v>
      </c>
      <c r="E2236" t="n">
        <v>31.34</v>
      </c>
      <c r="F2236" t="n">
        <v>24.86</v>
      </c>
      <c r="G2236" t="n">
        <v>19.89</v>
      </c>
      <c r="H2236" t="n">
        <v>0.28</v>
      </c>
      <c r="I2236" t="n">
        <v>75</v>
      </c>
      <c r="J2236" t="n">
        <v>258.32</v>
      </c>
      <c r="K2236" t="n">
        <v>59.19</v>
      </c>
      <c r="L2236" t="n">
        <v>4</v>
      </c>
      <c r="M2236" t="n">
        <v>73</v>
      </c>
      <c r="N2236" t="n">
        <v>65.13</v>
      </c>
      <c r="O2236" t="n">
        <v>32094.19</v>
      </c>
      <c r="P2236" t="n">
        <v>412.74</v>
      </c>
      <c r="Q2236" t="n">
        <v>609.0700000000001</v>
      </c>
      <c r="R2236" t="n">
        <v>93.56999999999999</v>
      </c>
      <c r="S2236" t="n">
        <v>46.36</v>
      </c>
      <c r="T2236" t="n">
        <v>22959.01</v>
      </c>
      <c r="U2236" t="n">
        <v>0.5</v>
      </c>
      <c r="V2236" t="n">
        <v>0.86</v>
      </c>
      <c r="W2236" t="n">
        <v>9.300000000000001</v>
      </c>
      <c r="X2236" t="n">
        <v>1.49</v>
      </c>
      <c r="Y2236" t="n">
        <v>1</v>
      </c>
      <c r="Z2236" t="n">
        <v>10</v>
      </c>
    </row>
    <row r="2237">
      <c r="A2237" t="n">
        <v>13</v>
      </c>
      <c r="B2237" t="n">
        <v>130</v>
      </c>
      <c r="C2237" t="inlineStr">
        <is>
          <t xml:space="preserve">CONCLUIDO	</t>
        </is>
      </c>
      <c r="D2237" t="n">
        <v>3.2178</v>
      </c>
      <c r="E2237" t="n">
        <v>31.08</v>
      </c>
      <c r="F2237" t="n">
        <v>24.8</v>
      </c>
      <c r="G2237" t="n">
        <v>20.96</v>
      </c>
      <c r="H2237" t="n">
        <v>0.29</v>
      </c>
      <c r="I2237" t="n">
        <v>71</v>
      </c>
      <c r="J2237" t="n">
        <v>258.78</v>
      </c>
      <c r="K2237" t="n">
        <v>59.19</v>
      </c>
      <c r="L2237" t="n">
        <v>4.25</v>
      </c>
      <c r="M2237" t="n">
        <v>69</v>
      </c>
      <c r="N2237" t="n">
        <v>65.34</v>
      </c>
      <c r="O2237" t="n">
        <v>32150.98</v>
      </c>
      <c r="P2237" t="n">
        <v>411.47</v>
      </c>
      <c r="Q2237" t="n">
        <v>609.03</v>
      </c>
      <c r="R2237" t="n">
        <v>91.36</v>
      </c>
      <c r="S2237" t="n">
        <v>46.36</v>
      </c>
      <c r="T2237" t="n">
        <v>21873.35</v>
      </c>
      <c r="U2237" t="n">
        <v>0.51</v>
      </c>
      <c r="V2237" t="n">
        <v>0.86</v>
      </c>
      <c r="W2237" t="n">
        <v>9.300000000000001</v>
      </c>
      <c r="X2237" t="n">
        <v>1.42</v>
      </c>
      <c r="Y2237" t="n">
        <v>1</v>
      </c>
      <c r="Z2237" t="n">
        <v>10</v>
      </c>
    </row>
    <row r="2238">
      <c r="A2238" t="n">
        <v>14</v>
      </c>
      <c r="B2238" t="n">
        <v>130</v>
      </c>
      <c r="C2238" t="inlineStr">
        <is>
          <t xml:space="preserve">CONCLUIDO	</t>
        </is>
      </c>
      <c r="D2238" t="n">
        <v>3.2577</v>
      </c>
      <c r="E2238" t="n">
        <v>30.7</v>
      </c>
      <c r="F2238" t="n">
        <v>24.67</v>
      </c>
      <c r="G2238" t="n">
        <v>22.42</v>
      </c>
      <c r="H2238" t="n">
        <v>0.31</v>
      </c>
      <c r="I2238" t="n">
        <v>66</v>
      </c>
      <c r="J2238" t="n">
        <v>259.25</v>
      </c>
      <c r="K2238" t="n">
        <v>59.19</v>
      </c>
      <c r="L2238" t="n">
        <v>4.5</v>
      </c>
      <c r="M2238" t="n">
        <v>64</v>
      </c>
      <c r="N2238" t="n">
        <v>65.55</v>
      </c>
      <c r="O2238" t="n">
        <v>32207.85</v>
      </c>
      <c r="P2238" t="n">
        <v>408.96</v>
      </c>
      <c r="Q2238" t="n">
        <v>609.03</v>
      </c>
      <c r="R2238" t="n">
        <v>87.62</v>
      </c>
      <c r="S2238" t="n">
        <v>46.36</v>
      </c>
      <c r="T2238" t="n">
        <v>20027.54</v>
      </c>
      <c r="U2238" t="n">
        <v>0.53</v>
      </c>
      <c r="V2238" t="n">
        <v>0.86</v>
      </c>
      <c r="W2238" t="n">
        <v>9.279999999999999</v>
      </c>
      <c r="X2238" t="n">
        <v>1.29</v>
      </c>
      <c r="Y2238" t="n">
        <v>1</v>
      </c>
      <c r="Z2238" t="n">
        <v>10</v>
      </c>
    </row>
    <row r="2239">
      <c r="A2239" t="n">
        <v>15</v>
      </c>
      <c r="B2239" t="n">
        <v>130</v>
      </c>
      <c r="C2239" t="inlineStr">
        <is>
          <t xml:space="preserve">CONCLUIDO	</t>
        </is>
      </c>
      <c r="D2239" t="n">
        <v>3.2775</v>
      </c>
      <c r="E2239" t="n">
        <v>30.51</v>
      </c>
      <c r="F2239" t="n">
        <v>24.63</v>
      </c>
      <c r="G2239" t="n">
        <v>23.45</v>
      </c>
      <c r="H2239" t="n">
        <v>0.33</v>
      </c>
      <c r="I2239" t="n">
        <v>63</v>
      </c>
      <c r="J2239" t="n">
        <v>259.71</v>
      </c>
      <c r="K2239" t="n">
        <v>59.19</v>
      </c>
      <c r="L2239" t="n">
        <v>4.75</v>
      </c>
      <c r="M2239" t="n">
        <v>61</v>
      </c>
      <c r="N2239" t="n">
        <v>65.76000000000001</v>
      </c>
      <c r="O2239" t="n">
        <v>32264.79</v>
      </c>
      <c r="P2239" t="n">
        <v>408.17</v>
      </c>
      <c r="Q2239" t="n">
        <v>608.9400000000001</v>
      </c>
      <c r="R2239" t="n">
        <v>86.33</v>
      </c>
      <c r="S2239" t="n">
        <v>46.36</v>
      </c>
      <c r="T2239" t="n">
        <v>19395.24</v>
      </c>
      <c r="U2239" t="n">
        <v>0.54</v>
      </c>
      <c r="V2239" t="n">
        <v>0.87</v>
      </c>
      <c r="W2239" t="n">
        <v>9.279999999999999</v>
      </c>
      <c r="X2239" t="n">
        <v>1.25</v>
      </c>
      <c r="Y2239" t="n">
        <v>1</v>
      </c>
      <c r="Z2239" t="n">
        <v>10</v>
      </c>
    </row>
    <row r="2240">
      <c r="A2240" t="n">
        <v>16</v>
      </c>
      <c r="B2240" t="n">
        <v>130</v>
      </c>
      <c r="C2240" t="inlineStr">
        <is>
          <t xml:space="preserve">CONCLUIDO	</t>
        </is>
      </c>
      <c r="D2240" t="n">
        <v>3.3006</v>
      </c>
      <c r="E2240" t="n">
        <v>30.3</v>
      </c>
      <c r="F2240" t="n">
        <v>24.56</v>
      </c>
      <c r="G2240" t="n">
        <v>24.56</v>
      </c>
      <c r="H2240" t="n">
        <v>0.34</v>
      </c>
      <c r="I2240" t="n">
        <v>60</v>
      </c>
      <c r="J2240" t="n">
        <v>260.17</v>
      </c>
      <c r="K2240" t="n">
        <v>59.19</v>
      </c>
      <c r="L2240" t="n">
        <v>5</v>
      </c>
      <c r="M2240" t="n">
        <v>58</v>
      </c>
      <c r="N2240" t="n">
        <v>65.98</v>
      </c>
      <c r="O2240" t="n">
        <v>32321.82</v>
      </c>
      <c r="P2240" t="n">
        <v>406.87</v>
      </c>
      <c r="Q2240" t="n">
        <v>609.04</v>
      </c>
      <c r="R2240" t="n">
        <v>84.19</v>
      </c>
      <c r="S2240" t="n">
        <v>46.36</v>
      </c>
      <c r="T2240" t="n">
        <v>18344.29</v>
      </c>
      <c r="U2240" t="n">
        <v>0.55</v>
      </c>
      <c r="V2240" t="n">
        <v>0.87</v>
      </c>
      <c r="W2240" t="n">
        <v>9.279999999999999</v>
      </c>
      <c r="X2240" t="n">
        <v>1.18</v>
      </c>
      <c r="Y2240" t="n">
        <v>1</v>
      </c>
      <c r="Z2240" t="n">
        <v>10</v>
      </c>
    </row>
    <row r="2241">
      <c r="A2241" t="n">
        <v>17</v>
      </c>
      <c r="B2241" t="n">
        <v>130</v>
      </c>
      <c r="C2241" t="inlineStr">
        <is>
          <t xml:space="preserve">CONCLUIDO	</t>
        </is>
      </c>
      <c r="D2241" t="n">
        <v>3.3252</v>
      </c>
      <c r="E2241" t="n">
        <v>30.07</v>
      </c>
      <c r="F2241" t="n">
        <v>24.48</v>
      </c>
      <c r="G2241" t="n">
        <v>25.77</v>
      </c>
      <c r="H2241" t="n">
        <v>0.36</v>
      </c>
      <c r="I2241" t="n">
        <v>57</v>
      </c>
      <c r="J2241" t="n">
        <v>260.63</v>
      </c>
      <c r="K2241" t="n">
        <v>59.19</v>
      </c>
      <c r="L2241" t="n">
        <v>5.25</v>
      </c>
      <c r="M2241" t="n">
        <v>55</v>
      </c>
      <c r="N2241" t="n">
        <v>66.19</v>
      </c>
      <c r="O2241" t="n">
        <v>32378.93</v>
      </c>
      <c r="P2241" t="n">
        <v>405.43</v>
      </c>
      <c r="Q2241" t="n">
        <v>608.98</v>
      </c>
      <c r="R2241" t="n">
        <v>81.72</v>
      </c>
      <c r="S2241" t="n">
        <v>46.36</v>
      </c>
      <c r="T2241" t="n">
        <v>17120.9</v>
      </c>
      <c r="U2241" t="n">
        <v>0.57</v>
      </c>
      <c r="V2241" t="n">
        <v>0.87</v>
      </c>
      <c r="W2241" t="n">
        <v>9.27</v>
      </c>
      <c r="X2241" t="n">
        <v>1.11</v>
      </c>
      <c r="Y2241" t="n">
        <v>1</v>
      </c>
      <c r="Z2241" t="n">
        <v>10</v>
      </c>
    </row>
    <row r="2242">
      <c r="A2242" t="n">
        <v>18</v>
      </c>
      <c r="B2242" t="n">
        <v>130</v>
      </c>
      <c r="C2242" t="inlineStr">
        <is>
          <t xml:space="preserve">CONCLUIDO	</t>
        </is>
      </c>
      <c r="D2242" t="n">
        <v>3.347</v>
      </c>
      <c r="E2242" t="n">
        <v>29.88</v>
      </c>
      <c r="F2242" t="n">
        <v>24.43</v>
      </c>
      <c r="G2242" t="n">
        <v>27.15</v>
      </c>
      <c r="H2242" t="n">
        <v>0.37</v>
      </c>
      <c r="I2242" t="n">
        <v>54</v>
      </c>
      <c r="J2242" t="n">
        <v>261.1</v>
      </c>
      <c r="K2242" t="n">
        <v>59.19</v>
      </c>
      <c r="L2242" t="n">
        <v>5.5</v>
      </c>
      <c r="M2242" t="n">
        <v>52</v>
      </c>
      <c r="N2242" t="n">
        <v>66.40000000000001</v>
      </c>
      <c r="O2242" t="n">
        <v>32436.11</v>
      </c>
      <c r="P2242" t="n">
        <v>404.39</v>
      </c>
      <c r="Q2242" t="n">
        <v>609.09</v>
      </c>
      <c r="R2242" t="n">
        <v>79.98</v>
      </c>
      <c r="S2242" t="n">
        <v>46.36</v>
      </c>
      <c r="T2242" t="n">
        <v>16266.84</v>
      </c>
      <c r="U2242" t="n">
        <v>0.58</v>
      </c>
      <c r="V2242" t="n">
        <v>0.87</v>
      </c>
      <c r="W2242" t="n">
        <v>9.27</v>
      </c>
      <c r="X2242" t="n">
        <v>1.06</v>
      </c>
      <c r="Y2242" t="n">
        <v>1</v>
      </c>
      <c r="Z2242" t="n">
        <v>10</v>
      </c>
    </row>
    <row r="2243">
      <c r="A2243" t="n">
        <v>19</v>
      </c>
      <c r="B2243" t="n">
        <v>130</v>
      </c>
      <c r="C2243" t="inlineStr">
        <is>
          <t xml:space="preserve">CONCLUIDO	</t>
        </is>
      </c>
      <c r="D2243" t="n">
        <v>3.3643</v>
      </c>
      <c r="E2243" t="n">
        <v>29.72</v>
      </c>
      <c r="F2243" t="n">
        <v>24.38</v>
      </c>
      <c r="G2243" t="n">
        <v>28.13</v>
      </c>
      <c r="H2243" t="n">
        <v>0.39</v>
      </c>
      <c r="I2243" t="n">
        <v>52</v>
      </c>
      <c r="J2243" t="n">
        <v>261.56</v>
      </c>
      <c r="K2243" t="n">
        <v>59.19</v>
      </c>
      <c r="L2243" t="n">
        <v>5.75</v>
      </c>
      <c r="M2243" t="n">
        <v>50</v>
      </c>
      <c r="N2243" t="n">
        <v>66.62</v>
      </c>
      <c r="O2243" t="n">
        <v>32493.38</v>
      </c>
      <c r="P2243" t="n">
        <v>403.41</v>
      </c>
      <c r="Q2243" t="n">
        <v>608.92</v>
      </c>
      <c r="R2243" t="n">
        <v>78.34</v>
      </c>
      <c r="S2243" t="n">
        <v>46.36</v>
      </c>
      <c r="T2243" t="n">
        <v>15457.66</v>
      </c>
      <c r="U2243" t="n">
        <v>0.59</v>
      </c>
      <c r="V2243" t="n">
        <v>0.87</v>
      </c>
      <c r="W2243" t="n">
        <v>9.27</v>
      </c>
      <c r="X2243" t="n">
        <v>1</v>
      </c>
      <c r="Y2243" t="n">
        <v>1</v>
      </c>
      <c r="Z2243" t="n">
        <v>10</v>
      </c>
    </row>
    <row r="2244">
      <c r="A2244" t="n">
        <v>20</v>
      </c>
      <c r="B2244" t="n">
        <v>130</v>
      </c>
      <c r="C2244" t="inlineStr">
        <is>
          <t xml:space="preserve">CONCLUIDO	</t>
        </is>
      </c>
      <c r="D2244" t="n">
        <v>3.3845</v>
      </c>
      <c r="E2244" t="n">
        <v>29.55</v>
      </c>
      <c r="F2244" t="n">
        <v>24.35</v>
      </c>
      <c r="G2244" t="n">
        <v>29.81</v>
      </c>
      <c r="H2244" t="n">
        <v>0.41</v>
      </c>
      <c r="I2244" t="n">
        <v>49</v>
      </c>
      <c r="J2244" t="n">
        <v>262.03</v>
      </c>
      <c r="K2244" t="n">
        <v>59.19</v>
      </c>
      <c r="L2244" t="n">
        <v>6</v>
      </c>
      <c r="M2244" t="n">
        <v>47</v>
      </c>
      <c r="N2244" t="n">
        <v>66.83</v>
      </c>
      <c r="O2244" t="n">
        <v>32550.72</v>
      </c>
      <c r="P2244" t="n">
        <v>402.53</v>
      </c>
      <c r="Q2244" t="n">
        <v>608.98</v>
      </c>
      <c r="R2244" t="n">
        <v>77.38</v>
      </c>
      <c r="S2244" t="n">
        <v>46.36</v>
      </c>
      <c r="T2244" t="n">
        <v>14994.6</v>
      </c>
      <c r="U2244" t="n">
        <v>0.6</v>
      </c>
      <c r="V2244" t="n">
        <v>0.88</v>
      </c>
      <c r="W2244" t="n">
        <v>9.27</v>
      </c>
      <c r="X2244" t="n">
        <v>0.97</v>
      </c>
      <c r="Y2244" t="n">
        <v>1</v>
      </c>
      <c r="Z2244" t="n">
        <v>10</v>
      </c>
    </row>
    <row r="2245">
      <c r="A2245" t="n">
        <v>21</v>
      </c>
      <c r="B2245" t="n">
        <v>130</v>
      </c>
      <c r="C2245" t="inlineStr">
        <is>
          <t xml:space="preserve">CONCLUIDO	</t>
        </is>
      </c>
      <c r="D2245" t="n">
        <v>3.4036</v>
      </c>
      <c r="E2245" t="n">
        <v>29.38</v>
      </c>
      <c r="F2245" t="n">
        <v>24.28</v>
      </c>
      <c r="G2245" t="n">
        <v>30.99</v>
      </c>
      <c r="H2245" t="n">
        <v>0.42</v>
      </c>
      <c r="I2245" t="n">
        <v>47</v>
      </c>
      <c r="J2245" t="n">
        <v>262.49</v>
      </c>
      <c r="K2245" t="n">
        <v>59.19</v>
      </c>
      <c r="L2245" t="n">
        <v>6.25</v>
      </c>
      <c r="M2245" t="n">
        <v>45</v>
      </c>
      <c r="N2245" t="n">
        <v>67.05</v>
      </c>
      <c r="O2245" t="n">
        <v>32608.15</v>
      </c>
      <c r="P2245" t="n">
        <v>401.21</v>
      </c>
      <c r="Q2245" t="n">
        <v>608.9</v>
      </c>
      <c r="R2245" t="n">
        <v>75.34999999999999</v>
      </c>
      <c r="S2245" t="n">
        <v>46.36</v>
      </c>
      <c r="T2245" t="n">
        <v>13986.31</v>
      </c>
      <c r="U2245" t="n">
        <v>0.62</v>
      </c>
      <c r="V2245" t="n">
        <v>0.88</v>
      </c>
      <c r="W2245" t="n">
        <v>9.25</v>
      </c>
      <c r="X2245" t="n">
        <v>0.9</v>
      </c>
      <c r="Y2245" t="n">
        <v>1</v>
      </c>
      <c r="Z2245" t="n">
        <v>10</v>
      </c>
    </row>
    <row r="2246">
      <c r="A2246" t="n">
        <v>22</v>
      </c>
      <c r="B2246" t="n">
        <v>130</v>
      </c>
      <c r="C2246" t="inlineStr">
        <is>
          <t xml:space="preserve">CONCLUIDO	</t>
        </is>
      </c>
      <c r="D2246" t="n">
        <v>3.4063</v>
      </c>
      <c r="E2246" t="n">
        <v>29.36</v>
      </c>
      <c r="F2246" t="n">
        <v>24.3</v>
      </c>
      <c r="G2246" t="n">
        <v>31.7</v>
      </c>
      <c r="H2246" t="n">
        <v>0.44</v>
      </c>
      <c r="I2246" t="n">
        <v>46</v>
      </c>
      <c r="J2246" t="n">
        <v>262.96</v>
      </c>
      <c r="K2246" t="n">
        <v>59.19</v>
      </c>
      <c r="L2246" t="n">
        <v>6.5</v>
      </c>
      <c r="M2246" t="n">
        <v>44</v>
      </c>
      <c r="N2246" t="n">
        <v>67.26000000000001</v>
      </c>
      <c r="O2246" t="n">
        <v>32665.66</v>
      </c>
      <c r="P2246" t="n">
        <v>401.37</v>
      </c>
      <c r="Q2246" t="n">
        <v>608.96</v>
      </c>
      <c r="R2246" t="n">
        <v>75.65000000000001</v>
      </c>
      <c r="S2246" t="n">
        <v>46.36</v>
      </c>
      <c r="T2246" t="n">
        <v>14141.01</v>
      </c>
      <c r="U2246" t="n">
        <v>0.61</v>
      </c>
      <c r="V2246" t="n">
        <v>0.88</v>
      </c>
      <c r="W2246" t="n">
        <v>9.27</v>
      </c>
      <c r="X2246" t="n">
        <v>0.93</v>
      </c>
      <c r="Y2246" t="n">
        <v>1</v>
      </c>
      <c r="Z2246" t="n">
        <v>10</v>
      </c>
    </row>
    <row r="2247">
      <c r="A2247" t="n">
        <v>23</v>
      </c>
      <c r="B2247" t="n">
        <v>130</v>
      </c>
      <c r="C2247" t="inlineStr">
        <is>
          <t xml:space="preserve">CONCLUIDO	</t>
        </is>
      </c>
      <c r="D2247" t="n">
        <v>3.4253</v>
      </c>
      <c r="E2247" t="n">
        <v>29.19</v>
      </c>
      <c r="F2247" t="n">
        <v>24.24</v>
      </c>
      <c r="G2247" t="n">
        <v>33.05</v>
      </c>
      <c r="H2247" t="n">
        <v>0.46</v>
      </c>
      <c r="I2247" t="n">
        <v>44</v>
      </c>
      <c r="J2247" t="n">
        <v>263.42</v>
      </c>
      <c r="K2247" t="n">
        <v>59.19</v>
      </c>
      <c r="L2247" t="n">
        <v>6.75</v>
      </c>
      <c r="M2247" t="n">
        <v>42</v>
      </c>
      <c r="N2247" t="n">
        <v>67.48</v>
      </c>
      <c r="O2247" t="n">
        <v>32723.25</v>
      </c>
      <c r="P2247" t="n">
        <v>400.22</v>
      </c>
      <c r="Q2247" t="n">
        <v>608.87</v>
      </c>
      <c r="R2247" t="n">
        <v>74.17</v>
      </c>
      <c r="S2247" t="n">
        <v>46.36</v>
      </c>
      <c r="T2247" t="n">
        <v>13411.39</v>
      </c>
      <c r="U2247" t="n">
        <v>0.63</v>
      </c>
      <c r="V2247" t="n">
        <v>0.88</v>
      </c>
      <c r="W2247" t="n">
        <v>9.25</v>
      </c>
      <c r="X2247" t="n">
        <v>0.86</v>
      </c>
      <c r="Y2247" t="n">
        <v>1</v>
      </c>
      <c r="Z2247" t="n">
        <v>10</v>
      </c>
    </row>
    <row r="2248">
      <c r="A2248" t="n">
        <v>24</v>
      </c>
      <c r="B2248" t="n">
        <v>130</v>
      </c>
      <c r="C2248" t="inlineStr">
        <is>
          <t xml:space="preserve">CONCLUIDO	</t>
        </is>
      </c>
      <c r="D2248" t="n">
        <v>3.4416</v>
      </c>
      <c r="E2248" t="n">
        <v>29.06</v>
      </c>
      <c r="F2248" t="n">
        <v>24.2</v>
      </c>
      <c r="G2248" t="n">
        <v>34.57</v>
      </c>
      <c r="H2248" t="n">
        <v>0.47</v>
      </c>
      <c r="I2248" t="n">
        <v>42</v>
      </c>
      <c r="J2248" t="n">
        <v>263.89</v>
      </c>
      <c r="K2248" t="n">
        <v>59.19</v>
      </c>
      <c r="L2248" t="n">
        <v>7</v>
      </c>
      <c r="M2248" t="n">
        <v>40</v>
      </c>
      <c r="N2248" t="n">
        <v>67.7</v>
      </c>
      <c r="O2248" t="n">
        <v>32780.92</v>
      </c>
      <c r="P2248" t="n">
        <v>399.36</v>
      </c>
      <c r="Q2248" t="n">
        <v>608.99</v>
      </c>
      <c r="R2248" t="n">
        <v>72.83</v>
      </c>
      <c r="S2248" t="n">
        <v>46.36</v>
      </c>
      <c r="T2248" t="n">
        <v>12754.63</v>
      </c>
      <c r="U2248" t="n">
        <v>0.64</v>
      </c>
      <c r="V2248" t="n">
        <v>0.88</v>
      </c>
      <c r="W2248" t="n">
        <v>9.25</v>
      </c>
      <c r="X2248" t="n">
        <v>0.82</v>
      </c>
      <c r="Y2248" t="n">
        <v>1</v>
      </c>
      <c r="Z2248" t="n">
        <v>10</v>
      </c>
    </row>
    <row r="2249">
      <c r="A2249" t="n">
        <v>25</v>
      </c>
      <c r="B2249" t="n">
        <v>130</v>
      </c>
      <c r="C2249" t="inlineStr">
        <is>
          <t xml:space="preserve">CONCLUIDO	</t>
        </is>
      </c>
      <c r="D2249" t="n">
        <v>3.4487</v>
      </c>
      <c r="E2249" t="n">
        <v>29</v>
      </c>
      <c r="F2249" t="n">
        <v>24.19</v>
      </c>
      <c r="G2249" t="n">
        <v>35.4</v>
      </c>
      <c r="H2249" t="n">
        <v>0.49</v>
      </c>
      <c r="I2249" t="n">
        <v>41</v>
      </c>
      <c r="J2249" t="n">
        <v>264.36</v>
      </c>
      <c r="K2249" t="n">
        <v>59.19</v>
      </c>
      <c r="L2249" t="n">
        <v>7.25</v>
      </c>
      <c r="M2249" t="n">
        <v>39</v>
      </c>
      <c r="N2249" t="n">
        <v>67.92</v>
      </c>
      <c r="O2249" t="n">
        <v>32838.68</v>
      </c>
      <c r="P2249" t="n">
        <v>398.96</v>
      </c>
      <c r="Q2249" t="n">
        <v>608.87</v>
      </c>
      <c r="R2249" t="n">
        <v>72.53</v>
      </c>
      <c r="S2249" t="n">
        <v>46.36</v>
      </c>
      <c r="T2249" t="n">
        <v>12606.14</v>
      </c>
      <c r="U2249" t="n">
        <v>0.64</v>
      </c>
      <c r="V2249" t="n">
        <v>0.88</v>
      </c>
      <c r="W2249" t="n">
        <v>9.25</v>
      </c>
      <c r="X2249" t="n">
        <v>0.8100000000000001</v>
      </c>
      <c r="Y2249" t="n">
        <v>1</v>
      </c>
      <c r="Z2249" t="n">
        <v>10</v>
      </c>
    </row>
    <row r="2250">
      <c r="A2250" t="n">
        <v>26</v>
      </c>
      <c r="B2250" t="n">
        <v>130</v>
      </c>
      <c r="C2250" t="inlineStr">
        <is>
          <t xml:space="preserve">CONCLUIDO	</t>
        </is>
      </c>
      <c r="D2250" t="n">
        <v>3.4666</v>
      </c>
      <c r="E2250" t="n">
        <v>28.85</v>
      </c>
      <c r="F2250" t="n">
        <v>24.14</v>
      </c>
      <c r="G2250" t="n">
        <v>37.13</v>
      </c>
      <c r="H2250" t="n">
        <v>0.5</v>
      </c>
      <c r="I2250" t="n">
        <v>39</v>
      </c>
      <c r="J2250" t="n">
        <v>264.83</v>
      </c>
      <c r="K2250" t="n">
        <v>59.19</v>
      </c>
      <c r="L2250" t="n">
        <v>7.5</v>
      </c>
      <c r="M2250" t="n">
        <v>37</v>
      </c>
      <c r="N2250" t="n">
        <v>68.14</v>
      </c>
      <c r="O2250" t="n">
        <v>32896.51</v>
      </c>
      <c r="P2250" t="n">
        <v>397.82</v>
      </c>
      <c r="Q2250" t="n">
        <v>608.91</v>
      </c>
      <c r="R2250" t="n">
        <v>70.88</v>
      </c>
      <c r="S2250" t="n">
        <v>46.36</v>
      </c>
      <c r="T2250" t="n">
        <v>11794.44</v>
      </c>
      <c r="U2250" t="n">
        <v>0.65</v>
      </c>
      <c r="V2250" t="n">
        <v>0.88</v>
      </c>
      <c r="W2250" t="n">
        <v>9.25</v>
      </c>
      <c r="X2250" t="n">
        <v>0.76</v>
      </c>
      <c r="Y2250" t="n">
        <v>1</v>
      </c>
      <c r="Z2250" t="n">
        <v>10</v>
      </c>
    </row>
    <row r="2251">
      <c r="A2251" t="n">
        <v>27</v>
      </c>
      <c r="B2251" t="n">
        <v>130</v>
      </c>
      <c r="C2251" t="inlineStr">
        <is>
          <t xml:space="preserve">CONCLUIDO	</t>
        </is>
      </c>
      <c r="D2251" t="n">
        <v>3.4746</v>
      </c>
      <c r="E2251" t="n">
        <v>28.78</v>
      </c>
      <c r="F2251" t="n">
        <v>24.12</v>
      </c>
      <c r="G2251" t="n">
        <v>38.08</v>
      </c>
      <c r="H2251" t="n">
        <v>0.52</v>
      </c>
      <c r="I2251" t="n">
        <v>38</v>
      </c>
      <c r="J2251" t="n">
        <v>265.3</v>
      </c>
      <c r="K2251" t="n">
        <v>59.19</v>
      </c>
      <c r="L2251" t="n">
        <v>7.75</v>
      </c>
      <c r="M2251" t="n">
        <v>36</v>
      </c>
      <c r="N2251" t="n">
        <v>68.36</v>
      </c>
      <c r="O2251" t="n">
        <v>32954.43</v>
      </c>
      <c r="P2251" t="n">
        <v>397.43</v>
      </c>
      <c r="Q2251" t="n">
        <v>608.86</v>
      </c>
      <c r="R2251" t="n">
        <v>70.39</v>
      </c>
      <c r="S2251" t="n">
        <v>46.36</v>
      </c>
      <c r="T2251" t="n">
        <v>11552.99</v>
      </c>
      <c r="U2251" t="n">
        <v>0.66</v>
      </c>
      <c r="V2251" t="n">
        <v>0.88</v>
      </c>
      <c r="W2251" t="n">
        <v>9.24</v>
      </c>
      <c r="X2251" t="n">
        <v>0.74</v>
      </c>
      <c r="Y2251" t="n">
        <v>1</v>
      </c>
      <c r="Z2251" t="n">
        <v>10</v>
      </c>
    </row>
    <row r="2252">
      <c r="A2252" t="n">
        <v>28</v>
      </c>
      <c r="B2252" t="n">
        <v>130</v>
      </c>
      <c r="C2252" t="inlineStr">
        <is>
          <t xml:space="preserve">CONCLUIDO	</t>
        </is>
      </c>
      <c r="D2252" t="n">
        <v>3.4828</v>
      </c>
      <c r="E2252" t="n">
        <v>28.71</v>
      </c>
      <c r="F2252" t="n">
        <v>24.1</v>
      </c>
      <c r="G2252" t="n">
        <v>39.08</v>
      </c>
      <c r="H2252" t="n">
        <v>0.54</v>
      </c>
      <c r="I2252" t="n">
        <v>37</v>
      </c>
      <c r="J2252" t="n">
        <v>265.77</v>
      </c>
      <c r="K2252" t="n">
        <v>59.19</v>
      </c>
      <c r="L2252" t="n">
        <v>8</v>
      </c>
      <c r="M2252" t="n">
        <v>35</v>
      </c>
      <c r="N2252" t="n">
        <v>68.58</v>
      </c>
      <c r="O2252" t="n">
        <v>33012.44</v>
      </c>
      <c r="P2252" t="n">
        <v>396.98</v>
      </c>
      <c r="Q2252" t="n">
        <v>608.9299999999999</v>
      </c>
      <c r="R2252" t="n">
        <v>69.73999999999999</v>
      </c>
      <c r="S2252" t="n">
        <v>46.36</v>
      </c>
      <c r="T2252" t="n">
        <v>11232.31</v>
      </c>
      <c r="U2252" t="n">
        <v>0.66</v>
      </c>
      <c r="V2252" t="n">
        <v>0.88</v>
      </c>
      <c r="W2252" t="n">
        <v>9.24</v>
      </c>
      <c r="X2252" t="n">
        <v>0.72</v>
      </c>
      <c r="Y2252" t="n">
        <v>1</v>
      </c>
      <c r="Z2252" t="n">
        <v>10</v>
      </c>
    </row>
    <row r="2253">
      <c r="A2253" t="n">
        <v>29</v>
      </c>
      <c r="B2253" t="n">
        <v>130</v>
      </c>
      <c r="C2253" t="inlineStr">
        <is>
          <t xml:space="preserve">CONCLUIDO	</t>
        </is>
      </c>
      <c r="D2253" t="n">
        <v>3.4929</v>
      </c>
      <c r="E2253" t="n">
        <v>28.63</v>
      </c>
      <c r="F2253" t="n">
        <v>24.06</v>
      </c>
      <c r="G2253" t="n">
        <v>40.11</v>
      </c>
      <c r="H2253" t="n">
        <v>0.55</v>
      </c>
      <c r="I2253" t="n">
        <v>36</v>
      </c>
      <c r="J2253" t="n">
        <v>266.24</v>
      </c>
      <c r="K2253" t="n">
        <v>59.19</v>
      </c>
      <c r="L2253" t="n">
        <v>8.25</v>
      </c>
      <c r="M2253" t="n">
        <v>34</v>
      </c>
      <c r="N2253" t="n">
        <v>68.8</v>
      </c>
      <c r="O2253" t="n">
        <v>33070.52</v>
      </c>
      <c r="P2253" t="n">
        <v>396.18</v>
      </c>
      <c r="Q2253" t="n">
        <v>608.9299999999999</v>
      </c>
      <c r="R2253" t="n">
        <v>68.92</v>
      </c>
      <c r="S2253" t="n">
        <v>46.36</v>
      </c>
      <c r="T2253" t="n">
        <v>10825.93</v>
      </c>
      <c r="U2253" t="n">
        <v>0.67</v>
      </c>
      <c r="V2253" t="n">
        <v>0.89</v>
      </c>
      <c r="W2253" t="n">
        <v>9.23</v>
      </c>
      <c r="X2253" t="n">
        <v>0.6899999999999999</v>
      </c>
      <c r="Y2253" t="n">
        <v>1</v>
      </c>
      <c r="Z2253" t="n">
        <v>10</v>
      </c>
    </row>
    <row r="2254">
      <c r="A2254" t="n">
        <v>30</v>
      </c>
      <c r="B2254" t="n">
        <v>130</v>
      </c>
      <c r="C2254" t="inlineStr">
        <is>
          <t xml:space="preserve">CONCLUIDO	</t>
        </is>
      </c>
      <c r="D2254" t="n">
        <v>3.5002</v>
      </c>
      <c r="E2254" t="n">
        <v>28.57</v>
      </c>
      <c r="F2254" t="n">
        <v>24.05</v>
      </c>
      <c r="G2254" t="n">
        <v>41.23</v>
      </c>
      <c r="H2254" t="n">
        <v>0.57</v>
      </c>
      <c r="I2254" t="n">
        <v>35</v>
      </c>
      <c r="J2254" t="n">
        <v>266.71</v>
      </c>
      <c r="K2254" t="n">
        <v>59.19</v>
      </c>
      <c r="L2254" t="n">
        <v>8.5</v>
      </c>
      <c r="M2254" t="n">
        <v>33</v>
      </c>
      <c r="N2254" t="n">
        <v>69.02</v>
      </c>
      <c r="O2254" t="n">
        <v>33128.7</v>
      </c>
      <c r="P2254" t="n">
        <v>395.64</v>
      </c>
      <c r="Q2254" t="n">
        <v>608.85</v>
      </c>
      <c r="R2254" t="n">
        <v>68.34</v>
      </c>
      <c r="S2254" t="n">
        <v>46.36</v>
      </c>
      <c r="T2254" t="n">
        <v>10541.16</v>
      </c>
      <c r="U2254" t="n">
        <v>0.68</v>
      </c>
      <c r="V2254" t="n">
        <v>0.89</v>
      </c>
      <c r="W2254" t="n">
        <v>9.24</v>
      </c>
      <c r="X2254" t="n">
        <v>0.68</v>
      </c>
      <c r="Y2254" t="n">
        <v>1</v>
      </c>
      <c r="Z2254" t="n">
        <v>10</v>
      </c>
    </row>
    <row r="2255">
      <c r="A2255" t="n">
        <v>31</v>
      </c>
      <c r="B2255" t="n">
        <v>130</v>
      </c>
      <c r="C2255" t="inlineStr">
        <is>
          <t xml:space="preserve">CONCLUIDO	</t>
        </is>
      </c>
      <c r="D2255" t="n">
        <v>3.5071</v>
      </c>
      <c r="E2255" t="n">
        <v>28.51</v>
      </c>
      <c r="F2255" t="n">
        <v>24.05</v>
      </c>
      <c r="G2255" t="n">
        <v>42.43</v>
      </c>
      <c r="H2255" t="n">
        <v>0.58</v>
      </c>
      <c r="I2255" t="n">
        <v>34</v>
      </c>
      <c r="J2255" t="n">
        <v>267.18</v>
      </c>
      <c r="K2255" t="n">
        <v>59.19</v>
      </c>
      <c r="L2255" t="n">
        <v>8.75</v>
      </c>
      <c r="M2255" t="n">
        <v>32</v>
      </c>
      <c r="N2255" t="n">
        <v>69.23999999999999</v>
      </c>
      <c r="O2255" t="n">
        <v>33186.95</v>
      </c>
      <c r="P2255" t="n">
        <v>395.31</v>
      </c>
      <c r="Q2255" t="n">
        <v>608.9299999999999</v>
      </c>
      <c r="R2255" t="n">
        <v>68.33</v>
      </c>
      <c r="S2255" t="n">
        <v>46.36</v>
      </c>
      <c r="T2255" t="n">
        <v>10540.25</v>
      </c>
      <c r="U2255" t="n">
        <v>0.68</v>
      </c>
      <c r="V2255" t="n">
        <v>0.89</v>
      </c>
      <c r="W2255" t="n">
        <v>9.23</v>
      </c>
      <c r="X2255" t="n">
        <v>0.67</v>
      </c>
      <c r="Y2255" t="n">
        <v>1</v>
      </c>
      <c r="Z2255" t="n">
        <v>10</v>
      </c>
    </row>
    <row r="2256">
      <c r="A2256" t="n">
        <v>32</v>
      </c>
      <c r="B2256" t="n">
        <v>130</v>
      </c>
      <c r="C2256" t="inlineStr">
        <is>
          <t xml:space="preserve">CONCLUIDO	</t>
        </is>
      </c>
      <c r="D2256" t="n">
        <v>3.5174</v>
      </c>
      <c r="E2256" t="n">
        <v>28.43</v>
      </c>
      <c r="F2256" t="n">
        <v>24.01</v>
      </c>
      <c r="G2256" t="n">
        <v>43.66</v>
      </c>
      <c r="H2256" t="n">
        <v>0.6</v>
      </c>
      <c r="I2256" t="n">
        <v>33</v>
      </c>
      <c r="J2256" t="n">
        <v>267.66</v>
      </c>
      <c r="K2256" t="n">
        <v>59.19</v>
      </c>
      <c r="L2256" t="n">
        <v>9</v>
      </c>
      <c r="M2256" t="n">
        <v>31</v>
      </c>
      <c r="N2256" t="n">
        <v>69.45999999999999</v>
      </c>
      <c r="O2256" t="n">
        <v>33245.29</v>
      </c>
      <c r="P2256" t="n">
        <v>394.69</v>
      </c>
      <c r="Q2256" t="n">
        <v>608.97</v>
      </c>
      <c r="R2256" t="n">
        <v>67.13</v>
      </c>
      <c r="S2256" t="n">
        <v>46.36</v>
      </c>
      <c r="T2256" t="n">
        <v>9945.65</v>
      </c>
      <c r="U2256" t="n">
        <v>0.6899999999999999</v>
      </c>
      <c r="V2256" t="n">
        <v>0.89</v>
      </c>
      <c r="W2256" t="n">
        <v>9.23</v>
      </c>
      <c r="X2256" t="n">
        <v>0.64</v>
      </c>
      <c r="Y2256" t="n">
        <v>1</v>
      </c>
      <c r="Z2256" t="n">
        <v>10</v>
      </c>
    </row>
    <row r="2257">
      <c r="A2257" t="n">
        <v>33</v>
      </c>
      <c r="B2257" t="n">
        <v>130</v>
      </c>
      <c r="C2257" t="inlineStr">
        <is>
          <t xml:space="preserve">CONCLUIDO	</t>
        </is>
      </c>
      <c r="D2257" t="n">
        <v>3.5237</v>
      </c>
      <c r="E2257" t="n">
        <v>28.38</v>
      </c>
      <c r="F2257" t="n">
        <v>24.01</v>
      </c>
      <c r="G2257" t="n">
        <v>45.02</v>
      </c>
      <c r="H2257" t="n">
        <v>0.61</v>
      </c>
      <c r="I2257" t="n">
        <v>32</v>
      </c>
      <c r="J2257" t="n">
        <v>268.13</v>
      </c>
      <c r="K2257" t="n">
        <v>59.19</v>
      </c>
      <c r="L2257" t="n">
        <v>9.25</v>
      </c>
      <c r="M2257" t="n">
        <v>30</v>
      </c>
      <c r="N2257" t="n">
        <v>69.69</v>
      </c>
      <c r="O2257" t="n">
        <v>33303.72</v>
      </c>
      <c r="P2257" t="n">
        <v>394.4</v>
      </c>
      <c r="Q2257" t="n">
        <v>608.85</v>
      </c>
      <c r="R2257" t="n">
        <v>66.92</v>
      </c>
      <c r="S2257" t="n">
        <v>46.36</v>
      </c>
      <c r="T2257" t="n">
        <v>9848.68</v>
      </c>
      <c r="U2257" t="n">
        <v>0.6899999999999999</v>
      </c>
      <c r="V2257" t="n">
        <v>0.89</v>
      </c>
      <c r="W2257" t="n">
        <v>9.24</v>
      </c>
      <c r="X2257" t="n">
        <v>0.64</v>
      </c>
      <c r="Y2257" t="n">
        <v>1</v>
      </c>
      <c r="Z2257" t="n">
        <v>10</v>
      </c>
    </row>
    <row r="2258">
      <c r="A2258" t="n">
        <v>34</v>
      </c>
      <c r="B2258" t="n">
        <v>130</v>
      </c>
      <c r="C2258" t="inlineStr">
        <is>
          <t xml:space="preserve">CONCLUIDO	</t>
        </is>
      </c>
      <c r="D2258" t="n">
        <v>3.5352</v>
      </c>
      <c r="E2258" t="n">
        <v>28.29</v>
      </c>
      <c r="F2258" t="n">
        <v>23.97</v>
      </c>
      <c r="G2258" t="n">
        <v>46.39</v>
      </c>
      <c r="H2258" t="n">
        <v>0.63</v>
      </c>
      <c r="I2258" t="n">
        <v>31</v>
      </c>
      <c r="J2258" t="n">
        <v>268.61</v>
      </c>
      <c r="K2258" t="n">
        <v>59.19</v>
      </c>
      <c r="L2258" t="n">
        <v>9.5</v>
      </c>
      <c r="M2258" t="n">
        <v>29</v>
      </c>
      <c r="N2258" t="n">
        <v>69.91</v>
      </c>
      <c r="O2258" t="n">
        <v>33362.23</v>
      </c>
      <c r="P2258" t="n">
        <v>393.63</v>
      </c>
      <c r="Q2258" t="n">
        <v>608.9400000000001</v>
      </c>
      <c r="R2258" t="n">
        <v>65.75</v>
      </c>
      <c r="S2258" t="n">
        <v>46.36</v>
      </c>
      <c r="T2258" t="n">
        <v>9266.540000000001</v>
      </c>
      <c r="U2258" t="n">
        <v>0.71</v>
      </c>
      <c r="V2258" t="n">
        <v>0.89</v>
      </c>
      <c r="W2258" t="n">
        <v>9.23</v>
      </c>
      <c r="X2258" t="n">
        <v>0.59</v>
      </c>
      <c r="Y2258" t="n">
        <v>1</v>
      </c>
      <c r="Z2258" t="n">
        <v>10</v>
      </c>
    </row>
    <row r="2259">
      <c r="A2259" t="n">
        <v>35</v>
      </c>
      <c r="B2259" t="n">
        <v>130</v>
      </c>
      <c r="C2259" t="inlineStr">
        <is>
          <t xml:space="preserve">CONCLUIDO	</t>
        </is>
      </c>
      <c r="D2259" t="n">
        <v>3.5408</v>
      </c>
      <c r="E2259" t="n">
        <v>28.24</v>
      </c>
      <c r="F2259" t="n">
        <v>23.97</v>
      </c>
      <c r="G2259" t="n">
        <v>47.94</v>
      </c>
      <c r="H2259" t="n">
        <v>0.64</v>
      </c>
      <c r="I2259" t="n">
        <v>30</v>
      </c>
      <c r="J2259" t="n">
        <v>269.08</v>
      </c>
      <c r="K2259" t="n">
        <v>59.19</v>
      </c>
      <c r="L2259" t="n">
        <v>9.75</v>
      </c>
      <c r="M2259" t="n">
        <v>28</v>
      </c>
      <c r="N2259" t="n">
        <v>70.14</v>
      </c>
      <c r="O2259" t="n">
        <v>33420.83</v>
      </c>
      <c r="P2259" t="n">
        <v>393.35</v>
      </c>
      <c r="Q2259" t="n">
        <v>608.97</v>
      </c>
      <c r="R2259" t="n">
        <v>65.94</v>
      </c>
      <c r="S2259" t="n">
        <v>46.36</v>
      </c>
      <c r="T2259" t="n">
        <v>9369.290000000001</v>
      </c>
      <c r="U2259" t="n">
        <v>0.7</v>
      </c>
      <c r="V2259" t="n">
        <v>0.89</v>
      </c>
      <c r="W2259" t="n">
        <v>9.23</v>
      </c>
      <c r="X2259" t="n">
        <v>0.6</v>
      </c>
      <c r="Y2259" t="n">
        <v>1</v>
      </c>
      <c r="Z2259" t="n">
        <v>10</v>
      </c>
    </row>
    <row r="2260">
      <c r="A2260" t="n">
        <v>36</v>
      </c>
      <c r="B2260" t="n">
        <v>130</v>
      </c>
      <c r="C2260" t="inlineStr">
        <is>
          <t xml:space="preserve">CONCLUIDO	</t>
        </is>
      </c>
      <c r="D2260" t="n">
        <v>3.5425</v>
      </c>
      <c r="E2260" t="n">
        <v>28.23</v>
      </c>
      <c r="F2260" t="n">
        <v>23.96</v>
      </c>
      <c r="G2260" t="n">
        <v>47.91</v>
      </c>
      <c r="H2260" t="n">
        <v>0.66</v>
      </c>
      <c r="I2260" t="n">
        <v>30</v>
      </c>
      <c r="J2260" t="n">
        <v>269.56</v>
      </c>
      <c r="K2260" t="n">
        <v>59.19</v>
      </c>
      <c r="L2260" t="n">
        <v>10</v>
      </c>
      <c r="M2260" t="n">
        <v>28</v>
      </c>
      <c r="N2260" t="n">
        <v>70.36</v>
      </c>
      <c r="O2260" t="n">
        <v>33479.51</v>
      </c>
      <c r="P2260" t="n">
        <v>392.91</v>
      </c>
      <c r="Q2260" t="n">
        <v>608.8200000000001</v>
      </c>
      <c r="R2260" t="n">
        <v>65.53</v>
      </c>
      <c r="S2260" t="n">
        <v>46.36</v>
      </c>
      <c r="T2260" t="n">
        <v>9161.34</v>
      </c>
      <c r="U2260" t="n">
        <v>0.71</v>
      </c>
      <c r="V2260" t="n">
        <v>0.89</v>
      </c>
      <c r="W2260" t="n">
        <v>9.23</v>
      </c>
      <c r="X2260" t="n">
        <v>0.58</v>
      </c>
      <c r="Y2260" t="n">
        <v>1</v>
      </c>
      <c r="Z2260" t="n">
        <v>10</v>
      </c>
    </row>
    <row r="2261">
      <c r="A2261" t="n">
        <v>37</v>
      </c>
      <c r="B2261" t="n">
        <v>130</v>
      </c>
      <c r="C2261" t="inlineStr">
        <is>
          <t xml:space="preserve">CONCLUIDO	</t>
        </is>
      </c>
      <c r="D2261" t="n">
        <v>3.5544</v>
      </c>
      <c r="E2261" t="n">
        <v>28.13</v>
      </c>
      <c r="F2261" t="n">
        <v>23.91</v>
      </c>
      <c r="G2261" t="n">
        <v>49.47</v>
      </c>
      <c r="H2261" t="n">
        <v>0.68</v>
      </c>
      <c r="I2261" t="n">
        <v>29</v>
      </c>
      <c r="J2261" t="n">
        <v>270.03</v>
      </c>
      <c r="K2261" t="n">
        <v>59.19</v>
      </c>
      <c r="L2261" t="n">
        <v>10.25</v>
      </c>
      <c r="M2261" t="n">
        <v>27</v>
      </c>
      <c r="N2261" t="n">
        <v>70.59</v>
      </c>
      <c r="O2261" t="n">
        <v>33538.28</v>
      </c>
      <c r="P2261" t="n">
        <v>392.12</v>
      </c>
      <c r="Q2261" t="n">
        <v>608.8</v>
      </c>
      <c r="R2261" t="n">
        <v>64.15000000000001</v>
      </c>
      <c r="S2261" t="n">
        <v>46.36</v>
      </c>
      <c r="T2261" t="n">
        <v>8476.41</v>
      </c>
      <c r="U2261" t="n">
        <v>0.72</v>
      </c>
      <c r="V2261" t="n">
        <v>0.89</v>
      </c>
      <c r="W2261" t="n">
        <v>9.220000000000001</v>
      </c>
      <c r="X2261" t="n">
        <v>0.54</v>
      </c>
      <c r="Y2261" t="n">
        <v>1</v>
      </c>
      <c r="Z2261" t="n">
        <v>10</v>
      </c>
    </row>
    <row r="2262">
      <c r="A2262" t="n">
        <v>38</v>
      </c>
      <c r="B2262" t="n">
        <v>130</v>
      </c>
      <c r="C2262" t="inlineStr">
        <is>
          <t xml:space="preserve">CONCLUIDO	</t>
        </is>
      </c>
      <c r="D2262" t="n">
        <v>3.5587</v>
      </c>
      <c r="E2262" t="n">
        <v>28.1</v>
      </c>
      <c r="F2262" t="n">
        <v>23.93</v>
      </c>
      <c r="G2262" t="n">
        <v>51.27</v>
      </c>
      <c r="H2262" t="n">
        <v>0.6899999999999999</v>
      </c>
      <c r="I2262" t="n">
        <v>28</v>
      </c>
      <c r="J2262" t="n">
        <v>270.51</v>
      </c>
      <c r="K2262" t="n">
        <v>59.19</v>
      </c>
      <c r="L2262" t="n">
        <v>10.5</v>
      </c>
      <c r="M2262" t="n">
        <v>26</v>
      </c>
      <c r="N2262" t="n">
        <v>70.81999999999999</v>
      </c>
      <c r="O2262" t="n">
        <v>33597.14</v>
      </c>
      <c r="P2262" t="n">
        <v>392.2</v>
      </c>
      <c r="Q2262" t="n">
        <v>608.8099999999999</v>
      </c>
      <c r="R2262" t="n">
        <v>64.53</v>
      </c>
      <c r="S2262" t="n">
        <v>46.36</v>
      </c>
      <c r="T2262" t="n">
        <v>8674.91</v>
      </c>
      <c r="U2262" t="n">
        <v>0.72</v>
      </c>
      <c r="V2262" t="n">
        <v>0.89</v>
      </c>
      <c r="W2262" t="n">
        <v>9.220000000000001</v>
      </c>
      <c r="X2262" t="n">
        <v>0.55</v>
      </c>
      <c r="Y2262" t="n">
        <v>1</v>
      </c>
      <c r="Z2262" t="n">
        <v>10</v>
      </c>
    </row>
    <row r="2263">
      <c r="A2263" t="n">
        <v>39</v>
      </c>
      <c r="B2263" t="n">
        <v>130</v>
      </c>
      <c r="C2263" t="inlineStr">
        <is>
          <t xml:space="preserve">CONCLUIDO	</t>
        </is>
      </c>
      <c r="D2263" t="n">
        <v>3.5601</v>
      </c>
      <c r="E2263" t="n">
        <v>28.09</v>
      </c>
      <c r="F2263" t="n">
        <v>23.91</v>
      </c>
      <c r="G2263" t="n">
        <v>51.25</v>
      </c>
      <c r="H2263" t="n">
        <v>0.71</v>
      </c>
      <c r="I2263" t="n">
        <v>28</v>
      </c>
      <c r="J2263" t="n">
        <v>270.99</v>
      </c>
      <c r="K2263" t="n">
        <v>59.19</v>
      </c>
      <c r="L2263" t="n">
        <v>10.75</v>
      </c>
      <c r="M2263" t="n">
        <v>26</v>
      </c>
      <c r="N2263" t="n">
        <v>71.04000000000001</v>
      </c>
      <c r="O2263" t="n">
        <v>33656.08</v>
      </c>
      <c r="P2263" t="n">
        <v>391.63</v>
      </c>
      <c r="Q2263" t="n">
        <v>608.95</v>
      </c>
      <c r="R2263" t="n">
        <v>64.04000000000001</v>
      </c>
      <c r="S2263" t="n">
        <v>46.36</v>
      </c>
      <c r="T2263" t="n">
        <v>8429.549999999999</v>
      </c>
      <c r="U2263" t="n">
        <v>0.72</v>
      </c>
      <c r="V2263" t="n">
        <v>0.89</v>
      </c>
      <c r="W2263" t="n">
        <v>9.23</v>
      </c>
      <c r="X2263" t="n">
        <v>0.54</v>
      </c>
      <c r="Y2263" t="n">
        <v>1</v>
      </c>
      <c r="Z2263" t="n">
        <v>10</v>
      </c>
    </row>
    <row r="2264">
      <c r="A2264" t="n">
        <v>40</v>
      </c>
      <c r="B2264" t="n">
        <v>130</v>
      </c>
      <c r="C2264" t="inlineStr">
        <is>
          <t xml:space="preserve">CONCLUIDO	</t>
        </is>
      </c>
      <c r="D2264" t="n">
        <v>3.5696</v>
      </c>
      <c r="E2264" t="n">
        <v>28.01</v>
      </c>
      <c r="F2264" t="n">
        <v>23.89</v>
      </c>
      <c r="G2264" t="n">
        <v>53.09</v>
      </c>
      <c r="H2264" t="n">
        <v>0.72</v>
      </c>
      <c r="I2264" t="n">
        <v>27</v>
      </c>
      <c r="J2264" t="n">
        <v>271.47</v>
      </c>
      <c r="K2264" t="n">
        <v>59.19</v>
      </c>
      <c r="L2264" t="n">
        <v>11</v>
      </c>
      <c r="M2264" t="n">
        <v>25</v>
      </c>
      <c r="N2264" t="n">
        <v>71.27</v>
      </c>
      <c r="O2264" t="n">
        <v>33715.11</v>
      </c>
      <c r="P2264" t="n">
        <v>391.54</v>
      </c>
      <c r="Q2264" t="n">
        <v>608.9</v>
      </c>
      <c r="R2264" t="n">
        <v>63.49</v>
      </c>
      <c r="S2264" t="n">
        <v>46.36</v>
      </c>
      <c r="T2264" t="n">
        <v>8156.51</v>
      </c>
      <c r="U2264" t="n">
        <v>0.73</v>
      </c>
      <c r="V2264" t="n">
        <v>0.89</v>
      </c>
      <c r="W2264" t="n">
        <v>9.220000000000001</v>
      </c>
      <c r="X2264" t="n">
        <v>0.52</v>
      </c>
      <c r="Y2264" t="n">
        <v>1</v>
      </c>
      <c r="Z2264" t="n">
        <v>10</v>
      </c>
    </row>
    <row r="2265">
      <c r="A2265" t="n">
        <v>41</v>
      </c>
      <c r="B2265" t="n">
        <v>130</v>
      </c>
      <c r="C2265" t="inlineStr">
        <is>
          <t xml:space="preserve">CONCLUIDO	</t>
        </is>
      </c>
      <c r="D2265" t="n">
        <v>3.5803</v>
      </c>
      <c r="E2265" t="n">
        <v>27.93</v>
      </c>
      <c r="F2265" t="n">
        <v>23.85</v>
      </c>
      <c r="G2265" t="n">
        <v>55.05</v>
      </c>
      <c r="H2265" t="n">
        <v>0.74</v>
      </c>
      <c r="I2265" t="n">
        <v>26</v>
      </c>
      <c r="J2265" t="n">
        <v>271.95</v>
      </c>
      <c r="K2265" t="n">
        <v>59.19</v>
      </c>
      <c r="L2265" t="n">
        <v>11.25</v>
      </c>
      <c r="M2265" t="n">
        <v>24</v>
      </c>
      <c r="N2265" t="n">
        <v>71.5</v>
      </c>
      <c r="O2265" t="n">
        <v>33774.23</v>
      </c>
      <c r="P2265" t="n">
        <v>390.6</v>
      </c>
      <c r="Q2265" t="n">
        <v>608.79</v>
      </c>
      <c r="R2265" t="n">
        <v>62.45</v>
      </c>
      <c r="S2265" t="n">
        <v>46.36</v>
      </c>
      <c r="T2265" t="n">
        <v>7640.78</v>
      </c>
      <c r="U2265" t="n">
        <v>0.74</v>
      </c>
      <c r="V2265" t="n">
        <v>0.89</v>
      </c>
      <c r="W2265" t="n">
        <v>9.220000000000001</v>
      </c>
      <c r="X2265" t="n">
        <v>0.48</v>
      </c>
      <c r="Y2265" t="n">
        <v>1</v>
      </c>
      <c r="Z2265" t="n">
        <v>10</v>
      </c>
    </row>
    <row r="2266">
      <c r="A2266" t="n">
        <v>42</v>
      </c>
      <c r="B2266" t="n">
        <v>130</v>
      </c>
      <c r="C2266" t="inlineStr">
        <is>
          <t xml:space="preserve">CONCLUIDO	</t>
        </is>
      </c>
      <c r="D2266" t="n">
        <v>3.5763</v>
      </c>
      <c r="E2266" t="n">
        <v>27.96</v>
      </c>
      <c r="F2266" t="n">
        <v>23.89</v>
      </c>
      <c r="G2266" t="n">
        <v>55.12</v>
      </c>
      <c r="H2266" t="n">
        <v>0.75</v>
      </c>
      <c r="I2266" t="n">
        <v>26</v>
      </c>
      <c r="J2266" t="n">
        <v>272.43</v>
      </c>
      <c r="K2266" t="n">
        <v>59.19</v>
      </c>
      <c r="L2266" t="n">
        <v>11.5</v>
      </c>
      <c r="M2266" t="n">
        <v>24</v>
      </c>
      <c r="N2266" t="n">
        <v>71.73</v>
      </c>
      <c r="O2266" t="n">
        <v>33833.57</v>
      </c>
      <c r="P2266" t="n">
        <v>390.77</v>
      </c>
      <c r="Q2266" t="n">
        <v>608.84</v>
      </c>
      <c r="R2266" t="n">
        <v>63.26</v>
      </c>
      <c r="S2266" t="n">
        <v>46.36</v>
      </c>
      <c r="T2266" t="n">
        <v>8047.72</v>
      </c>
      <c r="U2266" t="n">
        <v>0.73</v>
      </c>
      <c r="V2266" t="n">
        <v>0.89</v>
      </c>
      <c r="W2266" t="n">
        <v>9.220000000000001</v>
      </c>
      <c r="X2266" t="n">
        <v>0.51</v>
      </c>
      <c r="Y2266" t="n">
        <v>1</v>
      </c>
      <c r="Z2266" t="n">
        <v>10</v>
      </c>
    </row>
    <row r="2267">
      <c r="A2267" t="n">
        <v>43</v>
      </c>
      <c r="B2267" t="n">
        <v>130</v>
      </c>
      <c r="C2267" t="inlineStr">
        <is>
          <t xml:space="preserve">CONCLUIDO	</t>
        </is>
      </c>
      <c r="D2267" t="n">
        <v>3.5865</v>
      </c>
      <c r="E2267" t="n">
        <v>27.88</v>
      </c>
      <c r="F2267" t="n">
        <v>23.86</v>
      </c>
      <c r="G2267" t="n">
        <v>57.25</v>
      </c>
      <c r="H2267" t="n">
        <v>0.77</v>
      </c>
      <c r="I2267" t="n">
        <v>25</v>
      </c>
      <c r="J2267" t="n">
        <v>272.91</v>
      </c>
      <c r="K2267" t="n">
        <v>59.19</v>
      </c>
      <c r="L2267" t="n">
        <v>11.75</v>
      </c>
      <c r="M2267" t="n">
        <v>23</v>
      </c>
      <c r="N2267" t="n">
        <v>71.95999999999999</v>
      </c>
      <c r="O2267" t="n">
        <v>33892.87</v>
      </c>
      <c r="P2267" t="n">
        <v>390.25</v>
      </c>
      <c r="Q2267" t="n">
        <v>608.9299999999999</v>
      </c>
      <c r="R2267" t="n">
        <v>62.44</v>
      </c>
      <c r="S2267" t="n">
        <v>46.36</v>
      </c>
      <c r="T2267" t="n">
        <v>7640.26</v>
      </c>
      <c r="U2267" t="n">
        <v>0.74</v>
      </c>
      <c r="V2267" t="n">
        <v>0.89</v>
      </c>
      <c r="W2267" t="n">
        <v>9.220000000000001</v>
      </c>
      <c r="X2267" t="n">
        <v>0.48</v>
      </c>
      <c r="Y2267" t="n">
        <v>1</v>
      </c>
      <c r="Z2267" t="n">
        <v>10</v>
      </c>
    </row>
    <row r="2268">
      <c r="A2268" t="n">
        <v>44</v>
      </c>
      <c r="B2268" t="n">
        <v>130</v>
      </c>
      <c r="C2268" t="inlineStr">
        <is>
          <t xml:space="preserve">CONCLUIDO	</t>
        </is>
      </c>
      <c r="D2268" t="n">
        <v>3.5862</v>
      </c>
      <c r="E2268" t="n">
        <v>27.88</v>
      </c>
      <c r="F2268" t="n">
        <v>23.86</v>
      </c>
      <c r="G2268" t="n">
        <v>57.26</v>
      </c>
      <c r="H2268" t="n">
        <v>0.78</v>
      </c>
      <c r="I2268" t="n">
        <v>25</v>
      </c>
      <c r="J2268" t="n">
        <v>273.39</v>
      </c>
      <c r="K2268" t="n">
        <v>59.19</v>
      </c>
      <c r="L2268" t="n">
        <v>12</v>
      </c>
      <c r="M2268" t="n">
        <v>23</v>
      </c>
      <c r="N2268" t="n">
        <v>72.2</v>
      </c>
      <c r="O2268" t="n">
        <v>33952.26</v>
      </c>
      <c r="P2268" t="n">
        <v>389.97</v>
      </c>
      <c r="Q2268" t="n">
        <v>608.84</v>
      </c>
      <c r="R2268" t="n">
        <v>62.32</v>
      </c>
      <c r="S2268" t="n">
        <v>46.36</v>
      </c>
      <c r="T2268" t="n">
        <v>7583.51</v>
      </c>
      <c r="U2268" t="n">
        <v>0.74</v>
      </c>
      <c r="V2268" t="n">
        <v>0.89</v>
      </c>
      <c r="W2268" t="n">
        <v>9.220000000000001</v>
      </c>
      <c r="X2268" t="n">
        <v>0.48</v>
      </c>
      <c r="Y2268" t="n">
        <v>1</v>
      </c>
      <c r="Z2268" t="n">
        <v>10</v>
      </c>
    </row>
    <row r="2269">
      <c r="A2269" t="n">
        <v>45</v>
      </c>
      <c r="B2269" t="n">
        <v>130</v>
      </c>
      <c r="C2269" t="inlineStr">
        <is>
          <t xml:space="preserve">CONCLUIDO	</t>
        </is>
      </c>
      <c r="D2269" t="n">
        <v>3.5973</v>
      </c>
      <c r="E2269" t="n">
        <v>27.8</v>
      </c>
      <c r="F2269" t="n">
        <v>23.82</v>
      </c>
      <c r="G2269" t="n">
        <v>59.55</v>
      </c>
      <c r="H2269" t="n">
        <v>0.8</v>
      </c>
      <c r="I2269" t="n">
        <v>24</v>
      </c>
      <c r="J2269" t="n">
        <v>273.87</v>
      </c>
      <c r="K2269" t="n">
        <v>59.19</v>
      </c>
      <c r="L2269" t="n">
        <v>12.25</v>
      </c>
      <c r="M2269" t="n">
        <v>22</v>
      </c>
      <c r="N2269" t="n">
        <v>72.43000000000001</v>
      </c>
      <c r="O2269" t="n">
        <v>34011.74</v>
      </c>
      <c r="P2269" t="n">
        <v>389.22</v>
      </c>
      <c r="Q2269" t="n">
        <v>608.88</v>
      </c>
      <c r="R2269" t="n">
        <v>61.25</v>
      </c>
      <c r="S2269" t="n">
        <v>46.36</v>
      </c>
      <c r="T2269" t="n">
        <v>7053.94</v>
      </c>
      <c r="U2269" t="n">
        <v>0.76</v>
      </c>
      <c r="V2269" t="n">
        <v>0.89</v>
      </c>
      <c r="W2269" t="n">
        <v>9.220000000000001</v>
      </c>
      <c r="X2269" t="n">
        <v>0.45</v>
      </c>
      <c r="Y2269" t="n">
        <v>1</v>
      </c>
      <c r="Z2269" t="n">
        <v>10</v>
      </c>
    </row>
    <row r="2270">
      <c r="A2270" t="n">
        <v>46</v>
      </c>
      <c r="B2270" t="n">
        <v>130</v>
      </c>
      <c r="C2270" t="inlineStr">
        <is>
          <t xml:space="preserve">CONCLUIDO	</t>
        </is>
      </c>
      <c r="D2270" t="n">
        <v>3.5948</v>
      </c>
      <c r="E2270" t="n">
        <v>27.82</v>
      </c>
      <c r="F2270" t="n">
        <v>23.84</v>
      </c>
      <c r="G2270" t="n">
        <v>59.6</v>
      </c>
      <c r="H2270" t="n">
        <v>0.8100000000000001</v>
      </c>
      <c r="I2270" t="n">
        <v>24</v>
      </c>
      <c r="J2270" t="n">
        <v>274.35</v>
      </c>
      <c r="K2270" t="n">
        <v>59.19</v>
      </c>
      <c r="L2270" t="n">
        <v>12.5</v>
      </c>
      <c r="M2270" t="n">
        <v>22</v>
      </c>
      <c r="N2270" t="n">
        <v>72.66</v>
      </c>
      <c r="O2270" t="n">
        <v>34071.31</v>
      </c>
      <c r="P2270" t="n">
        <v>389.38</v>
      </c>
      <c r="Q2270" t="n">
        <v>608.86</v>
      </c>
      <c r="R2270" t="n">
        <v>61.94</v>
      </c>
      <c r="S2270" t="n">
        <v>46.36</v>
      </c>
      <c r="T2270" t="n">
        <v>7396.79</v>
      </c>
      <c r="U2270" t="n">
        <v>0.75</v>
      </c>
      <c r="V2270" t="n">
        <v>0.89</v>
      </c>
      <c r="W2270" t="n">
        <v>9.220000000000001</v>
      </c>
      <c r="X2270" t="n">
        <v>0.47</v>
      </c>
      <c r="Y2270" t="n">
        <v>1</v>
      </c>
      <c r="Z2270" t="n">
        <v>10</v>
      </c>
    </row>
    <row r="2271">
      <c r="A2271" t="n">
        <v>47</v>
      </c>
      <c r="B2271" t="n">
        <v>130</v>
      </c>
      <c r="C2271" t="inlineStr">
        <is>
          <t xml:space="preserve">CONCLUIDO	</t>
        </is>
      </c>
      <c r="D2271" t="n">
        <v>3.6045</v>
      </c>
      <c r="E2271" t="n">
        <v>27.74</v>
      </c>
      <c r="F2271" t="n">
        <v>23.81</v>
      </c>
      <c r="G2271" t="n">
        <v>62.12</v>
      </c>
      <c r="H2271" t="n">
        <v>0.83</v>
      </c>
      <c r="I2271" t="n">
        <v>23</v>
      </c>
      <c r="J2271" t="n">
        <v>274.84</v>
      </c>
      <c r="K2271" t="n">
        <v>59.19</v>
      </c>
      <c r="L2271" t="n">
        <v>12.75</v>
      </c>
      <c r="M2271" t="n">
        <v>21</v>
      </c>
      <c r="N2271" t="n">
        <v>72.89</v>
      </c>
      <c r="O2271" t="n">
        <v>34130.98</v>
      </c>
      <c r="P2271" t="n">
        <v>388.5</v>
      </c>
      <c r="Q2271" t="n">
        <v>608.83</v>
      </c>
      <c r="R2271" t="n">
        <v>60.96</v>
      </c>
      <c r="S2271" t="n">
        <v>46.36</v>
      </c>
      <c r="T2271" t="n">
        <v>6914.39</v>
      </c>
      <c r="U2271" t="n">
        <v>0.76</v>
      </c>
      <c r="V2271" t="n">
        <v>0.89</v>
      </c>
      <c r="W2271" t="n">
        <v>9.220000000000001</v>
      </c>
      <c r="X2271" t="n">
        <v>0.44</v>
      </c>
      <c r="Y2271" t="n">
        <v>1</v>
      </c>
      <c r="Z2271" t="n">
        <v>10</v>
      </c>
    </row>
    <row r="2272">
      <c r="A2272" t="n">
        <v>48</v>
      </c>
      <c r="B2272" t="n">
        <v>130</v>
      </c>
      <c r="C2272" t="inlineStr">
        <is>
          <t xml:space="preserve">CONCLUIDO	</t>
        </is>
      </c>
      <c r="D2272" t="n">
        <v>3.6044</v>
      </c>
      <c r="E2272" t="n">
        <v>27.74</v>
      </c>
      <c r="F2272" t="n">
        <v>23.81</v>
      </c>
      <c r="G2272" t="n">
        <v>62.12</v>
      </c>
      <c r="H2272" t="n">
        <v>0.84</v>
      </c>
      <c r="I2272" t="n">
        <v>23</v>
      </c>
      <c r="J2272" t="n">
        <v>275.32</v>
      </c>
      <c r="K2272" t="n">
        <v>59.19</v>
      </c>
      <c r="L2272" t="n">
        <v>13</v>
      </c>
      <c r="M2272" t="n">
        <v>21</v>
      </c>
      <c r="N2272" t="n">
        <v>73.13</v>
      </c>
      <c r="O2272" t="n">
        <v>34190.73</v>
      </c>
      <c r="P2272" t="n">
        <v>388.56</v>
      </c>
      <c r="Q2272" t="n">
        <v>608.87</v>
      </c>
      <c r="R2272" t="n">
        <v>61.27</v>
      </c>
      <c r="S2272" t="n">
        <v>46.36</v>
      </c>
      <c r="T2272" t="n">
        <v>7067.68</v>
      </c>
      <c r="U2272" t="n">
        <v>0.76</v>
      </c>
      <c r="V2272" t="n">
        <v>0.89</v>
      </c>
      <c r="W2272" t="n">
        <v>9.210000000000001</v>
      </c>
      <c r="X2272" t="n">
        <v>0.44</v>
      </c>
      <c r="Y2272" t="n">
        <v>1</v>
      </c>
      <c r="Z2272" t="n">
        <v>10</v>
      </c>
    </row>
    <row r="2273">
      <c r="A2273" t="n">
        <v>49</v>
      </c>
      <c r="B2273" t="n">
        <v>130</v>
      </c>
      <c r="C2273" t="inlineStr">
        <is>
          <t xml:space="preserve">CONCLUIDO	</t>
        </is>
      </c>
      <c r="D2273" t="n">
        <v>3.6126</v>
      </c>
      <c r="E2273" t="n">
        <v>27.68</v>
      </c>
      <c r="F2273" t="n">
        <v>23.8</v>
      </c>
      <c r="G2273" t="n">
        <v>64.91</v>
      </c>
      <c r="H2273" t="n">
        <v>0.86</v>
      </c>
      <c r="I2273" t="n">
        <v>22</v>
      </c>
      <c r="J2273" t="n">
        <v>275.81</v>
      </c>
      <c r="K2273" t="n">
        <v>59.19</v>
      </c>
      <c r="L2273" t="n">
        <v>13.25</v>
      </c>
      <c r="M2273" t="n">
        <v>20</v>
      </c>
      <c r="N2273" t="n">
        <v>73.36</v>
      </c>
      <c r="O2273" t="n">
        <v>34250.57</v>
      </c>
      <c r="P2273" t="n">
        <v>387.82</v>
      </c>
      <c r="Q2273" t="n">
        <v>608.83</v>
      </c>
      <c r="R2273" t="n">
        <v>60.54</v>
      </c>
      <c r="S2273" t="n">
        <v>46.36</v>
      </c>
      <c r="T2273" t="n">
        <v>6706.37</v>
      </c>
      <c r="U2273" t="n">
        <v>0.77</v>
      </c>
      <c r="V2273" t="n">
        <v>0.9</v>
      </c>
      <c r="W2273" t="n">
        <v>9.220000000000001</v>
      </c>
      <c r="X2273" t="n">
        <v>0.43</v>
      </c>
      <c r="Y2273" t="n">
        <v>1</v>
      </c>
      <c r="Z2273" t="n">
        <v>10</v>
      </c>
    </row>
    <row r="2274">
      <c r="A2274" t="n">
        <v>50</v>
      </c>
      <c r="B2274" t="n">
        <v>130</v>
      </c>
      <c r="C2274" t="inlineStr">
        <is>
          <t xml:space="preserve">CONCLUIDO	</t>
        </is>
      </c>
      <c r="D2274" t="n">
        <v>3.614</v>
      </c>
      <c r="E2274" t="n">
        <v>27.67</v>
      </c>
      <c r="F2274" t="n">
        <v>23.79</v>
      </c>
      <c r="G2274" t="n">
        <v>64.88</v>
      </c>
      <c r="H2274" t="n">
        <v>0.87</v>
      </c>
      <c r="I2274" t="n">
        <v>22</v>
      </c>
      <c r="J2274" t="n">
        <v>276.29</v>
      </c>
      <c r="K2274" t="n">
        <v>59.19</v>
      </c>
      <c r="L2274" t="n">
        <v>13.5</v>
      </c>
      <c r="M2274" t="n">
        <v>20</v>
      </c>
      <c r="N2274" t="n">
        <v>73.59999999999999</v>
      </c>
      <c r="O2274" t="n">
        <v>34310.51</v>
      </c>
      <c r="P2274" t="n">
        <v>387.85</v>
      </c>
      <c r="Q2274" t="n">
        <v>608.83</v>
      </c>
      <c r="R2274" t="n">
        <v>60.32</v>
      </c>
      <c r="S2274" t="n">
        <v>46.36</v>
      </c>
      <c r="T2274" t="n">
        <v>6598.34</v>
      </c>
      <c r="U2274" t="n">
        <v>0.77</v>
      </c>
      <c r="V2274" t="n">
        <v>0.9</v>
      </c>
      <c r="W2274" t="n">
        <v>9.210000000000001</v>
      </c>
      <c r="X2274" t="n">
        <v>0.42</v>
      </c>
      <c r="Y2274" t="n">
        <v>1</v>
      </c>
      <c r="Z2274" t="n">
        <v>10</v>
      </c>
    </row>
    <row r="2275">
      <c r="A2275" t="n">
        <v>51</v>
      </c>
      <c r="B2275" t="n">
        <v>130</v>
      </c>
      <c r="C2275" t="inlineStr">
        <is>
          <t xml:space="preserve">CONCLUIDO	</t>
        </is>
      </c>
      <c r="D2275" t="n">
        <v>3.6122</v>
      </c>
      <c r="E2275" t="n">
        <v>27.68</v>
      </c>
      <c r="F2275" t="n">
        <v>23.8</v>
      </c>
      <c r="G2275" t="n">
        <v>64.92</v>
      </c>
      <c r="H2275" t="n">
        <v>0.88</v>
      </c>
      <c r="I2275" t="n">
        <v>22</v>
      </c>
      <c r="J2275" t="n">
        <v>276.78</v>
      </c>
      <c r="K2275" t="n">
        <v>59.19</v>
      </c>
      <c r="L2275" t="n">
        <v>13.75</v>
      </c>
      <c r="M2275" t="n">
        <v>20</v>
      </c>
      <c r="N2275" t="n">
        <v>73.84</v>
      </c>
      <c r="O2275" t="n">
        <v>34370.54</v>
      </c>
      <c r="P2275" t="n">
        <v>387.7</v>
      </c>
      <c r="Q2275" t="n">
        <v>608.88</v>
      </c>
      <c r="R2275" t="n">
        <v>60.79</v>
      </c>
      <c r="S2275" t="n">
        <v>46.36</v>
      </c>
      <c r="T2275" t="n">
        <v>6834.9</v>
      </c>
      <c r="U2275" t="n">
        <v>0.76</v>
      </c>
      <c r="V2275" t="n">
        <v>0.9</v>
      </c>
      <c r="W2275" t="n">
        <v>9.210000000000001</v>
      </c>
      <c r="X2275" t="n">
        <v>0.43</v>
      </c>
      <c r="Y2275" t="n">
        <v>1</v>
      </c>
      <c r="Z2275" t="n">
        <v>10</v>
      </c>
    </row>
    <row r="2276">
      <c r="A2276" t="n">
        <v>52</v>
      </c>
      <c r="B2276" t="n">
        <v>130</v>
      </c>
      <c r="C2276" t="inlineStr">
        <is>
          <t xml:space="preserve">CONCLUIDO	</t>
        </is>
      </c>
      <c r="D2276" t="n">
        <v>3.6222</v>
      </c>
      <c r="E2276" t="n">
        <v>27.61</v>
      </c>
      <c r="F2276" t="n">
        <v>23.78</v>
      </c>
      <c r="G2276" t="n">
        <v>67.93000000000001</v>
      </c>
      <c r="H2276" t="n">
        <v>0.9</v>
      </c>
      <c r="I2276" t="n">
        <v>21</v>
      </c>
      <c r="J2276" t="n">
        <v>277.27</v>
      </c>
      <c r="K2276" t="n">
        <v>59.19</v>
      </c>
      <c r="L2276" t="n">
        <v>14</v>
      </c>
      <c r="M2276" t="n">
        <v>19</v>
      </c>
      <c r="N2276" t="n">
        <v>74.06999999999999</v>
      </c>
      <c r="O2276" t="n">
        <v>34430.66</v>
      </c>
      <c r="P2276" t="n">
        <v>387.15</v>
      </c>
      <c r="Q2276" t="n">
        <v>608.8200000000001</v>
      </c>
      <c r="R2276" t="n">
        <v>59.96</v>
      </c>
      <c r="S2276" t="n">
        <v>46.36</v>
      </c>
      <c r="T2276" t="n">
        <v>6421.89</v>
      </c>
      <c r="U2276" t="n">
        <v>0.77</v>
      </c>
      <c r="V2276" t="n">
        <v>0.9</v>
      </c>
      <c r="W2276" t="n">
        <v>9.210000000000001</v>
      </c>
      <c r="X2276" t="n">
        <v>0.4</v>
      </c>
      <c r="Y2276" t="n">
        <v>1</v>
      </c>
      <c r="Z2276" t="n">
        <v>10</v>
      </c>
    </row>
    <row r="2277">
      <c r="A2277" t="n">
        <v>53</v>
      </c>
      <c r="B2277" t="n">
        <v>130</v>
      </c>
      <c r="C2277" t="inlineStr">
        <is>
          <t xml:space="preserve">CONCLUIDO	</t>
        </is>
      </c>
      <c r="D2277" t="n">
        <v>3.6229</v>
      </c>
      <c r="E2277" t="n">
        <v>27.6</v>
      </c>
      <c r="F2277" t="n">
        <v>23.77</v>
      </c>
      <c r="G2277" t="n">
        <v>67.92</v>
      </c>
      <c r="H2277" t="n">
        <v>0.91</v>
      </c>
      <c r="I2277" t="n">
        <v>21</v>
      </c>
      <c r="J2277" t="n">
        <v>277.76</v>
      </c>
      <c r="K2277" t="n">
        <v>59.19</v>
      </c>
      <c r="L2277" t="n">
        <v>14.25</v>
      </c>
      <c r="M2277" t="n">
        <v>19</v>
      </c>
      <c r="N2277" t="n">
        <v>74.31</v>
      </c>
      <c r="O2277" t="n">
        <v>34490.87</v>
      </c>
      <c r="P2277" t="n">
        <v>387.15</v>
      </c>
      <c r="Q2277" t="n">
        <v>608.8200000000001</v>
      </c>
      <c r="R2277" t="n">
        <v>59.74</v>
      </c>
      <c r="S2277" t="n">
        <v>46.36</v>
      </c>
      <c r="T2277" t="n">
        <v>6314.03</v>
      </c>
      <c r="U2277" t="n">
        <v>0.78</v>
      </c>
      <c r="V2277" t="n">
        <v>0.9</v>
      </c>
      <c r="W2277" t="n">
        <v>9.210000000000001</v>
      </c>
      <c r="X2277" t="n">
        <v>0.4</v>
      </c>
      <c r="Y2277" t="n">
        <v>1</v>
      </c>
      <c r="Z2277" t="n">
        <v>10</v>
      </c>
    </row>
    <row r="2278">
      <c r="A2278" t="n">
        <v>54</v>
      </c>
      <c r="B2278" t="n">
        <v>130</v>
      </c>
      <c r="C2278" t="inlineStr">
        <is>
          <t xml:space="preserve">CONCLUIDO	</t>
        </is>
      </c>
      <c r="D2278" t="n">
        <v>3.6227</v>
      </c>
      <c r="E2278" t="n">
        <v>27.6</v>
      </c>
      <c r="F2278" t="n">
        <v>23.77</v>
      </c>
      <c r="G2278" t="n">
        <v>67.92</v>
      </c>
      <c r="H2278" t="n">
        <v>0.93</v>
      </c>
      <c r="I2278" t="n">
        <v>21</v>
      </c>
      <c r="J2278" t="n">
        <v>278.25</v>
      </c>
      <c r="K2278" t="n">
        <v>59.19</v>
      </c>
      <c r="L2278" t="n">
        <v>14.5</v>
      </c>
      <c r="M2278" t="n">
        <v>19</v>
      </c>
      <c r="N2278" t="n">
        <v>74.55</v>
      </c>
      <c r="O2278" t="n">
        <v>34551.18</v>
      </c>
      <c r="P2278" t="n">
        <v>386.67</v>
      </c>
      <c r="Q2278" t="n">
        <v>608.84</v>
      </c>
      <c r="R2278" t="n">
        <v>59.55</v>
      </c>
      <c r="S2278" t="n">
        <v>46.36</v>
      </c>
      <c r="T2278" t="n">
        <v>6218.09</v>
      </c>
      <c r="U2278" t="n">
        <v>0.78</v>
      </c>
      <c r="V2278" t="n">
        <v>0.9</v>
      </c>
      <c r="W2278" t="n">
        <v>9.220000000000001</v>
      </c>
      <c r="X2278" t="n">
        <v>0.4</v>
      </c>
      <c r="Y2278" t="n">
        <v>1</v>
      </c>
      <c r="Z2278" t="n">
        <v>10</v>
      </c>
    </row>
    <row r="2279">
      <c r="A2279" t="n">
        <v>55</v>
      </c>
      <c r="B2279" t="n">
        <v>130</v>
      </c>
      <c r="C2279" t="inlineStr">
        <is>
          <t xml:space="preserve">CONCLUIDO	</t>
        </is>
      </c>
      <c r="D2279" t="n">
        <v>3.633</v>
      </c>
      <c r="E2279" t="n">
        <v>27.53</v>
      </c>
      <c r="F2279" t="n">
        <v>23.74</v>
      </c>
      <c r="G2279" t="n">
        <v>71.23</v>
      </c>
      <c r="H2279" t="n">
        <v>0.9399999999999999</v>
      </c>
      <c r="I2279" t="n">
        <v>20</v>
      </c>
      <c r="J2279" t="n">
        <v>278.74</v>
      </c>
      <c r="K2279" t="n">
        <v>59.19</v>
      </c>
      <c r="L2279" t="n">
        <v>14.75</v>
      </c>
      <c r="M2279" t="n">
        <v>18</v>
      </c>
      <c r="N2279" t="n">
        <v>74.79000000000001</v>
      </c>
      <c r="O2279" t="n">
        <v>34611.59</v>
      </c>
      <c r="P2279" t="n">
        <v>386.05</v>
      </c>
      <c r="Q2279" t="n">
        <v>608.8</v>
      </c>
      <c r="R2279" t="n">
        <v>59.1</v>
      </c>
      <c r="S2279" t="n">
        <v>46.36</v>
      </c>
      <c r="T2279" t="n">
        <v>5998.8</v>
      </c>
      <c r="U2279" t="n">
        <v>0.78</v>
      </c>
      <c r="V2279" t="n">
        <v>0.9</v>
      </c>
      <c r="W2279" t="n">
        <v>9.210000000000001</v>
      </c>
      <c r="X2279" t="n">
        <v>0.37</v>
      </c>
      <c r="Y2279" t="n">
        <v>1</v>
      </c>
      <c r="Z2279" t="n">
        <v>10</v>
      </c>
    </row>
    <row r="2280">
      <c r="A2280" t="n">
        <v>56</v>
      </c>
      <c r="B2280" t="n">
        <v>130</v>
      </c>
      <c r="C2280" t="inlineStr">
        <is>
          <t xml:space="preserve">CONCLUIDO	</t>
        </is>
      </c>
      <c r="D2280" t="n">
        <v>3.6318</v>
      </c>
      <c r="E2280" t="n">
        <v>27.53</v>
      </c>
      <c r="F2280" t="n">
        <v>23.75</v>
      </c>
      <c r="G2280" t="n">
        <v>71.26000000000001</v>
      </c>
      <c r="H2280" t="n">
        <v>0.96</v>
      </c>
      <c r="I2280" t="n">
        <v>20</v>
      </c>
      <c r="J2280" t="n">
        <v>279.23</v>
      </c>
      <c r="K2280" t="n">
        <v>59.19</v>
      </c>
      <c r="L2280" t="n">
        <v>15</v>
      </c>
      <c r="M2280" t="n">
        <v>18</v>
      </c>
      <c r="N2280" t="n">
        <v>75.03</v>
      </c>
      <c r="O2280" t="n">
        <v>34672.08</v>
      </c>
      <c r="P2280" t="n">
        <v>386.2</v>
      </c>
      <c r="Q2280" t="n">
        <v>608.9299999999999</v>
      </c>
      <c r="R2280" t="n">
        <v>58.88</v>
      </c>
      <c r="S2280" t="n">
        <v>46.36</v>
      </c>
      <c r="T2280" t="n">
        <v>5886.9</v>
      </c>
      <c r="U2280" t="n">
        <v>0.79</v>
      </c>
      <c r="V2280" t="n">
        <v>0.9</v>
      </c>
      <c r="W2280" t="n">
        <v>9.220000000000001</v>
      </c>
      <c r="X2280" t="n">
        <v>0.38</v>
      </c>
      <c r="Y2280" t="n">
        <v>1</v>
      </c>
      <c r="Z2280" t="n">
        <v>10</v>
      </c>
    </row>
    <row r="2281">
      <c r="A2281" t="n">
        <v>57</v>
      </c>
      <c r="B2281" t="n">
        <v>130</v>
      </c>
      <c r="C2281" t="inlineStr">
        <is>
          <t xml:space="preserve">CONCLUIDO	</t>
        </is>
      </c>
      <c r="D2281" t="n">
        <v>3.6327</v>
      </c>
      <c r="E2281" t="n">
        <v>27.53</v>
      </c>
      <c r="F2281" t="n">
        <v>23.75</v>
      </c>
      <c r="G2281" t="n">
        <v>71.23999999999999</v>
      </c>
      <c r="H2281" t="n">
        <v>0.97</v>
      </c>
      <c r="I2281" t="n">
        <v>20</v>
      </c>
      <c r="J2281" t="n">
        <v>279.72</v>
      </c>
      <c r="K2281" t="n">
        <v>59.19</v>
      </c>
      <c r="L2281" t="n">
        <v>15.25</v>
      </c>
      <c r="M2281" t="n">
        <v>18</v>
      </c>
      <c r="N2281" t="n">
        <v>75.27</v>
      </c>
      <c r="O2281" t="n">
        <v>34732.68</v>
      </c>
      <c r="P2281" t="n">
        <v>385.72</v>
      </c>
      <c r="Q2281" t="n">
        <v>608.92</v>
      </c>
      <c r="R2281" t="n">
        <v>59.12</v>
      </c>
      <c r="S2281" t="n">
        <v>46.36</v>
      </c>
      <c r="T2281" t="n">
        <v>6009.24</v>
      </c>
      <c r="U2281" t="n">
        <v>0.78</v>
      </c>
      <c r="V2281" t="n">
        <v>0.9</v>
      </c>
      <c r="W2281" t="n">
        <v>9.210000000000001</v>
      </c>
      <c r="X2281" t="n">
        <v>0.37</v>
      </c>
      <c r="Y2281" t="n">
        <v>1</v>
      </c>
      <c r="Z2281" t="n">
        <v>10</v>
      </c>
    </row>
    <row r="2282">
      <c r="A2282" t="n">
        <v>58</v>
      </c>
      <c r="B2282" t="n">
        <v>130</v>
      </c>
      <c r="C2282" t="inlineStr">
        <is>
          <t xml:space="preserve">CONCLUIDO	</t>
        </is>
      </c>
      <c r="D2282" t="n">
        <v>3.6414</v>
      </c>
      <c r="E2282" t="n">
        <v>27.46</v>
      </c>
      <c r="F2282" t="n">
        <v>23.73</v>
      </c>
      <c r="G2282" t="n">
        <v>74.93000000000001</v>
      </c>
      <c r="H2282" t="n">
        <v>0.98</v>
      </c>
      <c r="I2282" t="n">
        <v>19</v>
      </c>
      <c r="J2282" t="n">
        <v>280.21</v>
      </c>
      <c r="K2282" t="n">
        <v>59.19</v>
      </c>
      <c r="L2282" t="n">
        <v>15.5</v>
      </c>
      <c r="M2282" t="n">
        <v>17</v>
      </c>
      <c r="N2282" t="n">
        <v>75.52</v>
      </c>
      <c r="O2282" t="n">
        <v>34793.36</v>
      </c>
      <c r="P2282" t="n">
        <v>385.74</v>
      </c>
      <c r="Q2282" t="n">
        <v>608.83</v>
      </c>
      <c r="R2282" t="n">
        <v>58.29</v>
      </c>
      <c r="S2282" t="n">
        <v>46.36</v>
      </c>
      <c r="T2282" t="n">
        <v>5596.1</v>
      </c>
      <c r="U2282" t="n">
        <v>0.8</v>
      </c>
      <c r="V2282" t="n">
        <v>0.9</v>
      </c>
      <c r="W2282" t="n">
        <v>9.210000000000001</v>
      </c>
      <c r="X2282" t="n">
        <v>0.36</v>
      </c>
      <c r="Y2282" t="n">
        <v>1</v>
      </c>
      <c r="Z2282" t="n">
        <v>10</v>
      </c>
    </row>
    <row r="2283">
      <c r="A2283" t="n">
        <v>59</v>
      </c>
      <c r="B2283" t="n">
        <v>130</v>
      </c>
      <c r="C2283" t="inlineStr">
        <is>
          <t xml:space="preserve">CONCLUIDO	</t>
        </is>
      </c>
      <c r="D2283" t="n">
        <v>3.6391</v>
      </c>
      <c r="E2283" t="n">
        <v>27.48</v>
      </c>
      <c r="F2283" t="n">
        <v>23.75</v>
      </c>
      <c r="G2283" t="n">
        <v>74.98999999999999</v>
      </c>
      <c r="H2283" t="n">
        <v>1</v>
      </c>
      <c r="I2283" t="n">
        <v>19</v>
      </c>
      <c r="J2283" t="n">
        <v>280.7</v>
      </c>
      <c r="K2283" t="n">
        <v>59.19</v>
      </c>
      <c r="L2283" t="n">
        <v>15.75</v>
      </c>
      <c r="M2283" t="n">
        <v>17</v>
      </c>
      <c r="N2283" t="n">
        <v>75.76000000000001</v>
      </c>
      <c r="O2283" t="n">
        <v>34854.15</v>
      </c>
      <c r="P2283" t="n">
        <v>385.89</v>
      </c>
      <c r="Q2283" t="n">
        <v>608.83</v>
      </c>
      <c r="R2283" t="n">
        <v>58.84</v>
      </c>
      <c r="S2283" t="n">
        <v>46.36</v>
      </c>
      <c r="T2283" t="n">
        <v>5874.3</v>
      </c>
      <c r="U2283" t="n">
        <v>0.79</v>
      </c>
      <c r="V2283" t="n">
        <v>0.9</v>
      </c>
      <c r="W2283" t="n">
        <v>9.210000000000001</v>
      </c>
      <c r="X2283" t="n">
        <v>0.37</v>
      </c>
      <c r="Y2283" t="n">
        <v>1</v>
      </c>
      <c r="Z2283" t="n">
        <v>10</v>
      </c>
    </row>
    <row r="2284">
      <c r="A2284" t="n">
        <v>60</v>
      </c>
      <c r="B2284" t="n">
        <v>130</v>
      </c>
      <c r="C2284" t="inlineStr">
        <is>
          <t xml:space="preserve">CONCLUIDO	</t>
        </is>
      </c>
      <c r="D2284" t="n">
        <v>3.6415</v>
      </c>
      <c r="E2284" t="n">
        <v>27.46</v>
      </c>
      <c r="F2284" t="n">
        <v>23.73</v>
      </c>
      <c r="G2284" t="n">
        <v>74.93000000000001</v>
      </c>
      <c r="H2284" t="n">
        <v>1.01</v>
      </c>
      <c r="I2284" t="n">
        <v>19</v>
      </c>
      <c r="J2284" t="n">
        <v>281.2</v>
      </c>
      <c r="K2284" t="n">
        <v>59.19</v>
      </c>
      <c r="L2284" t="n">
        <v>16</v>
      </c>
      <c r="M2284" t="n">
        <v>17</v>
      </c>
      <c r="N2284" t="n">
        <v>76</v>
      </c>
      <c r="O2284" t="n">
        <v>34915.03</v>
      </c>
      <c r="P2284" t="n">
        <v>385.01</v>
      </c>
      <c r="Q2284" t="n">
        <v>608.8099999999999</v>
      </c>
      <c r="R2284" t="n">
        <v>58.33</v>
      </c>
      <c r="S2284" t="n">
        <v>46.36</v>
      </c>
      <c r="T2284" t="n">
        <v>5616.1</v>
      </c>
      <c r="U2284" t="n">
        <v>0.79</v>
      </c>
      <c r="V2284" t="n">
        <v>0.9</v>
      </c>
      <c r="W2284" t="n">
        <v>9.210000000000001</v>
      </c>
      <c r="X2284" t="n">
        <v>0.36</v>
      </c>
      <c r="Y2284" t="n">
        <v>1</v>
      </c>
      <c r="Z2284" t="n">
        <v>10</v>
      </c>
    </row>
    <row r="2285">
      <c r="A2285" t="n">
        <v>61</v>
      </c>
      <c r="B2285" t="n">
        <v>130</v>
      </c>
      <c r="C2285" t="inlineStr">
        <is>
          <t xml:space="preserve">CONCLUIDO	</t>
        </is>
      </c>
      <c r="D2285" t="n">
        <v>3.6499</v>
      </c>
      <c r="E2285" t="n">
        <v>27.4</v>
      </c>
      <c r="F2285" t="n">
        <v>23.71</v>
      </c>
      <c r="G2285" t="n">
        <v>79.04000000000001</v>
      </c>
      <c r="H2285" t="n">
        <v>1.03</v>
      </c>
      <c r="I2285" t="n">
        <v>18</v>
      </c>
      <c r="J2285" t="n">
        <v>281.69</v>
      </c>
      <c r="K2285" t="n">
        <v>59.19</v>
      </c>
      <c r="L2285" t="n">
        <v>16.25</v>
      </c>
      <c r="M2285" t="n">
        <v>16</v>
      </c>
      <c r="N2285" t="n">
        <v>76.25</v>
      </c>
      <c r="O2285" t="n">
        <v>34976</v>
      </c>
      <c r="P2285" t="n">
        <v>384.39</v>
      </c>
      <c r="Q2285" t="n">
        <v>608.8200000000001</v>
      </c>
      <c r="R2285" t="n">
        <v>57.99</v>
      </c>
      <c r="S2285" t="n">
        <v>46.36</v>
      </c>
      <c r="T2285" t="n">
        <v>5451.91</v>
      </c>
      <c r="U2285" t="n">
        <v>0.8</v>
      </c>
      <c r="V2285" t="n">
        <v>0.9</v>
      </c>
      <c r="W2285" t="n">
        <v>9.210000000000001</v>
      </c>
      <c r="X2285" t="n">
        <v>0.34</v>
      </c>
      <c r="Y2285" t="n">
        <v>1</v>
      </c>
      <c r="Z2285" t="n">
        <v>10</v>
      </c>
    </row>
    <row r="2286">
      <c r="A2286" t="n">
        <v>62</v>
      </c>
      <c r="B2286" t="n">
        <v>130</v>
      </c>
      <c r="C2286" t="inlineStr">
        <is>
          <t xml:space="preserve">CONCLUIDO	</t>
        </is>
      </c>
      <c r="D2286" t="n">
        <v>3.6499</v>
      </c>
      <c r="E2286" t="n">
        <v>27.4</v>
      </c>
      <c r="F2286" t="n">
        <v>23.71</v>
      </c>
      <c r="G2286" t="n">
        <v>79.04000000000001</v>
      </c>
      <c r="H2286" t="n">
        <v>1.04</v>
      </c>
      <c r="I2286" t="n">
        <v>18</v>
      </c>
      <c r="J2286" t="n">
        <v>282.19</v>
      </c>
      <c r="K2286" t="n">
        <v>59.19</v>
      </c>
      <c r="L2286" t="n">
        <v>16.5</v>
      </c>
      <c r="M2286" t="n">
        <v>16</v>
      </c>
      <c r="N2286" t="n">
        <v>76.48999999999999</v>
      </c>
      <c r="O2286" t="n">
        <v>35037.08</v>
      </c>
      <c r="P2286" t="n">
        <v>384.96</v>
      </c>
      <c r="Q2286" t="n">
        <v>608.84</v>
      </c>
      <c r="R2286" t="n">
        <v>57.72</v>
      </c>
      <c r="S2286" t="n">
        <v>46.36</v>
      </c>
      <c r="T2286" t="n">
        <v>5315.4</v>
      </c>
      <c r="U2286" t="n">
        <v>0.8</v>
      </c>
      <c r="V2286" t="n">
        <v>0.9</v>
      </c>
      <c r="W2286" t="n">
        <v>9.210000000000001</v>
      </c>
      <c r="X2286" t="n">
        <v>0.34</v>
      </c>
      <c r="Y2286" t="n">
        <v>1</v>
      </c>
      <c r="Z2286" t="n">
        <v>10</v>
      </c>
    </row>
    <row r="2287">
      <c r="A2287" t="n">
        <v>63</v>
      </c>
      <c r="B2287" t="n">
        <v>130</v>
      </c>
      <c r="C2287" t="inlineStr">
        <is>
          <t xml:space="preserve">CONCLUIDO	</t>
        </is>
      </c>
      <c r="D2287" t="n">
        <v>3.6526</v>
      </c>
      <c r="E2287" t="n">
        <v>27.38</v>
      </c>
      <c r="F2287" t="n">
        <v>23.69</v>
      </c>
      <c r="G2287" t="n">
        <v>78.97</v>
      </c>
      <c r="H2287" t="n">
        <v>1.06</v>
      </c>
      <c r="I2287" t="n">
        <v>18</v>
      </c>
      <c r="J2287" t="n">
        <v>282.68</v>
      </c>
      <c r="K2287" t="n">
        <v>59.19</v>
      </c>
      <c r="L2287" t="n">
        <v>16.75</v>
      </c>
      <c r="M2287" t="n">
        <v>16</v>
      </c>
      <c r="N2287" t="n">
        <v>76.73999999999999</v>
      </c>
      <c r="O2287" t="n">
        <v>35098.25</v>
      </c>
      <c r="P2287" t="n">
        <v>384.28</v>
      </c>
      <c r="Q2287" t="n">
        <v>608.78</v>
      </c>
      <c r="R2287" t="n">
        <v>57.19</v>
      </c>
      <c r="S2287" t="n">
        <v>46.36</v>
      </c>
      <c r="T2287" t="n">
        <v>5050.98</v>
      </c>
      <c r="U2287" t="n">
        <v>0.8100000000000001</v>
      </c>
      <c r="V2287" t="n">
        <v>0.9</v>
      </c>
      <c r="W2287" t="n">
        <v>9.210000000000001</v>
      </c>
      <c r="X2287" t="n">
        <v>0.32</v>
      </c>
      <c r="Y2287" t="n">
        <v>1</v>
      </c>
      <c r="Z2287" t="n">
        <v>10</v>
      </c>
    </row>
    <row r="2288">
      <c r="A2288" t="n">
        <v>64</v>
      </c>
      <c r="B2288" t="n">
        <v>130</v>
      </c>
      <c r="C2288" t="inlineStr">
        <is>
          <t xml:space="preserve">CONCLUIDO	</t>
        </is>
      </c>
      <c r="D2288" t="n">
        <v>3.6507</v>
      </c>
      <c r="E2288" t="n">
        <v>27.39</v>
      </c>
      <c r="F2288" t="n">
        <v>23.71</v>
      </c>
      <c r="G2288" t="n">
        <v>79.02</v>
      </c>
      <c r="H2288" t="n">
        <v>1.07</v>
      </c>
      <c r="I2288" t="n">
        <v>18</v>
      </c>
      <c r="J2288" t="n">
        <v>283.18</v>
      </c>
      <c r="K2288" t="n">
        <v>59.19</v>
      </c>
      <c r="L2288" t="n">
        <v>17</v>
      </c>
      <c r="M2288" t="n">
        <v>16</v>
      </c>
      <c r="N2288" t="n">
        <v>76.98</v>
      </c>
      <c r="O2288" t="n">
        <v>35159.52</v>
      </c>
      <c r="P2288" t="n">
        <v>383.8</v>
      </c>
      <c r="Q2288" t="n">
        <v>608.8</v>
      </c>
      <c r="R2288" t="n">
        <v>57.79</v>
      </c>
      <c r="S2288" t="n">
        <v>46.36</v>
      </c>
      <c r="T2288" t="n">
        <v>5354.78</v>
      </c>
      <c r="U2288" t="n">
        <v>0.8</v>
      </c>
      <c r="V2288" t="n">
        <v>0.9</v>
      </c>
      <c r="W2288" t="n">
        <v>9.210000000000001</v>
      </c>
      <c r="X2288" t="n">
        <v>0.34</v>
      </c>
      <c r="Y2288" t="n">
        <v>1</v>
      </c>
      <c r="Z2288" t="n">
        <v>10</v>
      </c>
    </row>
    <row r="2289">
      <c r="A2289" t="n">
        <v>65</v>
      </c>
      <c r="B2289" t="n">
        <v>130</v>
      </c>
      <c r="C2289" t="inlineStr">
        <is>
          <t xml:space="preserve">CONCLUIDO	</t>
        </is>
      </c>
      <c r="D2289" t="n">
        <v>3.6598</v>
      </c>
      <c r="E2289" t="n">
        <v>27.32</v>
      </c>
      <c r="F2289" t="n">
        <v>23.69</v>
      </c>
      <c r="G2289" t="n">
        <v>83.59999999999999</v>
      </c>
      <c r="H2289" t="n">
        <v>1.08</v>
      </c>
      <c r="I2289" t="n">
        <v>17</v>
      </c>
      <c r="J2289" t="n">
        <v>283.68</v>
      </c>
      <c r="K2289" t="n">
        <v>59.19</v>
      </c>
      <c r="L2289" t="n">
        <v>17.25</v>
      </c>
      <c r="M2289" t="n">
        <v>15</v>
      </c>
      <c r="N2289" t="n">
        <v>77.23</v>
      </c>
      <c r="O2289" t="n">
        <v>35220.89</v>
      </c>
      <c r="P2289" t="n">
        <v>383.19</v>
      </c>
      <c r="Q2289" t="n">
        <v>608.75</v>
      </c>
      <c r="R2289" t="n">
        <v>57.21</v>
      </c>
      <c r="S2289" t="n">
        <v>46.36</v>
      </c>
      <c r="T2289" t="n">
        <v>5069.78</v>
      </c>
      <c r="U2289" t="n">
        <v>0.8100000000000001</v>
      </c>
      <c r="V2289" t="n">
        <v>0.9</v>
      </c>
      <c r="W2289" t="n">
        <v>9.199999999999999</v>
      </c>
      <c r="X2289" t="n">
        <v>0.32</v>
      </c>
      <c r="Y2289" t="n">
        <v>1</v>
      </c>
      <c r="Z2289" t="n">
        <v>10</v>
      </c>
    </row>
    <row r="2290">
      <c r="A2290" t="n">
        <v>66</v>
      </c>
      <c r="B2290" t="n">
        <v>130</v>
      </c>
      <c r="C2290" t="inlineStr">
        <is>
          <t xml:space="preserve">CONCLUIDO	</t>
        </is>
      </c>
      <c r="D2290" t="n">
        <v>3.6603</v>
      </c>
      <c r="E2290" t="n">
        <v>27.32</v>
      </c>
      <c r="F2290" t="n">
        <v>23.68</v>
      </c>
      <c r="G2290" t="n">
        <v>83.59</v>
      </c>
      <c r="H2290" t="n">
        <v>1.1</v>
      </c>
      <c r="I2290" t="n">
        <v>17</v>
      </c>
      <c r="J2290" t="n">
        <v>284.17</v>
      </c>
      <c r="K2290" t="n">
        <v>59.19</v>
      </c>
      <c r="L2290" t="n">
        <v>17.5</v>
      </c>
      <c r="M2290" t="n">
        <v>15</v>
      </c>
      <c r="N2290" t="n">
        <v>77.48</v>
      </c>
      <c r="O2290" t="n">
        <v>35282.36</v>
      </c>
      <c r="P2290" t="n">
        <v>383.4</v>
      </c>
      <c r="Q2290" t="n">
        <v>608.8099999999999</v>
      </c>
      <c r="R2290" t="n">
        <v>56.97</v>
      </c>
      <c r="S2290" t="n">
        <v>46.36</v>
      </c>
      <c r="T2290" t="n">
        <v>4947.36</v>
      </c>
      <c r="U2290" t="n">
        <v>0.8100000000000001</v>
      </c>
      <c r="V2290" t="n">
        <v>0.9</v>
      </c>
      <c r="W2290" t="n">
        <v>9.210000000000001</v>
      </c>
      <c r="X2290" t="n">
        <v>0.31</v>
      </c>
      <c r="Y2290" t="n">
        <v>1</v>
      </c>
      <c r="Z2290" t="n">
        <v>10</v>
      </c>
    </row>
    <row r="2291">
      <c r="A2291" t="n">
        <v>67</v>
      </c>
      <c r="B2291" t="n">
        <v>130</v>
      </c>
      <c r="C2291" t="inlineStr">
        <is>
          <t xml:space="preserve">CONCLUIDO	</t>
        </is>
      </c>
      <c r="D2291" t="n">
        <v>3.6583</v>
      </c>
      <c r="E2291" t="n">
        <v>27.34</v>
      </c>
      <c r="F2291" t="n">
        <v>23.7</v>
      </c>
      <c r="G2291" t="n">
        <v>83.64</v>
      </c>
      <c r="H2291" t="n">
        <v>1.11</v>
      </c>
      <c r="I2291" t="n">
        <v>17</v>
      </c>
      <c r="J2291" t="n">
        <v>284.67</v>
      </c>
      <c r="K2291" t="n">
        <v>59.19</v>
      </c>
      <c r="L2291" t="n">
        <v>17.75</v>
      </c>
      <c r="M2291" t="n">
        <v>15</v>
      </c>
      <c r="N2291" t="n">
        <v>77.73</v>
      </c>
      <c r="O2291" t="n">
        <v>35343.92</v>
      </c>
      <c r="P2291" t="n">
        <v>383.66</v>
      </c>
      <c r="Q2291" t="n">
        <v>608.76</v>
      </c>
      <c r="R2291" t="n">
        <v>57.56</v>
      </c>
      <c r="S2291" t="n">
        <v>46.36</v>
      </c>
      <c r="T2291" t="n">
        <v>5244.3</v>
      </c>
      <c r="U2291" t="n">
        <v>0.8100000000000001</v>
      </c>
      <c r="V2291" t="n">
        <v>0.9</v>
      </c>
      <c r="W2291" t="n">
        <v>9.210000000000001</v>
      </c>
      <c r="X2291" t="n">
        <v>0.33</v>
      </c>
      <c r="Y2291" t="n">
        <v>1</v>
      </c>
      <c r="Z2291" t="n">
        <v>10</v>
      </c>
    </row>
    <row r="2292">
      <c r="A2292" t="n">
        <v>68</v>
      </c>
      <c r="B2292" t="n">
        <v>130</v>
      </c>
      <c r="C2292" t="inlineStr">
        <is>
          <t xml:space="preserve">CONCLUIDO	</t>
        </is>
      </c>
      <c r="D2292" t="n">
        <v>3.6583</v>
      </c>
      <c r="E2292" t="n">
        <v>27.34</v>
      </c>
      <c r="F2292" t="n">
        <v>23.7</v>
      </c>
      <c r="G2292" t="n">
        <v>83.64</v>
      </c>
      <c r="H2292" t="n">
        <v>1.12</v>
      </c>
      <c r="I2292" t="n">
        <v>17</v>
      </c>
      <c r="J2292" t="n">
        <v>285.17</v>
      </c>
      <c r="K2292" t="n">
        <v>59.19</v>
      </c>
      <c r="L2292" t="n">
        <v>18</v>
      </c>
      <c r="M2292" t="n">
        <v>15</v>
      </c>
      <c r="N2292" t="n">
        <v>77.98</v>
      </c>
      <c r="O2292" t="n">
        <v>35405.59</v>
      </c>
      <c r="P2292" t="n">
        <v>383.34</v>
      </c>
      <c r="Q2292" t="n">
        <v>608.8099999999999</v>
      </c>
      <c r="R2292" t="n">
        <v>57.56</v>
      </c>
      <c r="S2292" t="n">
        <v>46.36</v>
      </c>
      <c r="T2292" t="n">
        <v>5241.34</v>
      </c>
      <c r="U2292" t="n">
        <v>0.8100000000000001</v>
      </c>
      <c r="V2292" t="n">
        <v>0.9</v>
      </c>
      <c r="W2292" t="n">
        <v>9.210000000000001</v>
      </c>
      <c r="X2292" t="n">
        <v>0.33</v>
      </c>
      <c r="Y2292" t="n">
        <v>1</v>
      </c>
      <c r="Z2292" t="n">
        <v>10</v>
      </c>
    </row>
    <row r="2293">
      <c r="A2293" t="n">
        <v>69</v>
      </c>
      <c r="B2293" t="n">
        <v>130</v>
      </c>
      <c r="C2293" t="inlineStr">
        <is>
          <t xml:space="preserve">CONCLUIDO	</t>
        </is>
      </c>
      <c r="D2293" t="n">
        <v>3.6686</v>
      </c>
      <c r="E2293" t="n">
        <v>27.26</v>
      </c>
      <c r="F2293" t="n">
        <v>23.67</v>
      </c>
      <c r="G2293" t="n">
        <v>88.77</v>
      </c>
      <c r="H2293" t="n">
        <v>1.14</v>
      </c>
      <c r="I2293" t="n">
        <v>16</v>
      </c>
      <c r="J2293" t="n">
        <v>285.67</v>
      </c>
      <c r="K2293" t="n">
        <v>59.19</v>
      </c>
      <c r="L2293" t="n">
        <v>18.25</v>
      </c>
      <c r="M2293" t="n">
        <v>14</v>
      </c>
      <c r="N2293" t="n">
        <v>78.23</v>
      </c>
      <c r="O2293" t="n">
        <v>35467.36</v>
      </c>
      <c r="P2293" t="n">
        <v>382.39</v>
      </c>
      <c r="Q2293" t="n">
        <v>608.78</v>
      </c>
      <c r="R2293" t="n">
        <v>56.8</v>
      </c>
      <c r="S2293" t="n">
        <v>46.36</v>
      </c>
      <c r="T2293" t="n">
        <v>4869.58</v>
      </c>
      <c r="U2293" t="n">
        <v>0.82</v>
      </c>
      <c r="V2293" t="n">
        <v>0.9</v>
      </c>
      <c r="W2293" t="n">
        <v>9.199999999999999</v>
      </c>
      <c r="X2293" t="n">
        <v>0.3</v>
      </c>
      <c r="Y2293" t="n">
        <v>1</v>
      </c>
      <c r="Z2293" t="n">
        <v>10</v>
      </c>
    </row>
    <row r="2294">
      <c r="A2294" t="n">
        <v>70</v>
      </c>
      <c r="B2294" t="n">
        <v>130</v>
      </c>
      <c r="C2294" t="inlineStr">
        <is>
          <t xml:space="preserve">CONCLUIDO	</t>
        </is>
      </c>
      <c r="D2294" t="n">
        <v>3.6691</v>
      </c>
      <c r="E2294" t="n">
        <v>27.25</v>
      </c>
      <c r="F2294" t="n">
        <v>23.67</v>
      </c>
      <c r="G2294" t="n">
        <v>88.75</v>
      </c>
      <c r="H2294" t="n">
        <v>1.15</v>
      </c>
      <c r="I2294" t="n">
        <v>16</v>
      </c>
      <c r="J2294" t="n">
        <v>286.18</v>
      </c>
      <c r="K2294" t="n">
        <v>59.19</v>
      </c>
      <c r="L2294" t="n">
        <v>18.5</v>
      </c>
      <c r="M2294" t="n">
        <v>14</v>
      </c>
      <c r="N2294" t="n">
        <v>78.48</v>
      </c>
      <c r="O2294" t="n">
        <v>35529.23</v>
      </c>
      <c r="P2294" t="n">
        <v>382.68</v>
      </c>
      <c r="Q2294" t="n">
        <v>608.83</v>
      </c>
      <c r="R2294" t="n">
        <v>56.54</v>
      </c>
      <c r="S2294" t="n">
        <v>46.36</v>
      </c>
      <c r="T2294" t="n">
        <v>4736.04</v>
      </c>
      <c r="U2294" t="n">
        <v>0.82</v>
      </c>
      <c r="V2294" t="n">
        <v>0.9</v>
      </c>
      <c r="W2294" t="n">
        <v>9.199999999999999</v>
      </c>
      <c r="X2294" t="n">
        <v>0.3</v>
      </c>
      <c r="Y2294" t="n">
        <v>1</v>
      </c>
      <c r="Z2294" t="n">
        <v>10</v>
      </c>
    </row>
    <row r="2295">
      <c r="A2295" t="n">
        <v>71</v>
      </c>
      <c r="B2295" t="n">
        <v>130</v>
      </c>
      <c r="C2295" t="inlineStr">
        <is>
          <t xml:space="preserve">CONCLUIDO	</t>
        </is>
      </c>
      <c r="D2295" t="n">
        <v>3.6673</v>
      </c>
      <c r="E2295" t="n">
        <v>27.27</v>
      </c>
      <c r="F2295" t="n">
        <v>23.68</v>
      </c>
      <c r="G2295" t="n">
        <v>88.8</v>
      </c>
      <c r="H2295" t="n">
        <v>1.16</v>
      </c>
      <c r="I2295" t="n">
        <v>16</v>
      </c>
      <c r="J2295" t="n">
        <v>286.68</v>
      </c>
      <c r="K2295" t="n">
        <v>59.19</v>
      </c>
      <c r="L2295" t="n">
        <v>18.75</v>
      </c>
      <c r="M2295" t="n">
        <v>14</v>
      </c>
      <c r="N2295" t="n">
        <v>78.73999999999999</v>
      </c>
      <c r="O2295" t="n">
        <v>35591.33</v>
      </c>
      <c r="P2295" t="n">
        <v>382.92</v>
      </c>
      <c r="Q2295" t="n">
        <v>608.84</v>
      </c>
      <c r="R2295" t="n">
        <v>57.08</v>
      </c>
      <c r="S2295" t="n">
        <v>46.36</v>
      </c>
      <c r="T2295" t="n">
        <v>5006.92</v>
      </c>
      <c r="U2295" t="n">
        <v>0.8100000000000001</v>
      </c>
      <c r="V2295" t="n">
        <v>0.9</v>
      </c>
      <c r="W2295" t="n">
        <v>9.199999999999999</v>
      </c>
      <c r="X2295" t="n">
        <v>0.31</v>
      </c>
      <c r="Y2295" t="n">
        <v>1</v>
      </c>
      <c r="Z2295" t="n">
        <v>10</v>
      </c>
    </row>
    <row r="2296">
      <c r="A2296" t="n">
        <v>72</v>
      </c>
      <c r="B2296" t="n">
        <v>130</v>
      </c>
      <c r="C2296" t="inlineStr">
        <is>
          <t xml:space="preserve">CONCLUIDO	</t>
        </is>
      </c>
      <c r="D2296" t="n">
        <v>3.6654</v>
      </c>
      <c r="E2296" t="n">
        <v>27.28</v>
      </c>
      <c r="F2296" t="n">
        <v>23.7</v>
      </c>
      <c r="G2296" t="n">
        <v>88.86</v>
      </c>
      <c r="H2296" t="n">
        <v>1.18</v>
      </c>
      <c r="I2296" t="n">
        <v>16</v>
      </c>
      <c r="J2296" t="n">
        <v>287.18</v>
      </c>
      <c r="K2296" t="n">
        <v>59.19</v>
      </c>
      <c r="L2296" t="n">
        <v>19</v>
      </c>
      <c r="M2296" t="n">
        <v>14</v>
      </c>
      <c r="N2296" t="n">
        <v>78.98999999999999</v>
      </c>
      <c r="O2296" t="n">
        <v>35653.4</v>
      </c>
      <c r="P2296" t="n">
        <v>382.82</v>
      </c>
      <c r="Q2296" t="n">
        <v>608.8099999999999</v>
      </c>
      <c r="R2296" t="n">
        <v>57.29</v>
      </c>
      <c r="S2296" t="n">
        <v>46.36</v>
      </c>
      <c r="T2296" t="n">
        <v>5114.67</v>
      </c>
      <c r="U2296" t="n">
        <v>0.8100000000000001</v>
      </c>
      <c r="V2296" t="n">
        <v>0.9</v>
      </c>
      <c r="W2296" t="n">
        <v>9.210000000000001</v>
      </c>
      <c r="X2296" t="n">
        <v>0.32</v>
      </c>
      <c r="Y2296" t="n">
        <v>1</v>
      </c>
      <c r="Z2296" t="n">
        <v>10</v>
      </c>
    </row>
    <row r="2297">
      <c r="A2297" t="n">
        <v>73</v>
      </c>
      <c r="B2297" t="n">
        <v>130</v>
      </c>
      <c r="C2297" t="inlineStr">
        <is>
          <t xml:space="preserve">CONCLUIDO	</t>
        </is>
      </c>
      <c r="D2297" t="n">
        <v>3.666</v>
      </c>
      <c r="E2297" t="n">
        <v>27.28</v>
      </c>
      <c r="F2297" t="n">
        <v>23.69</v>
      </c>
      <c r="G2297" t="n">
        <v>88.84</v>
      </c>
      <c r="H2297" t="n">
        <v>1.19</v>
      </c>
      <c r="I2297" t="n">
        <v>16</v>
      </c>
      <c r="J2297" t="n">
        <v>287.69</v>
      </c>
      <c r="K2297" t="n">
        <v>59.19</v>
      </c>
      <c r="L2297" t="n">
        <v>19.25</v>
      </c>
      <c r="M2297" t="n">
        <v>14</v>
      </c>
      <c r="N2297" t="n">
        <v>79.23999999999999</v>
      </c>
      <c r="O2297" t="n">
        <v>35715.58</v>
      </c>
      <c r="P2297" t="n">
        <v>382.14</v>
      </c>
      <c r="Q2297" t="n">
        <v>608.77</v>
      </c>
      <c r="R2297" t="n">
        <v>57.31</v>
      </c>
      <c r="S2297" t="n">
        <v>46.36</v>
      </c>
      <c r="T2297" t="n">
        <v>5124.94</v>
      </c>
      <c r="U2297" t="n">
        <v>0.8100000000000001</v>
      </c>
      <c r="V2297" t="n">
        <v>0.9</v>
      </c>
      <c r="W2297" t="n">
        <v>9.210000000000001</v>
      </c>
      <c r="X2297" t="n">
        <v>0.32</v>
      </c>
      <c r="Y2297" t="n">
        <v>1</v>
      </c>
      <c r="Z2297" t="n">
        <v>10</v>
      </c>
    </row>
    <row r="2298">
      <c r="A2298" t="n">
        <v>74</v>
      </c>
      <c r="B2298" t="n">
        <v>130</v>
      </c>
      <c r="C2298" t="inlineStr">
        <is>
          <t xml:space="preserve">CONCLUIDO	</t>
        </is>
      </c>
      <c r="D2298" t="n">
        <v>3.6768</v>
      </c>
      <c r="E2298" t="n">
        <v>27.2</v>
      </c>
      <c r="F2298" t="n">
        <v>23.66</v>
      </c>
      <c r="G2298" t="n">
        <v>94.64</v>
      </c>
      <c r="H2298" t="n">
        <v>1.2</v>
      </c>
      <c r="I2298" t="n">
        <v>15</v>
      </c>
      <c r="J2298" t="n">
        <v>288.19</v>
      </c>
      <c r="K2298" t="n">
        <v>59.19</v>
      </c>
      <c r="L2298" t="n">
        <v>19.5</v>
      </c>
      <c r="M2298" t="n">
        <v>13</v>
      </c>
      <c r="N2298" t="n">
        <v>79.5</v>
      </c>
      <c r="O2298" t="n">
        <v>35777.86</v>
      </c>
      <c r="P2298" t="n">
        <v>381.04</v>
      </c>
      <c r="Q2298" t="n">
        <v>608.8200000000001</v>
      </c>
      <c r="R2298" t="n">
        <v>56.42</v>
      </c>
      <c r="S2298" t="n">
        <v>46.36</v>
      </c>
      <c r="T2298" t="n">
        <v>4680.35</v>
      </c>
      <c r="U2298" t="n">
        <v>0.82</v>
      </c>
      <c r="V2298" t="n">
        <v>0.9</v>
      </c>
      <c r="W2298" t="n">
        <v>9.199999999999999</v>
      </c>
      <c r="X2298" t="n">
        <v>0.29</v>
      </c>
      <c r="Y2298" t="n">
        <v>1</v>
      </c>
      <c r="Z2298" t="n">
        <v>10</v>
      </c>
    </row>
    <row r="2299">
      <c r="A2299" t="n">
        <v>75</v>
      </c>
      <c r="B2299" t="n">
        <v>130</v>
      </c>
      <c r="C2299" t="inlineStr">
        <is>
          <t xml:space="preserve">CONCLUIDO	</t>
        </is>
      </c>
      <c r="D2299" t="n">
        <v>3.6779</v>
      </c>
      <c r="E2299" t="n">
        <v>27.19</v>
      </c>
      <c r="F2299" t="n">
        <v>23.65</v>
      </c>
      <c r="G2299" t="n">
        <v>94.59999999999999</v>
      </c>
      <c r="H2299" t="n">
        <v>1.22</v>
      </c>
      <c r="I2299" t="n">
        <v>15</v>
      </c>
      <c r="J2299" t="n">
        <v>288.7</v>
      </c>
      <c r="K2299" t="n">
        <v>59.19</v>
      </c>
      <c r="L2299" t="n">
        <v>19.75</v>
      </c>
      <c r="M2299" t="n">
        <v>13</v>
      </c>
      <c r="N2299" t="n">
        <v>79.75</v>
      </c>
      <c r="O2299" t="n">
        <v>35840.25</v>
      </c>
      <c r="P2299" t="n">
        <v>381.5</v>
      </c>
      <c r="Q2299" t="n">
        <v>608.8099999999999</v>
      </c>
      <c r="R2299" t="n">
        <v>55.98</v>
      </c>
      <c r="S2299" t="n">
        <v>46.36</v>
      </c>
      <c r="T2299" t="n">
        <v>4463.93</v>
      </c>
      <c r="U2299" t="n">
        <v>0.83</v>
      </c>
      <c r="V2299" t="n">
        <v>0.9</v>
      </c>
      <c r="W2299" t="n">
        <v>9.199999999999999</v>
      </c>
      <c r="X2299" t="n">
        <v>0.28</v>
      </c>
      <c r="Y2299" t="n">
        <v>1</v>
      </c>
      <c r="Z2299" t="n">
        <v>10</v>
      </c>
    </row>
    <row r="2300">
      <c r="A2300" t="n">
        <v>76</v>
      </c>
      <c r="B2300" t="n">
        <v>130</v>
      </c>
      <c r="C2300" t="inlineStr">
        <is>
          <t xml:space="preserve">CONCLUIDO	</t>
        </is>
      </c>
      <c r="D2300" t="n">
        <v>3.6794</v>
      </c>
      <c r="E2300" t="n">
        <v>27.18</v>
      </c>
      <c r="F2300" t="n">
        <v>23.64</v>
      </c>
      <c r="G2300" t="n">
        <v>94.56</v>
      </c>
      <c r="H2300" t="n">
        <v>1.23</v>
      </c>
      <c r="I2300" t="n">
        <v>15</v>
      </c>
      <c r="J2300" t="n">
        <v>289.2</v>
      </c>
      <c r="K2300" t="n">
        <v>59.19</v>
      </c>
      <c r="L2300" t="n">
        <v>20</v>
      </c>
      <c r="M2300" t="n">
        <v>13</v>
      </c>
      <c r="N2300" t="n">
        <v>80.01000000000001</v>
      </c>
      <c r="O2300" t="n">
        <v>35902.74</v>
      </c>
      <c r="P2300" t="n">
        <v>381.4</v>
      </c>
      <c r="Q2300" t="n">
        <v>608.77</v>
      </c>
      <c r="R2300" t="n">
        <v>55.64</v>
      </c>
      <c r="S2300" t="n">
        <v>46.36</v>
      </c>
      <c r="T2300" t="n">
        <v>4292.42</v>
      </c>
      <c r="U2300" t="n">
        <v>0.83</v>
      </c>
      <c r="V2300" t="n">
        <v>0.9</v>
      </c>
      <c r="W2300" t="n">
        <v>9.199999999999999</v>
      </c>
      <c r="X2300" t="n">
        <v>0.27</v>
      </c>
      <c r="Y2300" t="n">
        <v>1</v>
      </c>
      <c r="Z2300" t="n">
        <v>10</v>
      </c>
    </row>
    <row r="2301">
      <c r="A2301" t="n">
        <v>77</v>
      </c>
      <c r="B2301" t="n">
        <v>130</v>
      </c>
      <c r="C2301" t="inlineStr">
        <is>
          <t xml:space="preserve">CONCLUIDO	</t>
        </is>
      </c>
      <c r="D2301" t="n">
        <v>3.6776</v>
      </c>
      <c r="E2301" t="n">
        <v>27.19</v>
      </c>
      <c r="F2301" t="n">
        <v>23.65</v>
      </c>
      <c r="G2301" t="n">
        <v>94.61</v>
      </c>
      <c r="H2301" t="n">
        <v>1.24</v>
      </c>
      <c r="I2301" t="n">
        <v>15</v>
      </c>
      <c r="J2301" t="n">
        <v>289.71</v>
      </c>
      <c r="K2301" t="n">
        <v>59.19</v>
      </c>
      <c r="L2301" t="n">
        <v>20.25</v>
      </c>
      <c r="M2301" t="n">
        <v>13</v>
      </c>
      <c r="N2301" t="n">
        <v>80.27</v>
      </c>
      <c r="O2301" t="n">
        <v>35965.33</v>
      </c>
      <c r="P2301" t="n">
        <v>381.75</v>
      </c>
      <c r="Q2301" t="n">
        <v>608.78</v>
      </c>
      <c r="R2301" t="n">
        <v>56.24</v>
      </c>
      <c r="S2301" t="n">
        <v>46.36</v>
      </c>
      <c r="T2301" t="n">
        <v>4590.1</v>
      </c>
      <c r="U2301" t="n">
        <v>0.82</v>
      </c>
      <c r="V2301" t="n">
        <v>0.9</v>
      </c>
      <c r="W2301" t="n">
        <v>9.199999999999999</v>
      </c>
      <c r="X2301" t="n">
        <v>0.28</v>
      </c>
      <c r="Y2301" t="n">
        <v>1</v>
      </c>
      <c r="Z2301" t="n">
        <v>10</v>
      </c>
    </row>
    <row r="2302">
      <c r="A2302" t="n">
        <v>78</v>
      </c>
      <c r="B2302" t="n">
        <v>130</v>
      </c>
      <c r="C2302" t="inlineStr">
        <is>
          <t xml:space="preserve">CONCLUIDO	</t>
        </is>
      </c>
      <c r="D2302" t="n">
        <v>3.6766</v>
      </c>
      <c r="E2302" t="n">
        <v>27.2</v>
      </c>
      <c r="F2302" t="n">
        <v>23.66</v>
      </c>
      <c r="G2302" t="n">
        <v>94.64</v>
      </c>
      <c r="H2302" t="n">
        <v>1.26</v>
      </c>
      <c r="I2302" t="n">
        <v>15</v>
      </c>
      <c r="J2302" t="n">
        <v>290.22</v>
      </c>
      <c r="K2302" t="n">
        <v>59.19</v>
      </c>
      <c r="L2302" t="n">
        <v>20.5</v>
      </c>
      <c r="M2302" t="n">
        <v>13</v>
      </c>
      <c r="N2302" t="n">
        <v>80.53</v>
      </c>
      <c r="O2302" t="n">
        <v>36028.03</v>
      </c>
      <c r="P2302" t="n">
        <v>381.31</v>
      </c>
      <c r="Q2302" t="n">
        <v>608.78</v>
      </c>
      <c r="R2302" t="n">
        <v>56.41</v>
      </c>
      <c r="S2302" t="n">
        <v>46.36</v>
      </c>
      <c r="T2302" t="n">
        <v>4678.71</v>
      </c>
      <c r="U2302" t="n">
        <v>0.82</v>
      </c>
      <c r="V2302" t="n">
        <v>0.9</v>
      </c>
      <c r="W2302" t="n">
        <v>9.199999999999999</v>
      </c>
      <c r="X2302" t="n">
        <v>0.29</v>
      </c>
      <c r="Y2302" t="n">
        <v>1</v>
      </c>
      <c r="Z2302" t="n">
        <v>10</v>
      </c>
    </row>
    <row r="2303">
      <c r="A2303" t="n">
        <v>79</v>
      </c>
      <c r="B2303" t="n">
        <v>130</v>
      </c>
      <c r="C2303" t="inlineStr">
        <is>
          <t xml:space="preserve">CONCLUIDO	</t>
        </is>
      </c>
      <c r="D2303" t="n">
        <v>3.6778</v>
      </c>
      <c r="E2303" t="n">
        <v>27.19</v>
      </c>
      <c r="F2303" t="n">
        <v>23.65</v>
      </c>
      <c r="G2303" t="n">
        <v>94.61</v>
      </c>
      <c r="H2303" t="n">
        <v>1.27</v>
      </c>
      <c r="I2303" t="n">
        <v>15</v>
      </c>
      <c r="J2303" t="n">
        <v>290.73</v>
      </c>
      <c r="K2303" t="n">
        <v>59.19</v>
      </c>
      <c r="L2303" t="n">
        <v>20.75</v>
      </c>
      <c r="M2303" t="n">
        <v>13</v>
      </c>
      <c r="N2303" t="n">
        <v>80.79000000000001</v>
      </c>
      <c r="O2303" t="n">
        <v>36090.84</v>
      </c>
      <c r="P2303" t="n">
        <v>380.42</v>
      </c>
      <c r="Q2303" t="n">
        <v>608.76</v>
      </c>
      <c r="R2303" t="n">
        <v>56.08</v>
      </c>
      <c r="S2303" t="n">
        <v>46.36</v>
      </c>
      <c r="T2303" t="n">
        <v>4510.67</v>
      </c>
      <c r="U2303" t="n">
        <v>0.83</v>
      </c>
      <c r="V2303" t="n">
        <v>0.9</v>
      </c>
      <c r="W2303" t="n">
        <v>9.199999999999999</v>
      </c>
      <c r="X2303" t="n">
        <v>0.28</v>
      </c>
      <c r="Y2303" t="n">
        <v>1</v>
      </c>
      <c r="Z2303" t="n">
        <v>10</v>
      </c>
    </row>
    <row r="2304">
      <c r="A2304" t="n">
        <v>80</v>
      </c>
      <c r="B2304" t="n">
        <v>130</v>
      </c>
      <c r="C2304" t="inlineStr">
        <is>
          <t xml:space="preserve">CONCLUIDO	</t>
        </is>
      </c>
      <c r="D2304" t="n">
        <v>3.688</v>
      </c>
      <c r="E2304" t="n">
        <v>27.12</v>
      </c>
      <c r="F2304" t="n">
        <v>23.63</v>
      </c>
      <c r="G2304" t="n">
        <v>101.25</v>
      </c>
      <c r="H2304" t="n">
        <v>1.28</v>
      </c>
      <c r="I2304" t="n">
        <v>14</v>
      </c>
      <c r="J2304" t="n">
        <v>291.24</v>
      </c>
      <c r="K2304" t="n">
        <v>59.19</v>
      </c>
      <c r="L2304" t="n">
        <v>21</v>
      </c>
      <c r="M2304" t="n">
        <v>12</v>
      </c>
      <c r="N2304" t="n">
        <v>81.05</v>
      </c>
      <c r="O2304" t="n">
        <v>36153.75</v>
      </c>
      <c r="P2304" t="n">
        <v>379.95</v>
      </c>
      <c r="Q2304" t="n">
        <v>608.79</v>
      </c>
      <c r="R2304" t="n">
        <v>55.31</v>
      </c>
      <c r="S2304" t="n">
        <v>46.36</v>
      </c>
      <c r="T2304" t="n">
        <v>4130.14</v>
      </c>
      <c r="U2304" t="n">
        <v>0.84</v>
      </c>
      <c r="V2304" t="n">
        <v>0.9</v>
      </c>
      <c r="W2304" t="n">
        <v>9.199999999999999</v>
      </c>
      <c r="X2304" t="n">
        <v>0.25</v>
      </c>
      <c r="Y2304" t="n">
        <v>1</v>
      </c>
      <c r="Z2304" t="n">
        <v>10</v>
      </c>
    </row>
    <row r="2305">
      <c r="A2305" t="n">
        <v>81</v>
      </c>
      <c r="B2305" t="n">
        <v>130</v>
      </c>
      <c r="C2305" t="inlineStr">
        <is>
          <t xml:space="preserve">CONCLUIDO	</t>
        </is>
      </c>
      <c r="D2305" t="n">
        <v>3.6883</v>
      </c>
      <c r="E2305" t="n">
        <v>27.11</v>
      </c>
      <c r="F2305" t="n">
        <v>23.62</v>
      </c>
      <c r="G2305" t="n">
        <v>101.24</v>
      </c>
      <c r="H2305" t="n">
        <v>1.3</v>
      </c>
      <c r="I2305" t="n">
        <v>14</v>
      </c>
      <c r="J2305" t="n">
        <v>291.75</v>
      </c>
      <c r="K2305" t="n">
        <v>59.19</v>
      </c>
      <c r="L2305" t="n">
        <v>21.25</v>
      </c>
      <c r="M2305" t="n">
        <v>12</v>
      </c>
      <c r="N2305" t="n">
        <v>81.31</v>
      </c>
      <c r="O2305" t="n">
        <v>36216.77</v>
      </c>
      <c r="P2305" t="n">
        <v>380.23</v>
      </c>
      <c r="Q2305" t="n">
        <v>608.8</v>
      </c>
      <c r="R2305" t="n">
        <v>55.03</v>
      </c>
      <c r="S2305" t="n">
        <v>46.36</v>
      </c>
      <c r="T2305" t="n">
        <v>3990.37</v>
      </c>
      <c r="U2305" t="n">
        <v>0.84</v>
      </c>
      <c r="V2305" t="n">
        <v>0.9</v>
      </c>
      <c r="W2305" t="n">
        <v>9.210000000000001</v>
      </c>
      <c r="X2305" t="n">
        <v>0.25</v>
      </c>
      <c r="Y2305" t="n">
        <v>1</v>
      </c>
      <c r="Z2305" t="n">
        <v>10</v>
      </c>
    </row>
    <row r="2306">
      <c r="A2306" t="n">
        <v>82</v>
      </c>
      <c r="B2306" t="n">
        <v>130</v>
      </c>
      <c r="C2306" t="inlineStr">
        <is>
          <t xml:space="preserve">CONCLUIDO	</t>
        </is>
      </c>
      <c r="D2306" t="n">
        <v>3.69</v>
      </c>
      <c r="E2306" t="n">
        <v>27.1</v>
      </c>
      <c r="F2306" t="n">
        <v>23.61</v>
      </c>
      <c r="G2306" t="n">
        <v>101.19</v>
      </c>
      <c r="H2306" t="n">
        <v>1.31</v>
      </c>
      <c r="I2306" t="n">
        <v>14</v>
      </c>
      <c r="J2306" t="n">
        <v>292.26</v>
      </c>
      <c r="K2306" t="n">
        <v>59.19</v>
      </c>
      <c r="L2306" t="n">
        <v>21.5</v>
      </c>
      <c r="M2306" t="n">
        <v>12</v>
      </c>
      <c r="N2306" t="n">
        <v>81.56999999999999</v>
      </c>
      <c r="O2306" t="n">
        <v>36279.9</v>
      </c>
      <c r="P2306" t="n">
        <v>380.11</v>
      </c>
      <c r="Q2306" t="n">
        <v>608.77</v>
      </c>
      <c r="R2306" t="n">
        <v>54.87</v>
      </c>
      <c r="S2306" t="n">
        <v>46.36</v>
      </c>
      <c r="T2306" t="n">
        <v>3913.83</v>
      </c>
      <c r="U2306" t="n">
        <v>0.84</v>
      </c>
      <c r="V2306" t="n">
        <v>0.9</v>
      </c>
      <c r="W2306" t="n">
        <v>9.199999999999999</v>
      </c>
      <c r="X2306" t="n">
        <v>0.24</v>
      </c>
      <c r="Y2306" t="n">
        <v>1</v>
      </c>
      <c r="Z2306" t="n">
        <v>10</v>
      </c>
    </row>
    <row r="2307">
      <c r="A2307" t="n">
        <v>83</v>
      </c>
      <c r="B2307" t="n">
        <v>130</v>
      </c>
      <c r="C2307" t="inlineStr">
        <is>
          <t xml:space="preserve">CONCLUIDO	</t>
        </is>
      </c>
      <c r="D2307" t="n">
        <v>3.6891</v>
      </c>
      <c r="E2307" t="n">
        <v>27.11</v>
      </c>
      <c r="F2307" t="n">
        <v>23.62</v>
      </c>
      <c r="G2307" t="n">
        <v>101.22</v>
      </c>
      <c r="H2307" t="n">
        <v>1.32</v>
      </c>
      <c r="I2307" t="n">
        <v>14</v>
      </c>
      <c r="J2307" t="n">
        <v>292.77</v>
      </c>
      <c r="K2307" t="n">
        <v>59.19</v>
      </c>
      <c r="L2307" t="n">
        <v>21.75</v>
      </c>
      <c r="M2307" t="n">
        <v>12</v>
      </c>
      <c r="N2307" t="n">
        <v>81.83</v>
      </c>
      <c r="O2307" t="n">
        <v>36343.13</v>
      </c>
      <c r="P2307" t="n">
        <v>380.27</v>
      </c>
      <c r="Q2307" t="n">
        <v>608.76</v>
      </c>
      <c r="R2307" t="n">
        <v>54.9</v>
      </c>
      <c r="S2307" t="n">
        <v>46.36</v>
      </c>
      <c r="T2307" t="n">
        <v>3927.49</v>
      </c>
      <c r="U2307" t="n">
        <v>0.84</v>
      </c>
      <c r="V2307" t="n">
        <v>0.9</v>
      </c>
      <c r="W2307" t="n">
        <v>9.199999999999999</v>
      </c>
      <c r="X2307" t="n">
        <v>0.25</v>
      </c>
      <c r="Y2307" t="n">
        <v>1</v>
      </c>
      <c r="Z2307" t="n">
        <v>10</v>
      </c>
    </row>
    <row r="2308">
      <c r="A2308" t="n">
        <v>84</v>
      </c>
      <c r="B2308" t="n">
        <v>130</v>
      </c>
      <c r="C2308" t="inlineStr">
        <is>
          <t xml:space="preserve">CONCLUIDO	</t>
        </is>
      </c>
      <c r="D2308" t="n">
        <v>3.6888</v>
      </c>
      <c r="E2308" t="n">
        <v>27.11</v>
      </c>
      <c r="F2308" t="n">
        <v>23.62</v>
      </c>
      <c r="G2308" t="n">
        <v>101.23</v>
      </c>
      <c r="H2308" t="n">
        <v>1.34</v>
      </c>
      <c r="I2308" t="n">
        <v>14</v>
      </c>
      <c r="J2308" t="n">
        <v>293.29</v>
      </c>
      <c r="K2308" t="n">
        <v>59.19</v>
      </c>
      <c r="L2308" t="n">
        <v>22</v>
      </c>
      <c r="M2308" t="n">
        <v>12</v>
      </c>
      <c r="N2308" t="n">
        <v>82.09</v>
      </c>
      <c r="O2308" t="n">
        <v>36406.47</v>
      </c>
      <c r="P2308" t="n">
        <v>379.81</v>
      </c>
      <c r="Q2308" t="n">
        <v>608.8200000000001</v>
      </c>
      <c r="R2308" t="n">
        <v>55.04</v>
      </c>
      <c r="S2308" t="n">
        <v>46.36</v>
      </c>
      <c r="T2308" t="n">
        <v>3996.59</v>
      </c>
      <c r="U2308" t="n">
        <v>0.84</v>
      </c>
      <c r="V2308" t="n">
        <v>0.9</v>
      </c>
      <c r="W2308" t="n">
        <v>9.199999999999999</v>
      </c>
      <c r="X2308" t="n">
        <v>0.25</v>
      </c>
      <c r="Y2308" t="n">
        <v>1</v>
      </c>
      <c r="Z2308" t="n">
        <v>10</v>
      </c>
    </row>
    <row r="2309">
      <c r="A2309" t="n">
        <v>85</v>
      </c>
      <c r="B2309" t="n">
        <v>130</v>
      </c>
      <c r="C2309" t="inlineStr">
        <is>
          <t xml:space="preserve">CONCLUIDO	</t>
        </is>
      </c>
      <c r="D2309" t="n">
        <v>3.6867</v>
      </c>
      <c r="E2309" t="n">
        <v>27.12</v>
      </c>
      <c r="F2309" t="n">
        <v>23.63</v>
      </c>
      <c r="G2309" t="n">
        <v>101.29</v>
      </c>
      <c r="H2309" t="n">
        <v>1.35</v>
      </c>
      <c r="I2309" t="n">
        <v>14</v>
      </c>
      <c r="J2309" t="n">
        <v>293.8</v>
      </c>
      <c r="K2309" t="n">
        <v>59.19</v>
      </c>
      <c r="L2309" t="n">
        <v>22.25</v>
      </c>
      <c r="M2309" t="n">
        <v>12</v>
      </c>
      <c r="N2309" t="n">
        <v>82.36</v>
      </c>
      <c r="O2309" t="n">
        <v>36469.92</v>
      </c>
      <c r="P2309" t="n">
        <v>379.51</v>
      </c>
      <c r="Q2309" t="n">
        <v>608.8200000000001</v>
      </c>
      <c r="R2309" t="n">
        <v>55.63</v>
      </c>
      <c r="S2309" t="n">
        <v>46.36</v>
      </c>
      <c r="T2309" t="n">
        <v>4291.99</v>
      </c>
      <c r="U2309" t="n">
        <v>0.83</v>
      </c>
      <c r="V2309" t="n">
        <v>0.9</v>
      </c>
      <c r="W2309" t="n">
        <v>9.199999999999999</v>
      </c>
      <c r="X2309" t="n">
        <v>0.26</v>
      </c>
      <c r="Y2309" t="n">
        <v>1</v>
      </c>
      <c r="Z2309" t="n">
        <v>10</v>
      </c>
    </row>
    <row r="2310">
      <c r="A2310" t="n">
        <v>86</v>
      </c>
      <c r="B2310" t="n">
        <v>130</v>
      </c>
      <c r="C2310" t="inlineStr">
        <is>
          <t xml:space="preserve">CONCLUIDO	</t>
        </is>
      </c>
      <c r="D2310" t="n">
        <v>3.6861</v>
      </c>
      <c r="E2310" t="n">
        <v>27.13</v>
      </c>
      <c r="F2310" t="n">
        <v>23.64</v>
      </c>
      <c r="G2310" t="n">
        <v>101.31</v>
      </c>
      <c r="H2310" t="n">
        <v>1.36</v>
      </c>
      <c r="I2310" t="n">
        <v>14</v>
      </c>
      <c r="J2310" t="n">
        <v>294.32</v>
      </c>
      <c r="K2310" t="n">
        <v>59.19</v>
      </c>
      <c r="L2310" t="n">
        <v>22.5</v>
      </c>
      <c r="M2310" t="n">
        <v>12</v>
      </c>
      <c r="N2310" t="n">
        <v>82.62</v>
      </c>
      <c r="O2310" t="n">
        <v>36533.49</v>
      </c>
      <c r="P2310" t="n">
        <v>379.19</v>
      </c>
      <c r="Q2310" t="n">
        <v>608.78</v>
      </c>
      <c r="R2310" t="n">
        <v>55.66</v>
      </c>
      <c r="S2310" t="n">
        <v>46.36</v>
      </c>
      <c r="T2310" t="n">
        <v>4309.13</v>
      </c>
      <c r="U2310" t="n">
        <v>0.83</v>
      </c>
      <c r="V2310" t="n">
        <v>0.9</v>
      </c>
      <c r="W2310" t="n">
        <v>9.199999999999999</v>
      </c>
      <c r="X2310" t="n">
        <v>0.27</v>
      </c>
      <c r="Y2310" t="n">
        <v>1</v>
      </c>
      <c r="Z2310" t="n">
        <v>10</v>
      </c>
    </row>
    <row r="2311">
      <c r="A2311" t="n">
        <v>87</v>
      </c>
      <c r="B2311" t="n">
        <v>130</v>
      </c>
      <c r="C2311" t="inlineStr">
        <is>
          <t xml:space="preserve">CONCLUIDO	</t>
        </is>
      </c>
      <c r="D2311" t="n">
        <v>3.6961</v>
      </c>
      <c r="E2311" t="n">
        <v>27.06</v>
      </c>
      <c r="F2311" t="n">
        <v>23.62</v>
      </c>
      <c r="G2311" t="n">
        <v>108.99</v>
      </c>
      <c r="H2311" t="n">
        <v>1.37</v>
      </c>
      <c r="I2311" t="n">
        <v>13</v>
      </c>
      <c r="J2311" t="n">
        <v>294.83</v>
      </c>
      <c r="K2311" t="n">
        <v>59.19</v>
      </c>
      <c r="L2311" t="n">
        <v>22.75</v>
      </c>
      <c r="M2311" t="n">
        <v>11</v>
      </c>
      <c r="N2311" t="n">
        <v>82.89</v>
      </c>
      <c r="O2311" t="n">
        <v>36597.16</v>
      </c>
      <c r="P2311" t="n">
        <v>379.09</v>
      </c>
      <c r="Q2311" t="n">
        <v>608.8099999999999</v>
      </c>
      <c r="R2311" t="n">
        <v>54.81</v>
      </c>
      <c r="S2311" t="n">
        <v>46.36</v>
      </c>
      <c r="T2311" t="n">
        <v>3885.79</v>
      </c>
      <c r="U2311" t="n">
        <v>0.85</v>
      </c>
      <c r="V2311" t="n">
        <v>0.9</v>
      </c>
      <c r="W2311" t="n">
        <v>9.199999999999999</v>
      </c>
      <c r="X2311" t="n">
        <v>0.24</v>
      </c>
      <c r="Y2311" t="n">
        <v>1</v>
      </c>
      <c r="Z2311" t="n">
        <v>10</v>
      </c>
    </row>
    <row r="2312">
      <c r="A2312" t="n">
        <v>88</v>
      </c>
      <c r="B2312" t="n">
        <v>130</v>
      </c>
      <c r="C2312" t="inlineStr">
        <is>
          <t xml:space="preserve">CONCLUIDO	</t>
        </is>
      </c>
      <c r="D2312" t="n">
        <v>3.6964</v>
      </c>
      <c r="E2312" t="n">
        <v>27.05</v>
      </c>
      <c r="F2312" t="n">
        <v>23.61</v>
      </c>
      <c r="G2312" t="n">
        <v>108.98</v>
      </c>
      <c r="H2312" t="n">
        <v>1.39</v>
      </c>
      <c r="I2312" t="n">
        <v>13</v>
      </c>
      <c r="J2312" t="n">
        <v>295.35</v>
      </c>
      <c r="K2312" t="n">
        <v>59.19</v>
      </c>
      <c r="L2312" t="n">
        <v>23</v>
      </c>
      <c r="M2312" t="n">
        <v>11</v>
      </c>
      <c r="N2312" t="n">
        <v>83.16</v>
      </c>
      <c r="O2312" t="n">
        <v>36660.94</v>
      </c>
      <c r="P2312" t="n">
        <v>379.44</v>
      </c>
      <c r="Q2312" t="n">
        <v>608.8</v>
      </c>
      <c r="R2312" t="n">
        <v>54.91</v>
      </c>
      <c r="S2312" t="n">
        <v>46.36</v>
      </c>
      <c r="T2312" t="n">
        <v>3935.09</v>
      </c>
      <c r="U2312" t="n">
        <v>0.84</v>
      </c>
      <c r="V2312" t="n">
        <v>0.9</v>
      </c>
      <c r="W2312" t="n">
        <v>9.199999999999999</v>
      </c>
      <c r="X2312" t="n">
        <v>0.24</v>
      </c>
      <c r="Y2312" t="n">
        <v>1</v>
      </c>
      <c r="Z2312" t="n">
        <v>10</v>
      </c>
    </row>
    <row r="2313">
      <c r="A2313" t="n">
        <v>89</v>
      </c>
      <c r="B2313" t="n">
        <v>130</v>
      </c>
      <c r="C2313" t="inlineStr">
        <is>
          <t xml:space="preserve">CONCLUIDO	</t>
        </is>
      </c>
      <c r="D2313" t="n">
        <v>3.6962</v>
      </c>
      <c r="E2313" t="n">
        <v>27.06</v>
      </c>
      <c r="F2313" t="n">
        <v>23.61</v>
      </c>
      <c r="G2313" t="n">
        <v>108.99</v>
      </c>
      <c r="H2313" t="n">
        <v>1.4</v>
      </c>
      <c r="I2313" t="n">
        <v>13</v>
      </c>
      <c r="J2313" t="n">
        <v>295.87</v>
      </c>
      <c r="K2313" t="n">
        <v>59.19</v>
      </c>
      <c r="L2313" t="n">
        <v>23.25</v>
      </c>
      <c r="M2313" t="n">
        <v>11</v>
      </c>
      <c r="N2313" t="n">
        <v>83.43000000000001</v>
      </c>
      <c r="O2313" t="n">
        <v>36724.83</v>
      </c>
      <c r="P2313" t="n">
        <v>379.13</v>
      </c>
      <c r="Q2313" t="n">
        <v>608.79</v>
      </c>
      <c r="R2313" t="n">
        <v>54.87</v>
      </c>
      <c r="S2313" t="n">
        <v>46.36</v>
      </c>
      <c r="T2313" t="n">
        <v>3919.58</v>
      </c>
      <c r="U2313" t="n">
        <v>0.84</v>
      </c>
      <c r="V2313" t="n">
        <v>0.9</v>
      </c>
      <c r="W2313" t="n">
        <v>9.199999999999999</v>
      </c>
      <c r="X2313" t="n">
        <v>0.24</v>
      </c>
      <c r="Y2313" t="n">
        <v>1</v>
      </c>
      <c r="Z2313" t="n">
        <v>10</v>
      </c>
    </row>
    <row r="2314">
      <c r="A2314" t="n">
        <v>90</v>
      </c>
      <c r="B2314" t="n">
        <v>130</v>
      </c>
      <c r="C2314" t="inlineStr">
        <is>
          <t xml:space="preserve">CONCLUIDO	</t>
        </is>
      </c>
      <c r="D2314" t="n">
        <v>3.6969</v>
      </c>
      <c r="E2314" t="n">
        <v>27.05</v>
      </c>
      <c r="F2314" t="n">
        <v>23.61</v>
      </c>
      <c r="G2314" t="n">
        <v>108.96</v>
      </c>
      <c r="H2314" t="n">
        <v>1.41</v>
      </c>
      <c r="I2314" t="n">
        <v>13</v>
      </c>
      <c r="J2314" t="n">
        <v>296.39</v>
      </c>
      <c r="K2314" t="n">
        <v>59.19</v>
      </c>
      <c r="L2314" t="n">
        <v>23.5</v>
      </c>
      <c r="M2314" t="n">
        <v>11</v>
      </c>
      <c r="N2314" t="n">
        <v>83.69</v>
      </c>
      <c r="O2314" t="n">
        <v>36788.84</v>
      </c>
      <c r="P2314" t="n">
        <v>378.96</v>
      </c>
      <c r="Q2314" t="n">
        <v>608.8</v>
      </c>
      <c r="R2314" t="n">
        <v>54.76</v>
      </c>
      <c r="S2314" t="n">
        <v>46.36</v>
      </c>
      <c r="T2314" t="n">
        <v>3863.17</v>
      </c>
      <c r="U2314" t="n">
        <v>0.85</v>
      </c>
      <c r="V2314" t="n">
        <v>0.9</v>
      </c>
      <c r="W2314" t="n">
        <v>9.199999999999999</v>
      </c>
      <c r="X2314" t="n">
        <v>0.24</v>
      </c>
      <c r="Y2314" t="n">
        <v>1</v>
      </c>
      <c r="Z2314" t="n">
        <v>10</v>
      </c>
    </row>
    <row r="2315">
      <c r="A2315" t="n">
        <v>91</v>
      </c>
      <c r="B2315" t="n">
        <v>130</v>
      </c>
      <c r="C2315" t="inlineStr">
        <is>
          <t xml:space="preserve">CONCLUIDO	</t>
        </is>
      </c>
      <c r="D2315" t="n">
        <v>3.6971</v>
      </c>
      <c r="E2315" t="n">
        <v>27.05</v>
      </c>
      <c r="F2315" t="n">
        <v>23.61</v>
      </c>
      <c r="G2315" t="n">
        <v>108.96</v>
      </c>
      <c r="H2315" t="n">
        <v>1.42</v>
      </c>
      <c r="I2315" t="n">
        <v>13</v>
      </c>
      <c r="J2315" t="n">
        <v>296.91</v>
      </c>
      <c r="K2315" t="n">
        <v>59.19</v>
      </c>
      <c r="L2315" t="n">
        <v>23.75</v>
      </c>
      <c r="M2315" t="n">
        <v>11</v>
      </c>
      <c r="N2315" t="n">
        <v>83.95999999999999</v>
      </c>
      <c r="O2315" t="n">
        <v>36852.96</v>
      </c>
      <c r="P2315" t="n">
        <v>379.01</v>
      </c>
      <c r="Q2315" t="n">
        <v>608.78</v>
      </c>
      <c r="R2315" t="n">
        <v>54.64</v>
      </c>
      <c r="S2315" t="n">
        <v>46.36</v>
      </c>
      <c r="T2315" t="n">
        <v>3801.42</v>
      </c>
      <c r="U2315" t="n">
        <v>0.85</v>
      </c>
      <c r="V2315" t="n">
        <v>0.9</v>
      </c>
      <c r="W2315" t="n">
        <v>9.199999999999999</v>
      </c>
      <c r="X2315" t="n">
        <v>0.24</v>
      </c>
      <c r="Y2315" t="n">
        <v>1</v>
      </c>
      <c r="Z2315" t="n">
        <v>10</v>
      </c>
    </row>
    <row r="2316">
      <c r="A2316" t="n">
        <v>92</v>
      </c>
      <c r="B2316" t="n">
        <v>130</v>
      </c>
      <c r="C2316" t="inlineStr">
        <is>
          <t xml:space="preserve">CONCLUIDO	</t>
        </is>
      </c>
      <c r="D2316" t="n">
        <v>3.6957</v>
      </c>
      <c r="E2316" t="n">
        <v>27.06</v>
      </c>
      <c r="F2316" t="n">
        <v>23.62</v>
      </c>
      <c r="G2316" t="n">
        <v>109.01</v>
      </c>
      <c r="H2316" t="n">
        <v>1.44</v>
      </c>
      <c r="I2316" t="n">
        <v>13</v>
      </c>
      <c r="J2316" t="n">
        <v>297.43</v>
      </c>
      <c r="K2316" t="n">
        <v>59.19</v>
      </c>
      <c r="L2316" t="n">
        <v>24</v>
      </c>
      <c r="M2316" t="n">
        <v>11</v>
      </c>
      <c r="N2316" t="n">
        <v>84.23999999999999</v>
      </c>
      <c r="O2316" t="n">
        <v>36917.19</v>
      </c>
      <c r="P2316" t="n">
        <v>378.56</v>
      </c>
      <c r="Q2316" t="n">
        <v>608.8099999999999</v>
      </c>
      <c r="R2316" t="n">
        <v>55.04</v>
      </c>
      <c r="S2316" t="n">
        <v>46.36</v>
      </c>
      <c r="T2316" t="n">
        <v>4004.43</v>
      </c>
      <c r="U2316" t="n">
        <v>0.84</v>
      </c>
      <c r="V2316" t="n">
        <v>0.9</v>
      </c>
      <c r="W2316" t="n">
        <v>9.199999999999999</v>
      </c>
      <c r="X2316" t="n">
        <v>0.25</v>
      </c>
      <c r="Y2316" t="n">
        <v>1</v>
      </c>
      <c r="Z2316" t="n">
        <v>10</v>
      </c>
    </row>
    <row r="2317">
      <c r="A2317" t="n">
        <v>93</v>
      </c>
      <c r="B2317" t="n">
        <v>130</v>
      </c>
      <c r="C2317" t="inlineStr">
        <is>
          <t xml:space="preserve">CONCLUIDO	</t>
        </is>
      </c>
      <c r="D2317" t="n">
        <v>3.6961</v>
      </c>
      <c r="E2317" t="n">
        <v>27.06</v>
      </c>
      <c r="F2317" t="n">
        <v>23.61</v>
      </c>
      <c r="G2317" t="n">
        <v>108.99</v>
      </c>
      <c r="H2317" t="n">
        <v>1.45</v>
      </c>
      <c r="I2317" t="n">
        <v>13</v>
      </c>
      <c r="J2317" t="n">
        <v>297.95</v>
      </c>
      <c r="K2317" t="n">
        <v>59.19</v>
      </c>
      <c r="L2317" t="n">
        <v>24.25</v>
      </c>
      <c r="M2317" t="n">
        <v>11</v>
      </c>
      <c r="N2317" t="n">
        <v>84.51000000000001</v>
      </c>
      <c r="O2317" t="n">
        <v>36981.53</v>
      </c>
      <c r="P2317" t="n">
        <v>377.95</v>
      </c>
      <c r="Q2317" t="n">
        <v>608.77</v>
      </c>
      <c r="R2317" t="n">
        <v>54.88</v>
      </c>
      <c r="S2317" t="n">
        <v>46.36</v>
      </c>
      <c r="T2317" t="n">
        <v>3922.94</v>
      </c>
      <c r="U2317" t="n">
        <v>0.84</v>
      </c>
      <c r="V2317" t="n">
        <v>0.9</v>
      </c>
      <c r="W2317" t="n">
        <v>9.199999999999999</v>
      </c>
      <c r="X2317" t="n">
        <v>0.24</v>
      </c>
      <c r="Y2317" t="n">
        <v>1</v>
      </c>
      <c r="Z2317" t="n">
        <v>10</v>
      </c>
    </row>
    <row r="2318">
      <c r="A2318" t="n">
        <v>94</v>
      </c>
      <c r="B2318" t="n">
        <v>130</v>
      </c>
      <c r="C2318" t="inlineStr">
        <is>
          <t xml:space="preserve">CONCLUIDO	</t>
        </is>
      </c>
      <c r="D2318" t="n">
        <v>3.7076</v>
      </c>
      <c r="E2318" t="n">
        <v>26.97</v>
      </c>
      <c r="F2318" t="n">
        <v>23.58</v>
      </c>
      <c r="G2318" t="n">
        <v>117.9</v>
      </c>
      <c r="H2318" t="n">
        <v>1.46</v>
      </c>
      <c r="I2318" t="n">
        <v>12</v>
      </c>
      <c r="J2318" t="n">
        <v>298.47</v>
      </c>
      <c r="K2318" t="n">
        <v>59.19</v>
      </c>
      <c r="L2318" t="n">
        <v>24.5</v>
      </c>
      <c r="M2318" t="n">
        <v>10</v>
      </c>
      <c r="N2318" t="n">
        <v>84.78</v>
      </c>
      <c r="O2318" t="n">
        <v>37045.99</v>
      </c>
      <c r="P2318" t="n">
        <v>376.68</v>
      </c>
      <c r="Q2318" t="n">
        <v>608.84</v>
      </c>
      <c r="R2318" t="n">
        <v>53.84</v>
      </c>
      <c r="S2318" t="n">
        <v>46.36</v>
      </c>
      <c r="T2318" t="n">
        <v>3405.85</v>
      </c>
      <c r="U2318" t="n">
        <v>0.86</v>
      </c>
      <c r="V2318" t="n">
        <v>0.9</v>
      </c>
      <c r="W2318" t="n">
        <v>9.199999999999999</v>
      </c>
      <c r="X2318" t="n">
        <v>0.21</v>
      </c>
      <c r="Y2318" t="n">
        <v>1</v>
      </c>
      <c r="Z2318" t="n">
        <v>10</v>
      </c>
    </row>
    <row r="2319">
      <c r="A2319" t="n">
        <v>95</v>
      </c>
      <c r="B2319" t="n">
        <v>130</v>
      </c>
      <c r="C2319" t="inlineStr">
        <is>
          <t xml:space="preserve">CONCLUIDO	</t>
        </is>
      </c>
      <c r="D2319" t="n">
        <v>3.7071</v>
      </c>
      <c r="E2319" t="n">
        <v>26.98</v>
      </c>
      <c r="F2319" t="n">
        <v>23.58</v>
      </c>
      <c r="G2319" t="n">
        <v>117.92</v>
      </c>
      <c r="H2319" t="n">
        <v>1.47</v>
      </c>
      <c r="I2319" t="n">
        <v>12</v>
      </c>
      <c r="J2319" t="n">
        <v>299</v>
      </c>
      <c r="K2319" t="n">
        <v>59.19</v>
      </c>
      <c r="L2319" t="n">
        <v>24.75</v>
      </c>
      <c r="M2319" t="n">
        <v>10</v>
      </c>
      <c r="N2319" t="n">
        <v>85.05</v>
      </c>
      <c r="O2319" t="n">
        <v>37110.57</v>
      </c>
      <c r="P2319" t="n">
        <v>377.04</v>
      </c>
      <c r="Q2319" t="n">
        <v>608.78</v>
      </c>
      <c r="R2319" t="n">
        <v>53.96</v>
      </c>
      <c r="S2319" t="n">
        <v>46.36</v>
      </c>
      <c r="T2319" t="n">
        <v>3467.69</v>
      </c>
      <c r="U2319" t="n">
        <v>0.86</v>
      </c>
      <c r="V2319" t="n">
        <v>0.9</v>
      </c>
      <c r="W2319" t="n">
        <v>9.199999999999999</v>
      </c>
      <c r="X2319" t="n">
        <v>0.21</v>
      </c>
      <c r="Y2319" t="n">
        <v>1</v>
      </c>
      <c r="Z2319" t="n">
        <v>10</v>
      </c>
    </row>
    <row r="2320">
      <c r="A2320" t="n">
        <v>96</v>
      </c>
      <c r="B2320" t="n">
        <v>130</v>
      </c>
      <c r="C2320" t="inlineStr">
        <is>
          <t xml:space="preserve">CONCLUIDO	</t>
        </is>
      </c>
      <c r="D2320" t="n">
        <v>3.7061</v>
      </c>
      <c r="E2320" t="n">
        <v>26.98</v>
      </c>
      <c r="F2320" t="n">
        <v>23.59</v>
      </c>
      <c r="G2320" t="n">
        <v>117.96</v>
      </c>
      <c r="H2320" t="n">
        <v>1.49</v>
      </c>
      <c r="I2320" t="n">
        <v>12</v>
      </c>
      <c r="J2320" t="n">
        <v>299.52</v>
      </c>
      <c r="K2320" t="n">
        <v>59.19</v>
      </c>
      <c r="L2320" t="n">
        <v>25</v>
      </c>
      <c r="M2320" t="n">
        <v>10</v>
      </c>
      <c r="N2320" t="n">
        <v>85.33</v>
      </c>
      <c r="O2320" t="n">
        <v>37175.38</v>
      </c>
      <c r="P2320" t="n">
        <v>377.52</v>
      </c>
      <c r="Q2320" t="n">
        <v>608.8</v>
      </c>
      <c r="R2320" t="n">
        <v>54.22</v>
      </c>
      <c r="S2320" t="n">
        <v>46.36</v>
      </c>
      <c r="T2320" t="n">
        <v>3598.95</v>
      </c>
      <c r="U2320" t="n">
        <v>0.85</v>
      </c>
      <c r="V2320" t="n">
        <v>0.9</v>
      </c>
      <c r="W2320" t="n">
        <v>9.199999999999999</v>
      </c>
      <c r="X2320" t="n">
        <v>0.22</v>
      </c>
      <c r="Y2320" t="n">
        <v>1</v>
      </c>
      <c r="Z2320" t="n">
        <v>10</v>
      </c>
    </row>
    <row r="2321">
      <c r="A2321" t="n">
        <v>97</v>
      </c>
      <c r="B2321" t="n">
        <v>130</v>
      </c>
      <c r="C2321" t="inlineStr">
        <is>
          <t xml:space="preserve">CONCLUIDO	</t>
        </is>
      </c>
      <c r="D2321" t="n">
        <v>3.7055</v>
      </c>
      <c r="E2321" t="n">
        <v>26.99</v>
      </c>
      <c r="F2321" t="n">
        <v>23.6</v>
      </c>
      <c r="G2321" t="n">
        <v>117.98</v>
      </c>
      <c r="H2321" t="n">
        <v>1.5</v>
      </c>
      <c r="I2321" t="n">
        <v>12</v>
      </c>
      <c r="J2321" t="n">
        <v>300.05</v>
      </c>
      <c r="K2321" t="n">
        <v>59.19</v>
      </c>
      <c r="L2321" t="n">
        <v>25.25</v>
      </c>
      <c r="M2321" t="n">
        <v>10</v>
      </c>
      <c r="N2321" t="n">
        <v>85.59999999999999</v>
      </c>
      <c r="O2321" t="n">
        <v>37240.19</v>
      </c>
      <c r="P2321" t="n">
        <v>377.54</v>
      </c>
      <c r="Q2321" t="n">
        <v>608.78</v>
      </c>
      <c r="R2321" t="n">
        <v>54.32</v>
      </c>
      <c r="S2321" t="n">
        <v>46.36</v>
      </c>
      <c r="T2321" t="n">
        <v>3646.06</v>
      </c>
      <c r="U2321" t="n">
        <v>0.85</v>
      </c>
      <c r="V2321" t="n">
        <v>0.9</v>
      </c>
      <c r="W2321" t="n">
        <v>9.199999999999999</v>
      </c>
      <c r="X2321" t="n">
        <v>0.22</v>
      </c>
      <c r="Y2321" t="n">
        <v>1</v>
      </c>
      <c r="Z2321" t="n">
        <v>10</v>
      </c>
    </row>
    <row r="2322">
      <c r="A2322" t="n">
        <v>98</v>
      </c>
      <c r="B2322" t="n">
        <v>130</v>
      </c>
      <c r="C2322" t="inlineStr">
        <is>
          <t xml:space="preserve">CONCLUIDO	</t>
        </is>
      </c>
      <c r="D2322" t="n">
        <v>3.706</v>
      </c>
      <c r="E2322" t="n">
        <v>26.98</v>
      </c>
      <c r="F2322" t="n">
        <v>23.59</v>
      </c>
      <c r="G2322" t="n">
        <v>117.96</v>
      </c>
      <c r="H2322" t="n">
        <v>1.51</v>
      </c>
      <c r="I2322" t="n">
        <v>12</v>
      </c>
      <c r="J2322" t="n">
        <v>300.57</v>
      </c>
      <c r="K2322" t="n">
        <v>59.19</v>
      </c>
      <c r="L2322" t="n">
        <v>25.5</v>
      </c>
      <c r="M2322" t="n">
        <v>10</v>
      </c>
      <c r="N2322" t="n">
        <v>85.88</v>
      </c>
      <c r="O2322" t="n">
        <v>37305.12</v>
      </c>
      <c r="P2322" t="n">
        <v>377.49</v>
      </c>
      <c r="Q2322" t="n">
        <v>608.84</v>
      </c>
      <c r="R2322" t="n">
        <v>54.18</v>
      </c>
      <c r="S2322" t="n">
        <v>46.36</v>
      </c>
      <c r="T2322" t="n">
        <v>3576.96</v>
      </c>
      <c r="U2322" t="n">
        <v>0.86</v>
      </c>
      <c r="V2322" t="n">
        <v>0.9</v>
      </c>
      <c r="W2322" t="n">
        <v>9.199999999999999</v>
      </c>
      <c r="X2322" t="n">
        <v>0.22</v>
      </c>
      <c r="Y2322" t="n">
        <v>1</v>
      </c>
      <c r="Z2322" t="n">
        <v>10</v>
      </c>
    </row>
    <row r="2323">
      <c r="A2323" t="n">
        <v>99</v>
      </c>
      <c r="B2323" t="n">
        <v>130</v>
      </c>
      <c r="C2323" t="inlineStr">
        <is>
          <t xml:space="preserve">CONCLUIDO	</t>
        </is>
      </c>
      <c r="D2323" t="n">
        <v>3.706</v>
      </c>
      <c r="E2323" t="n">
        <v>26.98</v>
      </c>
      <c r="F2323" t="n">
        <v>23.59</v>
      </c>
      <c r="G2323" t="n">
        <v>117.96</v>
      </c>
      <c r="H2323" t="n">
        <v>1.52</v>
      </c>
      <c r="I2323" t="n">
        <v>12</v>
      </c>
      <c r="J2323" t="n">
        <v>301.1</v>
      </c>
      <c r="K2323" t="n">
        <v>59.19</v>
      </c>
      <c r="L2323" t="n">
        <v>25.75</v>
      </c>
      <c r="M2323" t="n">
        <v>10</v>
      </c>
      <c r="N2323" t="n">
        <v>86.16</v>
      </c>
      <c r="O2323" t="n">
        <v>37370.16</v>
      </c>
      <c r="P2323" t="n">
        <v>377.65</v>
      </c>
      <c r="Q2323" t="n">
        <v>608.77</v>
      </c>
      <c r="R2323" t="n">
        <v>54.22</v>
      </c>
      <c r="S2323" t="n">
        <v>46.36</v>
      </c>
      <c r="T2323" t="n">
        <v>3595.92</v>
      </c>
      <c r="U2323" t="n">
        <v>0.86</v>
      </c>
      <c r="V2323" t="n">
        <v>0.9</v>
      </c>
      <c r="W2323" t="n">
        <v>9.199999999999999</v>
      </c>
      <c r="X2323" t="n">
        <v>0.22</v>
      </c>
      <c r="Y2323" t="n">
        <v>1</v>
      </c>
      <c r="Z2323" t="n">
        <v>10</v>
      </c>
    </row>
    <row r="2324">
      <c r="A2324" t="n">
        <v>100</v>
      </c>
      <c r="B2324" t="n">
        <v>130</v>
      </c>
      <c r="C2324" t="inlineStr">
        <is>
          <t xml:space="preserve">CONCLUIDO	</t>
        </is>
      </c>
      <c r="D2324" t="n">
        <v>3.7058</v>
      </c>
      <c r="E2324" t="n">
        <v>26.98</v>
      </c>
      <c r="F2324" t="n">
        <v>23.59</v>
      </c>
      <c r="G2324" t="n">
        <v>117.97</v>
      </c>
      <c r="H2324" t="n">
        <v>1.54</v>
      </c>
      <c r="I2324" t="n">
        <v>12</v>
      </c>
      <c r="J2324" t="n">
        <v>301.63</v>
      </c>
      <c r="K2324" t="n">
        <v>59.19</v>
      </c>
      <c r="L2324" t="n">
        <v>26</v>
      </c>
      <c r="M2324" t="n">
        <v>10</v>
      </c>
      <c r="N2324" t="n">
        <v>86.44</v>
      </c>
      <c r="O2324" t="n">
        <v>37435.32</v>
      </c>
      <c r="P2324" t="n">
        <v>377.49</v>
      </c>
      <c r="Q2324" t="n">
        <v>608.8200000000001</v>
      </c>
      <c r="R2324" t="n">
        <v>54.32</v>
      </c>
      <c r="S2324" t="n">
        <v>46.36</v>
      </c>
      <c r="T2324" t="n">
        <v>3648.05</v>
      </c>
      <c r="U2324" t="n">
        <v>0.85</v>
      </c>
      <c r="V2324" t="n">
        <v>0.9</v>
      </c>
      <c r="W2324" t="n">
        <v>9.199999999999999</v>
      </c>
      <c r="X2324" t="n">
        <v>0.22</v>
      </c>
      <c r="Y2324" t="n">
        <v>1</v>
      </c>
      <c r="Z2324" t="n">
        <v>10</v>
      </c>
    </row>
    <row r="2325">
      <c r="A2325" t="n">
        <v>101</v>
      </c>
      <c r="B2325" t="n">
        <v>130</v>
      </c>
      <c r="C2325" t="inlineStr">
        <is>
          <t xml:space="preserve">CONCLUIDO	</t>
        </is>
      </c>
      <c r="D2325" t="n">
        <v>3.7051</v>
      </c>
      <c r="E2325" t="n">
        <v>26.99</v>
      </c>
      <c r="F2325" t="n">
        <v>23.6</v>
      </c>
      <c r="G2325" t="n">
        <v>117.99</v>
      </c>
      <c r="H2325" t="n">
        <v>1.55</v>
      </c>
      <c r="I2325" t="n">
        <v>12</v>
      </c>
      <c r="J2325" t="n">
        <v>302.16</v>
      </c>
      <c r="K2325" t="n">
        <v>59.19</v>
      </c>
      <c r="L2325" t="n">
        <v>26.25</v>
      </c>
      <c r="M2325" t="n">
        <v>10</v>
      </c>
      <c r="N2325" t="n">
        <v>86.72</v>
      </c>
      <c r="O2325" t="n">
        <v>37500.6</v>
      </c>
      <c r="P2325" t="n">
        <v>377.36</v>
      </c>
      <c r="Q2325" t="n">
        <v>608.8099999999999</v>
      </c>
      <c r="R2325" t="n">
        <v>54.35</v>
      </c>
      <c r="S2325" t="n">
        <v>46.36</v>
      </c>
      <c r="T2325" t="n">
        <v>3663.07</v>
      </c>
      <c r="U2325" t="n">
        <v>0.85</v>
      </c>
      <c r="V2325" t="n">
        <v>0.9</v>
      </c>
      <c r="W2325" t="n">
        <v>9.199999999999999</v>
      </c>
      <c r="X2325" t="n">
        <v>0.23</v>
      </c>
      <c r="Y2325" t="n">
        <v>1</v>
      </c>
      <c r="Z2325" t="n">
        <v>10</v>
      </c>
    </row>
    <row r="2326">
      <c r="A2326" t="n">
        <v>102</v>
      </c>
      <c r="B2326" t="n">
        <v>130</v>
      </c>
      <c r="C2326" t="inlineStr">
        <is>
          <t xml:space="preserve">CONCLUIDO	</t>
        </is>
      </c>
      <c r="D2326" t="n">
        <v>3.7045</v>
      </c>
      <c r="E2326" t="n">
        <v>26.99</v>
      </c>
      <c r="F2326" t="n">
        <v>23.6</v>
      </c>
      <c r="G2326" t="n">
        <v>118.01</v>
      </c>
      <c r="H2326" t="n">
        <v>1.56</v>
      </c>
      <c r="I2326" t="n">
        <v>12</v>
      </c>
      <c r="J2326" t="n">
        <v>302.69</v>
      </c>
      <c r="K2326" t="n">
        <v>59.19</v>
      </c>
      <c r="L2326" t="n">
        <v>26.5</v>
      </c>
      <c r="M2326" t="n">
        <v>10</v>
      </c>
      <c r="N2326" t="n">
        <v>87</v>
      </c>
      <c r="O2326" t="n">
        <v>37566</v>
      </c>
      <c r="P2326" t="n">
        <v>376.86</v>
      </c>
      <c r="Q2326" t="n">
        <v>608.76</v>
      </c>
      <c r="R2326" t="n">
        <v>54.66</v>
      </c>
      <c r="S2326" t="n">
        <v>46.36</v>
      </c>
      <c r="T2326" t="n">
        <v>3815.78</v>
      </c>
      <c r="U2326" t="n">
        <v>0.85</v>
      </c>
      <c r="V2326" t="n">
        <v>0.9</v>
      </c>
      <c r="W2326" t="n">
        <v>9.199999999999999</v>
      </c>
      <c r="X2326" t="n">
        <v>0.23</v>
      </c>
      <c r="Y2326" t="n">
        <v>1</v>
      </c>
      <c r="Z2326" t="n">
        <v>10</v>
      </c>
    </row>
    <row r="2327">
      <c r="A2327" t="n">
        <v>103</v>
      </c>
      <c r="B2327" t="n">
        <v>130</v>
      </c>
      <c r="C2327" t="inlineStr">
        <is>
          <t xml:space="preserve">CONCLUIDO	</t>
        </is>
      </c>
      <c r="D2327" t="n">
        <v>3.7047</v>
      </c>
      <c r="E2327" t="n">
        <v>26.99</v>
      </c>
      <c r="F2327" t="n">
        <v>23.6</v>
      </c>
      <c r="G2327" t="n">
        <v>118.01</v>
      </c>
      <c r="H2327" t="n">
        <v>1.57</v>
      </c>
      <c r="I2327" t="n">
        <v>12</v>
      </c>
      <c r="J2327" t="n">
        <v>303.22</v>
      </c>
      <c r="K2327" t="n">
        <v>59.19</v>
      </c>
      <c r="L2327" t="n">
        <v>26.75</v>
      </c>
      <c r="M2327" t="n">
        <v>10</v>
      </c>
      <c r="N2327" t="n">
        <v>87.28</v>
      </c>
      <c r="O2327" t="n">
        <v>37631.52</v>
      </c>
      <c r="P2327" t="n">
        <v>376.17</v>
      </c>
      <c r="Q2327" t="n">
        <v>608.78</v>
      </c>
      <c r="R2327" t="n">
        <v>54.52</v>
      </c>
      <c r="S2327" t="n">
        <v>46.36</v>
      </c>
      <c r="T2327" t="n">
        <v>3746.08</v>
      </c>
      <c r="U2327" t="n">
        <v>0.85</v>
      </c>
      <c r="V2327" t="n">
        <v>0.9</v>
      </c>
      <c r="W2327" t="n">
        <v>9.199999999999999</v>
      </c>
      <c r="X2327" t="n">
        <v>0.23</v>
      </c>
      <c r="Y2327" t="n">
        <v>1</v>
      </c>
      <c r="Z2327" t="n">
        <v>10</v>
      </c>
    </row>
    <row r="2328">
      <c r="A2328" t="n">
        <v>104</v>
      </c>
      <c r="B2328" t="n">
        <v>130</v>
      </c>
      <c r="C2328" t="inlineStr">
        <is>
          <t xml:space="preserve">CONCLUIDO	</t>
        </is>
      </c>
      <c r="D2328" t="n">
        <v>3.7152</v>
      </c>
      <c r="E2328" t="n">
        <v>26.92</v>
      </c>
      <c r="F2328" t="n">
        <v>23.57</v>
      </c>
      <c r="G2328" t="n">
        <v>128.58</v>
      </c>
      <c r="H2328" t="n">
        <v>1.58</v>
      </c>
      <c r="I2328" t="n">
        <v>11</v>
      </c>
      <c r="J2328" t="n">
        <v>303.75</v>
      </c>
      <c r="K2328" t="n">
        <v>59.19</v>
      </c>
      <c r="L2328" t="n">
        <v>27</v>
      </c>
      <c r="M2328" t="n">
        <v>9</v>
      </c>
      <c r="N2328" t="n">
        <v>87.56</v>
      </c>
      <c r="O2328" t="n">
        <v>37697.16</v>
      </c>
      <c r="P2328" t="n">
        <v>375.72</v>
      </c>
      <c r="Q2328" t="n">
        <v>608.75</v>
      </c>
      <c r="R2328" t="n">
        <v>53.67</v>
      </c>
      <c r="S2328" t="n">
        <v>46.36</v>
      </c>
      <c r="T2328" t="n">
        <v>3327.54</v>
      </c>
      <c r="U2328" t="n">
        <v>0.86</v>
      </c>
      <c r="V2328" t="n">
        <v>0.9</v>
      </c>
      <c r="W2328" t="n">
        <v>9.199999999999999</v>
      </c>
      <c r="X2328" t="n">
        <v>0.2</v>
      </c>
      <c r="Y2328" t="n">
        <v>1</v>
      </c>
      <c r="Z2328" t="n">
        <v>10</v>
      </c>
    </row>
    <row r="2329">
      <c r="A2329" t="n">
        <v>105</v>
      </c>
      <c r="B2329" t="n">
        <v>130</v>
      </c>
      <c r="C2329" t="inlineStr">
        <is>
          <t xml:space="preserve">CONCLUIDO	</t>
        </is>
      </c>
      <c r="D2329" t="n">
        <v>3.7159</v>
      </c>
      <c r="E2329" t="n">
        <v>26.91</v>
      </c>
      <c r="F2329" t="n">
        <v>23.57</v>
      </c>
      <c r="G2329" t="n">
        <v>128.56</v>
      </c>
      <c r="H2329" t="n">
        <v>1.6</v>
      </c>
      <c r="I2329" t="n">
        <v>11</v>
      </c>
      <c r="J2329" t="n">
        <v>304.29</v>
      </c>
      <c r="K2329" t="n">
        <v>59.19</v>
      </c>
      <c r="L2329" t="n">
        <v>27.25</v>
      </c>
      <c r="M2329" t="n">
        <v>9</v>
      </c>
      <c r="N2329" t="n">
        <v>87.84</v>
      </c>
      <c r="O2329" t="n">
        <v>37762.92</v>
      </c>
      <c r="P2329" t="n">
        <v>375.95</v>
      </c>
      <c r="Q2329" t="n">
        <v>608.8</v>
      </c>
      <c r="R2329" t="n">
        <v>53.55</v>
      </c>
      <c r="S2329" t="n">
        <v>46.36</v>
      </c>
      <c r="T2329" t="n">
        <v>3268.49</v>
      </c>
      <c r="U2329" t="n">
        <v>0.87</v>
      </c>
      <c r="V2329" t="n">
        <v>0.9</v>
      </c>
      <c r="W2329" t="n">
        <v>9.19</v>
      </c>
      <c r="X2329" t="n">
        <v>0.2</v>
      </c>
      <c r="Y2329" t="n">
        <v>1</v>
      </c>
      <c r="Z2329" t="n">
        <v>10</v>
      </c>
    </row>
    <row r="2330">
      <c r="A2330" t="n">
        <v>106</v>
      </c>
      <c r="B2330" t="n">
        <v>130</v>
      </c>
      <c r="C2330" t="inlineStr">
        <is>
          <t xml:space="preserve">CONCLUIDO	</t>
        </is>
      </c>
      <c r="D2330" t="n">
        <v>3.7151</v>
      </c>
      <c r="E2330" t="n">
        <v>26.92</v>
      </c>
      <c r="F2330" t="n">
        <v>23.57</v>
      </c>
      <c r="G2330" t="n">
        <v>128.59</v>
      </c>
      <c r="H2330" t="n">
        <v>1.61</v>
      </c>
      <c r="I2330" t="n">
        <v>11</v>
      </c>
      <c r="J2330" t="n">
        <v>304.82</v>
      </c>
      <c r="K2330" t="n">
        <v>59.19</v>
      </c>
      <c r="L2330" t="n">
        <v>27.5</v>
      </c>
      <c r="M2330" t="n">
        <v>9</v>
      </c>
      <c r="N2330" t="n">
        <v>88.13</v>
      </c>
      <c r="O2330" t="n">
        <v>37828.81</v>
      </c>
      <c r="P2330" t="n">
        <v>376.19</v>
      </c>
      <c r="Q2330" t="n">
        <v>608.79</v>
      </c>
      <c r="R2330" t="n">
        <v>53.7</v>
      </c>
      <c r="S2330" t="n">
        <v>46.36</v>
      </c>
      <c r="T2330" t="n">
        <v>3341.7</v>
      </c>
      <c r="U2330" t="n">
        <v>0.86</v>
      </c>
      <c r="V2330" t="n">
        <v>0.9</v>
      </c>
      <c r="W2330" t="n">
        <v>9.199999999999999</v>
      </c>
      <c r="X2330" t="n">
        <v>0.2</v>
      </c>
      <c r="Y2330" t="n">
        <v>1</v>
      </c>
      <c r="Z2330" t="n">
        <v>10</v>
      </c>
    </row>
    <row r="2331">
      <c r="A2331" t="n">
        <v>107</v>
      </c>
      <c r="B2331" t="n">
        <v>130</v>
      </c>
      <c r="C2331" t="inlineStr">
        <is>
          <t xml:space="preserve">CONCLUIDO	</t>
        </is>
      </c>
      <c r="D2331" t="n">
        <v>3.7154</v>
      </c>
      <c r="E2331" t="n">
        <v>26.92</v>
      </c>
      <c r="F2331" t="n">
        <v>23.57</v>
      </c>
      <c r="G2331" t="n">
        <v>128.58</v>
      </c>
      <c r="H2331" t="n">
        <v>1.62</v>
      </c>
      <c r="I2331" t="n">
        <v>11</v>
      </c>
      <c r="J2331" t="n">
        <v>305.36</v>
      </c>
      <c r="K2331" t="n">
        <v>59.19</v>
      </c>
      <c r="L2331" t="n">
        <v>27.75</v>
      </c>
      <c r="M2331" t="n">
        <v>9</v>
      </c>
      <c r="N2331" t="n">
        <v>88.41</v>
      </c>
      <c r="O2331" t="n">
        <v>37894.82</v>
      </c>
      <c r="P2331" t="n">
        <v>376.4</v>
      </c>
      <c r="Q2331" t="n">
        <v>608.87</v>
      </c>
      <c r="R2331" t="n">
        <v>53.67</v>
      </c>
      <c r="S2331" t="n">
        <v>46.36</v>
      </c>
      <c r="T2331" t="n">
        <v>3328.33</v>
      </c>
      <c r="U2331" t="n">
        <v>0.86</v>
      </c>
      <c r="V2331" t="n">
        <v>0.9</v>
      </c>
      <c r="W2331" t="n">
        <v>9.19</v>
      </c>
      <c r="X2331" t="n">
        <v>0.2</v>
      </c>
      <c r="Y2331" t="n">
        <v>1</v>
      </c>
      <c r="Z2331" t="n">
        <v>10</v>
      </c>
    </row>
    <row r="2332">
      <c r="A2332" t="n">
        <v>108</v>
      </c>
      <c r="B2332" t="n">
        <v>130</v>
      </c>
      <c r="C2332" t="inlineStr">
        <is>
          <t xml:space="preserve">CONCLUIDO	</t>
        </is>
      </c>
      <c r="D2332" t="n">
        <v>3.7164</v>
      </c>
      <c r="E2332" t="n">
        <v>26.91</v>
      </c>
      <c r="F2332" t="n">
        <v>23.57</v>
      </c>
      <c r="G2332" t="n">
        <v>128.54</v>
      </c>
      <c r="H2332" t="n">
        <v>1.63</v>
      </c>
      <c r="I2332" t="n">
        <v>11</v>
      </c>
      <c r="J2332" t="n">
        <v>305.89</v>
      </c>
      <c r="K2332" t="n">
        <v>59.19</v>
      </c>
      <c r="L2332" t="n">
        <v>28</v>
      </c>
      <c r="M2332" t="n">
        <v>9</v>
      </c>
      <c r="N2332" t="n">
        <v>88.7</v>
      </c>
      <c r="O2332" t="n">
        <v>37960.95</v>
      </c>
      <c r="P2332" t="n">
        <v>376.27</v>
      </c>
      <c r="Q2332" t="n">
        <v>608.76</v>
      </c>
      <c r="R2332" t="n">
        <v>53.39</v>
      </c>
      <c r="S2332" t="n">
        <v>46.36</v>
      </c>
      <c r="T2332" t="n">
        <v>3185.2</v>
      </c>
      <c r="U2332" t="n">
        <v>0.87</v>
      </c>
      <c r="V2332" t="n">
        <v>0.9</v>
      </c>
      <c r="W2332" t="n">
        <v>9.199999999999999</v>
      </c>
      <c r="X2332" t="n">
        <v>0.19</v>
      </c>
      <c r="Y2332" t="n">
        <v>1</v>
      </c>
      <c r="Z2332" t="n">
        <v>10</v>
      </c>
    </row>
    <row r="2333">
      <c r="A2333" t="n">
        <v>109</v>
      </c>
      <c r="B2333" t="n">
        <v>130</v>
      </c>
      <c r="C2333" t="inlineStr">
        <is>
          <t xml:space="preserve">CONCLUIDO	</t>
        </is>
      </c>
      <c r="D2333" t="n">
        <v>3.7162</v>
      </c>
      <c r="E2333" t="n">
        <v>26.91</v>
      </c>
      <c r="F2333" t="n">
        <v>23.57</v>
      </c>
      <c r="G2333" t="n">
        <v>128.54</v>
      </c>
      <c r="H2333" t="n">
        <v>1.64</v>
      </c>
      <c r="I2333" t="n">
        <v>11</v>
      </c>
      <c r="J2333" t="n">
        <v>306.43</v>
      </c>
      <c r="K2333" t="n">
        <v>59.19</v>
      </c>
      <c r="L2333" t="n">
        <v>28.25</v>
      </c>
      <c r="M2333" t="n">
        <v>9</v>
      </c>
      <c r="N2333" t="n">
        <v>88.98999999999999</v>
      </c>
      <c r="O2333" t="n">
        <v>38027.2</v>
      </c>
      <c r="P2333" t="n">
        <v>376.12</v>
      </c>
      <c r="Q2333" t="n">
        <v>608.79</v>
      </c>
      <c r="R2333" t="n">
        <v>53.51</v>
      </c>
      <c r="S2333" t="n">
        <v>46.36</v>
      </c>
      <c r="T2333" t="n">
        <v>3249.16</v>
      </c>
      <c r="U2333" t="n">
        <v>0.87</v>
      </c>
      <c r="V2333" t="n">
        <v>0.9</v>
      </c>
      <c r="W2333" t="n">
        <v>9.19</v>
      </c>
      <c r="X2333" t="n">
        <v>0.19</v>
      </c>
      <c r="Y2333" t="n">
        <v>1</v>
      </c>
      <c r="Z2333" t="n">
        <v>10</v>
      </c>
    </row>
    <row r="2334">
      <c r="A2334" t="n">
        <v>110</v>
      </c>
      <c r="B2334" t="n">
        <v>130</v>
      </c>
      <c r="C2334" t="inlineStr">
        <is>
          <t xml:space="preserve">CONCLUIDO	</t>
        </is>
      </c>
      <c r="D2334" t="n">
        <v>3.7155</v>
      </c>
      <c r="E2334" t="n">
        <v>26.91</v>
      </c>
      <c r="F2334" t="n">
        <v>23.57</v>
      </c>
      <c r="G2334" t="n">
        <v>128.57</v>
      </c>
      <c r="H2334" t="n">
        <v>1.65</v>
      </c>
      <c r="I2334" t="n">
        <v>11</v>
      </c>
      <c r="J2334" t="n">
        <v>306.97</v>
      </c>
      <c r="K2334" t="n">
        <v>59.19</v>
      </c>
      <c r="L2334" t="n">
        <v>28.5</v>
      </c>
      <c r="M2334" t="n">
        <v>9</v>
      </c>
      <c r="N2334" t="n">
        <v>89.27</v>
      </c>
      <c r="O2334" t="n">
        <v>38093.58</v>
      </c>
      <c r="P2334" t="n">
        <v>375.96</v>
      </c>
      <c r="Q2334" t="n">
        <v>608.77</v>
      </c>
      <c r="R2334" t="n">
        <v>53.64</v>
      </c>
      <c r="S2334" t="n">
        <v>46.36</v>
      </c>
      <c r="T2334" t="n">
        <v>3313.52</v>
      </c>
      <c r="U2334" t="n">
        <v>0.86</v>
      </c>
      <c r="V2334" t="n">
        <v>0.9</v>
      </c>
      <c r="W2334" t="n">
        <v>9.199999999999999</v>
      </c>
      <c r="X2334" t="n">
        <v>0.2</v>
      </c>
      <c r="Y2334" t="n">
        <v>1</v>
      </c>
      <c r="Z2334" t="n">
        <v>10</v>
      </c>
    </row>
    <row r="2335">
      <c r="A2335" t="n">
        <v>111</v>
      </c>
      <c r="B2335" t="n">
        <v>130</v>
      </c>
      <c r="C2335" t="inlineStr">
        <is>
          <t xml:space="preserve">CONCLUIDO	</t>
        </is>
      </c>
      <c r="D2335" t="n">
        <v>3.7156</v>
      </c>
      <c r="E2335" t="n">
        <v>26.91</v>
      </c>
      <c r="F2335" t="n">
        <v>23.57</v>
      </c>
      <c r="G2335" t="n">
        <v>128.57</v>
      </c>
      <c r="H2335" t="n">
        <v>1.67</v>
      </c>
      <c r="I2335" t="n">
        <v>11</v>
      </c>
      <c r="J2335" t="n">
        <v>307.51</v>
      </c>
      <c r="K2335" t="n">
        <v>59.19</v>
      </c>
      <c r="L2335" t="n">
        <v>28.75</v>
      </c>
      <c r="M2335" t="n">
        <v>9</v>
      </c>
      <c r="N2335" t="n">
        <v>89.56</v>
      </c>
      <c r="O2335" t="n">
        <v>38160.09</v>
      </c>
      <c r="P2335" t="n">
        <v>375.4</v>
      </c>
      <c r="Q2335" t="n">
        <v>608.8</v>
      </c>
      <c r="R2335" t="n">
        <v>53.54</v>
      </c>
      <c r="S2335" t="n">
        <v>46.36</v>
      </c>
      <c r="T2335" t="n">
        <v>3263.97</v>
      </c>
      <c r="U2335" t="n">
        <v>0.87</v>
      </c>
      <c r="V2335" t="n">
        <v>0.9</v>
      </c>
      <c r="W2335" t="n">
        <v>9.199999999999999</v>
      </c>
      <c r="X2335" t="n">
        <v>0.2</v>
      </c>
      <c r="Y2335" t="n">
        <v>1</v>
      </c>
      <c r="Z2335" t="n">
        <v>10</v>
      </c>
    </row>
    <row r="2336">
      <c r="A2336" t="n">
        <v>112</v>
      </c>
      <c r="B2336" t="n">
        <v>130</v>
      </c>
      <c r="C2336" t="inlineStr">
        <is>
          <t xml:space="preserve">CONCLUIDO	</t>
        </is>
      </c>
      <c r="D2336" t="n">
        <v>3.7161</v>
      </c>
      <c r="E2336" t="n">
        <v>26.91</v>
      </c>
      <c r="F2336" t="n">
        <v>23.57</v>
      </c>
      <c r="G2336" t="n">
        <v>128.55</v>
      </c>
      <c r="H2336" t="n">
        <v>1.68</v>
      </c>
      <c r="I2336" t="n">
        <v>11</v>
      </c>
      <c r="J2336" t="n">
        <v>308.05</v>
      </c>
      <c r="K2336" t="n">
        <v>59.19</v>
      </c>
      <c r="L2336" t="n">
        <v>29</v>
      </c>
      <c r="M2336" t="n">
        <v>9</v>
      </c>
      <c r="N2336" t="n">
        <v>89.84999999999999</v>
      </c>
      <c r="O2336" t="n">
        <v>38226.72</v>
      </c>
      <c r="P2336" t="n">
        <v>374.95</v>
      </c>
      <c r="Q2336" t="n">
        <v>608.77</v>
      </c>
      <c r="R2336" t="n">
        <v>53.46</v>
      </c>
      <c r="S2336" t="n">
        <v>46.36</v>
      </c>
      <c r="T2336" t="n">
        <v>3220.35</v>
      </c>
      <c r="U2336" t="n">
        <v>0.87</v>
      </c>
      <c r="V2336" t="n">
        <v>0.9</v>
      </c>
      <c r="W2336" t="n">
        <v>9.199999999999999</v>
      </c>
      <c r="X2336" t="n">
        <v>0.2</v>
      </c>
      <c r="Y2336" t="n">
        <v>1</v>
      </c>
      <c r="Z2336" t="n">
        <v>10</v>
      </c>
    </row>
    <row r="2337">
      <c r="A2337" t="n">
        <v>113</v>
      </c>
      <c r="B2337" t="n">
        <v>130</v>
      </c>
      <c r="C2337" t="inlineStr">
        <is>
          <t xml:space="preserve">CONCLUIDO	</t>
        </is>
      </c>
      <c r="D2337" t="n">
        <v>3.7164</v>
      </c>
      <c r="E2337" t="n">
        <v>26.91</v>
      </c>
      <c r="F2337" t="n">
        <v>23.57</v>
      </c>
      <c r="G2337" t="n">
        <v>128.54</v>
      </c>
      <c r="H2337" t="n">
        <v>1.69</v>
      </c>
      <c r="I2337" t="n">
        <v>11</v>
      </c>
      <c r="J2337" t="n">
        <v>308.59</v>
      </c>
      <c r="K2337" t="n">
        <v>59.19</v>
      </c>
      <c r="L2337" t="n">
        <v>29.25</v>
      </c>
      <c r="M2337" t="n">
        <v>9</v>
      </c>
      <c r="N2337" t="n">
        <v>90.14</v>
      </c>
      <c r="O2337" t="n">
        <v>38293.47</v>
      </c>
      <c r="P2337" t="n">
        <v>374.38</v>
      </c>
      <c r="Q2337" t="n">
        <v>608.77</v>
      </c>
      <c r="R2337" t="n">
        <v>53.32</v>
      </c>
      <c r="S2337" t="n">
        <v>46.36</v>
      </c>
      <c r="T2337" t="n">
        <v>3153.44</v>
      </c>
      <c r="U2337" t="n">
        <v>0.87</v>
      </c>
      <c r="V2337" t="n">
        <v>0.9</v>
      </c>
      <c r="W2337" t="n">
        <v>9.199999999999999</v>
      </c>
      <c r="X2337" t="n">
        <v>0.19</v>
      </c>
      <c r="Y2337" t="n">
        <v>1</v>
      </c>
      <c r="Z2337" t="n">
        <v>10</v>
      </c>
    </row>
    <row r="2338">
      <c r="A2338" t="n">
        <v>114</v>
      </c>
      <c r="B2338" t="n">
        <v>130</v>
      </c>
      <c r="C2338" t="inlineStr">
        <is>
          <t xml:space="preserve">CONCLUIDO	</t>
        </is>
      </c>
      <c r="D2338" t="n">
        <v>3.7167</v>
      </c>
      <c r="E2338" t="n">
        <v>26.91</v>
      </c>
      <c r="F2338" t="n">
        <v>23.56</v>
      </c>
      <c r="G2338" t="n">
        <v>128.52</v>
      </c>
      <c r="H2338" t="n">
        <v>1.7</v>
      </c>
      <c r="I2338" t="n">
        <v>11</v>
      </c>
      <c r="J2338" t="n">
        <v>309.13</v>
      </c>
      <c r="K2338" t="n">
        <v>59.19</v>
      </c>
      <c r="L2338" t="n">
        <v>29.5</v>
      </c>
      <c r="M2338" t="n">
        <v>9</v>
      </c>
      <c r="N2338" t="n">
        <v>90.44</v>
      </c>
      <c r="O2338" t="n">
        <v>38360.36</v>
      </c>
      <c r="P2338" t="n">
        <v>373.95</v>
      </c>
      <c r="Q2338" t="n">
        <v>608.84</v>
      </c>
      <c r="R2338" t="n">
        <v>53.4</v>
      </c>
      <c r="S2338" t="n">
        <v>46.36</v>
      </c>
      <c r="T2338" t="n">
        <v>3193.45</v>
      </c>
      <c r="U2338" t="n">
        <v>0.87</v>
      </c>
      <c r="V2338" t="n">
        <v>0.9</v>
      </c>
      <c r="W2338" t="n">
        <v>9.19</v>
      </c>
      <c r="X2338" t="n">
        <v>0.19</v>
      </c>
      <c r="Y2338" t="n">
        <v>1</v>
      </c>
      <c r="Z2338" t="n">
        <v>10</v>
      </c>
    </row>
    <row r="2339">
      <c r="A2339" t="n">
        <v>115</v>
      </c>
      <c r="B2339" t="n">
        <v>130</v>
      </c>
      <c r="C2339" t="inlineStr">
        <is>
          <t xml:space="preserve">CONCLUIDO	</t>
        </is>
      </c>
      <c r="D2339" t="n">
        <v>3.7249</v>
      </c>
      <c r="E2339" t="n">
        <v>26.85</v>
      </c>
      <c r="F2339" t="n">
        <v>23.55</v>
      </c>
      <c r="G2339" t="n">
        <v>141.31</v>
      </c>
      <c r="H2339" t="n">
        <v>1.71</v>
      </c>
      <c r="I2339" t="n">
        <v>10</v>
      </c>
      <c r="J2339" t="n">
        <v>309.67</v>
      </c>
      <c r="K2339" t="n">
        <v>59.19</v>
      </c>
      <c r="L2339" t="n">
        <v>29.75</v>
      </c>
      <c r="M2339" t="n">
        <v>8</v>
      </c>
      <c r="N2339" t="n">
        <v>90.73</v>
      </c>
      <c r="O2339" t="n">
        <v>38427.37</v>
      </c>
      <c r="P2339" t="n">
        <v>373.68</v>
      </c>
      <c r="Q2339" t="n">
        <v>608.8099999999999</v>
      </c>
      <c r="R2339" t="n">
        <v>52.98</v>
      </c>
      <c r="S2339" t="n">
        <v>46.36</v>
      </c>
      <c r="T2339" t="n">
        <v>2986.17</v>
      </c>
      <c r="U2339" t="n">
        <v>0.88</v>
      </c>
      <c r="V2339" t="n">
        <v>0.9</v>
      </c>
      <c r="W2339" t="n">
        <v>9.19</v>
      </c>
      <c r="X2339" t="n">
        <v>0.18</v>
      </c>
      <c r="Y2339" t="n">
        <v>1</v>
      </c>
      <c r="Z2339" t="n">
        <v>10</v>
      </c>
    </row>
    <row r="2340">
      <c r="A2340" t="n">
        <v>116</v>
      </c>
      <c r="B2340" t="n">
        <v>130</v>
      </c>
      <c r="C2340" t="inlineStr">
        <is>
          <t xml:space="preserve">CONCLUIDO	</t>
        </is>
      </c>
      <c r="D2340" t="n">
        <v>3.7251</v>
      </c>
      <c r="E2340" t="n">
        <v>26.84</v>
      </c>
      <c r="F2340" t="n">
        <v>23.55</v>
      </c>
      <c r="G2340" t="n">
        <v>141.3</v>
      </c>
      <c r="H2340" t="n">
        <v>1.72</v>
      </c>
      <c r="I2340" t="n">
        <v>10</v>
      </c>
      <c r="J2340" t="n">
        <v>310.22</v>
      </c>
      <c r="K2340" t="n">
        <v>59.19</v>
      </c>
      <c r="L2340" t="n">
        <v>30</v>
      </c>
      <c r="M2340" t="n">
        <v>8</v>
      </c>
      <c r="N2340" t="n">
        <v>91.02</v>
      </c>
      <c r="O2340" t="n">
        <v>38494.52</v>
      </c>
      <c r="P2340" t="n">
        <v>374.24</v>
      </c>
      <c r="Q2340" t="n">
        <v>608.76</v>
      </c>
      <c r="R2340" t="n">
        <v>52.98</v>
      </c>
      <c r="S2340" t="n">
        <v>46.36</v>
      </c>
      <c r="T2340" t="n">
        <v>2988.71</v>
      </c>
      <c r="U2340" t="n">
        <v>0.87</v>
      </c>
      <c r="V2340" t="n">
        <v>0.9</v>
      </c>
      <c r="W2340" t="n">
        <v>9.19</v>
      </c>
      <c r="X2340" t="n">
        <v>0.18</v>
      </c>
      <c r="Y2340" t="n">
        <v>1</v>
      </c>
      <c r="Z2340" t="n">
        <v>10</v>
      </c>
    </row>
    <row r="2341">
      <c r="A2341" t="n">
        <v>117</v>
      </c>
      <c r="B2341" t="n">
        <v>130</v>
      </c>
      <c r="C2341" t="inlineStr">
        <is>
          <t xml:space="preserve">CONCLUIDO	</t>
        </is>
      </c>
      <c r="D2341" t="n">
        <v>3.7252</v>
      </c>
      <c r="E2341" t="n">
        <v>26.84</v>
      </c>
      <c r="F2341" t="n">
        <v>23.55</v>
      </c>
      <c r="G2341" t="n">
        <v>141.3</v>
      </c>
      <c r="H2341" t="n">
        <v>1.73</v>
      </c>
      <c r="I2341" t="n">
        <v>10</v>
      </c>
      <c r="J2341" t="n">
        <v>310.76</v>
      </c>
      <c r="K2341" t="n">
        <v>59.19</v>
      </c>
      <c r="L2341" t="n">
        <v>30.25</v>
      </c>
      <c r="M2341" t="n">
        <v>8</v>
      </c>
      <c r="N2341" t="n">
        <v>91.31999999999999</v>
      </c>
      <c r="O2341" t="n">
        <v>38561.79</v>
      </c>
      <c r="P2341" t="n">
        <v>374.81</v>
      </c>
      <c r="Q2341" t="n">
        <v>608.8</v>
      </c>
      <c r="R2341" t="n">
        <v>52.87</v>
      </c>
      <c r="S2341" t="n">
        <v>46.36</v>
      </c>
      <c r="T2341" t="n">
        <v>2932.28</v>
      </c>
      <c r="U2341" t="n">
        <v>0.88</v>
      </c>
      <c r="V2341" t="n">
        <v>0.9</v>
      </c>
      <c r="W2341" t="n">
        <v>9.199999999999999</v>
      </c>
      <c r="X2341" t="n">
        <v>0.18</v>
      </c>
      <c r="Y2341" t="n">
        <v>1</v>
      </c>
      <c r="Z2341" t="n">
        <v>10</v>
      </c>
    </row>
    <row r="2342">
      <c r="A2342" t="n">
        <v>118</v>
      </c>
      <c r="B2342" t="n">
        <v>130</v>
      </c>
      <c r="C2342" t="inlineStr">
        <is>
          <t xml:space="preserve">CONCLUIDO	</t>
        </is>
      </c>
      <c r="D2342" t="n">
        <v>3.7247</v>
      </c>
      <c r="E2342" t="n">
        <v>26.85</v>
      </c>
      <c r="F2342" t="n">
        <v>23.55</v>
      </c>
      <c r="G2342" t="n">
        <v>141.32</v>
      </c>
      <c r="H2342" t="n">
        <v>1.75</v>
      </c>
      <c r="I2342" t="n">
        <v>10</v>
      </c>
      <c r="J2342" t="n">
        <v>311.31</v>
      </c>
      <c r="K2342" t="n">
        <v>59.19</v>
      </c>
      <c r="L2342" t="n">
        <v>30.5</v>
      </c>
      <c r="M2342" t="n">
        <v>8</v>
      </c>
      <c r="N2342" t="n">
        <v>91.62</v>
      </c>
      <c r="O2342" t="n">
        <v>38629.19</v>
      </c>
      <c r="P2342" t="n">
        <v>374.86</v>
      </c>
      <c r="Q2342" t="n">
        <v>608.78</v>
      </c>
      <c r="R2342" t="n">
        <v>52.93</v>
      </c>
      <c r="S2342" t="n">
        <v>46.36</v>
      </c>
      <c r="T2342" t="n">
        <v>2962.85</v>
      </c>
      <c r="U2342" t="n">
        <v>0.88</v>
      </c>
      <c r="V2342" t="n">
        <v>0.9</v>
      </c>
      <c r="W2342" t="n">
        <v>9.199999999999999</v>
      </c>
      <c r="X2342" t="n">
        <v>0.18</v>
      </c>
      <c r="Y2342" t="n">
        <v>1</v>
      </c>
      <c r="Z2342" t="n">
        <v>10</v>
      </c>
    </row>
    <row r="2343">
      <c r="A2343" t="n">
        <v>119</v>
      </c>
      <c r="B2343" t="n">
        <v>130</v>
      </c>
      <c r="C2343" t="inlineStr">
        <is>
          <t xml:space="preserve">CONCLUIDO	</t>
        </is>
      </c>
      <c r="D2343" t="n">
        <v>3.7261</v>
      </c>
      <c r="E2343" t="n">
        <v>26.84</v>
      </c>
      <c r="F2343" t="n">
        <v>23.54</v>
      </c>
      <c r="G2343" t="n">
        <v>141.26</v>
      </c>
      <c r="H2343" t="n">
        <v>1.76</v>
      </c>
      <c r="I2343" t="n">
        <v>10</v>
      </c>
      <c r="J2343" t="n">
        <v>311.86</v>
      </c>
      <c r="K2343" t="n">
        <v>59.19</v>
      </c>
      <c r="L2343" t="n">
        <v>30.75</v>
      </c>
      <c r="M2343" t="n">
        <v>8</v>
      </c>
      <c r="N2343" t="n">
        <v>91.91</v>
      </c>
      <c r="O2343" t="n">
        <v>38696.85</v>
      </c>
      <c r="P2343" t="n">
        <v>374.88</v>
      </c>
      <c r="Q2343" t="n">
        <v>608.75</v>
      </c>
      <c r="R2343" t="n">
        <v>52.87</v>
      </c>
      <c r="S2343" t="n">
        <v>46.36</v>
      </c>
      <c r="T2343" t="n">
        <v>2931.58</v>
      </c>
      <c r="U2343" t="n">
        <v>0.88</v>
      </c>
      <c r="V2343" t="n">
        <v>0.9</v>
      </c>
      <c r="W2343" t="n">
        <v>9.19</v>
      </c>
      <c r="X2343" t="n">
        <v>0.17</v>
      </c>
      <c r="Y2343" t="n">
        <v>1</v>
      </c>
      <c r="Z2343" t="n">
        <v>10</v>
      </c>
    </row>
    <row r="2344">
      <c r="A2344" t="n">
        <v>120</v>
      </c>
      <c r="B2344" t="n">
        <v>130</v>
      </c>
      <c r="C2344" t="inlineStr">
        <is>
          <t xml:space="preserve">CONCLUIDO	</t>
        </is>
      </c>
      <c r="D2344" t="n">
        <v>3.7252</v>
      </c>
      <c r="E2344" t="n">
        <v>26.84</v>
      </c>
      <c r="F2344" t="n">
        <v>23.55</v>
      </c>
      <c r="G2344" t="n">
        <v>141.3</v>
      </c>
      <c r="H2344" t="n">
        <v>1.77</v>
      </c>
      <c r="I2344" t="n">
        <v>10</v>
      </c>
      <c r="J2344" t="n">
        <v>312.41</v>
      </c>
      <c r="K2344" t="n">
        <v>59.19</v>
      </c>
      <c r="L2344" t="n">
        <v>31</v>
      </c>
      <c r="M2344" t="n">
        <v>8</v>
      </c>
      <c r="N2344" t="n">
        <v>92.20999999999999</v>
      </c>
      <c r="O2344" t="n">
        <v>38764.53</v>
      </c>
      <c r="P2344" t="n">
        <v>375.12</v>
      </c>
      <c r="Q2344" t="n">
        <v>608.8</v>
      </c>
      <c r="R2344" t="n">
        <v>52.88</v>
      </c>
      <c r="S2344" t="n">
        <v>46.36</v>
      </c>
      <c r="T2344" t="n">
        <v>2935.78</v>
      </c>
      <c r="U2344" t="n">
        <v>0.88</v>
      </c>
      <c r="V2344" t="n">
        <v>0.9</v>
      </c>
      <c r="W2344" t="n">
        <v>9.199999999999999</v>
      </c>
      <c r="X2344" t="n">
        <v>0.18</v>
      </c>
      <c r="Y2344" t="n">
        <v>1</v>
      </c>
      <c r="Z2344" t="n">
        <v>10</v>
      </c>
    </row>
    <row r="2345">
      <c r="A2345" t="n">
        <v>121</v>
      </c>
      <c r="B2345" t="n">
        <v>130</v>
      </c>
      <c r="C2345" t="inlineStr">
        <is>
          <t xml:space="preserve">CONCLUIDO	</t>
        </is>
      </c>
      <c r="D2345" t="n">
        <v>3.7264</v>
      </c>
      <c r="E2345" t="n">
        <v>26.84</v>
      </c>
      <c r="F2345" t="n">
        <v>23.54</v>
      </c>
      <c r="G2345" t="n">
        <v>141.25</v>
      </c>
      <c r="H2345" t="n">
        <v>1.78</v>
      </c>
      <c r="I2345" t="n">
        <v>10</v>
      </c>
      <c r="J2345" t="n">
        <v>312.96</v>
      </c>
      <c r="K2345" t="n">
        <v>59.19</v>
      </c>
      <c r="L2345" t="n">
        <v>31.25</v>
      </c>
      <c r="M2345" t="n">
        <v>8</v>
      </c>
      <c r="N2345" t="n">
        <v>92.51000000000001</v>
      </c>
      <c r="O2345" t="n">
        <v>38832.33</v>
      </c>
      <c r="P2345" t="n">
        <v>375.27</v>
      </c>
      <c r="Q2345" t="n">
        <v>608.77</v>
      </c>
      <c r="R2345" t="n">
        <v>52.69</v>
      </c>
      <c r="S2345" t="n">
        <v>46.36</v>
      </c>
      <c r="T2345" t="n">
        <v>2843.52</v>
      </c>
      <c r="U2345" t="n">
        <v>0.88</v>
      </c>
      <c r="V2345" t="n">
        <v>0.91</v>
      </c>
      <c r="W2345" t="n">
        <v>9.19</v>
      </c>
      <c r="X2345" t="n">
        <v>0.17</v>
      </c>
      <c r="Y2345" t="n">
        <v>1</v>
      </c>
      <c r="Z2345" t="n">
        <v>10</v>
      </c>
    </row>
    <row r="2346">
      <c r="A2346" t="n">
        <v>122</v>
      </c>
      <c r="B2346" t="n">
        <v>130</v>
      </c>
      <c r="C2346" t="inlineStr">
        <is>
          <t xml:space="preserve">CONCLUIDO	</t>
        </is>
      </c>
      <c r="D2346" t="n">
        <v>3.7259</v>
      </c>
      <c r="E2346" t="n">
        <v>26.84</v>
      </c>
      <c r="F2346" t="n">
        <v>23.55</v>
      </c>
      <c r="G2346" t="n">
        <v>141.27</v>
      </c>
      <c r="H2346" t="n">
        <v>1.79</v>
      </c>
      <c r="I2346" t="n">
        <v>10</v>
      </c>
      <c r="J2346" t="n">
        <v>313.51</v>
      </c>
      <c r="K2346" t="n">
        <v>59.19</v>
      </c>
      <c r="L2346" t="n">
        <v>31.5</v>
      </c>
      <c r="M2346" t="n">
        <v>8</v>
      </c>
      <c r="N2346" t="n">
        <v>92.81</v>
      </c>
      <c r="O2346" t="n">
        <v>38900.27</v>
      </c>
      <c r="P2346" t="n">
        <v>375.55</v>
      </c>
      <c r="Q2346" t="n">
        <v>608.8099999999999</v>
      </c>
      <c r="R2346" t="n">
        <v>52.78</v>
      </c>
      <c r="S2346" t="n">
        <v>46.36</v>
      </c>
      <c r="T2346" t="n">
        <v>2885.89</v>
      </c>
      <c r="U2346" t="n">
        <v>0.88</v>
      </c>
      <c r="V2346" t="n">
        <v>0.9</v>
      </c>
      <c r="W2346" t="n">
        <v>9.19</v>
      </c>
      <c r="X2346" t="n">
        <v>0.17</v>
      </c>
      <c r="Y2346" t="n">
        <v>1</v>
      </c>
      <c r="Z2346" t="n">
        <v>10</v>
      </c>
    </row>
    <row r="2347">
      <c r="A2347" t="n">
        <v>123</v>
      </c>
      <c r="B2347" t="n">
        <v>130</v>
      </c>
      <c r="C2347" t="inlineStr">
        <is>
          <t xml:space="preserve">CONCLUIDO	</t>
        </is>
      </c>
      <c r="D2347" t="n">
        <v>3.7265</v>
      </c>
      <c r="E2347" t="n">
        <v>26.83</v>
      </c>
      <c r="F2347" t="n">
        <v>23.54</v>
      </c>
      <c r="G2347" t="n">
        <v>141.25</v>
      </c>
      <c r="H2347" t="n">
        <v>1.8</v>
      </c>
      <c r="I2347" t="n">
        <v>10</v>
      </c>
      <c r="J2347" t="n">
        <v>314.06</v>
      </c>
      <c r="K2347" t="n">
        <v>59.19</v>
      </c>
      <c r="L2347" t="n">
        <v>31.75</v>
      </c>
      <c r="M2347" t="n">
        <v>8</v>
      </c>
      <c r="N2347" t="n">
        <v>93.12</v>
      </c>
      <c r="O2347" t="n">
        <v>38968.34</v>
      </c>
      <c r="P2347" t="n">
        <v>375.63</v>
      </c>
      <c r="Q2347" t="n">
        <v>608.77</v>
      </c>
      <c r="R2347" t="n">
        <v>52.7</v>
      </c>
      <c r="S2347" t="n">
        <v>46.36</v>
      </c>
      <c r="T2347" t="n">
        <v>2847.02</v>
      </c>
      <c r="U2347" t="n">
        <v>0.88</v>
      </c>
      <c r="V2347" t="n">
        <v>0.91</v>
      </c>
      <c r="W2347" t="n">
        <v>9.19</v>
      </c>
      <c r="X2347" t="n">
        <v>0.17</v>
      </c>
      <c r="Y2347" t="n">
        <v>1</v>
      </c>
      <c r="Z2347" t="n">
        <v>10</v>
      </c>
    </row>
    <row r="2348">
      <c r="A2348" t="n">
        <v>124</v>
      </c>
      <c r="B2348" t="n">
        <v>130</v>
      </c>
      <c r="C2348" t="inlineStr">
        <is>
          <t xml:space="preserve">CONCLUIDO	</t>
        </is>
      </c>
      <c r="D2348" t="n">
        <v>3.7259</v>
      </c>
      <c r="E2348" t="n">
        <v>26.84</v>
      </c>
      <c r="F2348" t="n">
        <v>23.55</v>
      </c>
      <c r="G2348" t="n">
        <v>141.27</v>
      </c>
      <c r="H2348" t="n">
        <v>1.81</v>
      </c>
      <c r="I2348" t="n">
        <v>10</v>
      </c>
      <c r="J2348" t="n">
        <v>314.61</v>
      </c>
      <c r="K2348" t="n">
        <v>59.19</v>
      </c>
      <c r="L2348" t="n">
        <v>32</v>
      </c>
      <c r="M2348" t="n">
        <v>8</v>
      </c>
      <c r="N2348" t="n">
        <v>93.42</v>
      </c>
      <c r="O2348" t="n">
        <v>39036.55</v>
      </c>
      <c r="P2348" t="n">
        <v>375.57</v>
      </c>
      <c r="Q2348" t="n">
        <v>608.8200000000001</v>
      </c>
      <c r="R2348" t="n">
        <v>52.67</v>
      </c>
      <c r="S2348" t="n">
        <v>46.36</v>
      </c>
      <c r="T2348" t="n">
        <v>2831.22</v>
      </c>
      <c r="U2348" t="n">
        <v>0.88</v>
      </c>
      <c r="V2348" t="n">
        <v>0.9</v>
      </c>
      <c r="W2348" t="n">
        <v>9.199999999999999</v>
      </c>
      <c r="X2348" t="n">
        <v>0.17</v>
      </c>
      <c r="Y2348" t="n">
        <v>1</v>
      </c>
      <c r="Z2348" t="n">
        <v>10</v>
      </c>
    </row>
    <row r="2349">
      <c r="A2349" t="n">
        <v>125</v>
      </c>
      <c r="B2349" t="n">
        <v>130</v>
      </c>
      <c r="C2349" t="inlineStr">
        <is>
          <t xml:space="preserve">CONCLUIDO	</t>
        </is>
      </c>
      <c r="D2349" t="n">
        <v>3.7264</v>
      </c>
      <c r="E2349" t="n">
        <v>26.84</v>
      </c>
      <c r="F2349" t="n">
        <v>23.54</v>
      </c>
      <c r="G2349" t="n">
        <v>141.25</v>
      </c>
      <c r="H2349" t="n">
        <v>1.82</v>
      </c>
      <c r="I2349" t="n">
        <v>10</v>
      </c>
      <c r="J2349" t="n">
        <v>315.17</v>
      </c>
      <c r="K2349" t="n">
        <v>59.19</v>
      </c>
      <c r="L2349" t="n">
        <v>32.25</v>
      </c>
      <c r="M2349" t="n">
        <v>8</v>
      </c>
      <c r="N2349" t="n">
        <v>93.72</v>
      </c>
      <c r="O2349" t="n">
        <v>39104.89</v>
      </c>
      <c r="P2349" t="n">
        <v>375.16</v>
      </c>
      <c r="Q2349" t="n">
        <v>608.8200000000001</v>
      </c>
      <c r="R2349" t="n">
        <v>52.66</v>
      </c>
      <c r="S2349" t="n">
        <v>46.36</v>
      </c>
      <c r="T2349" t="n">
        <v>2826.69</v>
      </c>
      <c r="U2349" t="n">
        <v>0.88</v>
      </c>
      <c r="V2349" t="n">
        <v>0.91</v>
      </c>
      <c r="W2349" t="n">
        <v>9.19</v>
      </c>
      <c r="X2349" t="n">
        <v>0.17</v>
      </c>
      <c r="Y2349" t="n">
        <v>1</v>
      </c>
      <c r="Z2349" t="n">
        <v>10</v>
      </c>
    </row>
    <row r="2350">
      <c r="A2350" t="n">
        <v>126</v>
      </c>
      <c r="B2350" t="n">
        <v>130</v>
      </c>
      <c r="C2350" t="inlineStr">
        <is>
          <t xml:space="preserve">CONCLUIDO	</t>
        </is>
      </c>
      <c r="D2350" t="n">
        <v>3.7267</v>
      </c>
      <c r="E2350" t="n">
        <v>26.83</v>
      </c>
      <c r="F2350" t="n">
        <v>23.54</v>
      </c>
      <c r="G2350" t="n">
        <v>141.24</v>
      </c>
      <c r="H2350" t="n">
        <v>1.83</v>
      </c>
      <c r="I2350" t="n">
        <v>10</v>
      </c>
      <c r="J2350" t="n">
        <v>315.72</v>
      </c>
      <c r="K2350" t="n">
        <v>59.19</v>
      </c>
      <c r="L2350" t="n">
        <v>32.5</v>
      </c>
      <c r="M2350" t="n">
        <v>8</v>
      </c>
      <c r="N2350" t="n">
        <v>94.03</v>
      </c>
      <c r="O2350" t="n">
        <v>39173.37</v>
      </c>
      <c r="P2350" t="n">
        <v>374.26</v>
      </c>
      <c r="Q2350" t="n">
        <v>608.76</v>
      </c>
      <c r="R2350" t="n">
        <v>52.6</v>
      </c>
      <c r="S2350" t="n">
        <v>46.36</v>
      </c>
      <c r="T2350" t="n">
        <v>2796.91</v>
      </c>
      <c r="U2350" t="n">
        <v>0.88</v>
      </c>
      <c r="V2350" t="n">
        <v>0.91</v>
      </c>
      <c r="W2350" t="n">
        <v>9.19</v>
      </c>
      <c r="X2350" t="n">
        <v>0.17</v>
      </c>
      <c r="Y2350" t="n">
        <v>1</v>
      </c>
      <c r="Z2350" t="n">
        <v>10</v>
      </c>
    </row>
    <row r="2351">
      <c r="A2351" t="n">
        <v>127</v>
      </c>
      <c r="B2351" t="n">
        <v>130</v>
      </c>
      <c r="C2351" t="inlineStr">
        <is>
          <t xml:space="preserve">CONCLUIDO	</t>
        </is>
      </c>
      <c r="D2351" t="n">
        <v>3.726</v>
      </c>
      <c r="E2351" t="n">
        <v>26.84</v>
      </c>
      <c r="F2351" t="n">
        <v>23.54</v>
      </c>
      <c r="G2351" t="n">
        <v>141.27</v>
      </c>
      <c r="H2351" t="n">
        <v>1.84</v>
      </c>
      <c r="I2351" t="n">
        <v>10</v>
      </c>
      <c r="J2351" t="n">
        <v>316.28</v>
      </c>
      <c r="K2351" t="n">
        <v>59.19</v>
      </c>
      <c r="L2351" t="n">
        <v>32.75</v>
      </c>
      <c r="M2351" t="n">
        <v>8</v>
      </c>
      <c r="N2351" t="n">
        <v>94.33</v>
      </c>
      <c r="O2351" t="n">
        <v>39241.99</v>
      </c>
      <c r="P2351" t="n">
        <v>373.63</v>
      </c>
      <c r="Q2351" t="n">
        <v>608.79</v>
      </c>
      <c r="R2351" t="n">
        <v>52.8</v>
      </c>
      <c r="S2351" t="n">
        <v>46.36</v>
      </c>
      <c r="T2351" t="n">
        <v>2897.12</v>
      </c>
      <c r="U2351" t="n">
        <v>0.88</v>
      </c>
      <c r="V2351" t="n">
        <v>0.91</v>
      </c>
      <c r="W2351" t="n">
        <v>9.19</v>
      </c>
      <c r="X2351" t="n">
        <v>0.17</v>
      </c>
      <c r="Y2351" t="n">
        <v>1</v>
      </c>
      <c r="Z2351" t="n">
        <v>10</v>
      </c>
    </row>
    <row r="2352">
      <c r="A2352" t="n">
        <v>128</v>
      </c>
      <c r="B2352" t="n">
        <v>130</v>
      </c>
      <c r="C2352" t="inlineStr">
        <is>
          <t xml:space="preserve">CONCLUIDO	</t>
        </is>
      </c>
      <c r="D2352" t="n">
        <v>3.7248</v>
      </c>
      <c r="E2352" t="n">
        <v>26.85</v>
      </c>
      <c r="F2352" t="n">
        <v>23.55</v>
      </c>
      <c r="G2352" t="n">
        <v>141.32</v>
      </c>
      <c r="H2352" t="n">
        <v>1.86</v>
      </c>
      <c r="I2352" t="n">
        <v>10</v>
      </c>
      <c r="J2352" t="n">
        <v>316.84</v>
      </c>
      <c r="K2352" t="n">
        <v>59.19</v>
      </c>
      <c r="L2352" t="n">
        <v>33</v>
      </c>
      <c r="M2352" t="n">
        <v>8</v>
      </c>
      <c r="N2352" t="n">
        <v>94.64</v>
      </c>
      <c r="O2352" t="n">
        <v>39310.75</v>
      </c>
      <c r="P2352" t="n">
        <v>372.65</v>
      </c>
      <c r="Q2352" t="n">
        <v>608.76</v>
      </c>
      <c r="R2352" t="n">
        <v>52.96</v>
      </c>
      <c r="S2352" t="n">
        <v>46.36</v>
      </c>
      <c r="T2352" t="n">
        <v>2978.78</v>
      </c>
      <c r="U2352" t="n">
        <v>0.88</v>
      </c>
      <c r="V2352" t="n">
        <v>0.9</v>
      </c>
      <c r="W2352" t="n">
        <v>9.199999999999999</v>
      </c>
      <c r="X2352" t="n">
        <v>0.18</v>
      </c>
      <c r="Y2352" t="n">
        <v>1</v>
      </c>
      <c r="Z2352" t="n">
        <v>10</v>
      </c>
    </row>
    <row r="2353">
      <c r="A2353" t="n">
        <v>129</v>
      </c>
      <c r="B2353" t="n">
        <v>130</v>
      </c>
      <c r="C2353" t="inlineStr">
        <is>
          <t xml:space="preserve">CONCLUIDO	</t>
        </is>
      </c>
      <c r="D2353" t="n">
        <v>3.7352</v>
      </c>
      <c r="E2353" t="n">
        <v>26.77</v>
      </c>
      <c r="F2353" t="n">
        <v>23.53</v>
      </c>
      <c r="G2353" t="n">
        <v>156.85</v>
      </c>
      <c r="H2353" t="n">
        <v>1.87</v>
      </c>
      <c r="I2353" t="n">
        <v>9</v>
      </c>
      <c r="J2353" t="n">
        <v>317.39</v>
      </c>
      <c r="K2353" t="n">
        <v>59.19</v>
      </c>
      <c r="L2353" t="n">
        <v>33.25</v>
      </c>
      <c r="M2353" t="n">
        <v>7</v>
      </c>
      <c r="N2353" t="n">
        <v>94.95</v>
      </c>
      <c r="O2353" t="n">
        <v>39379.65</v>
      </c>
      <c r="P2353" t="n">
        <v>371.34</v>
      </c>
      <c r="Q2353" t="n">
        <v>608.75</v>
      </c>
      <c r="R2353" t="n">
        <v>52.34</v>
      </c>
      <c r="S2353" t="n">
        <v>46.36</v>
      </c>
      <c r="T2353" t="n">
        <v>2670.36</v>
      </c>
      <c r="U2353" t="n">
        <v>0.89</v>
      </c>
      <c r="V2353" t="n">
        <v>0.91</v>
      </c>
      <c r="W2353" t="n">
        <v>9.19</v>
      </c>
      <c r="X2353" t="n">
        <v>0.16</v>
      </c>
      <c r="Y2353" t="n">
        <v>1</v>
      </c>
      <c r="Z2353" t="n">
        <v>10</v>
      </c>
    </row>
    <row r="2354">
      <c r="A2354" t="n">
        <v>130</v>
      </c>
      <c r="B2354" t="n">
        <v>130</v>
      </c>
      <c r="C2354" t="inlineStr">
        <is>
          <t xml:space="preserve">CONCLUIDO	</t>
        </is>
      </c>
      <c r="D2354" t="n">
        <v>3.7348</v>
      </c>
      <c r="E2354" t="n">
        <v>26.78</v>
      </c>
      <c r="F2354" t="n">
        <v>23.53</v>
      </c>
      <c r="G2354" t="n">
        <v>156.87</v>
      </c>
      <c r="H2354" t="n">
        <v>1.88</v>
      </c>
      <c r="I2354" t="n">
        <v>9</v>
      </c>
      <c r="J2354" t="n">
        <v>317.95</v>
      </c>
      <c r="K2354" t="n">
        <v>59.19</v>
      </c>
      <c r="L2354" t="n">
        <v>33.5</v>
      </c>
      <c r="M2354" t="n">
        <v>7</v>
      </c>
      <c r="N2354" t="n">
        <v>95.26000000000001</v>
      </c>
      <c r="O2354" t="n">
        <v>39448.69</v>
      </c>
      <c r="P2354" t="n">
        <v>371.95</v>
      </c>
      <c r="Q2354" t="n">
        <v>608.77</v>
      </c>
      <c r="R2354" t="n">
        <v>52.45</v>
      </c>
      <c r="S2354" t="n">
        <v>46.36</v>
      </c>
      <c r="T2354" t="n">
        <v>2728.7</v>
      </c>
      <c r="U2354" t="n">
        <v>0.88</v>
      </c>
      <c r="V2354" t="n">
        <v>0.91</v>
      </c>
      <c r="W2354" t="n">
        <v>9.19</v>
      </c>
      <c r="X2354" t="n">
        <v>0.16</v>
      </c>
      <c r="Y2354" t="n">
        <v>1</v>
      </c>
      <c r="Z2354" t="n">
        <v>10</v>
      </c>
    </row>
    <row r="2355">
      <c r="A2355" t="n">
        <v>131</v>
      </c>
      <c r="B2355" t="n">
        <v>130</v>
      </c>
      <c r="C2355" t="inlineStr">
        <is>
          <t xml:space="preserve">CONCLUIDO	</t>
        </is>
      </c>
      <c r="D2355" t="n">
        <v>3.7348</v>
      </c>
      <c r="E2355" t="n">
        <v>26.78</v>
      </c>
      <c r="F2355" t="n">
        <v>23.53</v>
      </c>
      <c r="G2355" t="n">
        <v>156.87</v>
      </c>
      <c r="H2355" t="n">
        <v>1.89</v>
      </c>
      <c r="I2355" t="n">
        <v>9</v>
      </c>
      <c r="J2355" t="n">
        <v>318.52</v>
      </c>
      <c r="K2355" t="n">
        <v>59.19</v>
      </c>
      <c r="L2355" t="n">
        <v>33.75</v>
      </c>
      <c r="M2355" t="n">
        <v>7</v>
      </c>
      <c r="N2355" t="n">
        <v>95.56999999999999</v>
      </c>
      <c r="O2355" t="n">
        <v>39517.87</v>
      </c>
      <c r="P2355" t="n">
        <v>372.34</v>
      </c>
      <c r="Q2355" t="n">
        <v>608.78</v>
      </c>
      <c r="R2355" t="n">
        <v>52.29</v>
      </c>
      <c r="S2355" t="n">
        <v>46.36</v>
      </c>
      <c r="T2355" t="n">
        <v>2645.7</v>
      </c>
      <c r="U2355" t="n">
        <v>0.89</v>
      </c>
      <c r="V2355" t="n">
        <v>0.91</v>
      </c>
      <c r="W2355" t="n">
        <v>9.19</v>
      </c>
      <c r="X2355" t="n">
        <v>0.16</v>
      </c>
      <c r="Y2355" t="n">
        <v>1</v>
      </c>
      <c r="Z2355" t="n">
        <v>10</v>
      </c>
    </row>
    <row r="2356">
      <c r="A2356" t="n">
        <v>132</v>
      </c>
      <c r="B2356" t="n">
        <v>130</v>
      </c>
      <c r="C2356" t="inlineStr">
        <is>
          <t xml:space="preserve">CONCLUIDO	</t>
        </is>
      </c>
      <c r="D2356" t="n">
        <v>3.7346</v>
      </c>
      <c r="E2356" t="n">
        <v>26.78</v>
      </c>
      <c r="F2356" t="n">
        <v>23.53</v>
      </c>
      <c r="G2356" t="n">
        <v>156.88</v>
      </c>
      <c r="H2356" t="n">
        <v>1.9</v>
      </c>
      <c r="I2356" t="n">
        <v>9</v>
      </c>
      <c r="J2356" t="n">
        <v>319.08</v>
      </c>
      <c r="K2356" t="n">
        <v>59.19</v>
      </c>
      <c r="L2356" t="n">
        <v>34</v>
      </c>
      <c r="M2356" t="n">
        <v>7</v>
      </c>
      <c r="N2356" t="n">
        <v>95.88</v>
      </c>
      <c r="O2356" t="n">
        <v>39587.19</v>
      </c>
      <c r="P2356" t="n">
        <v>372.69</v>
      </c>
      <c r="Q2356" t="n">
        <v>608.76</v>
      </c>
      <c r="R2356" t="n">
        <v>52.31</v>
      </c>
      <c r="S2356" t="n">
        <v>46.36</v>
      </c>
      <c r="T2356" t="n">
        <v>2657.43</v>
      </c>
      <c r="U2356" t="n">
        <v>0.89</v>
      </c>
      <c r="V2356" t="n">
        <v>0.91</v>
      </c>
      <c r="W2356" t="n">
        <v>9.19</v>
      </c>
      <c r="X2356" t="n">
        <v>0.16</v>
      </c>
      <c r="Y2356" t="n">
        <v>1</v>
      </c>
      <c r="Z2356" t="n">
        <v>10</v>
      </c>
    </row>
    <row r="2357">
      <c r="A2357" t="n">
        <v>133</v>
      </c>
      <c r="B2357" t="n">
        <v>130</v>
      </c>
      <c r="C2357" t="inlineStr">
        <is>
          <t xml:space="preserve">CONCLUIDO	</t>
        </is>
      </c>
      <c r="D2357" t="n">
        <v>3.7336</v>
      </c>
      <c r="E2357" t="n">
        <v>26.78</v>
      </c>
      <c r="F2357" t="n">
        <v>23.54</v>
      </c>
      <c r="G2357" t="n">
        <v>156.92</v>
      </c>
      <c r="H2357" t="n">
        <v>1.91</v>
      </c>
      <c r="I2357" t="n">
        <v>9</v>
      </c>
      <c r="J2357" t="n">
        <v>319.64</v>
      </c>
      <c r="K2357" t="n">
        <v>59.19</v>
      </c>
      <c r="L2357" t="n">
        <v>34.25</v>
      </c>
      <c r="M2357" t="n">
        <v>7</v>
      </c>
      <c r="N2357" t="n">
        <v>96.2</v>
      </c>
      <c r="O2357" t="n">
        <v>39656.65</v>
      </c>
      <c r="P2357" t="n">
        <v>373.02</v>
      </c>
      <c r="Q2357" t="n">
        <v>608.79</v>
      </c>
      <c r="R2357" t="n">
        <v>52.52</v>
      </c>
      <c r="S2357" t="n">
        <v>46.36</v>
      </c>
      <c r="T2357" t="n">
        <v>2763.38</v>
      </c>
      <c r="U2357" t="n">
        <v>0.88</v>
      </c>
      <c r="V2357" t="n">
        <v>0.91</v>
      </c>
      <c r="W2357" t="n">
        <v>9.199999999999999</v>
      </c>
      <c r="X2357" t="n">
        <v>0.17</v>
      </c>
      <c r="Y2357" t="n">
        <v>1</v>
      </c>
      <c r="Z2357" t="n">
        <v>10</v>
      </c>
    </row>
    <row r="2358">
      <c r="A2358" t="n">
        <v>134</v>
      </c>
      <c r="B2358" t="n">
        <v>130</v>
      </c>
      <c r="C2358" t="inlineStr">
        <is>
          <t xml:space="preserve">CONCLUIDO	</t>
        </is>
      </c>
      <c r="D2358" t="n">
        <v>3.7336</v>
      </c>
      <c r="E2358" t="n">
        <v>26.78</v>
      </c>
      <c r="F2358" t="n">
        <v>23.54</v>
      </c>
      <c r="G2358" t="n">
        <v>156.92</v>
      </c>
      <c r="H2358" t="n">
        <v>1.92</v>
      </c>
      <c r="I2358" t="n">
        <v>9</v>
      </c>
      <c r="J2358" t="n">
        <v>320.21</v>
      </c>
      <c r="K2358" t="n">
        <v>59.19</v>
      </c>
      <c r="L2358" t="n">
        <v>34.5</v>
      </c>
      <c r="M2358" t="n">
        <v>7</v>
      </c>
      <c r="N2358" t="n">
        <v>96.51000000000001</v>
      </c>
      <c r="O2358" t="n">
        <v>39726.26</v>
      </c>
      <c r="P2358" t="n">
        <v>373.18</v>
      </c>
      <c r="Q2358" t="n">
        <v>608.79</v>
      </c>
      <c r="R2358" t="n">
        <v>52.55</v>
      </c>
      <c r="S2358" t="n">
        <v>46.36</v>
      </c>
      <c r="T2358" t="n">
        <v>2776.78</v>
      </c>
      <c r="U2358" t="n">
        <v>0.88</v>
      </c>
      <c r="V2358" t="n">
        <v>0.91</v>
      </c>
      <c r="W2358" t="n">
        <v>9.19</v>
      </c>
      <c r="X2358" t="n">
        <v>0.17</v>
      </c>
      <c r="Y2358" t="n">
        <v>1</v>
      </c>
      <c r="Z2358" t="n">
        <v>10</v>
      </c>
    </row>
    <row r="2359">
      <c r="A2359" t="n">
        <v>135</v>
      </c>
      <c r="B2359" t="n">
        <v>130</v>
      </c>
      <c r="C2359" t="inlineStr">
        <is>
          <t xml:space="preserve">CONCLUIDO	</t>
        </is>
      </c>
      <c r="D2359" t="n">
        <v>3.7344</v>
      </c>
      <c r="E2359" t="n">
        <v>26.78</v>
      </c>
      <c r="F2359" t="n">
        <v>23.53</v>
      </c>
      <c r="G2359" t="n">
        <v>156.89</v>
      </c>
      <c r="H2359" t="n">
        <v>1.93</v>
      </c>
      <c r="I2359" t="n">
        <v>9</v>
      </c>
      <c r="J2359" t="n">
        <v>320.77</v>
      </c>
      <c r="K2359" t="n">
        <v>59.19</v>
      </c>
      <c r="L2359" t="n">
        <v>34.75</v>
      </c>
      <c r="M2359" t="n">
        <v>7</v>
      </c>
      <c r="N2359" t="n">
        <v>96.83</v>
      </c>
      <c r="O2359" t="n">
        <v>39796.01</v>
      </c>
      <c r="P2359" t="n">
        <v>373.08</v>
      </c>
      <c r="Q2359" t="n">
        <v>608.75</v>
      </c>
      <c r="R2359" t="n">
        <v>52.45</v>
      </c>
      <c r="S2359" t="n">
        <v>46.36</v>
      </c>
      <c r="T2359" t="n">
        <v>2726.63</v>
      </c>
      <c r="U2359" t="n">
        <v>0.88</v>
      </c>
      <c r="V2359" t="n">
        <v>0.91</v>
      </c>
      <c r="W2359" t="n">
        <v>9.19</v>
      </c>
      <c r="X2359" t="n">
        <v>0.16</v>
      </c>
      <c r="Y2359" t="n">
        <v>1</v>
      </c>
      <c r="Z2359" t="n">
        <v>10</v>
      </c>
    </row>
    <row r="2360">
      <c r="A2360" t="n">
        <v>136</v>
      </c>
      <c r="B2360" t="n">
        <v>130</v>
      </c>
      <c r="C2360" t="inlineStr">
        <is>
          <t xml:space="preserve">CONCLUIDO	</t>
        </is>
      </c>
      <c r="D2360" t="n">
        <v>3.7341</v>
      </c>
      <c r="E2360" t="n">
        <v>26.78</v>
      </c>
      <c r="F2360" t="n">
        <v>23.54</v>
      </c>
      <c r="G2360" t="n">
        <v>156.9</v>
      </c>
      <c r="H2360" t="n">
        <v>1.94</v>
      </c>
      <c r="I2360" t="n">
        <v>9</v>
      </c>
      <c r="J2360" t="n">
        <v>321.34</v>
      </c>
      <c r="K2360" t="n">
        <v>59.19</v>
      </c>
      <c r="L2360" t="n">
        <v>35</v>
      </c>
      <c r="M2360" t="n">
        <v>7</v>
      </c>
      <c r="N2360" t="n">
        <v>97.14</v>
      </c>
      <c r="O2360" t="n">
        <v>39865.91</v>
      </c>
      <c r="P2360" t="n">
        <v>373.48</v>
      </c>
      <c r="Q2360" t="n">
        <v>608.76</v>
      </c>
      <c r="R2360" t="n">
        <v>52.48</v>
      </c>
      <c r="S2360" t="n">
        <v>46.36</v>
      </c>
      <c r="T2360" t="n">
        <v>2743.52</v>
      </c>
      <c r="U2360" t="n">
        <v>0.88</v>
      </c>
      <c r="V2360" t="n">
        <v>0.91</v>
      </c>
      <c r="W2360" t="n">
        <v>9.19</v>
      </c>
      <c r="X2360" t="n">
        <v>0.16</v>
      </c>
      <c r="Y2360" t="n">
        <v>1</v>
      </c>
      <c r="Z2360" t="n">
        <v>10</v>
      </c>
    </row>
    <row r="2361">
      <c r="A2361" t="n">
        <v>137</v>
      </c>
      <c r="B2361" t="n">
        <v>130</v>
      </c>
      <c r="C2361" t="inlineStr">
        <is>
          <t xml:space="preserve">CONCLUIDO	</t>
        </is>
      </c>
      <c r="D2361" t="n">
        <v>3.7343</v>
      </c>
      <c r="E2361" t="n">
        <v>26.78</v>
      </c>
      <c r="F2361" t="n">
        <v>23.53</v>
      </c>
      <c r="G2361" t="n">
        <v>156.89</v>
      </c>
      <c r="H2361" t="n">
        <v>1.95</v>
      </c>
      <c r="I2361" t="n">
        <v>9</v>
      </c>
      <c r="J2361" t="n">
        <v>321.91</v>
      </c>
      <c r="K2361" t="n">
        <v>59.19</v>
      </c>
      <c r="L2361" t="n">
        <v>35.25</v>
      </c>
      <c r="M2361" t="n">
        <v>7</v>
      </c>
      <c r="N2361" t="n">
        <v>97.45999999999999</v>
      </c>
      <c r="O2361" t="n">
        <v>39935.96</v>
      </c>
      <c r="P2361" t="n">
        <v>373.25</v>
      </c>
      <c r="Q2361" t="n">
        <v>608.79</v>
      </c>
      <c r="R2361" t="n">
        <v>52.37</v>
      </c>
      <c r="S2361" t="n">
        <v>46.36</v>
      </c>
      <c r="T2361" t="n">
        <v>2689.29</v>
      </c>
      <c r="U2361" t="n">
        <v>0.89</v>
      </c>
      <c r="V2361" t="n">
        <v>0.91</v>
      </c>
      <c r="W2361" t="n">
        <v>9.19</v>
      </c>
      <c r="X2361" t="n">
        <v>0.16</v>
      </c>
      <c r="Y2361" t="n">
        <v>1</v>
      </c>
      <c r="Z2361" t="n">
        <v>10</v>
      </c>
    </row>
    <row r="2362">
      <c r="A2362" t="n">
        <v>138</v>
      </c>
      <c r="B2362" t="n">
        <v>130</v>
      </c>
      <c r="C2362" t="inlineStr">
        <is>
          <t xml:space="preserve">CONCLUIDO	</t>
        </is>
      </c>
      <c r="D2362" t="n">
        <v>3.7351</v>
      </c>
      <c r="E2362" t="n">
        <v>26.77</v>
      </c>
      <c r="F2362" t="n">
        <v>23.53</v>
      </c>
      <c r="G2362" t="n">
        <v>156.85</v>
      </c>
      <c r="H2362" t="n">
        <v>1.96</v>
      </c>
      <c r="I2362" t="n">
        <v>9</v>
      </c>
      <c r="J2362" t="n">
        <v>322.47</v>
      </c>
      <c r="K2362" t="n">
        <v>59.19</v>
      </c>
      <c r="L2362" t="n">
        <v>35.5</v>
      </c>
      <c r="M2362" t="n">
        <v>7</v>
      </c>
      <c r="N2362" t="n">
        <v>97.78</v>
      </c>
      <c r="O2362" t="n">
        <v>40006.15</v>
      </c>
      <c r="P2362" t="n">
        <v>373.32</v>
      </c>
      <c r="Q2362" t="n">
        <v>608.79</v>
      </c>
      <c r="R2362" t="n">
        <v>52.33</v>
      </c>
      <c r="S2362" t="n">
        <v>46.36</v>
      </c>
      <c r="T2362" t="n">
        <v>2668.56</v>
      </c>
      <c r="U2362" t="n">
        <v>0.89</v>
      </c>
      <c r="V2362" t="n">
        <v>0.91</v>
      </c>
      <c r="W2362" t="n">
        <v>9.19</v>
      </c>
      <c r="X2362" t="n">
        <v>0.16</v>
      </c>
      <c r="Y2362" t="n">
        <v>1</v>
      </c>
      <c r="Z2362" t="n">
        <v>10</v>
      </c>
    </row>
    <row r="2363">
      <c r="A2363" t="n">
        <v>139</v>
      </c>
      <c r="B2363" t="n">
        <v>130</v>
      </c>
      <c r="C2363" t="inlineStr">
        <is>
          <t xml:space="preserve">CONCLUIDO	</t>
        </is>
      </c>
      <c r="D2363" t="n">
        <v>3.7347</v>
      </c>
      <c r="E2363" t="n">
        <v>26.78</v>
      </c>
      <c r="F2363" t="n">
        <v>23.53</v>
      </c>
      <c r="G2363" t="n">
        <v>156.87</v>
      </c>
      <c r="H2363" t="n">
        <v>1.97</v>
      </c>
      <c r="I2363" t="n">
        <v>9</v>
      </c>
      <c r="J2363" t="n">
        <v>323.04</v>
      </c>
      <c r="K2363" t="n">
        <v>59.19</v>
      </c>
      <c r="L2363" t="n">
        <v>35.75</v>
      </c>
      <c r="M2363" t="n">
        <v>7</v>
      </c>
      <c r="N2363" t="n">
        <v>98.09999999999999</v>
      </c>
      <c r="O2363" t="n">
        <v>40076.49</v>
      </c>
      <c r="P2363" t="n">
        <v>373.33</v>
      </c>
      <c r="Q2363" t="n">
        <v>608.79</v>
      </c>
      <c r="R2363" t="n">
        <v>52.31</v>
      </c>
      <c r="S2363" t="n">
        <v>46.36</v>
      </c>
      <c r="T2363" t="n">
        <v>2656.17</v>
      </c>
      <c r="U2363" t="n">
        <v>0.89</v>
      </c>
      <c r="V2363" t="n">
        <v>0.91</v>
      </c>
      <c r="W2363" t="n">
        <v>9.19</v>
      </c>
      <c r="X2363" t="n">
        <v>0.16</v>
      </c>
      <c r="Y2363" t="n">
        <v>1</v>
      </c>
      <c r="Z2363" t="n">
        <v>10</v>
      </c>
    </row>
    <row r="2364">
      <c r="A2364" t="n">
        <v>140</v>
      </c>
      <c r="B2364" t="n">
        <v>130</v>
      </c>
      <c r="C2364" t="inlineStr">
        <is>
          <t xml:space="preserve">CONCLUIDO	</t>
        </is>
      </c>
      <c r="D2364" t="n">
        <v>3.7346</v>
      </c>
      <c r="E2364" t="n">
        <v>26.78</v>
      </c>
      <c r="F2364" t="n">
        <v>23.53</v>
      </c>
      <c r="G2364" t="n">
        <v>156.88</v>
      </c>
      <c r="H2364" t="n">
        <v>1.98</v>
      </c>
      <c r="I2364" t="n">
        <v>9</v>
      </c>
      <c r="J2364" t="n">
        <v>323.62</v>
      </c>
      <c r="K2364" t="n">
        <v>59.19</v>
      </c>
      <c r="L2364" t="n">
        <v>36</v>
      </c>
      <c r="M2364" t="n">
        <v>7</v>
      </c>
      <c r="N2364" t="n">
        <v>98.42</v>
      </c>
      <c r="O2364" t="n">
        <v>40147.11</v>
      </c>
      <c r="P2364" t="n">
        <v>373.55</v>
      </c>
      <c r="Q2364" t="n">
        <v>608.75</v>
      </c>
      <c r="R2364" t="n">
        <v>52.26</v>
      </c>
      <c r="S2364" t="n">
        <v>46.36</v>
      </c>
      <c r="T2364" t="n">
        <v>2634.59</v>
      </c>
      <c r="U2364" t="n">
        <v>0.89</v>
      </c>
      <c r="V2364" t="n">
        <v>0.91</v>
      </c>
      <c r="W2364" t="n">
        <v>9.199999999999999</v>
      </c>
      <c r="X2364" t="n">
        <v>0.16</v>
      </c>
      <c r="Y2364" t="n">
        <v>1</v>
      </c>
      <c r="Z2364" t="n">
        <v>10</v>
      </c>
    </row>
    <row r="2365">
      <c r="A2365" t="n">
        <v>141</v>
      </c>
      <c r="B2365" t="n">
        <v>130</v>
      </c>
      <c r="C2365" t="inlineStr">
        <is>
          <t xml:space="preserve">CONCLUIDO	</t>
        </is>
      </c>
      <c r="D2365" t="n">
        <v>3.7344</v>
      </c>
      <c r="E2365" t="n">
        <v>26.78</v>
      </c>
      <c r="F2365" t="n">
        <v>23.53</v>
      </c>
      <c r="G2365" t="n">
        <v>156.89</v>
      </c>
      <c r="H2365" t="n">
        <v>1.99</v>
      </c>
      <c r="I2365" t="n">
        <v>9</v>
      </c>
      <c r="J2365" t="n">
        <v>324.19</v>
      </c>
      <c r="K2365" t="n">
        <v>59.19</v>
      </c>
      <c r="L2365" t="n">
        <v>36.25</v>
      </c>
      <c r="M2365" t="n">
        <v>7</v>
      </c>
      <c r="N2365" t="n">
        <v>98.75</v>
      </c>
      <c r="O2365" t="n">
        <v>40217.75</v>
      </c>
      <c r="P2365" t="n">
        <v>373.43</v>
      </c>
      <c r="Q2365" t="n">
        <v>608.76</v>
      </c>
      <c r="R2365" t="n">
        <v>52.3</v>
      </c>
      <c r="S2365" t="n">
        <v>46.36</v>
      </c>
      <c r="T2365" t="n">
        <v>2651.54</v>
      </c>
      <c r="U2365" t="n">
        <v>0.89</v>
      </c>
      <c r="V2365" t="n">
        <v>0.91</v>
      </c>
      <c r="W2365" t="n">
        <v>9.199999999999999</v>
      </c>
      <c r="X2365" t="n">
        <v>0.16</v>
      </c>
      <c r="Y2365" t="n">
        <v>1</v>
      </c>
      <c r="Z2365" t="n">
        <v>10</v>
      </c>
    </row>
    <row r="2366">
      <c r="A2366" t="n">
        <v>142</v>
      </c>
      <c r="B2366" t="n">
        <v>130</v>
      </c>
      <c r="C2366" t="inlineStr">
        <is>
          <t xml:space="preserve">CONCLUIDO	</t>
        </is>
      </c>
      <c r="D2366" t="n">
        <v>3.7343</v>
      </c>
      <c r="E2366" t="n">
        <v>26.78</v>
      </c>
      <c r="F2366" t="n">
        <v>23.53</v>
      </c>
      <c r="G2366" t="n">
        <v>156.89</v>
      </c>
      <c r="H2366" t="n">
        <v>2</v>
      </c>
      <c r="I2366" t="n">
        <v>9</v>
      </c>
      <c r="J2366" t="n">
        <v>324.76</v>
      </c>
      <c r="K2366" t="n">
        <v>59.19</v>
      </c>
      <c r="L2366" t="n">
        <v>36.5</v>
      </c>
      <c r="M2366" t="n">
        <v>7</v>
      </c>
      <c r="N2366" t="n">
        <v>99.06999999999999</v>
      </c>
      <c r="O2366" t="n">
        <v>40288.55</v>
      </c>
      <c r="P2366" t="n">
        <v>373.1</v>
      </c>
      <c r="Q2366" t="n">
        <v>608.75</v>
      </c>
      <c r="R2366" t="n">
        <v>52.51</v>
      </c>
      <c r="S2366" t="n">
        <v>46.36</v>
      </c>
      <c r="T2366" t="n">
        <v>2757.84</v>
      </c>
      <c r="U2366" t="n">
        <v>0.88</v>
      </c>
      <c r="V2366" t="n">
        <v>0.91</v>
      </c>
      <c r="W2366" t="n">
        <v>9.19</v>
      </c>
      <c r="X2366" t="n">
        <v>0.16</v>
      </c>
      <c r="Y2366" t="n">
        <v>1</v>
      </c>
      <c r="Z2366" t="n">
        <v>10</v>
      </c>
    </row>
    <row r="2367">
      <c r="A2367" t="n">
        <v>143</v>
      </c>
      <c r="B2367" t="n">
        <v>130</v>
      </c>
      <c r="C2367" t="inlineStr">
        <is>
          <t xml:space="preserve">CONCLUIDO	</t>
        </is>
      </c>
      <c r="D2367" t="n">
        <v>3.7328</v>
      </c>
      <c r="E2367" t="n">
        <v>26.79</v>
      </c>
      <c r="F2367" t="n">
        <v>23.54</v>
      </c>
      <c r="G2367" t="n">
        <v>156.96</v>
      </c>
      <c r="H2367" t="n">
        <v>2.01</v>
      </c>
      <c r="I2367" t="n">
        <v>9</v>
      </c>
      <c r="J2367" t="n">
        <v>325.34</v>
      </c>
      <c r="K2367" t="n">
        <v>59.19</v>
      </c>
      <c r="L2367" t="n">
        <v>36.75</v>
      </c>
      <c r="M2367" t="n">
        <v>7</v>
      </c>
      <c r="N2367" t="n">
        <v>99.40000000000001</v>
      </c>
      <c r="O2367" t="n">
        <v>40359.5</v>
      </c>
      <c r="P2367" t="n">
        <v>372.94</v>
      </c>
      <c r="Q2367" t="n">
        <v>608.77</v>
      </c>
      <c r="R2367" t="n">
        <v>52.71</v>
      </c>
      <c r="S2367" t="n">
        <v>46.36</v>
      </c>
      <c r="T2367" t="n">
        <v>2855.36</v>
      </c>
      <c r="U2367" t="n">
        <v>0.88</v>
      </c>
      <c r="V2367" t="n">
        <v>0.91</v>
      </c>
      <c r="W2367" t="n">
        <v>9.199999999999999</v>
      </c>
      <c r="X2367" t="n">
        <v>0.17</v>
      </c>
      <c r="Y2367" t="n">
        <v>1</v>
      </c>
      <c r="Z2367" t="n">
        <v>10</v>
      </c>
    </row>
    <row r="2368">
      <c r="A2368" t="n">
        <v>144</v>
      </c>
      <c r="B2368" t="n">
        <v>130</v>
      </c>
      <c r="C2368" t="inlineStr">
        <is>
          <t xml:space="preserve">CONCLUIDO	</t>
        </is>
      </c>
      <c r="D2368" t="n">
        <v>3.7337</v>
      </c>
      <c r="E2368" t="n">
        <v>26.78</v>
      </c>
      <c r="F2368" t="n">
        <v>23.54</v>
      </c>
      <c r="G2368" t="n">
        <v>156.92</v>
      </c>
      <c r="H2368" t="n">
        <v>2.02</v>
      </c>
      <c r="I2368" t="n">
        <v>9</v>
      </c>
      <c r="J2368" t="n">
        <v>325.92</v>
      </c>
      <c r="K2368" t="n">
        <v>59.19</v>
      </c>
      <c r="L2368" t="n">
        <v>37</v>
      </c>
      <c r="M2368" t="n">
        <v>7</v>
      </c>
      <c r="N2368" t="n">
        <v>99.72</v>
      </c>
      <c r="O2368" t="n">
        <v>40430.6</v>
      </c>
      <c r="P2368" t="n">
        <v>372.38</v>
      </c>
      <c r="Q2368" t="n">
        <v>608.76</v>
      </c>
      <c r="R2368" t="n">
        <v>52.54</v>
      </c>
      <c r="S2368" t="n">
        <v>46.36</v>
      </c>
      <c r="T2368" t="n">
        <v>2773.45</v>
      </c>
      <c r="U2368" t="n">
        <v>0.88</v>
      </c>
      <c r="V2368" t="n">
        <v>0.91</v>
      </c>
      <c r="W2368" t="n">
        <v>9.199999999999999</v>
      </c>
      <c r="X2368" t="n">
        <v>0.17</v>
      </c>
      <c r="Y2368" t="n">
        <v>1</v>
      </c>
      <c r="Z2368" t="n">
        <v>10</v>
      </c>
    </row>
    <row r="2369">
      <c r="A2369" t="n">
        <v>145</v>
      </c>
      <c r="B2369" t="n">
        <v>130</v>
      </c>
      <c r="C2369" t="inlineStr">
        <is>
          <t xml:space="preserve">CONCLUIDO	</t>
        </is>
      </c>
      <c r="D2369" t="n">
        <v>3.734</v>
      </c>
      <c r="E2369" t="n">
        <v>26.78</v>
      </c>
      <c r="F2369" t="n">
        <v>23.54</v>
      </c>
      <c r="G2369" t="n">
        <v>156.91</v>
      </c>
      <c r="H2369" t="n">
        <v>2.03</v>
      </c>
      <c r="I2369" t="n">
        <v>9</v>
      </c>
      <c r="J2369" t="n">
        <v>326.49</v>
      </c>
      <c r="K2369" t="n">
        <v>59.19</v>
      </c>
      <c r="L2369" t="n">
        <v>37.25</v>
      </c>
      <c r="M2369" t="n">
        <v>7</v>
      </c>
      <c r="N2369" t="n">
        <v>100.05</v>
      </c>
      <c r="O2369" t="n">
        <v>40501.85</v>
      </c>
      <c r="P2369" t="n">
        <v>372</v>
      </c>
      <c r="Q2369" t="n">
        <v>608.79</v>
      </c>
      <c r="R2369" t="n">
        <v>52.62</v>
      </c>
      <c r="S2369" t="n">
        <v>46.36</v>
      </c>
      <c r="T2369" t="n">
        <v>2812.78</v>
      </c>
      <c r="U2369" t="n">
        <v>0.88</v>
      </c>
      <c r="V2369" t="n">
        <v>0.91</v>
      </c>
      <c r="W2369" t="n">
        <v>9.19</v>
      </c>
      <c r="X2369" t="n">
        <v>0.16</v>
      </c>
      <c r="Y2369" t="n">
        <v>1</v>
      </c>
      <c r="Z2369" t="n">
        <v>10</v>
      </c>
    </row>
    <row r="2370">
      <c r="A2370" t="n">
        <v>146</v>
      </c>
      <c r="B2370" t="n">
        <v>130</v>
      </c>
      <c r="C2370" t="inlineStr">
        <is>
          <t xml:space="preserve">CONCLUIDO	</t>
        </is>
      </c>
      <c r="D2370" t="n">
        <v>3.7339</v>
      </c>
      <c r="E2370" t="n">
        <v>26.78</v>
      </c>
      <c r="F2370" t="n">
        <v>23.54</v>
      </c>
      <c r="G2370" t="n">
        <v>156.91</v>
      </c>
      <c r="H2370" t="n">
        <v>2.04</v>
      </c>
      <c r="I2370" t="n">
        <v>9</v>
      </c>
      <c r="J2370" t="n">
        <v>327.07</v>
      </c>
      <c r="K2370" t="n">
        <v>59.19</v>
      </c>
      <c r="L2370" t="n">
        <v>37.5</v>
      </c>
      <c r="M2370" t="n">
        <v>7</v>
      </c>
      <c r="N2370" t="n">
        <v>100.38</v>
      </c>
      <c r="O2370" t="n">
        <v>40573.27</v>
      </c>
      <c r="P2370" t="n">
        <v>371.53</v>
      </c>
      <c r="Q2370" t="n">
        <v>608.79</v>
      </c>
      <c r="R2370" t="n">
        <v>52.64</v>
      </c>
      <c r="S2370" t="n">
        <v>46.36</v>
      </c>
      <c r="T2370" t="n">
        <v>2820.31</v>
      </c>
      <c r="U2370" t="n">
        <v>0.88</v>
      </c>
      <c r="V2370" t="n">
        <v>0.91</v>
      </c>
      <c r="W2370" t="n">
        <v>9.19</v>
      </c>
      <c r="X2370" t="n">
        <v>0.17</v>
      </c>
      <c r="Y2370" t="n">
        <v>1</v>
      </c>
      <c r="Z2370" t="n">
        <v>10</v>
      </c>
    </row>
    <row r="2371">
      <c r="A2371" t="n">
        <v>147</v>
      </c>
      <c r="B2371" t="n">
        <v>130</v>
      </c>
      <c r="C2371" t="inlineStr">
        <is>
          <t xml:space="preserve">CONCLUIDO	</t>
        </is>
      </c>
      <c r="D2371" t="n">
        <v>3.7339</v>
      </c>
      <c r="E2371" t="n">
        <v>26.78</v>
      </c>
      <c r="F2371" t="n">
        <v>23.54</v>
      </c>
      <c r="G2371" t="n">
        <v>156.91</v>
      </c>
      <c r="H2371" t="n">
        <v>2.05</v>
      </c>
      <c r="I2371" t="n">
        <v>9</v>
      </c>
      <c r="J2371" t="n">
        <v>327.65</v>
      </c>
      <c r="K2371" t="n">
        <v>59.19</v>
      </c>
      <c r="L2371" t="n">
        <v>37.75</v>
      </c>
      <c r="M2371" t="n">
        <v>7</v>
      </c>
      <c r="N2371" t="n">
        <v>100.71</v>
      </c>
      <c r="O2371" t="n">
        <v>40644.83</v>
      </c>
      <c r="P2371" t="n">
        <v>370.81</v>
      </c>
      <c r="Q2371" t="n">
        <v>608.76</v>
      </c>
      <c r="R2371" t="n">
        <v>52.7</v>
      </c>
      <c r="S2371" t="n">
        <v>46.36</v>
      </c>
      <c r="T2371" t="n">
        <v>2853.38</v>
      </c>
      <c r="U2371" t="n">
        <v>0.88</v>
      </c>
      <c r="V2371" t="n">
        <v>0.91</v>
      </c>
      <c r="W2371" t="n">
        <v>9.19</v>
      </c>
      <c r="X2371" t="n">
        <v>0.17</v>
      </c>
      <c r="Y2371" t="n">
        <v>1</v>
      </c>
      <c r="Z2371" t="n">
        <v>10</v>
      </c>
    </row>
    <row r="2372">
      <c r="A2372" t="n">
        <v>148</v>
      </c>
      <c r="B2372" t="n">
        <v>130</v>
      </c>
      <c r="C2372" t="inlineStr">
        <is>
          <t xml:space="preserve">CONCLUIDO	</t>
        </is>
      </c>
      <c r="D2372" t="n">
        <v>3.744</v>
      </c>
      <c r="E2372" t="n">
        <v>26.71</v>
      </c>
      <c r="F2372" t="n">
        <v>23.51</v>
      </c>
      <c r="G2372" t="n">
        <v>176.35</v>
      </c>
      <c r="H2372" t="n">
        <v>2.06</v>
      </c>
      <c r="I2372" t="n">
        <v>8</v>
      </c>
      <c r="J2372" t="n">
        <v>328.23</v>
      </c>
      <c r="K2372" t="n">
        <v>59.19</v>
      </c>
      <c r="L2372" t="n">
        <v>38</v>
      </c>
      <c r="M2372" t="n">
        <v>6</v>
      </c>
      <c r="N2372" t="n">
        <v>101.04</v>
      </c>
      <c r="O2372" t="n">
        <v>40716.56</v>
      </c>
      <c r="P2372" t="n">
        <v>370.47</v>
      </c>
      <c r="Q2372" t="n">
        <v>608.77</v>
      </c>
      <c r="R2372" t="n">
        <v>51.77</v>
      </c>
      <c r="S2372" t="n">
        <v>46.36</v>
      </c>
      <c r="T2372" t="n">
        <v>2393.07</v>
      </c>
      <c r="U2372" t="n">
        <v>0.9</v>
      </c>
      <c r="V2372" t="n">
        <v>0.91</v>
      </c>
      <c r="W2372" t="n">
        <v>9.19</v>
      </c>
      <c r="X2372" t="n">
        <v>0.14</v>
      </c>
      <c r="Y2372" t="n">
        <v>1</v>
      </c>
      <c r="Z2372" t="n">
        <v>10</v>
      </c>
    </row>
    <row r="2373">
      <c r="A2373" t="n">
        <v>149</v>
      </c>
      <c r="B2373" t="n">
        <v>130</v>
      </c>
      <c r="C2373" t="inlineStr">
        <is>
          <t xml:space="preserve">CONCLUIDO	</t>
        </is>
      </c>
      <c r="D2373" t="n">
        <v>3.7443</v>
      </c>
      <c r="E2373" t="n">
        <v>26.71</v>
      </c>
      <c r="F2373" t="n">
        <v>23.51</v>
      </c>
      <c r="G2373" t="n">
        <v>176.34</v>
      </c>
      <c r="H2373" t="n">
        <v>2.07</v>
      </c>
      <c r="I2373" t="n">
        <v>8</v>
      </c>
      <c r="J2373" t="n">
        <v>328.82</v>
      </c>
      <c r="K2373" t="n">
        <v>59.19</v>
      </c>
      <c r="L2373" t="n">
        <v>38.25</v>
      </c>
      <c r="M2373" t="n">
        <v>6</v>
      </c>
      <c r="N2373" t="n">
        <v>101.37</v>
      </c>
      <c r="O2373" t="n">
        <v>40788.44</v>
      </c>
      <c r="P2373" t="n">
        <v>371.17</v>
      </c>
      <c r="Q2373" t="n">
        <v>608.78</v>
      </c>
      <c r="R2373" t="n">
        <v>51.77</v>
      </c>
      <c r="S2373" t="n">
        <v>46.36</v>
      </c>
      <c r="T2373" t="n">
        <v>2392.23</v>
      </c>
      <c r="U2373" t="n">
        <v>0.9</v>
      </c>
      <c r="V2373" t="n">
        <v>0.91</v>
      </c>
      <c r="W2373" t="n">
        <v>9.19</v>
      </c>
      <c r="X2373" t="n">
        <v>0.14</v>
      </c>
      <c r="Y2373" t="n">
        <v>1</v>
      </c>
      <c r="Z2373" t="n">
        <v>10</v>
      </c>
    </row>
    <row r="2374">
      <c r="A2374" t="n">
        <v>150</v>
      </c>
      <c r="B2374" t="n">
        <v>130</v>
      </c>
      <c r="C2374" t="inlineStr">
        <is>
          <t xml:space="preserve">CONCLUIDO	</t>
        </is>
      </c>
      <c r="D2374" t="n">
        <v>3.745</v>
      </c>
      <c r="E2374" t="n">
        <v>26.7</v>
      </c>
      <c r="F2374" t="n">
        <v>23.51</v>
      </c>
      <c r="G2374" t="n">
        <v>176.29</v>
      </c>
      <c r="H2374" t="n">
        <v>2.08</v>
      </c>
      <c r="I2374" t="n">
        <v>8</v>
      </c>
      <c r="J2374" t="n">
        <v>329.4</v>
      </c>
      <c r="K2374" t="n">
        <v>59.19</v>
      </c>
      <c r="L2374" t="n">
        <v>38.5</v>
      </c>
      <c r="M2374" t="n">
        <v>6</v>
      </c>
      <c r="N2374" t="n">
        <v>101.71</v>
      </c>
      <c r="O2374" t="n">
        <v>40860.49</v>
      </c>
      <c r="P2374" t="n">
        <v>371.48</v>
      </c>
      <c r="Q2374" t="n">
        <v>608.76</v>
      </c>
      <c r="R2374" t="n">
        <v>51.43</v>
      </c>
      <c r="S2374" t="n">
        <v>46.36</v>
      </c>
      <c r="T2374" t="n">
        <v>2221.19</v>
      </c>
      <c r="U2374" t="n">
        <v>0.9</v>
      </c>
      <c r="V2374" t="n">
        <v>0.91</v>
      </c>
      <c r="W2374" t="n">
        <v>9.19</v>
      </c>
      <c r="X2374" t="n">
        <v>0.14</v>
      </c>
      <c r="Y2374" t="n">
        <v>1</v>
      </c>
      <c r="Z2374" t="n">
        <v>10</v>
      </c>
    </row>
    <row r="2375">
      <c r="A2375" t="n">
        <v>151</v>
      </c>
      <c r="B2375" t="n">
        <v>130</v>
      </c>
      <c r="C2375" t="inlineStr">
        <is>
          <t xml:space="preserve">CONCLUIDO	</t>
        </is>
      </c>
      <c r="D2375" t="n">
        <v>3.7451</v>
      </c>
      <c r="E2375" t="n">
        <v>26.7</v>
      </c>
      <c r="F2375" t="n">
        <v>23.51</v>
      </c>
      <c r="G2375" t="n">
        <v>176.29</v>
      </c>
      <c r="H2375" t="n">
        <v>2.09</v>
      </c>
      <c r="I2375" t="n">
        <v>8</v>
      </c>
      <c r="J2375" t="n">
        <v>329.99</v>
      </c>
      <c r="K2375" t="n">
        <v>59.19</v>
      </c>
      <c r="L2375" t="n">
        <v>38.75</v>
      </c>
      <c r="M2375" t="n">
        <v>6</v>
      </c>
      <c r="N2375" t="n">
        <v>102.04</v>
      </c>
      <c r="O2375" t="n">
        <v>40932.69</v>
      </c>
      <c r="P2375" t="n">
        <v>371.9</v>
      </c>
      <c r="Q2375" t="n">
        <v>608.75</v>
      </c>
      <c r="R2375" t="n">
        <v>51.5</v>
      </c>
      <c r="S2375" t="n">
        <v>46.36</v>
      </c>
      <c r="T2375" t="n">
        <v>2259.76</v>
      </c>
      <c r="U2375" t="n">
        <v>0.9</v>
      </c>
      <c r="V2375" t="n">
        <v>0.91</v>
      </c>
      <c r="W2375" t="n">
        <v>9.19</v>
      </c>
      <c r="X2375" t="n">
        <v>0.14</v>
      </c>
      <c r="Y2375" t="n">
        <v>1</v>
      </c>
      <c r="Z2375" t="n">
        <v>10</v>
      </c>
    </row>
    <row r="2376">
      <c r="A2376" t="n">
        <v>152</v>
      </c>
      <c r="B2376" t="n">
        <v>130</v>
      </c>
      <c r="C2376" t="inlineStr">
        <is>
          <t xml:space="preserve">CONCLUIDO	</t>
        </is>
      </c>
      <c r="D2376" t="n">
        <v>3.7446</v>
      </c>
      <c r="E2376" t="n">
        <v>26.71</v>
      </c>
      <c r="F2376" t="n">
        <v>23.51</v>
      </c>
      <c r="G2376" t="n">
        <v>176.32</v>
      </c>
      <c r="H2376" t="n">
        <v>2.1</v>
      </c>
      <c r="I2376" t="n">
        <v>8</v>
      </c>
      <c r="J2376" t="n">
        <v>330.57</v>
      </c>
      <c r="K2376" t="n">
        <v>59.19</v>
      </c>
      <c r="L2376" t="n">
        <v>39</v>
      </c>
      <c r="M2376" t="n">
        <v>6</v>
      </c>
      <c r="N2376" t="n">
        <v>102.38</v>
      </c>
      <c r="O2376" t="n">
        <v>41005.06</v>
      </c>
      <c r="P2376" t="n">
        <v>372.26</v>
      </c>
      <c r="Q2376" t="n">
        <v>608.8</v>
      </c>
      <c r="R2376" t="n">
        <v>51.59</v>
      </c>
      <c r="S2376" t="n">
        <v>46.36</v>
      </c>
      <c r="T2376" t="n">
        <v>2301.51</v>
      </c>
      <c r="U2376" t="n">
        <v>0.9</v>
      </c>
      <c r="V2376" t="n">
        <v>0.91</v>
      </c>
      <c r="W2376" t="n">
        <v>9.19</v>
      </c>
      <c r="X2376" t="n">
        <v>0.14</v>
      </c>
      <c r="Y2376" t="n">
        <v>1</v>
      </c>
      <c r="Z2376" t="n">
        <v>10</v>
      </c>
    </row>
    <row r="2377">
      <c r="A2377" t="n">
        <v>153</v>
      </c>
      <c r="B2377" t="n">
        <v>130</v>
      </c>
      <c r="C2377" t="inlineStr">
        <is>
          <t xml:space="preserve">CONCLUIDO	</t>
        </is>
      </c>
      <c r="D2377" t="n">
        <v>3.7446</v>
      </c>
      <c r="E2377" t="n">
        <v>26.7</v>
      </c>
      <c r="F2377" t="n">
        <v>23.51</v>
      </c>
      <c r="G2377" t="n">
        <v>176.32</v>
      </c>
      <c r="H2377" t="n">
        <v>2.11</v>
      </c>
      <c r="I2377" t="n">
        <v>8</v>
      </c>
      <c r="J2377" t="n">
        <v>331.16</v>
      </c>
      <c r="K2377" t="n">
        <v>59.19</v>
      </c>
      <c r="L2377" t="n">
        <v>39.25</v>
      </c>
      <c r="M2377" t="n">
        <v>6</v>
      </c>
      <c r="N2377" t="n">
        <v>102.72</v>
      </c>
      <c r="O2377" t="n">
        <v>41077.58</v>
      </c>
      <c r="P2377" t="n">
        <v>372.61</v>
      </c>
      <c r="Q2377" t="n">
        <v>608.76</v>
      </c>
      <c r="R2377" t="n">
        <v>51.73</v>
      </c>
      <c r="S2377" t="n">
        <v>46.36</v>
      </c>
      <c r="T2377" t="n">
        <v>2373.96</v>
      </c>
      <c r="U2377" t="n">
        <v>0.9</v>
      </c>
      <c r="V2377" t="n">
        <v>0.91</v>
      </c>
      <c r="W2377" t="n">
        <v>9.19</v>
      </c>
      <c r="X2377" t="n">
        <v>0.14</v>
      </c>
      <c r="Y2377" t="n">
        <v>1</v>
      </c>
      <c r="Z2377" t="n">
        <v>10</v>
      </c>
    </row>
    <row r="2378">
      <c r="A2378" t="n">
        <v>154</v>
      </c>
      <c r="B2378" t="n">
        <v>130</v>
      </c>
      <c r="C2378" t="inlineStr">
        <is>
          <t xml:space="preserve">CONCLUIDO	</t>
        </is>
      </c>
      <c r="D2378" t="n">
        <v>3.7441</v>
      </c>
      <c r="E2378" t="n">
        <v>26.71</v>
      </c>
      <c r="F2378" t="n">
        <v>23.51</v>
      </c>
      <c r="G2378" t="n">
        <v>176.34</v>
      </c>
      <c r="H2378" t="n">
        <v>2.12</v>
      </c>
      <c r="I2378" t="n">
        <v>8</v>
      </c>
      <c r="J2378" t="n">
        <v>331.75</v>
      </c>
      <c r="K2378" t="n">
        <v>59.19</v>
      </c>
      <c r="L2378" t="n">
        <v>39.5</v>
      </c>
      <c r="M2378" t="n">
        <v>6</v>
      </c>
      <c r="N2378" t="n">
        <v>103.06</v>
      </c>
      <c r="O2378" t="n">
        <v>41150.28</v>
      </c>
      <c r="P2378" t="n">
        <v>372.64</v>
      </c>
      <c r="Q2378" t="n">
        <v>608.77</v>
      </c>
      <c r="R2378" t="n">
        <v>51.9</v>
      </c>
      <c r="S2378" t="n">
        <v>46.36</v>
      </c>
      <c r="T2378" t="n">
        <v>2456.12</v>
      </c>
      <c r="U2378" t="n">
        <v>0.89</v>
      </c>
      <c r="V2378" t="n">
        <v>0.91</v>
      </c>
      <c r="W2378" t="n">
        <v>9.19</v>
      </c>
      <c r="X2378" t="n">
        <v>0.14</v>
      </c>
      <c r="Y2378" t="n">
        <v>1</v>
      </c>
      <c r="Z2378" t="n">
        <v>10</v>
      </c>
    </row>
    <row r="2379">
      <c r="A2379" t="n">
        <v>155</v>
      </c>
      <c r="B2379" t="n">
        <v>130</v>
      </c>
      <c r="C2379" t="inlineStr">
        <is>
          <t xml:space="preserve">CONCLUIDO	</t>
        </is>
      </c>
      <c r="D2379" t="n">
        <v>3.7437</v>
      </c>
      <c r="E2379" t="n">
        <v>26.71</v>
      </c>
      <c r="F2379" t="n">
        <v>23.52</v>
      </c>
      <c r="G2379" t="n">
        <v>176.37</v>
      </c>
      <c r="H2379" t="n">
        <v>2.13</v>
      </c>
      <c r="I2379" t="n">
        <v>8</v>
      </c>
      <c r="J2379" t="n">
        <v>332.34</v>
      </c>
      <c r="K2379" t="n">
        <v>59.19</v>
      </c>
      <c r="L2379" t="n">
        <v>39.75</v>
      </c>
      <c r="M2379" t="n">
        <v>6</v>
      </c>
      <c r="N2379" t="n">
        <v>103.4</v>
      </c>
      <c r="O2379" t="n">
        <v>41223.13</v>
      </c>
      <c r="P2379" t="n">
        <v>372.46</v>
      </c>
      <c r="Q2379" t="n">
        <v>608.75</v>
      </c>
      <c r="R2379" t="n">
        <v>51.87</v>
      </c>
      <c r="S2379" t="n">
        <v>46.36</v>
      </c>
      <c r="T2379" t="n">
        <v>2443.97</v>
      </c>
      <c r="U2379" t="n">
        <v>0.89</v>
      </c>
      <c r="V2379" t="n">
        <v>0.91</v>
      </c>
      <c r="W2379" t="n">
        <v>9.19</v>
      </c>
      <c r="X2379" t="n">
        <v>0.14</v>
      </c>
      <c r="Y2379" t="n">
        <v>1</v>
      </c>
      <c r="Z2379" t="n">
        <v>10</v>
      </c>
    </row>
    <row r="2380">
      <c r="A2380" t="n">
        <v>156</v>
      </c>
      <c r="B2380" t="n">
        <v>130</v>
      </c>
      <c r="C2380" t="inlineStr">
        <is>
          <t xml:space="preserve">CONCLUIDO	</t>
        </is>
      </c>
      <c r="D2380" t="n">
        <v>3.7451</v>
      </c>
      <c r="E2380" t="n">
        <v>26.7</v>
      </c>
      <c r="F2380" t="n">
        <v>23.51</v>
      </c>
      <c r="G2380" t="n">
        <v>176.29</v>
      </c>
      <c r="H2380" t="n">
        <v>2.14</v>
      </c>
      <c r="I2380" t="n">
        <v>8</v>
      </c>
      <c r="J2380" t="n">
        <v>332.93</v>
      </c>
      <c r="K2380" t="n">
        <v>59.19</v>
      </c>
      <c r="L2380" t="n">
        <v>40</v>
      </c>
      <c r="M2380" t="n">
        <v>6</v>
      </c>
      <c r="N2380" t="n">
        <v>103.74</v>
      </c>
      <c r="O2380" t="n">
        <v>41296.16</v>
      </c>
      <c r="P2380" t="n">
        <v>372.35</v>
      </c>
      <c r="Q2380" t="n">
        <v>608.75</v>
      </c>
      <c r="R2380" t="n">
        <v>51.58</v>
      </c>
      <c r="S2380" t="n">
        <v>46.36</v>
      </c>
      <c r="T2380" t="n">
        <v>2295.84</v>
      </c>
      <c r="U2380" t="n">
        <v>0.9</v>
      </c>
      <c r="V2380" t="n">
        <v>0.91</v>
      </c>
      <c r="W2380" t="n">
        <v>9.19</v>
      </c>
      <c r="X2380" t="n">
        <v>0.13</v>
      </c>
      <c r="Y2380" t="n">
        <v>1</v>
      </c>
      <c r="Z2380" t="n">
        <v>10</v>
      </c>
    </row>
    <row r="2381">
      <c r="A2381" t="n">
        <v>0</v>
      </c>
      <c r="B2381" t="n">
        <v>75</v>
      </c>
      <c r="C2381" t="inlineStr">
        <is>
          <t xml:space="preserve">CONCLUIDO	</t>
        </is>
      </c>
      <c r="D2381" t="n">
        <v>2.6217</v>
      </c>
      <c r="E2381" t="n">
        <v>38.14</v>
      </c>
      <c r="F2381" t="n">
        <v>28.38</v>
      </c>
      <c r="G2381" t="n">
        <v>6.95</v>
      </c>
      <c r="H2381" t="n">
        <v>0.12</v>
      </c>
      <c r="I2381" t="n">
        <v>245</v>
      </c>
      <c r="J2381" t="n">
        <v>150.44</v>
      </c>
      <c r="K2381" t="n">
        <v>49.1</v>
      </c>
      <c r="L2381" t="n">
        <v>1</v>
      </c>
      <c r="M2381" t="n">
        <v>243</v>
      </c>
      <c r="N2381" t="n">
        <v>25.34</v>
      </c>
      <c r="O2381" t="n">
        <v>18787.76</v>
      </c>
      <c r="P2381" t="n">
        <v>340.34</v>
      </c>
      <c r="Q2381" t="n">
        <v>609.87</v>
      </c>
      <c r="R2381" t="n">
        <v>202.3</v>
      </c>
      <c r="S2381" t="n">
        <v>46.36</v>
      </c>
      <c r="T2381" t="n">
        <v>76473.59</v>
      </c>
      <c r="U2381" t="n">
        <v>0.23</v>
      </c>
      <c r="V2381" t="n">
        <v>0.75</v>
      </c>
      <c r="W2381" t="n">
        <v>9.59</v>
      </c>
      <c r="X2381" t="n">
        <v>4.99</v>
      </c>
      <c r="Y2381" t="n">
        <v>1</v>
      </c>
      <c r="Z2381" t="n">
        <v>10</v>
      </c>
    </row>
    <row r="2382">
      <c r="A2382" t="n">
        <v>1</v>
      </c>
      <c r="B2382" t="n">
        <v>75</v>
      </c>
      <c r="C2382" t="inlineStr">
        <is>
          <t xml:space="preserve">CONCLUIDO	</t>
        </is>
      </c>
      <c r="D2382" t="n">
        <v>2.8409</v>
      </c>
      <c r="E2382" t="n">
        <v>35.2</v>
      </c>
      <c r="F2382" t="n">
        <v>27.18</v>
      </c>
      <c r="G2382" t="n">
        <v>8.67</v>
      </c>
      <c r="H2382" t="n">
        <v>0.15</v>
      </c>
      <c r="I2382" t="n">
        <v>188</v>
      </c>
      <c r="J2382" t="n">
        <v>150.78</v>
      </c>
      <c r="K2382" t="n">
        <v>49.1</v>
      </c>
      <c r="L2382" t="n">
        <v>1.25</v>
      </c>
      <c r="M2382" t="n">
        <v>186</v>
      </c>
      <c r="N2382" t="n">
        <v>25.44</v>
      </c>
      <c r="O2382" t="n">
        <v>18830.65</v>
      </c>
      <c r="P2382" t="n">
        <v>325.43</v>
      </c>
      <c r="Q2382" t="n">
        <v>609.5</v>
      </c>
      <c r="R2382" t="n">
        <v>165.86</v>
      </c>
      <c r="S2382" t="n">
        <v>46.36</v>
      </c>
      <c r="T2382" t="n">
        <v>58537.67</v>
      </c>
      <c r="U2382" t="n">
        <v>0.28</v>
      </c>
      <c r="V2382" t="n">
        <v>0.78</v>
      </c>
      <c r="W2382" t="n">
        <v>9.470000000000001</v>
      </c>
      <c r="X2382" t="n">
        <v>3.79</v>
      </c>
      <c r="Y2382" t="n">
        <v>1</v>
      </c>
      <c r="Z2382" t="n">
        <v>10</v>
      </c>
    </row>
    <row r="2383">
      <c r="A2383" t="n">
        <v>2</v>
      </c>
      <c r="B2383" t="n">
        <v>75</v>
      </c>
      <c r="C2383" t="inlineStr">
        <is>
          <t xml:space="preserve">CONCLUIDO	</t>
        </is>
      </c>
      <c r="D2383" t="n">
        <v>2.998</v>
      </c>
      <c r="E2383" t="n">
        <v>33.36</v>
      </c>
      <c r="F2383" t="n">
        <v>26.43</v>
      </c>
      <c r="G2383" t="n">
        <v>10.43</v>
      </c>
      <c r="H2383" t="n">
        <v>0.18</v>
      </c>
      <c r="I2383" t="n">
        <v>152</v>
      </c>
      <c r="J2383" t="n">
        <v>151.13</v>
      </c>
      <c r="K2383" t="n">
        <v>49.1</v>
      </c>
      <c r="L2383" t="n">
        <v>1.5</v>
      </c>
      <c r="M2383" t="n">
        <v>150</v>
      </c>
      <c r="N2383" t="n">
        <v>25.54</v>
      </c>
      <c r="O2383" t="n">
        <v>18873.58</v>
      </c>
      <c r="P2383" t="n">
        <v>316.03</v>
      </c>
      <c r="Q2383" t="n">
        <v>609.37</v>
      </c>
      <c r="R2383" t="n">
        <v>142.55</v>
      </c>
      <c r="S2383" t="n">
        <v>46.36</v>
      </c>
      <c r="T2383" t="n">
        <v>47062.9</v>
      </c>
      <c r="U2383" t="n">
        <v>0.33</v>
      </c>
      <c r="V2383" t="n">
        <v>0.8100000000000001</v>
      </c>
      <c r="W2383" t="n">
        <v>9.42</v>
      </c>
      <c r="X2383" t="n">
        <v>3.05</v>
      </c>
      <c r="Y2383" t="n">
        <v>1</v>
      </c>
      <c r="Z2383" t="n">
        <v>10</v>
      </c>
    </row>
    <row r="2384">
      <c r="A2384" t="n">
        <v>3</v>
      </c>
      <c r="B2384" t="n">
        <v>75</v>
      </c>
      <c r="C2384" t="inlineStr">
        <is>
          <t xml:space="preserve">CONCLUIDO	</t>
        </is>
      </c>
      <c r="D2384" t="n">
        <v>3.1116</v>
      </c>
      <c r="E2384" t="n">
        <v>32.14</v>
      </c>
      <c r="F2384" t="n">
        <v>25.95</v>
      </c>
      <c r="G2384" t="n">
        <v>12.16</v>
      </c>
      <c r="H2384" t="n">
        <v>0.2</v>
      </c>
      <c r="I2384" t="n">
        <v>128</v>
      </c>
      <c r="J2384" t="n">
        <v>151.48</v>
      </c>
      <c r="K2384" t="n">
        <v>49.1</v>
      </c>
      <c r="L2384" t="n">
        <v>1.75</v>
      </c>
      <c r="M2384" t="n">
        <v>126</v>
      </c>
      <c r="N2384" t="n">
        <v>25.64</v>
      </c>
      <c r="O2384" t="n">
        <v>18916.54</v>
      </c>
      <c r="P2384" t="n">
        <v>309.69</v>
      </c>
      <c r="Q2384" t="n">
        <v>609.35</v>
      </c>
      <c r="R2384" t="n">
        <v>127.19</v>
      </c>
      <c r="S2384" t="n">
        <v>46.36</v>
      </c>
      <c r="T2384" t="n">
        <v>39503.9</v>
      </c>
      <c r="U2384" t="n">
        <v>0.36</v>
      </c>
      <c r="V2384" t="n">
        <v>0.82</v>
      </c>
      <c r="W2384" t="n">
        <v>9.390000000000001</v>
      </c>
      <c r="X2384" t="n">
        <v>2.57</v>
      </c>
      <c r="Y2384" t="n">
        <v>1</v>
      </c>
      <c r="Z2384" t="n">
        <v>10</v>
      </c>
    </row>
    <row r="2385">
      <c r="A2385" t="n">
        <v>4</v>
      </c>
      <c r="B2385" t="n">
        <v>75</v>
      </c>
      <c r="C2385" t="inlineStr">
        <is>
          <t xml:space="preserve">CONCLUIDO	</t>
        </is>
      </c>
      <c r="D2385" t="n">
        <v>3.2046</v>
      </c>
      <c r="E2385" t="n">
        <v>31.2</v>
      </c>
      <c r="F2385" t="n">
        <v>25.57</v>
      </c>
      <c r="G2385" t="n">
        <v>13.95</v>
      </c>
      <c r="H2385" t="n">
        <v>0.23</v>
      </c>
      <c r="I2385" t="n">
        <v>110</v>
      </c>
      <c r="J2385" t="n">
        <v>151.83</v>
      </c>
      <c r="K2385" t="n">
        <v>49.1</v>
      </c>
      <c r="L2385" t="n">
        <v>2</v>
      </c>
      <c r="M2385" t="n">
        <v>108</v>
      </c>
      <c r="N2385" t="n">
        <v>25.73</v>
      </c>
      <c r="O2385" t="n">
        <v>18959.54</v>
      </c>
      <c r="P2385" t="n">
        <v>304.53</v>
      </c>
      <c r="Q2385" t="n">
        <v>609.11</v>
      </c>
      <c r="R2385" t="n">
        <v>115.81</v>
      </c>
      <c r="S2385" t="n">
        <v>46.36</v>
      </c>
      <c r="T2385" t="n">
        <v>33901.32</v>
      </c>
      <c r="U2385" t="n">
        <v>0.4</v>
      </c>
      <c r="V2385" t="n">
        <v>0.83</v>
      </c>
      <c r="W2385" t="n">
        <v>9.35</v>
      </c>
      <c r="X2385" t="n">
        <v>2.19</v>
      </c>
      <c r="Y2385" t="n">
        <v>1</v>
      </c>
      <c r="Z2385" t="n">
        <v>10</v>
      </c>
    </row>
    <row r="2386">
      <c r="A2386" t="n">
        <v>5</v>
      </c>
      <c r="B2386" t="n">
        <v>75</v>
      </c>
      <c r="C2386" t="inlineStr">
        <is>
          <t xml:space="preserve">CONCLUIDO	</t>
        </is>
      </c>
      <c r="D2386" t="n">
        <v>3.2723</v>
      </c>
      <c r="E2386" t="n">
        <v>30.56</v>
      </c>
      <c r="F2386" t="n">
        <v>25.32</v>
      </c>
      <c r="G2386" t="n">
        <v>15.66</v>
      </c>
      <c r="H2386" t="n">
        <v>0.26</v>
      </c>
      <c r="I2386" t="n">
        <v>97</v>
      </c>
      <c r="J2386" t="n">
        <v>152.18</v>
      </c>
      <c r="K2386" t="n">
        <v>49.1</v>
      </c>
      <c r="L2386" t="n">
        <v>2.25</v>
      </c>
      <c r="M2386" t="n">
        <v>95</v>
      </c>
      <c r="N2386" t="n">
        <v>25.83</v>
      </c>
      <c r="O2386" t="n">
        <v>19002.56</v>
      </c>
      <c r="P2386" t="n">
        <v>301.03</v>
      </c>
      <c r="Q2386" t="n">
        <v>609.1900000000001</v>
      </c>
      <c r="R2386" t="n">
        <v>107.42</v>
      </c>
      <c r="S2386" t="n">
        <v>46.36</v>
      </c>
      <c r="T2386" t="n">
        <v>29771.13</v>
      </c>
      <c r="U2386" t="n">
        <v>0.43</v>
      </c>
      <c r="V2386" t="n">
        <v>0.84</v>
      </c>
      <c r="W2386" t="n">
        <v>9.35</v>
      </c>
      <c r="X2386" t="n">
        <v>1.94</v>
      </c>
      <c r="Y2386" t="n">
        <v>1</v>
      </c>
      <c r="Z2386" t="n">
        <v>10</v>
      </c>
    </row>
    <row r="2387">
      <c r="A2387" t="n">
        <v>6</v>
      </c>
      <c r="B2387" t="n">
        <v>75</v>
      </c>
      <c r="C2387" t="inlineStr">
        <is>
          <t xml:space="preserve">CONCLUIDO	</t>
        </is>
      </c>
      <c r="D2387" t="n">
        <v>3.3285</v>
      </c>
      <c r="E2387" t="n">
        <v>30.04</v>
      </c>
      <c r="F2387" t="n">
        <v>25.11</v>
      </c>
      <c r="G2387" t="n">
        <v>17.32</v>
      </c>
      <c r="H2387" t="n">
        <v>0.29</v>
      </c>
      <c r="I2387" t="n">
        <v>87</v>
      </c>
      <c r="J2387" t="n">
        <v>152.53</v>
      </c>
      <c r="K2387" t="n">
        <v>49.1</v>
      </c>
      <c r="L2387" t="n">
        <v>2.5</v>
      </c>
      <c r="M2387" t="n">
        <v>85</v>
      </c>
      <c r="N2387" t="n">
        <v>25.93</v>
      </c>
      <c r="O2387" t="n">
        <v>19045.63</v>
      </c>
      <c r="P2387" t="n">
        <v>297.93</v>
      </c>
      <c r="Q2387" t="n">
        <v>609.1900000000001</v>
      </c>
      <c r="R2387" t="n">
        <v>101.07</v>
      </c>
      <c r="S2387" t="n">
        <v>46.36</v>
      </c>
      <c r="T2387" t="n">
        <v>26645.67</v>
      </c>
      <c r="U2387" t="n">
        <v>0.46</v>
      </c>
      <c r="V2387" t="n">
        <v>0.85</v>
      </c>
      <c r="W2387" t="n">
        <v>9.32</v>
      </c>
      <c r="X2387" t="n">
        <v>1.73</v>
      </c>
      <c r="Y2387" t="n">
        <v>1</v>
      </c>
      <c r="Z2387" t="n">
        <v>10</v>
      </c>
    </row>
    <row r="2388">
      <c r="A2388" t="n">
        <v>7</v>
      </c>
      <c r="B2388" t="n">
        <v>75</v>
      </c>
      <c r="C2388" t="inlineStr">
        <is>
          <t xml:space="preserve">CONCLUIDO	</t>
        </is>
      </c>
      <c r="D2388" t="n">
        <v>3.3814</v>
      </c>
      <c r="E2388" t="n">
        <v>29.57</v>
      </c>
      <c r="F2388" t="n">
        <v>24.91</v>
      </c>
      <c r="G2388" t="n">
        <v>19.16</v>
      </c>
      <c r="H2388" t="n">
        <v>0.32</v>
      </c>
      <c r="I2388" t="n">
        <v>78</v>
      </c>
      <c r="J2388" t="n">
        <v>152.88</v>
      </c>
      <c r="K2388" t="n">
        <v>49.1</v>
      </c>
      <c r="L2388" t="n">
        <v>2.75</v>
      </c>
      <c r="M2388" t="n">
        <v>76</v>
      </c>
      <c r="N2388" t="n">
        <v>26.03</v>
      </c>
      <c r="O2388" t="n">
        <v>19088.72</v>
      </c>
      <c r="P2388" t="n">
        <v>295.07</v>
      </c>
      <c r="Q2388" t="n">
        <v>609.1</v>
      </c>
      <c r="R2388" t="n">
        <v>95.09</v>
      </c>
      <c r="S2388" t="n">
        <v>46.36</v>
      </c>
      <c r="T2388" t="n">
        <v>23703.98</v>
      </c>
      <c r="U2388" t="n">
        <v>0.49</v>
      </c>
      <c r="V2388" t="n">
        <v>0.86</v>
      </c>
      <c r="W2388" t="n">
        <v>9.300000000000001</v>
      </c>
      <c r="X2388" t="n">
        <v>1.54</v>
      </c>
      <c r="Y2388" t="n">
        <v>1</v>
      </c>
      <c r="Z2388" t="n">
        <v>10</v>
      </c>
    </row>
    <row r="2389">
      <c r="A2389" t="n">
        <v>8</v>
      </c>
      <c r="B2389" t="n">
        <v>75</v>
      </c>
      <c r="C2389" t="inlineStr">
        <is>
          <t xml:space="preserve">CONCLUIDO	</t>
        </is>
      </c>
      <c r="D2389" t="n">
        <v>3.42</v>
      </c>
      <c r="E2389" t="n">
        <v>29.24</v>
      </c>
      <c r="F2389" t="n">
        <v>24.79</v>
      </c>
      <c r="G2389" t="n">
        <v>20.95</v>
      </c>
      <c r="H2389" t="n">
        <v>0.35</v>
      </c>
      <c r="I2389" t="n">
        <v>71</v>
      </c>
      <c r="J2389" t="n">
        <v>153.23</v>
      </c>
      <c r="K2389" t="n">
        <v>49.1</v>
      </c>
      <c r="L2389" t="n">
        <v>3</v>
      </c>
      <c r="M2389" t="n">
        <v>69</v>
      </c>
      <c r="N2389" t="n">
        <v>26.13</v>
      </c>
      <c r="O2389" t="n">
        <v>19131.85</v>
      </c>
      <c r="P2389" t="n">
        <v>292.97</v>
      </c>
      <c r="Q2389" t="n">
        <v>609.1799999999999</v>
      </c>
      <c r="R2389" t="n">
        <v>90.93000000000001</v>
      </c>
      <c r="S2389" t="n">
        <v>46.36</v>
      </c>
      <c r="T2389" t="n">
        <v>21658.19</v>
      </c>
      <c r="U2389" t="n">
        <v>0.51</v>
      </c>
      <c r="V2389" t="n">
        <v>0.86</v>
      </c>
      <c r="W2389" t="n">
        <v>9.31</v>
      </c>
      <c r="X2389" t="n">
        <v>1.42</v>
      </c>
      <c r="Y2389" t="n">
        <v>1</v>
      </c>
      <c r="Z2389" t="n">
        <v>10</v>
      </c>
    </row>
    <row r="2390">
      <c r="A2390" t="n">
        <v>9</v>
      </c>
      <c r="B2390" t="n">
        <v>75</v>
      </c>
      <c r="C2390" t="inlineStr">
        <is>
          <t xml:space="preserve">CONCLUIDO	</t>
        </is>
      </c>
      <c r="D2390" t="n">
        <v>3.4489</v>
      </c>
      <c r="E2390" t="n">
        <v>28.99</v>
      </c>
      <c r="F2390" t="n">
        <v>24.7</v>
      </c>
      <c r="G2390" t="n">
        <v>22.46</v>
      </c>
      <c r="H2390" t="n">
        <v>0.37</v>
      </c>
      <c r="I2390" t="n">
        <v>66</v>
      </c>
      <c r="J2390" t="n">
        <v>153.58</v>
      </c>
      <c r="K2390" t="n">
        <v>49.1</v>
      </c>
      <c r="L2390" t="n">
        <v>3.25</v>
      </c>
      <c r="M2390" t="n">
        <v>64</v>
      </c>
      <c r="N2390" t="n">
        <v>26.23</v>
      </c>
      <c r="O2390" t="n">
        <v>19175.02</v>
      </c>
      <c r="P2390" t="n">
        <v>291.41</v>
      </c>
      <c r="Q2390" t="n">
        <v>609.04</v>
      </c>
      <c r="R2390" t="n">
        <v>88.41</v>
      </c>
      <c r="S2390" t="n">
        <v>46.36</v>
      </c>
      <c r="T2390" t="n">
        <v>20423.85</v>
      </c>
      <c r="U2390" t="n">
        <v>0.52</v>
      </c>
      <c r="V2390" t="n">
        <v>0.86</v>
      </c>
      <c r="W2390" t="n">
        <v>9.289999999999999</v>
      </c>
      <c r="X2390" t="n">
        <v>1.32</v>
      </c>
      <c r="Y2390" t="n">
        <v>1</v>
      </c>
      <c r="Z2390" t="n">
        <v>10</v>
      </c>
    </row>
    <row r="2391">
      <c r="A2391" t="n">
        <v>10</v>
      </c>
      <c r="B2391" t="n">
        <v>75</v>
      </c>
      <c r="C2391" t="inlineStr">
        <is>
          <t xml:space="preserve">CONCLUIDO	</t>
        </is>
      </c>
      <c r="D2391" t="n">
        <v>3.481</v>
      </c>
      <c r="E2391" t="n">
        <v>28.73</v>
      </c>
      <c r="F2391" t="n">
        <v>24.59</v>
      </c>
      <c r="G2391" t="n">
        <v>24.18</v>
      </c>
      <c r="H2391" t="n">
        <v>0.4</v>
      </c>
      <c r="I2391" t="n">
        <v>61</v>
      </c>
      <c r="J2391" t="n">
        <v>153.93</v>
      </c>
      <c r="K2391" t="n">
        <v>49.1</v>
      </c>
      <c r="L2391" t="n">
        <v>3.5</v>
      </c>
      <c r="M2391" t="n">
        <v>59</v>
      </c>
      <c r="N2391" t="n">
        <v>26.33</v>
      </c>
      <c r="O2391" t="n">
        <v>19218.22</v>
      </c>
      <c r="P2391" t="n">
        <v>289.49</v>
      </c>
      <c r="Q2391" t="n">
        <v>609.09</v>
      </c>
      <c r="R2391" t="n">
        <v>85.09</v>
      </c>
      <c r="S2391" t="n">
        <v>46.36</v>
      </c>
      <c r="T2391" t="n">
        <v>18787.43</v>
      </c>
      <c r="U2391" t="n">
        <v>0.54</v>
      </c>
      <c r="V2391" t="n">
        <v>0.87</v>
      </c>
      <c r="W2391" t="n">
        <v>9.27</v>
      </c>
      <c r="X2391" t="n">
        <v>1.21</v>
      </c>
      <c r="Y2391" t="n">
        <v>1</v>
      </c>
      <c r="Z2391" t="n">
        <v>10</v>
      </c>
    </row>
    <row r="2392">
      <c r="A2392" t="n">
        <v>11</v>
      </c>
      <c r="B2392" t="n">
        <v>75</v>
      </c>
      <c r="C2392" t="inlineStr">
        <is>
          <t xml:space="preserve">CONCLUIDO	</t>
        </is>
      </c>
      <c r="D2392" t="n">
        <v>3.5136</v>
      </c>
      <c r="E2392" t="n">
        <v>28.46</v>
      </c>
      <c r="F2392" t="n">
        <v>24.47</v>
      </c>
      <c r="G2392" t="n">
        <v>26.22</v>
      </c>
      <c r="H2392" t="n">
        <v>0.43</v>
      </c>
      <c r="I2392" t="n">
        <v>56</v>
      </c>
      <c r="J2392" t="n">
        <v>154.28</v>
      </c>
      <c r="K2392" t="n">
        <v>49.1</v>
      </c>
      <c r="L2392" t="n">
        <v>3.75</v>
      </c>
      <c r="M2392" t="n">
        <v>54</v>
      </c>
      <c r="N2392" t="n">
        <v>26.43</v>
      </c>
      <c r="O2392" t="n">
        <v>19261.45</v>
      </c>
      <c r="P2392" t="n">
        <v>287.52</v>
      </c>
      <c r="Q2392" t="n">
        <v>609.0599999999999</v>
      </c>
      <c r="R2392" t="n">
        <v>81.51000000000001</v>
      </c>
      <c r="S2392" t="n">
        <v>46.36</v>
      </c>
      <c r="T2392" t="n">
        <v>17024.2</v>
      </c>
      <c r="U2392" t="n">
        <v>0.57</v>
      </c>
      <c r="V2392" t="n">
        <v>0.87</v>
      </c>
      <c r="W2392" t="n">
        <v>9.27</v>
      </c>
      <c r="X2392" t="n">
        <v>1.1</v>
      </c>
      <c r="Y2392" t="n">
        <v>1</v>
      </c>
      <c r="Z2392" t="n">
        <v>10</v>
      </c>
    </row>
    <row r="2393">
      <c r="A2393" t="n">
        <v>12</v>
      </c>
      <c r="B2393" t="n">
        <v>75</v>
      </c>
      <c r="C2393" t="inlineStr">
        <is>
          <t xml:space="preserve">CONCLUIDO	</t>
        </is>
      </c>
      <c r="D2393" t="n">
        <v>3.5307</v>
      </c>
      <c r="E2393" t="n">
        <v>28.32</v>
      </c>
      <c r="F2393" t="n">
        <v>24.43</v>
      </c>
      <c r="G2393" t="n">
        <v>27.65</v>
      </c>
      <c r="H2393" t="n">
        <v>0.46</v>
      </c>
      <c r="I2393" t="n">
        <v>53</v>
      </c>
      <c r="J2393" t="n">
        <v>154.63</v>
      </c>
      <c r="K2393" t="n">
        <v>49.1</v>
      </c>
      <c r="L2393" t="n">
        <v>4</v>
      </c>
      <c r="M2393" t="n">
        <v>51</v>
      </c>
      <c r="N2393" t="n">
        <v>26.53</v>
      </c>
      <c r="O2393" t="n">
        <v>19304.72</v>
      </c>
      <c r="P2393" t="n">
        <v>286.29</v>
      </c>
      <c r="Q2393" t="n">
        <v>609</v>
      </c>
      <c r="R2393" t="n">
        <v>79.97</v>
      </c>
      <c r="S2393" t="n">
        <v>46.36</v>
      </c>
      <c r="T2393" t="n">
        <v>16267.48</v>
      </c>
      <c r="U2393" t="n">
        <v>0.58</v>
      </c>
      <c r="V2393" t="n">
        <v>0.87</v>
      </c>
      <c r="W2393" t="n">
        <v>9.27</v>
      </c>
      <c r="X2393" t="n">
        <v>1.05</v>
      </c>
      <c r="Y2393" t="n">
        <v>1</v>
      </c>
      <c r="Z2393" t="n">
        <v>10</v>
      </c>
    </row>
    <row r="2394">
      <c r="A2394" t="n">
        <v>13</v>
      </c>
      <c r="B2394" t="n">
        <v>75</v>
      </c>
      <c r="C2394" t="inlineStr">
        <is>
          <t xml:space="preserve">CONCLUIDO	</t>
        </is>
      </c>
      <c r="D2394" t="n">
        <v>3.5563</v>
      </c>
      <c r="E2394" t="n">
        <v>28.12</v>
      </c>
      <c r="F2394" t="n">
        <v>24.35</v>
      </c>
      <c r="G2394" t="n">
        <v>29.81</v>
      </c>
      <c r="H2394" t="n">
        <v>0.49</v>
      </c>
      <c r="I2394" t="n">
        <v>49</v>
      </c>
      <c r="J2394" t="n">
        <v>154.98</v>
      </c>
      <c r="K2394" t="n">
        <v>49.1</v>
      </c>
      <c r="L2394" t="n">
        <v>4.25</v>
      </c>
      <c r="M2394" t="n">
        <v>47</v>
      </c>
      <c r="N2394" t="n">
        <v>26.63</v>
      </c>
      <c r="O2394" t="n">
        <v>19348.03</v>
      </c>
      <c r="P2394" t="n">
        <v>284.86</v>
      </c>
      <c r="Q2394" t="n">
        <v>608.95</v>
      </c>
      <c r="R2394" t="n">
        <v>77.31999999999999</v>
      </c>
      <c r="S2394" t="n">
        <v>46.36</v>
      </c>
      <c r="T2394" t="n">
        <v>14962.77</v>
      </c>
      <c r="U2394" t="n">
        <v>0.6</v>
      </c>
      <c r="V2394" t="n">
        <v>0.88</v>
      </c>
      <c r="W2394" t="n">
        <v>9.26</v>
      </c>
      <c r="X2394" t="n">
        <v>0.97</v>
      </c>
      <c r="Y2394" t="n">
        <v>1</v>
      </c>
      <c r="Z2394" t="n">
        <v>10</v>
      </c>
    </row>
    <row r="2395">
      <c r="A2395" t="n">
        <v>14</v>
      </c>
      <c r="B2395" t="n">
        <v>75</v>
      </c>
      <c r="C2395" t="inlineStr">
        <is>
          <t xml:space="preserve">CONCLUIDO	</t>
        </is>
      </c>
      <c r="D2395" t="n">
        <v>3.5695</v>
      </c>
      <c r="E2395" t="n">
        <v>28.02</v>
      </c>
      <c r="F2395" t="n">
        <v>24.3</v>
      </c>
      <c r="G2395" t="n">
        <v>31.02</v>
      </c>
      <c r="H2395" t="n">
        <v>0.51</v>
      </c>
      <c r="I2395" t="n">
        <v>47</v>
      </c>
      <c r="J2395" t="n">
        <v>155.33</v>
      </c>
      <c r="K2395" t="n">
        <v>49.1</v>
      </c>
      <c r="L2395" t="n">
        <v>4.5</v>
      </c>
      <c r="M2395" t="n">
        <v>45</v>
      </c>
      <c r="N2395" t="n">
        <v>26.74</v>
      </c>
      <c r="O2395" t="n">
        <v>19391.36</v>
      </c>
      <c r="P2395" t="n">
        <v>283.66</v>
      </c>
      <c r="Q2395" t="n">
        <v>608.92</v>
      </c>
      <c r="R2395" t="n">
        <v>76.45</v>
      </c>
      <c r="S2395" t="n">
        <v>46.36</v>
      </c>
      <c r="T2395" t="n">
        <v>14535.71</v>
      </c>
      <c r="U2395" t="n">
        <v>0.61</v>
      </c>
      <c r="V2395" t="n">
        <v>0.88</v>
      </c>
      <c r="W2395" t="n">
        <v>9.25</v>
      </c>
      <c r="X2395" t="n">
        <v>0.93</v>
      </c>
      <c r="Y2395" t="n">
        <v>1</v>
      </c>
      <c r="Z2395" t="n">
        <v>10</v>
      </c>
    </row>
    <row r="2396">
      <c r="A2396" t="n">
        <v>15</v>
      </c>
      <c r="B2396" t="n">
        <v>75</v>
      </c>
      <c r="C2396" t="inlineStr">
        <is>
          <t xml:space="preserve">CONCLUIDO	</t>
        </is>
      </c>
      <c r="D2396" t="n">
        <v>3.5906</v>
      </c>
      <c r="E2396" t="n">
        <v>27.85</v>
      </c>
      <c r="F2396" t="n">
        <v>24.23</v>
      </c>
      <c r="G2396" t="n">
        <v>33.04</v>
      </c>
      <c r="H2396" t="n">
        <v>0.54</v>
      </c>
      <c r="I2396" t="n">
        <v>44</v>
      </c>
      <c r="J2396" t="n">
        <v>155.68</v>
      </c>
      <c r="K2396" t="n">
        <v>49.1</v>
      </c>
      <c r="L2396" t="n">
        <v>4.75</v>
      </c>
      <c r="M2396" t="n">
        <v>42</v>
      </c>
      <c r="N2396" t="n">
        <v>26.84</v>
      </c>
      <c r="O2396" t="n">
        <v>19434.74</v>
      </c>
      <c r="P2396" t="n">
        <v>282.33</v>
      </c>
      <c r="Q2396" t="n">
        <v>608.91</v>
      </c>
      <c r="R2396" t="n">
        <v>73.88</v>
      </c>
      <c r="S2396" t="n">
        <v>46.36</v>
      </c>
      <c r="T2396" t="n">
        <v>13268.07</v>
      </c>
      <c r="U2396" t="n">
        <v>0.63</v>
      </c>
      <c r="V2396" t="n">
        <v>0.88</v>
      </c>
      <c r="W2396" t="n">
        <v>9.25</v>
      </c>
      <c r="X2396" t="n">
        <v>0.86</v>
      </c>
      <c r="Y2396" t="n">
        <v>1</v>
      </c>
      <c r="Z2396" t="n">
        <v>10</v>
      </c>
    </row>
    <row r="2397">
      <c r="A2397" t="n">
        <v>16</v>
      </c>
      <c r="B2397" t="n">
        <v>75</v>
      </c>
      <c r="C2397" t="inlineStr">
        <is>
          <t xml:space="preserve">CONCLUIDO	</t>
        </is>
      </c>
      <c r="D2397" t="n">
        <v>3.6024</v>
      </c>
      <c r="E2397" t="n">
        <v>27.76</v>
      </c>
      <c r="F2397" t="n">
        <v>24.2</v>
      </c>
      <c r="G2397" t="n">
        <v>34.57</v>
      </c>
      <c r="H2397" t="n">
        <v>0.57</v>
      </c>
      <c r="I2397" t="n">
        <v>42</v>
      </c>
      <c r="J2397" t="n">
        <v>156.03</v>
      </c>
      <c r="K2397" t="n">
        <v>49.1</v>
      </c>
      <c r="L2397" t="n">
        <v>5</v>
      </c>
      <c r="M2397" t="n">
        <v>40</v>
      </c>
      <c r="N2397" t="n">
        <v>26.94</v>
      </c>
      <c r="O2397" t="n">
        <v>19478.15</v>
      </c>
      <c r="P2397" t="n">
        <v>281.25</v>
      </c>
      <c r="Q2397" t="n">
        <v>608.91</v>
      </c>
      <c r="R2397" t="n">
        <v>72.97</v>
      </c>
      <c r="S2397" t="n">
        <v>46.36</v>
      </c>
      <c r="T2397" t="n">
        <v>12821.08</v>
      </c>
      <c r="U2397" t="n">
        <v>0.64</v>
      </c>
      <c r="V2397" t="n">
        <v>0.88</v>
      </c>
      <c r="W2397" t="n">
        <v>9.25</v>
      </c>
      <c r="X2397" t="n">
        <v>0.82</v>
      </c>
      <c r="Y2397" t="n">
        <v>1</v>
      </c>
      <c r="Z2397" t="n">
        <v>10</v>
      </c>
    </row>
    <row r="2398">
      <c r="A2398" t="n">
        <v>17</v>
      </c>
      <c r="B2398" t="n">
        <v>75</v>
      </c>
      <c r="C2398" t="inlineStr">
        <is>
          <t xml:space="preserve">CONCLUIDO	</t>
        </is>
      </c>
      <c r="D2398" t="n">
        <v>3.6153</v>
      </c>
      <c r="E2398" t="n">
        <v>27.66</v>
      </c>
      <c r="F2398" t="n">
        <v>24.16</v>
      </c>
      <c r="G2398" t="n">
        <v>36.24</v>
      </c>
      <c r="H2398" t="n">
        <v>0.59</v>
      </c>
      <c r="I2398" t="n">
        <v>40</v>
      </c>
      <c r="J2398" t="n">
        <v>156.39</v>
      </c>
      <c r="K2398" t="n">
        <v>49.1</v>
      </c>
      <c r="L2398" t="n">
        <v>5.25</v>
      </c>
      <c r="M2398" t="n">
        <v>38</v>
      </c>
      <c r="N2398" t="n">
        <v>27.04</v>
      </c>
      <c r="O2398" t="n">
        <v>19521.59</v>
      </c>
      <c r="P2398" t="n">
        <v>280.21</v>
      </c>
      <c r="Q2398" t="n">
        <v>608.92</v>
      </c>
      <c r="R2398" t="n">
        <v>71.84999999999999</v>
      </c>
      <c r="S2398" t="n">
        <v>46.36</v>
      </c>
      <c r="T2398" t="n">
        <v>12270.7</v>
      </c>
      <c r="U2398" t="n">
        <v>0.65</v>
      </c>
      <c r="V2398" t="n">
        <v>0.88</v>
      </c>
      <c r="W2398" t="n">
        <v>9.24</v>
      </c>
      <c r="X2398" t="n">
        <v>0.79</v>
      </c>
      <c r="Y2398" t="n">
        <v>1</v>
      </c>
      <c r="Z2398" t="n">
        <v>10</v>
      </c>
    </row>
    <row r="2399">
      <c r="A2399" t="n">
        <v>18</v>
      </c>
      <c r="B2399" t="n">
        <v>75</v>
      </c>
      <c r="C2399" t="inlineStr">
        <is>
          <t xml:space="preserve">CONCLUIDO	</t>
        </is>
      </c>
      <c r="D2399" t="n">
        <v>3.6295</v>
      </c>
      <c r="E2399" t="n">
        <v>27.55</v>
      </c>
      <c r="F2399" t="n">
        <v>24.11</v>
      </c>
      <c r="G2399" t="n">
        <v>38.08</v>
      </c>
      <c r="H2399" t="n">
        <v>0.62</v>
      </c>
      <c r="I2399" t="n">
        <v>38</v>
      </c>
      <c r="J2399" t="n">
        <v>156.74</v>
      </c>
      <c r="K2399" t="n">
        <v>49.1</v>
      </c>
      <c r="L2399" t="n">
        <v>5.5</v>
      </c>
      <c r="M2399" t="n">
        <v>36</v>
      </c>
      <c r="N2399" t="n">
        <v>27.14</v>
      </c>
      <c r="O2399" t="n">
        <v>19565.07</v>
      </c>
      <c r="P2399" t="n">
        <v>279.14</v>
      </c>
      <c r="Q2399" t="n">
        <v>608.87</v>
      </c>
      <c r="R2399" t="n">
        <v>70.37</v>
      </c>
      <c r="S2399" t="n">
        <v>46.36</v>
      </c>
      <c r="T2399" t="n">
        <v>11544.75</v>
      </c>
      <c r="U2399" t="n">
        <v>0.66</v>
      </c>
      <c r="V2399" t="n">
        <v>0.88</v>
      </c>
      <c r="W2399" t="n">
        <v>9.24</v>
      </c>
      <c r="X2399" t="n">
        <v>0.74</v>
      </c>
      <c r="Y2399" t="n">
        <v>1</v>
      </c>
      <c r="Z2399" t="n">
        <v>10</v>
      </c>
    </row>
    <row r="2400">
      <c r="A2400" t="n">
        <v>19</v>
      </c>
      <c r="B2400" t="n">
        <v>75</v>
      </c>
      <c r="C2400" t="inlineStr">
        <is>
          <t xml:space="preserve">CONCLUIDO	</t>
        </is>
      </c>
      <c r="D2400" t="n">
        <v>3.6413</v>
      </c>
      <c r="E2400" t="n">
        <v>27.46</v>
      </c>
      <c r="F2400" t="n">
        <v>24.09</v>
      </c>
      <c r="G2400" t="n">
        <v>40.14</v>
      </c>
      <c r="H2400" t="n">
        <v>0.65</v>
      </c>
      <c r="I2400" t="n">
        <v>36</v>
      </c>
      <c r="J2400" t="n">
        <v>157.09</v>
      </c>
      <c r="K2400" t="n">
        <v>49.1</v>
      </c>
      <c r="L2400" t="n">
        <v>5.75</v>
      </c>
      <c r="M2400" t="n">
        <v>34</v>
      </c>
      <c r="N2400" t="n">
        <v>27.25</v>
      </c>
      <c r="O2400" t="n">
        <v>19608.58</v>
      </c>
      <c r="P2400" t="n">
        <v>278.2</v>
      </c>
      <c r="Q2400" t="n">
        <v>608.9</v>
      </c>
      <c r="R2400" t="n">
        <v>69.47</v>
      </c>
      <c r="S2400" t="n">
        <v>46.36</v>
      </c>
      <c r="T2400" t="n">
        <v>11103.68</v>
      </c>
      <c r="U2400" t="n">
        <v>0.67</v>
      </c>
      <c r="V2400" t="n">
        <v>0.88</v>
      </c>
      <c r="W2400" t="n">
        <v>9.24</v>
      </c>
      <c r="X2400" t="n">
        <v>0.71</v>
      </c>
      <c r="Y2400" t="n">
        <v>1</v>
      </c>
      <c r="Z2400" t="n">
        <v>10</v>
      </c>
    </row>
    <row r="2401">
      <c r="A2401" t="n">
        <v>20</v>
      </c>
      <c r="B2401" t="n">
        <v>75</v>
      </c>
      <c r="C2401" t="inlineStr">
        <is>
          <t xml:space="preserve">CONCLUIDO	</t>
        </is>
      </c>
      <c r="D2401" t="n">
        <v>3.658</v>
      </c>
      <c r="E2401" t="n">
        <v>27.34</v>
      </c>
      <c r="F2401" t="n">
        <v>24.02</v>
      </c>
      <c r="G2401" t="n">
        <v>42.39</v>
      </c>
      <c r="H2401" t="n">
        <v>0.67</v>
      </c>
      <c r="I2401" t="n">
        <v>34</v>
      </c>
      <c r="J2401" t="n">
        <v>157.44</v>
      </c>
      <c r="K2401" t="n">
        <v>49.1</v>
      </c>
      <c r="L2401" t="n">
        <v>6</v>
      </c>
      <c r="M2401" t="n">
        <v>32</v>
      </c>
      <c r="N2401" t="n">
        <v>27.35</v>
      </c>
      <c r="O2401" t="n">
        <v>19652.13</v>
      </c>
      <c r="P2401" t="n">
        <v>276.7</v>
      </c>
      <c r="Q2401" t="n">
        <v>608.85</v>
      </c>
      <c r="R2401" t="n">
        <v>67.23999999999999</v>
      </c>
      <c r="S2401" t="n">
        <v>46.36</v>
      </c>
      <c r="T2401" t="n">
        <v>9997.75</v>
      </c>
      <c r="U2401" t="n">
        <v>0.6899999999999999</v>
      </c>
      <c r="V2401" t="n">
        <v>0.89</v>
      </c>
      <c r="W2401" t="n">
        <v>9.24</v>
      </c>
      <c r="X2401" t="n">
        <v>0.65</v>
      </c>
      <c r="Y2401" t="n">
        <v>1</v>
      </c>
      <c r="Z2401" t="n">
        <v>10</v>
      </c>
    </row>
    <row r="2402">
      <c r="A2402" t="n">
        <v>21</v>
      </c>
      <c r="B2402" t="n">
        <v>75</v>
      </c>
      <c r="C2402" t="inlineStr">
        <is>
          <t xml:space="preserve">CONCLUIDO	</t>
        </is>
      </c>
      <c r="D2402" t="n">
        <v>3.6646</v>
      </c>
      <c r="E2402" t="n">
        <v>27.29</v>
      </c>
      <c r="F2402" t="n">
        <v>24</v>
      </c>
      <c r="G2402" t="n">
        <v>43.64</v>
      </c>
      <c r="H2402" t="n">
        <v>0.7</v>
      </c>
      <c r="I2402" t="n">
        <v>33</v>
      </c>
      <c r="J2402" t="n">
        <v>157.8</v>
      </c>
      <c r="K2402" t="n">
        <v>49.1</v>
      </c>
      <c r="L2402" t="n">
        <v>6.25</v>
      </c>
      <c r="M2402" t="n">
        <v>31</v>
      </c>
      <c r="N2402" t="n">
        <v>27.45</v>
      </c>
      <c r="O2402" t="n">
        <v>19695.71</v>
      </c>
      <c r="P2402" t="n">
        <v>275.95</v>
      </c>
      <c r="Q2402" t="n">
        <v>608.92</v>
      </c>
      <c r="R2402" t="n">
        <v>66.98999999999999</v>
      </c>
      <c r="S2402" t="n">
        <v>46.36</v>
      </c>
      <c r="T2402" t="n">
        <v>9878.809999999999</v>
      </c>
      <c r="U2402" t="n">
        <v>0.6899999999999999</v>
      </c>
      <c r="V2402" t="n">
        <v>0.89</v>
      </c>
      <c r="W2402" t="n">
        <v>9.23</v>
      </c>
      <c r="X2402" t="n">
        <v>0.63</v>
      </c>
      <c r="Y2402" t="n">
        <v>1</v>
      </c>
      <c r="Z2402" t="n">
        <v>10</v>
      </c>
    </row>
    <row r="2403">
      <c r="A2403" t="n">
        <v>22</v>
      </c>
      <c r="B2403" t="n">
        <v>75</v>
      </c>
      <c r="C2403" t="inlineStr">
        <is>
          <t xml:space="preserve">CONCLUIDO	</t>
        </is>
      </c>
      <c r="D2403" t="n">
        <v>3.6691</v>
      </c>
      <c r="E2403" t="n">
        <v>27.26</v>
      </c>
      <c r="F2403" t="n">
        <v>24</v>
      </c>
      <c r="G2403" t="n">
        <v>45</v>
      </c>
      <c r="H2403" t="n">
        <v>0.73</v>
      </c>
      <c r="I2403" t="n">
        <v>32</v>
      </c>
      <c r="J2403" t="n">
        <v>158.15</v>
      </c>
      <c r="K2403" t="n">
        <v>49.1</v>
      </c>
      <c r="L2403" t="n">
        <v>6.5</v>
      </c>
      <c r="M2403" t="n">
        <v>30</v>
      </c>
      <c r="N2403" t="n">
        <v>27.56</v>
      </c>
      <c r="O2403" t="n">
        <v>19739.33</v>
      </c>
      <c r="P2403" t="n">
        <v>275.42</v>
      </c>
      <c r="Q2403" t="n">
        <v>608.89</v>
      </c>
      <c r="R2403" t="n">
        <v>66.84999999999999</v>
      </c>
      <c r="S2403" t="n">
        <v>46.36</v>
      </c>
      <c r="T2403" t="n">
        <v>9810.700000000001</v>
      </c>
      <c r="U2403" t="n">
        <v>0.6899999999999999</v>
      </c>
      <c r="V2403" t="n">
        <v>0.89</v>
      </c>
      <c r="W2403" t="n">
        <v>9.23</v>
      </c>
      <c r="X2403" t="n">
        <v>0.63</v>
      </c>
      <c r="Y2403" t="n">
        <v>1</v>
      </c>
      <c r="Z2403" t="n">
        <v>10</v>
      </c>
    </row>
    <row r="2404">
      <c r="A2404" t="n">
        <v>23</v>
      </c>
      <c r="B2404" t="n">
        <v>75</v>
      </c>
      <c r="C2404" t="inlineStr">
        <is>
          <t xml:space="preserve">CONCLUIDO	</t>
        </is>
      </c>
      <c r="D2404" t="n">
        <v>3.6747</v>
      </c>
      <c r="E2404" t="n">
        <v>27.21</v>
      </c>
      <c r="F2404" t="n">
        <v>23.99</v>
      </c>
      <c r="G2404" t="n">
        <v>46.43</v>
      </c>
      <c r="H2404" t="n">
        <v>0.75</v>
      </c>
      <c r="I2404" t="n">
        <v>31</v>
      </c>
      <c r="J2404" t="n">
        <v>158.51</v>
      </c>
      <c r="K2404" t="n">
        <v>49.1</v>
      </c>
      <c r="L2404" t="n">
        <v>6.75</v>
      </c>
      <c r="M2404" t="n">
        <v>29</v>
      </c>
      <c r="N2404" t="n">
        <v>27.66</v>
      </c>
      <c r="O2404" t="n">
        <v>19782.99</v>
      </c>
      <c r="P2404" t="n">
        <v>274.58</v>
      </c>
      <c r="Q2404" t="n">
        <v>608.92</v>
      </c>
      <c r="R2404" t="n">
        <v>66.56</v>
      </c>
      <c r="S2404" t="n">
        <v>46.36</v>
      </c>
      <c r="T2404" t="n">
        <v>9673.639999999999</v>
      </c>
      <c r="U2404" t="n">
        <v>0.7</v>
      </c>
      <c r="V2404" t="n">
        <v>0.89</v>
      </c>
      <c r="W2404" t="n">
        <v>9.23</v>
      </c>
      <c r="X2404" t="n">
        <v>0.61</v>
      </c>
      <c r="Y2404" t="n">
        <v>1</v>
      </c>
      <c r="Z2404" t="n">
        <v>10</v>
      </c>
    </row>
    <row r="2405">
      <c r="A2405" t="n">
        <v>24</v>
      </c>
      <c r="B2405" t="n">
        <v>75</v>
      </c>
      <c r="C2405" t="inlineStr">
        <is>
          <t xml:space="preserve">CONCLUIDO	</t>
        </is>
      </c>
      <c r="D2405" t="n">
        <v>3.6902</v>
      </c>
      <c r="E2405" t="n">
        <v>27.1</v>
      </c>
      <c r="F2405" t="n">
        <v>23.94</v>
      </c>
      <c r="G2405" t="n">
        <v>49.52</v>
      </c>
      <c r="H2405" t="n">
        <v>0.78</v>
      </c>
      <c r="I2405" t="n">
        <v>29</v>
      </c>
      <c r="J2405" t="n">
        <v>158.86</v>
      </c>
      <c r="K2405" t="n">
        <v>49.1</v>
      </c>
      <c r="L2405" t="n">
        <v>7</v>
      </c>
      <c r="M2405" t="n">
        <v>27</v>
      </c>
      <c r="N2405" t="n">
        <v>27.77</v>
      </c>
      <c r="O2405" t="n">
        <v>19826.68</v>
      </c>
      <c r="P2405" t="n">
        <v>273.42</v>
      </c>
      <c r="Q2405" t="n">
        <v>608.96</v>
      </c>
      <c r="R2405" t="n">
        <v>64.68000000000001</v>
      </c>
      <c r="S2405" t="n">
        <v>46.36</v>
      </c>
      <c r="T2405" t="n">
        <v>8744.200000000001</v>
      </c>
      <c r="U2405" t="n">
        <v>0.72</v>
      </c>
      <c r="V2405" t="n">
        <v>0.89</v>
      </c>
      <c r="W2405" t="n">
        <v>9.23</v>
      </c>
      <c r="X2405" t="n">
        <v>0.5600000000000001</v>
      </c>
      <c r="Y2405" t="n">
        <v>1</v>
      </c>
      <c r="Z2405" t="n">
        <v>10</v>
      </c>
    </row>
    <row r="2406">
      <c r="A2406" t="n">
        <v>25</v>
      </c>
      <c r="B2406" t="n">
        <v>75</v>
      </c>
      <c r="C2406" t="inlineStr">
        <is>
          <t xml:space="preserve">CONCLUIDO	</t>
        </is>
      </c>
      <c r="D2406" t="n">
        <v>3.6963</v>
      </c>
      <c r="E2406" t="n">
        <v>27.05</v>
      </c>
      <c r="F2406" t="n">
        <v>23.92</v>
      </c>
      <c r="G2406" t="n">
        <v>51.26</v>
      </c>
      <c r="H2406" t="n">
        <v>0.8100000000000001</v>
      </c>
      <c r="I2406" t="n">
        <v>28</v>
      </c>
      <c r="J2406" t="n">
        <v>159.22</v>
      </c>
      <c r="K2406" t="n">
        <v>49.1</v>
      </c>
      <c r="L2406" t="n">
        <v>7.25</v>
      </c>
      <c r="M2406" t="n">
        <v>26</v>
      </c>
      <c r="N2406" t="n">
        <v>27.87</v>
      </c>
      <c r="O2406" t="n">
        <v>19870.53</v>
      </c>
      <c r="P2406" t="n">
        <v>272.74</v>
      </c>
      <c r="Q2406" t="n">
        <v>608.86</v>
      </c>
      <c r="R2406" t="n">
        <v>64.52</v>
      </c>
      <c r="S2406" t="n">
        <v>46.36</v>
      </c>
      <c r="T2406" t="n">
        <v>8669.290000000001</v>
      </c>
      <c r="U2406" t="n">
        <v>0.72</v>
      </c>
      <c r="V2406" t="n">
        <v>0.89</v>
      </c>
      <c r="W2406" t="n">
        <v>9.220000000000001</v>
      </c>
      <c r="X2406" t="n">
        <v>0.55</v>
      </c>
      <c r="Y2406" t="n">
        <v>1</v>
      </c>
      <c r="Z2406" t="n">
        <v>10</v>
      </c>
    </row>
    <row r="2407">
      <c r="A2407" t="n">
        <v>26</v>
      </c>
      <c r="B2407" t="n">
        <v>75</v>
      </c>
      <c r="C2407" t="inlineStr">
        <is>
          <t xml:space="preserve">CONCLUIDO	</t>
        </is>
      </c>
      <c r="D2407" t="n">
        <v>3.7047</v>
      </c>
      <c r="E2407" t="n">
        <v>26.99</v>
      </c>
      <c r="F2407" t="n">
        <v>23.89</v>
      </c>
      <c r="G2407" t="n">
        <v>53.09</v>
      </c>
      <c r="H2407" t="n">
        <v>0.83</v>
      </c>
      <c r="I2407" t="n">
        <v>27</v>
      </c>
      <c r="J2407" t="n">
        <v>159.57</v>
      </c>
      <c r="K2407" t="n">
        <v>49.1</v>
      </c>
      <c r="L2407" t="n">
        <v>7.5</v>
      </c>
      <c r="M2407" t="n">
        <v>25</v>
      </c>
      <c r="N2407" t="n">
        <v>27.98</v>
      </c>
      <c r="O2407" t="n">
        <v>19914.3</v>
      </c>
      <c r="P2407" t="n">
        <v>271.64</v>
      </c>
      <c r="Q2407" t="n">
        <v>608.8200000000001</v>
      </c>
      <c r="R2407" t="n">
        <v>63.54</v>
      </c>
      <c r="S2407" t="n">
        <v>46.36</v>
      </c>
      <c r="T2407" t="n">
        <v>8181.09</v>
      </c>
      <c r="U2407" t="n">
        <v>0.73</v>
      </c>
      <c r="V2407" t="n">
        <v>0.89</v>
      </c>
      <c r="W2407" t="n">
        <v>9.220000000000001</v>
      </c>
      <c r="X2407" t="n">
        <v>0.52</v>
      </c>
      <c r="Y2407" t="n">
        <v>1</v>
      </c>
      <c r="Z2407" t="n">
        <v>10</v>
      </c>
    </row>
    <row r="2408">
      <c r="A2408" t="n">
        <v>27</v>
      </c>
      <c r="B2408" t="n">
        <v>75</v>
      </c>
      <c r="C2408" t="inlineStr">
        <is>
          <t xml:space="preserve">CONCLUIDO	</t>
        </is>
      </c>
      <c r="D2408" t="n">
        <v>3.7146</v>
      </c>
      <c r="E2408" t="n">
        <v>26.92</v>
      </c>
      <c r="F2408" t="n">
        <v>23.85</v>
      </c>
      <c r="G2408" t="n">
        <v>55.04</v>
      </c>
      <c r="H2408" t="n">
        <v>0.86</v>
      </c>
      <c r="I2408" t="n">
        <v>26</v>
      </c>
      <c r="J2408" t="n">
        <v>159.92</v>
      </c>
      <c r="K2408" t="n">
        <v>49.1</v>
      </c>
      <c r="L2408" t="n">
        <v>7.75</v>
      </c>
      <c r="M2408" t="n">
        <v>24</v>
      </c>
      <c r="N2408" t="n">
        <v>28.08</v>
      </c>
      <c r="O2408" t="n">
        <v>19958.1</v>
      </c>
      <c r="P2408" t="n">
        <v>270.81</v>
      </c>
      <c r="Q2408" t="n">
        <v>608.79</v>
      </c>
      <c r="R2408" t="n">
        <v>62.1</v>
      </c>
      <c r="S2408" t="n">
        <v>46.36</v>
      </c>
      <c r="T2408" t="n">
        <v>7469.6</v>
      </c>
      <c r="U2408" t="n">
        <v>0.75</v>
      </c>
      <c r="V2408" t="n">
        <v>0.89</v>
      </c>
      <c r="W2408" t="n">
        <v>9.220000000000001</v>
      </c>
      <c r="X2408" t="n">
        <v>0.48</v>
      </c>
      <c r="Y2408" t="n">
        <v>1</v>
      </c>
      <c r="Z2408" t="n">
        <v>10</v>
      </c>
    </row>
    <row r="2409">
      <c r="A2409" t="n">
        <v>28</v>
      </c>
      <c r="B2409" t="n">
        <v>75</v>
      </c>
      <c r="C2409" t="inlineStr">
        <is>
          <t xml:space="preserve">CONCLUIDO	</t>
        </is>
      </c>
      <c r="D2409" t="n">
        <v>3.709</v>
      </c>
      <c r="E2409" t="n">
        <v>26.96</v>
      </c>
      <c r="F2409" t="n">
        <v>23.89</v>
      </c>
      <c r="G2409" t="n">
        <v>55.13</v>
      </c>
      <c r="H2409" t="n">
        <v>0.88</v>
      </c>
      <c r="I2409" t="n">
        <v>26</v>
      </c>
      <c r="J2409" t="n">
        <v>160.28</v>
      </c>
      <c r="K2409" t="n">
        <v>49.1</v>
      </c>
      <c r="L2409" t="n">
        <v>8</v>
      </c>
      <c r="M2409" t="n">
        <v>24</v>
      </c>
      <c r="N2409" t="n">
        <v>28.19</v>
      </c>
      <c r="O2409" t="n">
        <v>20001.93</v>
      </c>
      <c r="P2409" t="n">
        <v>270.29</v>
      </c>
      <c r="Q2409" t="n">
        <v>608.9400000000001</v>
      </c>
      <c r="R2409" t="n">
        <v>63.29</v>
      </c>
      <c r="S2409" t="n">
        <v>46.36</v>
      </c>
      <c r="T2409" t="n">
        <v>8061.44</v>
      </c>
      <c r="U2409" t="n">
        <v>0.73</v>
      </c>
      <c r="V2409" t="n">
        <v>0.89</v>
      </c>
      <c r="W2409" t="n">
        <v>9.23</v>
      </c>
      <c r="X2409" t="n">
        <v>0.52</v>
      </c>
      <c r="Y2409" t="n">
        <v>1</v>
      </c>
      <c r="Z2409" t="n">
        <v>10</v>
      </c>
    </row>
    <row r="2410">
      <c r="A2410" t="n">
        <v>29</v>
      </c>
      <c r="B2410" t="n">
        <v>75</v>
      </c>
      <c r="C2410" t="inlineStr">
        <is>
          <t xml:space="preserve">CONCLUIDO	</t>
        </is>
      </c>
      <c r="D2410" t="n">
        <v>3.7185</v>
      </c>
      <c r="E2410" t="n">
        <v>26.89</v>
      </c>
      <c r="F2410" t="n">
        <v>23.85</v>
      </c>
      <c r="G2410" t="n">
        <v>57.25</v>
      </c>
      <c r="H2410" t="n">
        <v>0.91</v>
      </c>
      <c r="I2410" t="n">
        <v>25</v>
      </c>
      <c r="J2410" t="n">
        <v>160.64</v>
      </c>
      <c r="K2410" t="n">
        <v>49.1</v>
      </c>
      <c r="L2410" t="n">
        <v>8.25</v>
      </c>
      <c r="M2410" t="n">
        <v>23</v>
      </c>
      <c r="N2410" t="n">
        <v>28.29</v>
      </c>
      <c r="O2410" t="n">
        <v>20045.81</v>
      </c>
      <c r="P2410" t="n">
        <v>269.53</v>
      </c>
      <c r="Q2410" t="n">
        <v>608.91</v>
      </c>
      <c r="R2410" t="n">
        <v>62.29</v>
      </c>
      <c r="S2410" t="n">
        <v>46.36</v>
      </c>
      <c r="T2410" t="n">
        <v>7566.55</v>
      </c>
      <c r="U2410" t="n">
        <v>0.74</v>
      </c>
      <c r="V2410" t="n">
        <v>0.89</v>
      </c>
      <c r="W2410" t="n">
        <v>9.220000000000001</v>
      </c>
      <c r="X2410" t="n">
        <v>0.48</v>
      </c>
      <c r="Y2410" t="n">
        <v>1</v>
      </c>
      <c r="Z2410" t="n">
        <v>10</v>
      </c>
    </row>
    <row r="2411">
      <c r="A2411" t="n">
        <v>30</v>
      </c>
      <c r="B2411" t="n">
        <v>75</v>
      </c>
      <c r="C2411" t="inlineStr">
        <is>
          <t xml:space="preserve">CONCLUIDO	</t>
        </is>
      </c>
      <c r="D2411" t="n">
        <v>3.7263</v>
      </c>
      <c r="E2411" t="n">
        <v>26.84</v>
      </c>
      <c r="F2411" t="n">
        <v>23.83</v>
      </c>
      <c r="G2411" t="n">
        <v>59.57</v>
      </c>
      <c r="H2411" t="n">
        <v>0.9399999999999999</v>
      </c>
      <c r="I2411" t="n">
        <v>24</v>
      </c>
      <c r="J2411" t="n">
        <v>160.99</v>
      </c>
      <c r="K2411" t="n">
        <v>49.1</v>
      </c>
      <c r="L2411" t="n">
        <v>8.5</v>
      </c>
      <c r="M2411" t="n">
        <v>22</v>
      </c>
      <c r="N2411" t="n">
        <v>28.4</v>
      </c>
      <c r="O2411" t="n">
        <v>20089.72</v>
      </c>
      <c r="P2411" t="n">
        <v>268.53</v>
      </c>
      <c r="Q2411" t="n">
        <v>608.89</v>
      </c>
      <c r="R2411" t="n">
        <v>61.6</v>
      </c>
      <c r="S2411" t="n">
        <v>46.36</v>
      </c>
      <c r="T2411" t="n">
        <v>7226.3</v>
      </c>
      <c r="U2411" t="n">
        <v>0.75</v>
      </c>
      <c r="V2411" t="n">
        <v>0.89</v>
      </c>
      <c r="W2411" t="n">
        <v>9.210000000000001</v>
      </c>
      <c r="X2411" t="n">
        <v>0.45</v>
      </c>
      <c r="Y2411" t="n">
        <v>1</v>
      </c>
      <c r="Z2411" t="n">
        <v>10</v>
      </c>
    </row>
    <row r="2412">
      <c r="A2412" t="n">
        <v>31</v>
      </c>
      <c r="B2412" t="n">
        <v>75</v>
      </c>
      <c r="C2412" t="inlineStr">
        <is>
          <t xml:space="preserve">CONCLUIDO	</t>
        </is>
      </c>
      <c r="D2412" t="n">
        <v>3.7332</v>
      </c>
      <c r="E2412" t="n">
        <v>26.79</v>
      </c>
      <c r="F2412" t="n">
        <v>23.81</v>
      </c>
      <c r="G2412" t="n">
        <v>62.11</v>
      </c>
      <c r="H2412" t="n">
        <v>0.96</v>
      </c>
      <c r="I2412" t="n">
        <v>23</v>
      </c>
      <c r="J2412" t="n">
        <v>161.35</v>
      </c>
      <c r="K2412" t="n">
        <v>49.1</v>
      </c>
      <c r="L2412" t="n">
        <v>8.75</v>
      </c>
      <c r="M2412" t="n">
        <v>21</v>
      </c>
      <c r="N2412" t="n">
        <v>28.5</v>
      </c>
      <c r="O2412" t="n">
        <v>20133.66</v>
      </c>
      <c r="P2412" t="n">
        <v>267.46</v>
      </c>
      <c r="Q2412" t="n">
        <v>608.8099999999999</v>
      </c>
      <c r="R2412" t="n">
        <v>60.9</v>
      </c>
      <c r="S2412" t="n">
        <v>46.36</v>
      </c>
      <c r="T2412" t="n">
        <v>6883.59</v>
      </c>
      <c r="U2412" t="n">
        <v>0.76</v>
      </c>
      <c r="V2412" t="n">
        <v>0.9</v>
      </c>
      <c r="W2412" t="n">
        <v>9.220000000000001</v>
      </c>
      <c r="X2412" t="n">
        <v>0.44</v>
      </c>
      <c r="Y2412" t="n">
        <v>1</v>
      </c>
      <c r="Z2412" t="n">
        <v>10</v>
      </c>
    </row>
    <row r="2413">
      <c r="A2413" t="n">
        <v>32</v>
      </c>
      <c r="B2413" t="n">
        <v>75</v>
      </c>
      <c r="C2413" t="inlineStr">
        <is>
          <t xml:space="preserve">CONCLUIDO	</t>
        </is>
      </c>
      <c r="D2413" t="n">
        <v>3.7325</v>
      </c>
      <c r="E2413" t="n">
        <v>26.79</v>
      </c>
      <c r="F2413" t="n">
        <v>23.81</v>
      </c>
      <c r="G2413" t="n">
        <v>62.12</v>
      </c>
      <c r="H2413" t="n">
        <v>0.99</v>
      </c>
      <c r="I2413" t="n">
        <v>23</v>
      </c>
      <c r="J2413" t="n">
        <v>161.71</v>
      </c>
      <c r="K2413" t="n">
        <v>49.1</v>
      </c>
      <c r="L2413" t="n">
        <v>9</v>
      </c>
      <c r="M2413" t="n">
        <v>21</v>
      </c>
      <c r="N2413" t="n">
        <v>28.61</v>
      </c>
      <c r="O2413" t="n">
        <v>20177.64</v>
      </c>
      <c r="P2413" t="n">
        <v>267.15</v>
      </c>
      <c r="Q2413" t="n">
        <v>608.87</v>
      </c>
      <c r="R2413" t="n">
        <v>61.22</v>
      </c>
      <c r="S2413" t="n">
        <v>46.36</v>
      </c>
      <c r="T2413" t="n">
        <v>7041.46</v>
      </c>
      <c r="U2413" t="n">
        <v>0.76</v>
      </c>
      <c r="V2413" t="n">
        <v>0.89</v>
      </c>
      <c r="W2413" t="n">
        <v>9.210000000000001</v>
      </c>
      <c r="X2413" t="n">
        <v>0.44</v>
      </c>
      <c r="Y2413" t="n">
        <v>1</v>
      </c>
      <c r="Z2413" t="n">
        <v>10</v>
      </c>
    </row>
    <row r="2414">
      <c r="A2414" t="n">
        <v>33</v>
      </c>
      <c r="B2414" t="n">
        <v>75</v>
      </c>
      <c r="C2414" t="inlineStr">
        <is>
          <t xml:space="preserve">CONCLUIDO	</t>
        </is>
      </c>
      <c r="D2414" t="n">
        <v>3.7389</v>
      </c>
      <c r="E2414" t="n">
        <v>26.75</v>
      </c>
      <c r="F2414" t="n">
        <v>23.8</v>
      </c>
      <c r="G2414" t="n">
        <v>64.90000000000001</v>
      </c>
      <c r="H2414" t="n">
        <v>1.01</v>
      </c>
      <c r="I2414" t="n">
        <v>22</v>
      </c>
      <c r="J2414" t="n">
        <v>162.06</v>
      </c>
      <c r="K2414" t="n">
        <v>49.1</v>
      </c>
      <c r="L2414" t="n">
        <v>9.25</v>
      </c>
      <c r="M2414" t="n">
        <v>20</v>
      </c>
      <c r="N2414" t="n">
        <v>28.72</v>
      </c>
      <c r="O2414" t="n">
        <v>20221.66</v>
      </c>
      <c r="P2414" t="n">
        <v>266.42</v>
      </c>
      <c r="Q2414" t="n">
        <v>608.8099999999999</v>
      </c>
      <c r="R2414" t="n">
        <v>60.38</v>
      </c>
      <c r="S2414" t="n">
        <v>46.36</v>
      </c>
      <c r="T2414" t="n">
        <v>6629.41</v>
      </c>
      <c r="U2414" t="n">
        <v>0.77</v>
      </c>
      <c r="V2414" t="n">
        <v>0.9</v>
      </c>
      <c r="W2414" t="n">
        <v>9.220000000000001</v>
      </c>
      <c r="X2414" t="n">
        <v>0.42</v>
      </c>
      <c r="Y2414" t="n">
        <v>1</v>
      </c>
      <c r="Z2414" t="n">
        <v>10</v>
      </c>
    </row>
    <row r="2415">
      <c r="A2415" t="n">
        <v>34</v>
      </c>
      <c r="B2415" t="n">
        <v>75</v>
      </c>
      <c r="C2415" t="inlineStr">
        <is>
          <t xml:space="preserve">CONCLUIDO	</t>
        </is>
      </c>
      <c r="D2415" t="n">
        <v>3.7449</v>
      </c>
      <c r="E2415" t="n">
        <v>26.7</v>
      </c>
      <c r="F2415" t="n">
        <v>23.79</v>
      </c>
      <c r="G2415" t="n">
        <v>67.95999999999999</v>
      </c>
      <c r="H2415" t="n">
        <v>1.04</v>
      </c>
      <c r="I2415" t="n">
        <v>21</v>
      </c>
      <c r="J2415" t="n">
        <v>162.42</v>
      </c>
      <c r="K2415" t="n">
        <v>49.1</v>
      </c>
      <c r="L2415" t="n">
        <v>9.5</v>
      </c>
      <c r="M2415" t="n">
        <v>19</v>
      </c>
      <c r="N2415" t="n">
        <v>28.82</v>
      </c>
      <c r="O2415" t="n">
        <v>20265.72</v>
      </c>
      <c r="P2415" t="n">
        <v>265.32</v>
      </c>
      <c r="Q2415" t="n">
        <v>608.8</v>
      </c>
      <c r="R2415" t="n">
        <v>60.23</v>
      </c>
      <c r="S2415" t="n">
        <v>46.36</v>
      </c>
      <c r="T2415" t="n">
        <v>6559.27</v>
      </c>
      <c r="U2415" t="n">
        <v>0.77</v>
      </c>
      <c r="V2415" t="n">
        <v>0.9</v>
      </c>
      <c r="W2415" t="n">
        <v>9.210000000000001</v>
      </c>
      <c r="X2415" t="n">
        <v>0.41</v>
      </c>
      <c r="Y2415" t="n">
        <v>1</v>
      </c>
      <c r="Z2415" t="n">
        <v>10</v>
      </c>
    </row>
    <row r="2416">
      <c r="A2416" t="n">
        <v>35</v>
      </c>
      <c r="B2416" t="n">
        <v>75</v>
      </c>
      <c r="C2416" t="inlineStr">
        <is>
          <t xml:space="preserve">CONCLUIDO	</t>
        </is>
      </c>
      <c r="D2416" t="n">
        <v>3.7466</v>
      </c>
      <c r="E2416" t="n">
        <v>26.69</v>
      </c>
      <c r="F2416" t="n">
        <v>23.77</v>
      </c>
      <c r="G2416" t="n">
        <v>67.92</v>
      </c>
      <c r="H2416" t="n">
        <v>1.06</v>
      </c>
      <c r="I2416" t="n">
        <v>21</v>
      </c>
      <c r="J2416" t="n">
        <v>162.78</v>
      </c>
      <c r="K2416" t="n">
        <v>49.1</v>
      </c>
      <c r="L2416" t="n">
        <v>9.75</v>
      </c>
      <c r="M2416" t="n">
        <v>19</v>
      </c>
      <c r="N2416" t="n">
        <v>28.93</v>
      </c>
      <c r="O2416" t="n">
        <v>20309.81</v>
      </c>
      <c r="P2416" t="n">
        <v>264.9</v>
      </c>
      <c r="Q2416" t="n">
        <v>608.85</v>
      </c>
      <c r="R2416" t="n">
        <v>59.77</v>
      </c>
      <c r="S2416" t="n">
        <v>46.36</v>
      </c>
      <c r="T2416" t="n">
        <v>6329.55</v>
      </c>
      <c r="U2416" t="n">
        <v>0.78</v>
      </c>
      <c r="V2416" t="n">
        <v>0.9</v>
      </c>
      <c r="W2416" t="n">
        <v>9.210000000000001</v>
      </c>
      <c r="X2416" t="n">
        <v>0.4</v>
      </c>
      <c r="Y2416" t="n">
        <v>1</v>
      </c>
      <c r="Z2416" t="n">
        <v>10</v>
      </c>
    </row>
    <row r="2417">
      <c r="A2417" t="n">
        <v>36</v>
      </c>
      <c r="B2417" t="n">
        <v>75</v>
      </c>
      <c r="C2417" t="inlineStr">
        <is>
          <t xml:space="preserve">CONCLUIDO	</t>
        </is>
      </c>
      <c r="D2417" t="n">
        <v>3.7547</v>
      </c>
      <c r="E2417" t="n">
        <v>26.63</v>
      </c>
      <c r="F2417" t="n">
        <v>23.75</v>
      </c>
      <c r="G2417" t="n">
        <v>71.23999999999999</v>
      </c>
      <c r="H2417" t="n">
        <v>1.09</v>
      </c>
      <c r="I2417" t="n">
        <v>20</v>
      </c>
      <c r="J2417" t="n">
        <v>163.13</v>
      </c>
      <c r="K2417" t="n">
        <v>49.1</v>
      </c>
      <c r="L2417" t="n">
        <v>10</v>
      </c>
      <c r="M2417" t="n">
        <v>18</v>
      </c>
      <c r="N2417" t="n">
        <v>29.04</v>
      </c>
      <c r="O2417" t="n">
        <v>20353.94</v>
      </c>
      <c r="P2417" t="n">
        <v>263.72</v>
      </c>
      <c r="Q2417" t="n">
        <v>608.84</v>
      </c>
      <c r="R2417" t="n">
        <v>59.14</v>
      </c>
      <c r="S2417" t="n">
        <v>46.36</v>
      </c>
      <c r="T2417" t="n">
        <v>6019.96</v>
      </c>
      <c r="U2417" t="n">
        <v>0.78</v>
      </c>
      <c r="V2417" t="n">
        <v>0.9</v>
      </c>
      <c r="W2417" t="n">
        <v>9.210000000000001</v>
      </c>
      <c r="X2417" t="n">
        <v>0.37</v>
      </c>
      <c r="Y2417" t="n">
        <v>1</v>
      </c>
      <c r="Z2417" t="n">
        <v>10</v>
      </c>
    </row>
    <row r="2418">
      <c r="A2418" t="n">
        <v>37</v>
      </c>
      <c r="B2418" t="n">
        <v>75</v>
      </c>
      <c r="C2418" t="inlineStr">
        <is>
          <t xml:space="preserve">CONCLUIDO	</t>
        </is>
      </c>
      <c r="D2418" t="n">
        <v>3.7547</v>
      </c>
      <c r="E2418" t="n">
        <v>26.63</v>
      </c>
      <c r="F2418" t="n">
        <v>23.75</v>
      </c>
      <c r="G2418" t="n">
        <v>71.23999999999999</v>
      </c>
      <c r="H2418" t="n">
        <v>1.11</v>
      </c>
      <c r="I2418" t="n">
        <v>20</v>
      </c>
      <c r="J2418" t="n">
        <v>163.49</v>
      </c>
      <c r="K2418" t="n">
        <v>49.1</v>
      </c>
      <c r="L2418" t="n">
        <v>10.25</v>
      </c>
      <c r="M2418" t="n">
        <v>18</v>
      </c>
      <c r="N2418" t="n">
        <v>29.15</v>
      </c>
      <c r="O2418" t="n">
        <v>20398.1</v>
      </c>
      <c r="P2418" t="n">
        <v>263.23</v>
      </c>
      <c r="Q2418" t="n">
        <v>608.84</v>
      </c>
      <c r="R2418" t="n">
        <v>59.01</v>
      </c>
      <c r="S2418" t="n">
        <v>46.36</v>
      </c>
      <c r="T2418" t="n">
        <v>5950.05</v>
      </c>
      <c r="U2418" t="n">
        <v>0.79</v>
      </c>
      <c r="V2418" t="n">
        <v>0.9</v>
      </c>
      <c r="W2418" t="n">
        <v>9.210000000000001</v>
      </c>
      <c r="X2418" t="n">
        <v>0.37</v>
      </c>
      <c r="Y2418" t="n">
        <v>1</v>
      </c>
      <c r="Z2418" t="n">
        <v>10</v>
      </c>
    </row>
    <row r="2419">
      <c r="A2419" t="n">
        <v>38</v>
      </c>
      <c r="B2419" t="n">
        <v>75</v>
      </c>
      <c r="C2419" t="inlineStr">
        <is>
          <t xml:space="preserve">CONCLUIDO	</t>
        </is>
      </c>
      <c r="D2419" t="n">
        <v>3.7617</v>
      </c>
      <c r="E2419" t="n">
        <v>26.58</v>
      </c>
      <c r="F2419" t="n">
        <v>23.73</v>
      </c>
      <c r="G2419" t="n">
        <v>74.93000000000001</v>
      </c>
      <c r="H2419" t="n">
        <v>1.14</v>
      </c>
      <c r="I2419" t="n">
        <v>19</v>
      </c>
      <c r="J2419" t="n">
        <v>163.85</v>
      </c>
      <c r="K2419" t="n">
        <v>49.1</v>
      </c>
      <c r="L2419" t="n">
        <v>10.5</v>
      </c>
      <c r="M2419" t="n">
        <v>17</v>
      </c>
      <c r="N2419" t="n">
        <v>29.26</v>
      </c>
      <c r="O2419" t="n">
        <v>20442.3</v>
      </c>
      <c r="P2419" t="n">
        <v>262.69</v>
      </c>
      <c r="Q2419" t="n">
        <v>608.84</v>
      </c>
      <c r="R2419" t="n">
        <v>58.39</v>
      </c>
      <c r="S2419" t="n">
        <v>46.36</v>
      </c>
      <c r="T2419" t="n">
        <v>5649.52</v>
      </c>
      <c r="U2419" t="n">
        <v>0.79</v>
      </c>
      <c r="V2419" t="n">
        <v>0.9</v>
      </c>
      <c r="W2419" t="n">
        <v>9.210000000000001</v>
      </c>
      <c r="X2419" t="n">
        <v>0.35</v>
      </c>
      <c r="Y2419" t="n">
        <v>1</v>
      </c>
      <c r="Z2419" t="n">
        <v>10</v>
      </c>
    </row>
    <row r="2420">
      <c r="A2420" t="n">
        <v>39</v>
      </c>
      <c r="B2420" t="n">
        <v>75</v>
      </c>
      <c r="C2420" t="inlineStr">
        <is>
          <t xml:space="preserve">CONCLUIDO	</t>
        </is>
      </c>
      <c r="D2420" t="n">
        <v>3.7609</v>
      </c>
      <c r="E2420" t="n">
        <v>26.59</v>
      </c>
      <c r="F2420" t="n">
        <v>23.73</v>
      </c>
      <c r="G2420" t="n">
        <v>74.94</v>
      </c>
      <c r="H2420" t="n">
        <v>1.16</v>
      </c>
      <c r="I2420" t="n">
        <v>19</v>
      </c>
      <c r="J2420" t="n">
        <v>164.21</v>
      </c>
      <c r="K2420" t="n">
        <v>49.1</v>
      </c>
      <c r="L2420" t="n">
        <v>10.75</v>
      </c>
      <c r="M2420" t="n">
        <v>17</v>
      </c>
      <c r="N2420" t="n">
        <v>29.36</v>
      </c>
      <c r="O2420" t="n">
        <v>20486.54</v>
      </c>
      <c r="P2420" t="n">
        <v>262.17</v>
      </c>
      <c r="Q2420" t="n">
        <v>608.79</v>
      </c>
      <c r="R2420" t="n">
        <v>58.62</v>
      </c>
      <c r="S2420" t="n">
        <v>46.36</v>
      </c>
      <c r="T2420" t="n">
        <v>5760.93</v>
      </c>
      <c r="U2420" t="n">
        <v>0.79</v>
      </c>
      <c r="V2420" t="n">
        <v>0.9</v>
      </c>
      <c r="W2420" t="n">
        <v>9.210000000000001</v>
      </c>
      <c r="X2420" t="n">
        <v>0.36</v>
      </c>
      <c r="Y2420" t="n">
        <v>1</v>
      </c>
      <c r="Z2420" t="n">
        <v>10</v>
      </c>
    </row>
    <row r="2421">
      <c r="A2421" t="n">
        <v>40</v>
      </c>
      <c r="B2421" t="n">
        <v>75</v>
      </c>
      <c r="C2421" t="inlineStr">
        <is>
          <t xml:space="preserve">CONCLUIDO	</t>
        </is>
      </c>
      <c r="D2421" t="n">
        <v>3.7686</v>
      </c>
      <c r="E2421" t="n">
        <v>26.53</v>
      </c>
      <c r="F2421" t="n">
        <v>23.71</v>
      </c>
      <c r="G2421" t="n">
        <v>79.03</v>
      </c>
      <c r="H2421" t="n">
        <v>1.18</v>
      </c>
      <c r="I2421" t="n">
        <v>18</v>
      </c>
      <c r="J2421" t="n">
        <v>164.57</v>
      </c>
      <c r="K2421" t="n">
        <v>49.1</v>
      </c>
      <c r="L2421" t="n">
        <v>11</v>
      </c>
      <c r="M2421" t="n">
        <v>16</v>
      </c>
      <c r="N2421" t="n">
        <v>29.47</v>
      </c>
      <c r="O2421" t="n">
        <v>20530.82</v>
      </c>
      <c r="P2421" t="n">
        <v>260.52</v>
      </c>
      <c r="Q2421" t="n">
        <v>608.85</v>
      </c>
      <c r="R2421" t="n">
        <v>58.04</v>
      </c>
      <c r="S2421" t="n">
        <v>46.36</v>
      </c>
      <c r="T2421" t="n">
        <v>5477.27</v>
      </c>
      <c r="U2421" t="n">
        <v>0.8</v>
      </c>
      <c r="V2421" t="n">
        <v>0.9</v>
      </c>
      <c r="W2421" t="n">
        <v>9.199999999999999</v>
      </c>
      <c r="X2421" t="n">
        <v>0.34</v>
      </c>
      <c r="Y2421" t="n">
        <v>1</v>
      </c>
      <c r="Z2421" t="n">
        <v>10</v>
      </c>
    </row>
    <row r="2422">
      <c r="A2422" t="n">
        <v>41</v>
      </c>
      <c r="B2422" t="n">
        <v>75</v>
      </c>
      <c r="C2422" t="inlineStr">
        <is>
          <t xml:space="preserve">CONCLUIDO	</t>
        </is>
      </c>
      <c r="D2422" t="n">
        <v>3.7713</v>
      </c>
      <c r="E2422" t="n">
        <v>26.52</v>
      </c>
      <c r="F2422" t="n">
        <v>23.69</v>
      </c>
      <c r="G2422" t="n">
        <v>78.97</v>
      </c>
      <c r="H2422" t="n">
        <v>1.21</v>
      </c>
      <c r="I2422" t="n">
        <v>18</v>
      </c>
      <c r="J2422" t="n">
        <v>164.93</v>
      </c>
      <c r="K2422" t="n">
        <v>49.1</v>
      </c>
      <c r="L2422" t="n">
        <v>11.25</v>
      </c>
      <c r="M2422" t="n">
        <v>16</v>
      </c>
      <c r="N2422" t="n">
        <v>29.58</v>
      </c>
      <c r="O2422" t="n">
        <v>20575.13</v>
      </c>
      <c r="P2422" t="n">
        <v>260.53</v>
      </c>
      <c r="Q2422" t="n">
        <v>608.83</v>
      </c>
      <c r="R2422" t="n">
        <v>57.3</v>
      </c>
      <c r="S2422" t="n">
        <v>46.36</v>
      </c>
      <c r="T2422" t="n">
        <v>5108.29</v>
      </c>
      <c r="U2422" t="n">
        <v>0.8100000000000001</v>
      </c>
      <c r="V2422" t="n">
        <v>0.9</v>
      </c>
      <c r="W2422" t="n">
        <v>9.199999999999999</v>
      </c>
      <c r="X2422" t="n">
        <v>0.32</v>
      </c>
      <c r="Y2422" t="n">
        <v>1</v>
      </c>
      <c r="Z2422" t="n">
        <v>10</v>
      </c>
    </row>
    <row r="2423">
      <c r="A2423" t="n">
        <v>42</v>
      </c>
      <c r="B2423" t="n">
        <v>75</v>
      </c>
      <c r="C2423" t="inlineStr">
        <is>
          <t xml:space="preserve">CONCLUIDO	</t>
        </is>
      </c>
      <c r="D2423" t="n">
        <v>3.7686</v>
      </c>
      <c r="E2423" t="n">
        <v>26.54</v>
      </c>
      <c r="F2423" t="n">
        <v>23.71</v>
      </c>
      <c r="G2423" t="n">
        <v>79.03</v>
      </c>
      <c r="H2423" t="n">
        <v>1.23</v>
      </c>
      <c r="I2423" t="n">
        <v>18</v>
      </c>
      <c r="J2423" t="n">
        <v>165.29</v>
      </c>
      <c r="K2423" t="n">
        <v>49.1</v>
      </c>
      <c r="L2423" t="n">
        <v>11.5</v>
      </c>
      <c r="M2423" t="n">
        <v>16</v>
      </c>
      <c r="N2423" t="n">
        <v>29.69</v>
      </c>
      <c r="O2423" t="n">
        <v>20619.48</v>
      </c>
      <c r="P2423" t="n">
        <v>259.14</v>
      </c>
      <c r="Q2423" t="n">
        <v>608.76</v>
      </c>
      <c r="R2423" t="n">
        <v>57.85</v>
      </c>
      <c r="S2423" t="n">
        <v>46.36</v>
      </c>
      <c r="T2423" t="n">
        <v>5382.52</v>
      </c>
      <c r="U2423" t="n">
        <v>0.8</v>
      </c>
      <c r="V2423" t="n">
        <v>0.9</v>
      </c>
      <c r="W2423" t="n">
        <v>9.210000000000001</v>
      </c>
      <c r="X2423" t="n">
        <v>0.34</v>
      </c>
      <c r="Y2423" t="n">
        <v>1</v>
      </c>
      <c r="Z2423" t="n">
        <v>10</v>
      </c>
    </row>
    <row r="2424">
      <c r="A2424" t="n">
        <v>43</v>
      </c>
      <c r="B2424" t="n">
        <v>75</v>
      </c>
      <c r="C2424" t="inlineStr">
        <is>
          <t xml:space="preserve">CONCLUIDO	</t>
        </is>
      </c>
      <c r="D2424" t="n">
        <v>3.7761</v>
      </c>
      <c r="E2424" t="n">
        <v>26.48</v>
      </c>
      <c r="F2424" t="n">
        <v>23.69</v>
      </c>
      <c r="G2424" t="n">
        <v>83.59999999999999</v>
      </c>
      <c r="H2424" t="n">
        <v>1.26</v>
      </c>
      <c r="I2424" t="n">
        <v>17</v>
      </c>
      <c r="J2424" t="n">
        <v>165.65</v>
      </c>
      <c r="K2424" t="n">
        <v>49.1</v>
      </c>
      <c r="L2424" t="n">
        <v>11.75</v>
      </c>
      <c r="M2424" t="n">
        <v>15</v>
      </c>
      <c r="N2424" t="n">
        <v>29.8</v>
      </c>
      <c r="O2424" t="n">
        <v>20663.87</v>
      </c>
      <c r="P2424" t="n">
        <v>258.63</v>
      </c>
      <c r="Q2424" t="n">
        <v>608.88</v>
      </c>
      <c r="R2424" t="n">
        <v>57.04</v>
      </c>
      <c r="S2424" t="n">
        <v>46.36</v>
      </c>
      <c r="T2424" t="n">
        <v>4983.29</v>
      </c>
      <c r="U2424" t="n">
        <v>0.8100000000000001</v>
      </c>
      <c r="V2424" t="n">
        <v>0.9</v>
      </c>
      <c r="W2424" t="n">
        <v>9.210000000000001</v>
      </c>
      <c r="X2424" t="n">
        <v>0.31</v>
      </c>
      <c r="Y2424" t="n">
        <v>1</v>
      </c>
      <c r="Z2424" t="n">
        <v>10</v>
      </c>
    </row>
    <row r="2425">
      <c r="A2425" t="n">
        <v>44</v>
      </c>
      <c r="B2425" t="n">
        <v>75</v>
      </c>
      <c r="C2425" t="inlineStr">
        <is>
          <t xml:space="preserve">CONCLUIDO	</t>
        </is>
      </c>
      <c r="D2425" t="n">
        <v>3.7737</v>
      </c>
      <c r="E2425" t="n">
        <v>26.5</v>
      </c>
      <c r="F2425" t="n">
        <v>23.7</v>
      </c>
      <c r="G2425" t="n">
        <v>83.66</v>
      </c>
      <c r="H2425" t="n">
        <v>1.28</v>
      </c>
      <c r="I2425" t="n">
        <v>17</v>
      </c>
      <c r="J2425" t="n">
        <v>166.01</v>
      </c>
      <c r="K2425" t="n">
        <v>49.1</v>
      </c>
      <c r="L2425" t="n">
        <v>12</v>
      </c>
      <c r="M2425" t="n">
        <v>15</v>
      </c>
      <c r="N2425" t="n">
        <v>29.91</v>
      </c>
      <c r="O2425" t="n">
        <v>20708.3</v>
      </c>
      <c r="P2425" t="n">
        <v>258.48</v>
      </c>
      <c r="Q2425" t="n">
        <v>608.84</v>
      </c>
      <c r="R2425" t="n">
        <v>57.57</v>
      </c>
      <c r="S2425" t="n">
        <v>46.36</v>
      </c>
      <c r="T2425" t="n">
        <v>5246.73</v>
      </c>
      <c r="U2425" t="n">
        <v>0.8100000000000001</v>
      </c>
      <c r="V2425" t="n">
        <v>0.9</v>
      </c>
      <c r="W2425" t="n">
        <v>9.210000000000001</v>
      </c>
      <c r="X2425" t="n">
        <v>0.33</v>
      </c>
      <c r="Y2425" t="n">
        <v>1</v>
      </c>
      <c r="Z2425" t="n">
        <v>10</v>
      </c>
    </row>
    <row r="2426">
      <c r="A2426" t="n">
        <v>45</v>
      </c>
      <c r="B2426" t="n">
        <v>75</v>
      </c>
      <c r="C2426" t="inlineStr">
        <is>
          <t xml:space="preserve">CONCLUIDO	</t>
        </is>
      </c>
      <c r="D2426" t="n">
        <v>3.7818</v>
      </c>
      <c r="E2426" t="n">
        <v>26.44</v>
      </c>
      <c r="F2426" t="n">
        <v>23.68</v>
      </c>
      <c r="G2426" t="n">
        <v>88.79000000000001</v>
      </c>
      <c r="H2426" t="n">
        <v>1.3</v>
      </c>
      <c r="I2426" t="n">
        <v>16</v>
      </c>
      <c r="J2426" t="n">
        <v>166.37</v>
      </c>
      <c r="K2426" t="n">
        <v>49.1</v>
      </c>
      <c r="L2426" t="n">
        <v>12.25</v>
      </c>
      <c r="M2426" t="n">
        <v>14</v>
      </c>
      <c r="N2426" t="n">
        <v>30.02</v>
      </c>
      <c r="O2426" t="n">
        <v>20752.76</v>
      </c>
      <c r="P2426" t="n">
        <v>256.93</v>
      </c>
      <c r="Q2426" t="n">
        <v>608.8200000000001</v>
      </c>
      <c r="R2426" t="n">
        <v>56.85</v>
      </c>
      <c r="S2426" t="n">
        <v>46.36</v>
      </c>
      <c r="T2426" t="n">
        <v>4890.4</v>
      </c>
      <c r="U2426" t="n">
        <v>0.82</v>
      </c>
      <c r="V2426" t="n">
        <v>0.9</v>
      </c>
      <c r="W2426" t="n">
        <v>9.210000000000001</v>
      </c>
      <c r="X2426" t="n">
        <v>0.3</v>
      </c>
      <c r="Y2426" t="n">
        <v>1</v>
      </c>
      <c r="Z2426" t="n">
        <v>10</v>
      </c>
    </row>
    <row r="2427">
      <c r="A2427" t="n">
        <v>46</v>
      </c>
      <c r="B2427" t="n">
        <v>75</v>
      </c>
      <c r="C2427" t="inlineStr">
        <is>
          <t xml:space="preserve">CONCLUIDO	</t>
        </is>
      </c>
      <c r="D2427" t="n">
        <v>3.7828</v>
      </c>
      <c r="E2427" t="n">
        <v>26.44</v>
      </c>
      <c r="F2427" t="n">
        <v>23.67</v>
      </c>
      <c r="G2427" t="n">
        <v>88.76000000000001</v>
      </c>
      <c r="H2427" t="n">
        <v>1.33</v>
      </c>
      <c r="I2427" t="n">
        <v>16</v>
      </c>
      <c r="J2427" t="n">
        <v>166.73</v>
      </c>
      <c r="K2427" t="n">
        <v>49.1</v>
      </c>
      <c r="L2427" t="n">
        <v>12.5</v>
      </c>
      <c r="M2427" t="n">
        <v>14</v>
      </c>
      <c r="N2427" t="n">
        <v>30.13</v>
      </c>
      <c r="O2427" t="n">
        <v>20797.26</v>
      </c>
      <c r="P2427" t="n">
        <v>256.99</v>
      </c>
      <c r="Q2427" t="n">
        <v>608.86</v>
      </c>
      <c r="R2427" t="n">
        <v>56.72</v>
      </c>
      <c r="S2427" t="n">
        <v>46.36</v>
      </c>
      <c r="T2427" t="n">
        <v>4826.95</v>
      </c>
      <c r="U2427" t="n">
        <v>0.82</v>
      </c>
      <c r="V2427" t="n">
        <v>0.9</v>
      </c>
      <c r="W2427" t="n">
        <v>9.199999999999999</v>
      </c>
      <c r="X2427" t="n">
        <v>0.3</v>
      </c>
      <c r="Y2427" t="n">
        <v>1</v>
      </c>
      <c r="Z2427" t="n">
        <v>10</v>
      </c>
    </row>
    <row r="2428">
      <c r="A2428" t="n">
        <v>47</v>
      </c>
      <c r="B2428" t="n">
        <v>75</v>
      </c>
      <c r="C2428" t="inlineStr">
        <is>
          <t xml:space="preserve">CONCLUIDO	</t>
        </is>
      </c>
      <c r="D2428" t="n">
        <v>3.7811</v>
      </c>
      <c r="E2428" t="n">
        <v>26.45</v>
      </c>
      <c r="F2428" t="n">
        <v>23.68</v>
      </c>
      <c r="G2428" t="n">
        <v>88.81</v>
      </c>
      <c r="H2428" t="n">
        <v>1.35</v>
      </c>
      <c r="I2428" t="n">
        <v>16</v>
      </c>
      <c r="J2428" t="n">
        <v>167.09</v>
      </c>
      <c r="K2428" t="n">
        <v>49.1</v>
      </c>
      <c r="L2428" t="n">
        <v>12.75</v>
      </c>
      <c r="M2428" t="n">
        <v>14</v>
      </c>
      <c r="N2428" t="n">
        <v>30.25</v>
      </c>
      <c r="O2428" t="n">
        <v>20841.8</v>
      </c>
      <c r="P2428" t="n">
        <v>256.18</v>
      </c>
      <c r="Q2428" t="n">
        <v>608.79</v>
      </c>
      <c r="R2428" t="n">
        <v>57.21</v>
      </c>
      <c r="S2428" t="n">
        <v>46.36</v>
      </c>
      <c r="T2428" t="n">
        <v>5070.4</v>
      </c>
      <c r="U2428" t="n">
        <v>0.8100000000000001</v>
      </c>
      <c r="V2428" t="n">
        <v>0.9</v>
      </c>
      <c r="W2428" t="n">
        <v>9.199999999999999</v>
      </c>
      <c r="X2428" t="n">
        <v>0.31</v>
      </c>
      <c r="Y2428" t="n">
        <v>1</v>
      </c>
      <c r="Z2428" t="n">
        <v>10</v>
      </c>
    </row>
    <row r="2429">
      <c r="A2429" t="n">
        <v>48</v>
      </c>
      <c r="B2429" t="n">
        <v>75</v>
      </c>
      <c r="C2429" t="inlineStr">
        <is>
          <t xml:space="preserve">CONCLUIDO	</t>
        </is>
      </c>
      <c r="D2429" t="n">
        <v>3.7889</v>
      </c>
      <c r="E2429" t="n">
        <v>26.39</v>
      </c>
      <c r="F2429" t="n">
        <v>23.66</v>
      </c>
      <c r="G2429" t="n">
        <v>94.63</v>
      </c>
      <c r="H2429" t="n">
        <v>1.38</v>
      </c>
      <c r="I2429" t="n">
        <v>15</v>
      </c>
      <c r="J2429" t="n">
        <v>167.45</v>
      </c>
      <c r="K2429" t="n">
        <v>49.1</v>
      </c>
      <c r="L2429" t="n">
        <v>13</v>
      </c>
      <c r="M2429" t="n">
        <v>13</v>
      </c>
      <c r="N2429" t="n">
        <v>30.36</v>
      </c>
      <c r="O2429" t="n">
        <v>20886.38</v>
      </c>
      <c r="P2429" t="n">
        <v>254.32</v>
      </c>
      <c r="Q2429" t="n">
        <v>608.8099999999999</v>
      </c>
      <c r="R2429" t="n">
        <v>56.46</v>
      </c>
      <c r="S2429" t="n">
        <v>46.36</v>
      </c>
      <c r="T2429" t="n">
        <v>4702.66</v>
      </c>
      <c r="U2429" t="n">
        <v>0.82</v>
      </c>
      <c r="V2429" t="n">
        <v>0.9</v>
      </c>
      <c r="W2429" t="n">
        <v>9.199999999999999</v>
      </c>
      <c r="X2429" t="n">
        <v>0.29</v>
      </c>
      <c r="Y2429" t="n">
        <v>1</v>
      </c>
      <c r="Z2429" t="n">
        <v>10</v>
      </c>
    </row>
    <row r="2430">
      <c r="A2430" t="n">
        <v>49</v>
      </c>
      <c r="B2430" t="n">
        <v>75</v>
      </c>
      <c r="C2430" t="inlineStr">
        <is>
          <t xml:space="preserve">CONCLUIDO	</t>
        </is>
      </c>
      <c r="D2430" t="n">
        <v>3.7904</v>
      </c>
      <c r="E2430" t="n">
        <v>26.38</v>
      </c>
      <c r="F2430" t="n">
        <v>23.65</v>
      </c>
      <c r="G2430" t="n">
        <v>94.59</v>
      </c>
      <c r="H2430" t="n">
        <v>1.4</v>
      </c>
      <c r="I2430" t="n">
        <v>15</v>
      </c>
      <c r="J2430" t="n">
        <v>167.81</v>
      </c>
      <c r="K2430" t="n">
        <v>49.1</v>
      </c>
      <c r="L2430" t="n">
        <v>13.25</v>
      </c>
      <c r="M2430" t="n">
        <v>13</v>
      </c>
      <c r="N2430" t="n">
        <v>30.47</v>
      </c>
      <c r="O2430" t="n">
        <v>20930.99</v>
      </c>
      <c r="P2430" t="n">
        <v>254.68</v>
      </c>
      <c r="Q2430" t="n">
        <v>608.78</v>
      </c>
      <c r="R2430" t="n">
        <v>55.91</v>
      </c>
      <c r="S2430" t="n">
        <v>46.36</v>
      </c>
      <c r="T2430" t="n">
        <v>4425.13</v>
      </c>
      <c r="U2430" t="n">
        <v>0.83</v>
      </c>
      <c r="V2430" t="n">
        <v>0.9</v>
      </c>
      <c r="W2430" t="n">
        <v>9.199999999999999</v>
      </c>
      <c r="X2430" t="n">
        <v>0.28</v>
      </c>
      <c r="Y2430" t="n">
        <v>1</v>
      </c>
      <c r="Z2430" t="n">
        <v>10</v>
      </c>
    </row>
    <row r="2431">
      <c r="A2431" t="n">
        <v>50</v>
      </c>
      <c r="B2431" t="n">
        <v>75</v>
      </c>
      <c r="C2431" t="inlineStr">
        <is>
          <t xml:space="preserve">CONCLUIDO	</t>
        </is>
      </c>
      <c r="D2431" t="n">
        <v>3.7879</v>
      </c>
      <c r="E2431" t="n">
        <v>26.4</v>
      </c>
      <c r="F2431" t="n">
        <v>23.67</v>
      </c>
      <c r="G2431" t="n">
        <v>94.66</v>
      </c>
      <c r="H2431" t="n">
        <v>1.42</v>
      </c>
      <c r="I2431" t="n">
        <v>15</v>
      </c>
      <c r="J2431" t="n">
        <v>168.18</v>
      </c>
      <c r="K2431" t="n">
        <v>49.1</v>
      </c>
      <c r="L2431" t="n">
        <v>13.5</v>
      </c>
      <c r="M2431" t="n">
        <v>13</v>
      </c>
      <c r="N2431" t="n">
        <v>30.58</v>
      </c>
      <c r="O2431" t="n">
        <v>20975.64</v>
      </c>
      <c r="P2431" t="n">
        <v>254.53</v>
      </c>
      <c r="Q2431" t="n">
        <v>608.8099999999999</v>
      </c>
      <c r="R2431" t="n">
        <v>56.39</v>
      </c>
      <c r="S2431" t="n">
        <v>46.36</v>
      </c>
      <c r="T2431" t="n">
        <v>4669.44</v>
      </c>
      <c r="U2431" t="n">
        <v>0.82</v>
      </c>
      <c r="V2431" t="n">
        <v>0.9</v>
      </c>
      <c r="W2431" t="n">
        <v>9.210000000000001</v>
      </c>
      <c r="X2431" t="n">
        <v>0.29</v>
      </c>
      <c r="Y2431" t="n">
        <v>1</v>
      </c>
      <c r="Z2431" t="n">
        <v>10</v>
      </c>
    </row>
    <row r="2432">
      <c r="A2432" t="n">
        <v>51</v>
      </c>
      <c r="B2432" t="n">
        <v>75</v>
      </c>
      <c r="C2432" t="inlineStr">
        <is>
          <t xml:space="preserve">CONCLUIDO	</t>
        </is>
      </c>
      <c r="D2432" t="n">
        <v>3.7902</v>
      </c>
      <c r="E2432" t="n">
        <v>26.38</v>
      </c>
      <c r="F2432" t="n">
        <v>23.65</v>
      </c>
      <c r="G2432" t="n">
        <v>94.59999999999999</v>
      </c>
      <c r="H2432" t="n">
        <v>1.45</v>
      </c>
      <c r="I2432" t="n">
        <v>15</v>
      </c>
      <c r="J2432" t="n">
        <v>168.54</v>
      </c>
      <c r="K2432" t="n">
        <v>49.1</v>
      </c>
      <c r="L2432" t="n">
        <v>13.75</v>
      </c>
      <c r="M2432" t="n">
        <v>13</v>
      </c>
      <c r="N2432" t="n">
        <v>30.69</v>
      </c>
      <c r="O2432" t="n">
        <v>21020.34</v>
      </c>
      <c r="P2432" t="n">
        <v>252.54</v>
      </c>
      <c r="Q2432" t="n">
        <v>608.79</v>
      </c>
      <c r="R2432" t="n">
        <v>56.08</v>
      </c>
      <c r="S2432" t="n">
        <v>46.36</v>
      </c>
      <c r="T2432" t="n">
        <v>4510.68</v>
      </c>
      <c r="U2432" t="n">
        <v>0.83</v>
      </c>
      <c r="V2432" t="n">
        <v>0.9</v>
      </c>
      <c r="W2432" t="n">
        <v>9.199999999999999</v>
      </c>
      <c r="X2432" t="n">
        <v>0.28</v>
      </c>
      <c r="Y2432" t="n">
        <v>1</v>
      </c>
      <c r="Z2432" t="n">
        <v>10</v>
      </c>
    </row>
    <row r="2433">
      <c r="A2433" t="n">
        <v>52</v>
      </c>
      <c r="B2433" t="n">
        <v>75</v>
      </c>
      <c r="C2433" t="inlineStr">
        <is>
          <t xml:space="preserve">CONCLUIDO	</t>
        </is>
      </c>
      <c r="D2433" t="n">
        <v>3.7982</v>
      </c>
      <c r="E2433" t="n">
        <v>26.33</v>
      </c>
      <c r="F2433" t="n">
        <v>23.62</v>
      </c>
      <c r="G2433" t="n">
        <v>101.25</v>
      </c>
      <c r="H2433" t="n">
        <v>1.47</v>
      </c>
      <c r="I2433" t="n">
        <v>14</v>
      </c>
      <c r="J2433" t="n">
        <v>168.9</v>
      </c>
      <c r="K2433" t="n">
        <v>49.1</v>
      </c>
      <c r="L2433" t="n">
        <v>14</v>
      </c>
      <c r="M2433" t="n">
        <v>12</v>
      </c>
      <c r="N2433" t="n">
        <v>30.81</v>
      </c>
      <c r="O2433" t="n">
        <v>21065.06</v>
      </c>
      <c r="P2433" t="n">
        <v>251.99</v>
      </c>
      <c r="Q2433" t="n">
        <v>608.8099999999999</v>
      </c>
      <c r="R2433" t="n">
        <v>55.29</v>
      </c>
      <c r="S2433" t="n">
        <v>46.36</v>
      </c>
      <c r="T2433" t="n">
        <v>4120.06</v>
      </c>
      <c r="U2433" t="n">
        <v>0.84</v>
      </c>
      <c r="V2433" t="n">
        <v>0.9</v>
      </c>
      <c r="W2433" t="n">
        <v>9.199999999999999</v>
      </c>
      <c r="X2433" t="n">
        <v>0.25</v>
      </c>
      <c r="Y2433" t="n">
        <v>1</v>
      </c>
      <c r="Z2433" t="n">
        <v>10</v>
      </c>
    </row>
    <row r="2434">
      <c r="A2434" t="n">
        <v>53</v>
      </c>
      <c r="B2434" t="n">
        <v>75</v>
      </c>
      <c r="C2434" t="inlineStr">
        <is>
          <t xml:space="preserve">CONCLUIDO	</t>
        </is>
      </c>
      <c r="D2434" t="n">
        <v>3.8</v>
      </c>
      <c r="E2434" t="n">
        <v>26.32</v>
      </c>
      <c r="F2434" t="n">
        <v>23.61</v>
      </c>
      <c r="G2434" t="n">
        <v>101.19</v>
      </c>
      <c r="H2434" t="n">
        <v>1.49</v>
      </c>
      <c r="I2434" t="n">
        <v>14</v>
      </c>
      <c r="J2434" t="n">
        <v>169.26</v>
      </c>
      <c r="K2434" t="n">
        <v>49.1</v>
      </c>
      <c r="L2434" t="n">
        <v>14.25</v>
      </c>
      <c r="M2434" t="n">
        <v>12</v>
      </c>
      <c r="N2434" t="n">
        <v>30.92</v>
      </c>
      <c r="O2434" t="n">
        <v>21109.83</v>
      </c>
      <c r="P2434" t="n">
        <v>251.58</v>
      </c>
      <c r="Q2434" t="n">
        <v>608.77</v>
      </c>
      <c r="R2434" t="n">
        <v>54.79</v>
      </c>
      <c r="S2434" t="n">
        <v>46.36</v>
      </c>
      <c r="T2434" t="n">
        <v>3871.65</v>
      </c>
      <c r="U2434" t="n">
        <v>0.85</v>
      </c>
      <c r="V2434" t="n">
        <v>0.9</v>
      </c>
      <c r="W2434" t="n">
        <v>9.199999999999999</v>
      </c>
      <c r="X2434" t="n">
        <v>0.24</v>
      </c>
      <c r="Y2434" t="n">
        <v>1</v>
      </c>
      <c r="Z2434" t="n">
        <v>10</v>
      </c>
    </row>
    <row r="2435">
      <c r="A2435" t="n">
        <v>54</v>
      </c>
      <c r="B2435" t="n">
        <v>75</v>
      </c>
      <c r="C2435" t="inlineStr">
        <is>
          <t xml:space="preserve">CONCLUIDO	</t>
        </is>
      </c>
      <c r="D2435" t="n">
        <v>3.799</v>
      </c>
      <c r="E2435" t="n">
        <v>26.32</v>
      </c>
      <c r="F2435" t="n">
        <v>23.62</v>
      </c>
      <c r="G2435" t="n">
        <v>101.22</v>
      </c>
      <c r="H2435" t="n">
        <v>1.52</v>
      </c>
      <c r="I2435" t="n">
        <v>14</v>
      </c>
      <c r="J2435" t="n">
        <v>169.63</v>
      </c>
      <c r="K2435" t="n">
        <v>49.1</v>
      </c>
      <c r="L2435" t="n">
        <v>14.5</v>
      </c>
      <c r="M2435" t="n">
        <v>12</v>
      </c>
      <c r="N2435" t="n">
        <v>31.03</v>
      </c>
      <c r="O2435" t="n">
        <v>21154.64</v>
      </c>
      <c r="P2435" t="n">
        <v>250.83</v>
      </c>
      <c r="Q2435" t="n">
        <v>608.78</v>
      </c>
      <c r="R2435" t="n">
        <v>55.05</v>
      </c>
      <c r="S2435" t="n">
        <v>46.36</v>
      </c>
      <c r="T2435" t="n">
        <v>4002.92</v>
      </c>
      <c r="U2435" t="n">
        <v>0.84</v>
      </c>
      <c r="V2435" t="n">
        <v>0.9</v>
      </c>
      <c r="W2435" t="n">
        <v>9.199999999999999</v>
      </c>
      <c r="X2435" t="n">
        <v>0.25</v>
      </c>
      <c r="Y2435" t="n">
        <v>1</v>
      </c>
      <c r="Z2435" t="n">
        <v>10</v>
      </c>
    </row>
    <row r="2436">
      <c r="A2436" t="n">
        <v>55</v>
      </c>
      <c r="B2436" t="n">
        <v>75</v>
      </c>
      <c r="C2436" t="inlineStr">
        <is>
          <t xml:space="preserve">CONCLUIDO	</t>
        </is>
      </c>
      <c r="D2436" t="n">
        <v>3.7961</v>
      </c>
      <c r="E2436" t="n">
        <v>26.34</v>
      </c>
      <c r="F2436" t="n">
        <v>23.64</v>
      </c>
      <c r="G2436" t="n">
        <v>101.31</v>
      </c>
      <c r="H2436" t="n">
        <v>1.54</v>
      </c>
      <c r="I2436" t="n">
        <v>14</v>
      </c>
      <c r="J2436" t="n">
        <v>169.99</v>
      </c>
      <c r="K2436" t="n">
        <v>49.1</v>
      </c>
      <c r="L2436" t="n">
        <v>14.75</v>
      </c>
      <c r="M2436" t="n">
        <v>12</v>
      </c>
      <c r="N2436" t="n">
        <v>31.15</v>
      </c>
      <c r="O2436" t="n">
        <v>21199.48</v>
      </c>
      <c r="P2436" t="n">
        <v>249.73</v>
      </c>
      <c r="Q2436" t="n">
        <v>608.8099999999999</v>
      </c>
      <c r="R2436" t="n">
        <v>55.63</v>
      </c>
      <c r="S2436" t="n">
        <v>46.36</v>
      </c>
      <c r="T2436" t="n">
        <v>4290.42</v>
      </c>
      <c r="U2436" t="n">
        <v>0.83</v>
      </c>
      <c r="V2436" t="n">
        <v>0.9</v>
      </c>
      <c r="W2436" t="n">
        <v>9.199999999999999</v>
      </c>
      <c r="X2436" t="n">
        <v>0.27</v>
      </c>
      <c r="Y2436" t="n">
        <v>1</v>
      </c>
      <c r="Z2436" t="n">
        <v>10</v>
      </c>
    </row>
    <row r="2437">
      <c r="A2437" t="n">
        <v>56</v>
      </c>
      <c r="B2437" t="n">
        <v>75</v>
      </c>
      <c r="C2437" t="inlineStr">
        <is>
          <t xml:space="preserve">CONCLUIDO	</t>
        </is>
      </c>
      <c r="D2437" t="n">
        <v>3.8042</v>
      </c>
      <c r="E2437" t="n">
        <v>26.29</v>
      </c>
      <c r="F2437" t="n">
        <v>23.61</v>
      </c>
      <c r="G2437" t="n">
        <v>108.98</v>
      </c>
      <c r="H2437" t="n">
        <v>1.56</v>
      </c>
      <c r="I2437" t="n">
        <v>13</v>
      </c>
      <c r="J2437" t="n">
        <v>170.35</v>
      </c>
      <c r="K2437" t="n">
        <v>49.1</v>
      </c>
      <c r="L2437" t="n">
        <v>15</v>
      </c>
      <c r="M2437" t="n">
        <v>11</v>
      </c>
      <c r="N2437" t="n">
        <v>31.26</v>
      </c>
      <c r="O2437" t="n">
        <v>21244.37</v>
      </c>
      <c r="P2437" t="n">
        <v>249.48</v>
      </c>
      <c r="Q2437" t="n">
        <v>608.75</v>
      </c>
      <c r="R2437" t="n">
        <v>54.9</v>
      </c>
      <c r="S2437" t="n">
        <v>46.36</v>
      </c>
      <c r="T2437" t="n">
        <v>3932.04</v>
      </c>
      <c r="U2437" t="n">
        <v>0.84</v>
      </c>
      <c r="V2437" t="n">
        <v>0.9</v>
      </c>
      <c r="W2437" t="n">
        <v>9.199999999999999</v>
      </c>
      <c r="X2437" t="n">
        <v>0.24</v>
      </c>
      <c r="Y2437" t="n">
        <v>1</v>
      </c>
      <c r="Z2437" t="n">
        <v>10</v>
      </c>
    </row>
    <row r="2438">
      <c r="A2438" t="n">
        <v>57</v>
      </c>
      <c r="B2438" t="n">
        <v>75</v>
      </c>
      <c r="C2438" t="inlineStr">
        <is>
          <t xml:space="preserve">CONCLUIDO	</t>
        </is>
      </c>
      <c r="D2438" t="n">
        <v>3.805</v>
      </c>
      <c r="E2438" t="n">
        <v>26.28</v>
      </c>
      <c r="F2438" t="n">
        <v>23.61</v>
      </c>
      <c r="G2438" t="n">
        <v>108.96</v>
      </c>
      <c r="H2438" t="n">
        <v>1.58</v>
      </c>
      <c r="I2438" t="n">
        <v>13</v>
      </c>
      <c r="J2438" t="n">
        <v>170.72</v>
      </c>
      <c r="K2438" t="n">
        <v>49.1</v>
      </c>
      <c r="L2438" t="n">
        <v>15.25</v>
      </c>
      <c r="M2438" t="n">
        <v>11</v>
      </c>
      <c r="N2438" t="n">
        <v>31.37</v>
      </c>
      <c r="O2438" t="n">
        <v>21289.29</v>
      </c>
      <c r="P2438" t="n">
        <v>248.9</v>
      </c>
      <c r="Q2438" t="n">
        <v>608.78</v>
      </c>
      <c r="R2438" t="n">
        <v>54.84</v>
      </c>
      <c r="S2438" t="n">
        <v>46.36</v>
      </c>
      <c r="T2438" t="n">
        <v>3900.9</v>
      </c>
      <c r="U2438" t="n">
        <v>0.85</v>
      </c>
      <c r="V2438" t="n">
        <v>0.9</v>
      </c>
      <c r="W2438" t="n">
        <v>9.199999999999999</v>
      </c>
      <c r="X2438" t="n">
        <v>0.24</v>
      </c>
      <c r="Y2438" t="n">
        <v>1</v>
      </c>
      <c r="Z2438" t="n">
        <v>10</v>
      </c>
    </row>
    <row r="2439">
      <c r="A2439" t="n">
        <v>58</v>
      </c>
      <c r="B2439" t="n">
        <v>75</v>
      </c>
      <c r="C2439" t="inlineStr">
        <is>
          <t xml:space="preserve">CONCLUIDO	</t>
        </is>
      </c>
      <c r="D2439" t="n">
        <v>3.8052</v>
      </c>
      <c r="E2439" t="n">
        <v>26.28</v>
      </c>
      <c r="F2439" t="n">
        <v>23.61</v>
      </c>
      <c r="G2439" t="n">
        <v>108.95</v>
      </c>
      <c r="H2439" t="n">
        <v>1.61</v>
      </c>
      <c r="I2439" t="n">
        <v>13</v>
      </c>
      <c r="J2439" t="n">
        <v>171.08</v>
      </c>
      <c r="K2439" t="n">
        <v>49.1</v>
      </c>
      <c r="L2439" t="n">
        <v>15.5</v>
      </c>
      <c r="M2439" t="n">
        <v>11</v>
      </c>
      <c r="N2439" t="n">
        <v>31.49</v>
      </c>
      <c r="O2439" t="n">
        <v>21334.25</v>
      </c>
      <c r="P2439" t="n">
        <v>248.39</v>
      </c>
      <c r="Q2439" t="n">
        <v>608.76</v>
      </c>
      <c r="R2439" t="n">
        <v>54.66</v>
      </c>
      <c r="S2439" t="n">
        <v>46.36</v>
      </c>
      <c r="T2439" t="n">
        <v>3813.5</v>
      </c>
      <c r="U2439" t="n">
        <v>0.85</v>
      </c>
      <c r="V2439" t="n">
        <v>0.9</v>
      </c>
      <c r="W2439" t="n">
        <v>9.199999999999999</v>
      </c>
      <c r="X2439" t="n">
        <v>0.24</v>
      </c>
      <c r="Y2439" t="n">
        <v>1</v>
      </c>
      <c r="Z2439" t="n">
        <v>10</v>
      </c>
    </row>
    <row r="2440">
      <c r="A2440" t="n">
        <v>59</v>
      </c>
      <c r="B2440" t="n">
        <v>75</v>
      </c>
      <c r="C2440" t="inlineStr">
        <is>
          <t xml:space="preserve">CONCLUIDO	</t>
        </is>
      </c>
      <c r="D2440" t="n">
        <v>3.8037</v>
      </c>
      <c r="E2440" t="n">
        <v>26.29</v>
      </c>
      <c r="F2440" t="n">
        <v>23.62</v>
      </c>
      <c r="G2440" t="n">
        <v>109</v>
      </c>
      <c r="H2440" t="n">
        <v>1.63</v>
      </c>
      <c r="I2440" t="n">
        <v>13</v>
      </c>
      <c r="J2440" t="n">
        <v>171.45</v>
      </c>
      <c r="K2440" t="n">
        <v>49.1</v>
      </c>
      <c r="L2440" t="n">
        <v>15.75</v>
      </c>
      <c r="M2440" t="n">
        <v>11</v>
      </c>
      <c r="N2440" t="n">
        <v>31.6</v>
      </c>
      <c r="O2440" t="n">
        <v>21379.25</v>
      </c>
      <c r="P2440" t="n">
        <v>247.04</v>
      </c>
      <c r="Q2440" t="n">
        <v>608.78</v>
      </c>
      <c r="R2440" t="n">
        <v>54.92</v>
      </c>
      <c r="S2440" t="n">
        <v>46.36</v>
      </c>
      <c r="T2440" t="n">
        <v>3943.54</v>
      </c>
      <c r="U2440" t="n">
        <v>0.84</v>
      </c>
      <c r="V2440" t="n">
        <v>0.9</v>
      </c>
      <c r="W2440" t="n">
        <v>9.199999999999999</v>
      </c>
      <c r="X2440" t="n">
        <v>0.25</v>
      </c>
      <c r="Y2440" t="n">
        <v>1</v>
      </c>
      <c r="Z2440" t="n">
        <v>10</v>
      </c>
    </row>
    <row r="2441">
      <c r="A2441" t="n">
        <v>60</v>
      </c>
      <c r="B2441" t="n">
        <v>75</v>
      </c>
      <c r="C2441" t="inlineStr">
        <is>
          <t xml:space="preserve">CONCLUIDO	</t>
        </is>
      </c>
      <c r="D2441" t="n">
        <v>3.8133</v>
      </c>
      <c r="E2441" t="n">
        <v>26.22</v>
      </c>
      <c r="F2441" t="n">
        <v>23.58</v>
      </c>
      <c r="G2441" t="n">
        <v>117.9</v>
      </c>
      <c r="H2441" t="n">
        <v>1.65</v>
      </c>
      <c r="I2441" t="n">
        <v>12</v>
      </c>
      <c r="J2441" t="n">
        <v>171.81</v>
      </c>
      <c r="K2441" t="n">
        <v>49.1</v>
      </c>
      <c r="L2441" t="n">
        <v>16</v>
      </c>
      <c r="M2441" t="n">
        <v>10</v>
      </c>
      <c r="N2441" t="n">
        <v>31.72</v>
      </c>
      <c r="O2441" t="n">
        <v>21424.29</v>
      </c>
      <c r="P2441" t="n">
        <v>245.14</v>
      </c>
      <c r="Q2441" t="n">
        <v>608.8</v>
      </c>
      <c r="R2441" t="n">
        <v>53.87</v>
      </c>
      <c r="S2441" t="n">
        <v>46.36</v>
      </c>
      <c r="T2441" t="n">
        <v>3420.33</v>
      </c>
      <c r="U2441" t="n">
        <v>0.86</v>
      </c>
      <c r="V2441" t="n">
        <v>0.9</v>
      </c>
      <c r="W2441" t="n">
        <v>9.199999999999999</v>
      </c>
      <c r="X2441" t="n">
        <v>0.21</v>
      </c>
      <c r="Y2441" t="n">
        <v>1</v>
      </c>
      <c r="Z2441" t="n">
        <v>10</v>
      </c>
    </row>
    <row r="2442">
      <c r="A2442" t="n">
        <v>61</v>
      </c>
      <c r="B2442" t="n">
        <v>75</v>
      </c>
      <c r="C2442" t="inlineStr">
        <is>
          <t xml:space="preserve">CONCLUIDO	</t>
        </is>
      </c>
      <c r="D2442" t="n">
        <v>3.8108</v>
      </c>
      <c r="E2442" t="n">
        <v>26.24</v>
      </c>
      <c r="F2442" t="n">
        <v>23.6</v>
      </c>
      <c r="G2442" t="n">
        <v>117.99</v>
      </c>
      <c r="H2442" t="n">
        <v>1.67</v>
      </c>
      <c r="I2442" t="n">
        <v>12</v>
      </c>
      <c r="J2442" t="n">
        <v>172.18</v>
      </c>
      <c r="K2442" t="n">
        <v>49.1</v>
      </c>
      <c r="L2442" t="n">
        <v>16.25</v>
      </c>
      <c r="M2442" t="n">
        <v>10</v>
      </c>
      <c r="N2442" t="n">
        <v>31.83</v>
      </c>
      <c r="O2442" t="n">
        <v>21469.36</v>
      </c>
      <c r="P2442" t="n">
        <v>245.52</v>
      </c>
      <c r="Q2442" t="n">
        <v>608.79</v>
      </c>
      <c r="R2442" t="n">
        <v>54.34</v>
      </c>
      <c r="S2442" t="n">
        <v>46.36</v>
      </c>
      <c r="T2442" t="n">
        <v>3659.5</v>
      </c>
      <c r="U2442" t="n">
        <v>0.85</v>
      </c>
      <c r="V2442" t="n">
        <v>0.9</v>
      </c>
      <c r="W2442" t="n">
        <v>9.199999999999999</v>
      </c>
      <c r="X2442" t="n">
        <v>0.23</v>
      </c>
      <c r="Y2442" t="n">
        <v>1</v>
      </c>
      <c r="Z2442" t="n">
        <v>10</v>
      </c>
    </row>
    <row r="2443">
      <c r="A2443" t="n">
        <v>62</v>
      </c>
      <c r="B2443" t="n">
        <v>75</v>
      </c>
      <c r="C2443" t="inlineStr">
        <is>
          <t xml:space="preserve">CONCLUIDO	</t>
        </is>
      </c>
      <c r="D2443" t="n">
        <v>3.8118</v>
      </c>
      <c r="E2443" t="n">
        <v>26.23</v>
      </c>
      <c r="F2443" t="n">
        <v>23.59</v>
      </c>
      <c r="G2443" t="n">
        <v>117.96</v>
      </c>
      <c r="H2443" t="n">
        <v>1.7</v>
      </c>
      <c r="I2443" t="n">
        <v>12</v>
      </c>
      <c r="J2443" t="n">
        <v>172.54</v>
      </c>
      <c r="K2443" t="n">
        <v>49.1</v>
      </c>
      <c r="L2443" t="n">
        <v>16.5</v>
      </c>
      <c r="M2443" t="n">
        <v>10</v>
      </c>
      <c r="N2443" t="n">
        <v>31.95</v>
      </c>
      <c r="O2443" t="n">
        <v>21514.48</v>
      </c>
      <c r="P2443" t="n">
        <v>244.93</v>
      </c>
      <c r="Q2443" t="n">
        <v>608.84</v>
      </c>
      <c r="R2443" t="n">
        <v>54.2</v>
      </c>
      <c r="S2443" t="n">
        <v>46.36</v>
      </c>
      <c r="T2443" t="n">
        <v>3586.75</v>
      </c>
      <c r="U2443" t="n">
        <v>0.86</v>
      </c>
      <c r="V2443" t="n">
        <v>0.9</v>
      </c>
      <c r="W2443" t="n">
        <v>9.199999999999999</v>
      </c>
      <c r="X2443" t="n">
        <v>0.22</v>
      </c>
      <c r="Y2443" t="n">
        <v>1</v>
      </c>
      <c r="Z2443" t="n">
        <v>10</v>
      </c>
    </row>
    <row r="2444">
      <c r="A2444" t="n">
        <v>63</v>
      </c>
      <c r="B2444" t="n">
        <v>75</v>
      </c>
      <c r="C2444" t="inlineStr">
        <is>
          <t xml:space="preserve">CONCLUIDO	</t>
        </is>
      </c>
      <c r="D2444" t="n">
        <v>3.8108</v>
      </c>
      <c r="E2444" t="n">
        <v>26.24</v>
      </c>
      <c r="F2444" t="n">
        <v>23.6</v>
      </c>
      <c r="G2444" t="n">
        <v>117.99</v>
      </c>
      <c r="H2444" t="n">
        <v>1.72</v>
      </c>
      <c r="I2444" t="n">
        <v>12</v>
      </c>
      <c r="J2444" t="n">
        <v>172.91</v>
      </c>
      <c r="K2444" t="n">
        <v>49.1</v>
      </c>
      <c r="L2444" t="n">
        <v>16.75</v>
      </c>
      <c r="M2444" t="n">
        <v>10</v>
      </c>
      <c r="N2444" t="n">
        <v>32.07</v>
      </c>
      <c r="O2444" t="n">
        <v>21559.64</v>
      </c>
      <c r="P2444" t="n">
        <v>244.83</v>
      </c>
      <c r="Q2444" t="n">
        <v>608.79</v>
      </c>
      <c r="R2444" t="n">
        <v>54.59</v>
      </c>
      <c r="S2444" t="n">
        <v>46.36</v>
      </c>
      <c r="T2444" t="n">
        <v>3780.41</v>
      </c>
      <c r="U2444" t="n">
        <v>0.85</v>
      </c>
      <c r="V2444" t="n">
        <v>0.9</v>
      </c>
      <c r="W2444" t="n">
        <v>9.19</v>
      </c>
      <c r="X2444" t="n">
        <v>0.23</v>
      </c>
      <c r="Y2444" t="n">
        <v>1</v>
      </c>
      <c r="Z2444" t="n">
        <v>10</v>
      </c>
    </row>
    <row r="2445">
      <c r="A2445" t="n">
        <v>64</v>
      </c>
      <c r="B2445" t="n">
        <v>75</v>
      </c>
      <c r="C2445" t="inlineStr">
        <is>
          <t xml:space="preserve">CONCLUIDO	</t>
        </is>
      </c>
      <c r="D2445" t="n">
        <v>3.8099</v>
      </c>
      <c r="E2445" t="n">
        <v>26.25</v>
      </c>
      <c r="F2445" t="n">
        <v>23.6</v>
      </c>
      <c r="G2445" t="n">
        <v>118.02</v>
      </c>
      <c r="H2445" t="n">
        <v>1.74</v>
      </c>
      <c r="I2445" t="n">
        <v>12</v>
      </c>
      <c r="J2445" t="n">
        <v>173.28</v>
      </c>
      <c r="K2445" t="n">
        <v>49.1</v>
      </c>
      <c r="L2445" t="n">
        <v>17</v>
      </c>
      <c r="M2445" t="n">
        <v>10</v>
      </c>
      <c r="N2445" t="n">
        <v>32.18</v>
      </c>
      <c r="O2445" t="n">
        <v>21604.83</v>
      </c>
      <c r="P2445" t="n">
        <v>243.64</v>
      </c>
      <c r="Q2445" t="n">
        <v>608.8099999999999</v>
      </c>
      <c r="R2445" t="n">
        <v>54.61</v>
      </c>
      <c r="S2445" t="n">
        <v>46.36</v>
      </c>
      <c r="T2445" t="n">
        <v>3793.88</v>
      </c>
      <c r="U2445" t="n">
        <v>0.85</v>
      </c>
      <c r="V2445" t="n">
        <v>0.9</v>
      </c>
      <c r="W2445" t="n">
        <v>9.199999999999999</v>
      </c>
      <c r="X2445" t="n">
        <v>0.23</v>
      </c>
      <c r="Y2445" t="n">
        <v>1</v>
      </c>
      <c r="Z2445" t="n">
        <v>10</v>
      </c>
    </row>
    <row r="2446">
      <c r="A2446" t="n">
        <v>65</v>
      </c>
      <c r="B2446" t="n">
        <v>75</v>
      </c>
      <c r="C2446" t="inlineStr">
        <is>
          <t xml:space="preserve">CONCLUIDO	</t>
        </is>
      </c>
      <c r="D2446" t="n">
        <v>3.811</v>
      </c>
      <c r="E2446" t="n">
        <v>26.24</v>
      </c>
      <c r="F2446" t="n">
        <v>23.6</v>
      </c>
      <c r="G2446" t="n">
        <v>117.98</v>
      </c>
      <c r="H2446" t="n">
        <v>1.76</v>
      </c>
      <c r="I2446" t="n">
        <v>12</v>
      </c>
      <c r="J2446" t="n">
        <v>173.64</v>
      </c>
      <c r="K2446" t="n">
        <v>49.1</v>
      </c>
      <c r="L2446" t="n">
        <v>17.25</v>
      </c>
      <c r="M2446" t="n">
        <v>10</v>
      </c>
      <c r="N2446" t="n">
        <v>32.3</v>
      </c>
      <c r="O2446" t="n">
        <v>21650.07</v>
      </c>
      <c r="P2446" t="n">
        <v>241.91</v>
      </c>
      <c r="Q2446" t="n">
        <v>608.8200000000001</v>
      </c>
      <c r="R2446" t="n">
        <v>54.45</v>
      </c>
      <c r="S2446" t="n">
        <v>46.36</v>
      </c>
      <c r="T2446" t="n">
        <v>3715.04</v>
      </c>
      <c r="U2446" t="n">
        <v>0.85</v>
      </c>
      <c r="V2446" t="n">
        <v>0.9</v>
      </c>
      <c r="W2446" t="n">
        <v>9.199999999999999</v>
      </c>
      <c r="X2446" t="n">
        <v>0.23</v>
      </c>
      <c r="Y2446" t="n">
        <v>1</v>
      </c>
      <c r="Z2446" t="n">
        <v>10</v>
      </c>
    </row>
    <row r="2447">
      <c r="A2447" t="n">
        <v>66</v>
      </c>
      <c r="B2447" t="n">
        <v>75</v>
      </c>
      <c r="C2447" t="inlineStr">
        <is>
          <t xml:space="preserve">CONCLUIDO	</t>
        </is>
      </c>
      <c r="D2447" t="n">
        <v>3.8183</v>
      </c>
      <c r="E2447" t="n">
        <v>26.19</v>
      </c>
      <c r="F2447" t="n">
        <v>23.58</v>
      </c>
      <c r="G2447" t="n">
        <v>128.6</v>
      </c>
      <c r="H2447" t="n">
        <v>1.78</v>
      </c>
      <c r="I2447" t="n">
        <v>11</v>
      </c>
      <c r="J2447" t="n">
        <v>174.01</v>
      </c>
      <c r="K2447" t="n">
        <v>49.1</v>
      </c>
      <c r="L2447" t="n">
        <v>17.5</v>
      </c>
      <c r="M2447" t="n">
        <v>9</v>
      </c>
      <c r="N2447" t="n">
        <v>32.42</v>
      </c>
      <c r="O2447" t="n">
        <v>21695.35</v>
      </c>
      <c r="P2447" t="n">
        <v>241.72</v>
      </c>
      <c r="Q2447" t="n">
        <v>608.77</v>
      </c>
      <c r="R2447" t="n">
        <v>53.68</v>
      </c>
      <c r="S2447" t="n">
        <v>46.36</v>
      </c>
      <c r="T2447" t="n">
        <v>3334.01</v>
      </c>
      <c r="U2447" t="n">
        <v>0.86</v>
      </c>
      <c r="V2447" t="n">
        <v>0.9</v>
      </c>
      <c r="W2447" t="n">
        <v>9.199999999999999</v>
      </c>
      <c r="X2447" t="n">
        <v>0.21</v>
      </c>
      <c r="Y2447" t="n">
        <v>1</v>
      </c>
      <c r="Z2447" t="n">
        <v>10</v>
      </c>
    </row>
    <row r="2448">
      <c r="A2448" t="n">
        <v>67</v>
      </c>
      <c r="B2448" t="n">
        <v>75</v>
      </c>
      <c r="C2448" t="inlineStr">
        <is>
          <t xml:space="preserve">CONCLUIDO	</t>
        </is>
      </c>
      <c r="D2448" t="n">
        <v>3.8187</v>
      </c>
      <c r="E2448" t="n">
        <v>26.19</v>
      </c>
      <c r="F2448" t="n">
        <v>23.57</v>
      </c>
      <c r="G2448" t="n">
        <v>128.59</v>
      </c>
      <c r="H2448" t="n">
        <v>1.8</v>
      </c>
      <c r="I2448" t="n">
        <v>11</v>
      </c>
      <c r="J2448" t="n">
        <v>174.38</v>
      </c>
      <c r="K2448" t="n">
        <v>49.1</v>
      </c>
      <c r="L2448" t="n">
        <v>17.75</v>
      </c>
      <c r="M2448" t="n">
        <v>9</v>
      </c>
      <c r="N2448" t="n">
        <v>32.53</v>
      </c>
      <c r="O2448" t="n">
        <v>21740.66</v>
      </c>
      <c r="P2448" t="n">
        <v>241.64</v>
      </c>
      <c r="Q2448" t="n">
        <v>608.77</v>
      </c>
      <c r="R2448" t="n">
        <v>53.68</v>
      </c>
      <c r="S2448" t="n">
        <v>46.36</v>
      </c>
      <c r="T2448" t="n">
        <v>3333.84</v>
      </c>
      <c r="U2448" t="n">
        <v>0.86</v>
      </c>
      <c r="V2448" t="n">
        <v>0.9</v>
      </c>
      <c r="W2448" t="n">
        <v>9.199999999999999</v>
      </c>
      <c r="X2448" t="n">
        <v>0.2</v>
      </c>
      <c r="Y2448" t="n">
        <v>1</v>
      </c>
      <c r="Z2448" t="n">
        <v>10</v>
      </c>
    </row>
    <row r="2449">
      <c r="A2449" t="n">
        <v>68</v>
      </c>
      <c r="B2449" t="n">
        <v>75</v>
      </c>
      <c r="C2449" t="inlineStr">
        <is>
          <t xml:space="preserve">CONCLUIDO	</t>
        </is>
      </c>
      <c r="D2449" t="n">
        <v>3.82</v>
      </c>
      <c r="E2449" t="n">
        <v>26.18</v>
      </c>
      <c r="F2449" t="n">
        <v>23.57</v>
      </c>
      <c r="G2449" t="n">
        <v>128.54</v>
      </c>
      <c r="H2449" t="n">
        <v>1.83</v>
      </c>
      <c r="I2449" t="n">
        <v>11</v>
      </c>
      <c r="J2449" t="n">
        <v>174.75</v>
      </c>
      <c r="K2449" t="n">
        <v>49.1</v>
      </c>
      <c r="L2449" t="n">
        <v>18</v>
      </c>
      <c r="M2449" t="n">
        <v>9</v>
      </c>
      <c r="N2449" t="n">
        <v>32.65</v>
      </c>
      <c r="O2449" t="n">
        <v>21786.02</v>
      </c>
      <c r="P2449" t="n">
        <v>240.74</v>
      </c>
      <c r="Q2449" t="n">
        <v>608.77</v>
      </c>
      <c r="R2449" t="n">
        <v>53.46</v>
      </c>
      <c r="S2449" t="n">
        <v>46.36</v>
      </c>
      <c r="T2449" t="n">
        <v>3223.29</v>
      </c>
      <c r="U2449" t="n">
        <v>0.87</v>
      </c>
      <c r="V2449" t="n">
        <v>0.9</v>
      </c>
      <c r="W2449" t="n">
        <v>9.19</v>
      </c>
      <c r="X2449" t="n">
        <v>0.2</v>
      </c>
      <c r="Y2449" t="n">
        <v>1</v>
      </c>
      <c r="Z2449" t="n">
        <v>10</v>
      </c>
    </row>
    <row r="2450">
      <c r="A2450" t="n">
        <v>69</v>
      </c>
      <c r="B2450" t="n">
        <v>75</v>
      </c>
      <c r="C2450" t="inlineStr">
        <is>
          <t xml:space="preserve">CONCLUIDO	</t>
        </is>
      </c>
      <c r="D2450" t="n">
        <v>3.8193</v>
      </c>
      <c r="E2450" t="n">
        <v>26.18</v>
      </c>
      <c r="F2450" t="n">
        <v>23.57</v>
      </c>
      <c r="G2450" t="n">
        <v>128.56</v>
      </c>
      <c r="H2450" t="n">
        <v>1.85</v>
      </c>
      <c r="I2450" t="n">
        <v>11</v>
      </c>
      <c r="J2450" t="n">
        <v>175.11</v>
      </c>
      <c r="K2450" t="n">
        <v>49.1</v>
      </c>
      <c r="L2450" t="n">
        <v>18.25</v>
      </c>
      <c r="M2450" t="n">
        <v>9</v>
      </c>
      <c r="N2450" t="n">
        <v>32.77</v>
      </c>
      <c r="O2450" t="n">
        <v>21831.41</v>
      </c>
      <c r="P2450" t="n">
        <v>239.51</v>
      </c>
      <c r="Q2450" t="n">
        <v>608.76</v>
      </c>
      <c r="R2450" t="n">
        <v>53.51</v>
      </c>
      <c r="S2450" t="n">
        <v>46.36</v>
      </c>
      <c r="T2450" t="n">
        <v>3248.56</v>
      </c>
      <c r="U2450" t="n">
        <v>0.87</v>
      </c>
      <c r="V2450" t="n">
        <v>0.9</v>
      </c>
      <c r="W2450" t="n">
        <v>9.199999999999999</v>
      </c>
      <c r="X2450" t="n">
        <v>0.2</v>
      </c>
      <c r="Y2450" t="n">
        <v>1</v>
      </c>
      <c r="Z2450" t="n">
        <v>10</v>
      </c>
    </row>
    <row r="2451">
      <c r="A2451" t="n">
        <v>70</v>
      </c>
      <c r="B2451" t="n">
        <v>75</v>
      </c>
      <c r="C2451" t="inlineStr">
        <is>
          <t xml:space="preserve">CONCLUIDO	</t>
        </is>
      </c>
      <c r="D2451" t="n">
        <v>3.8208</v>
      </c>
      <c r="E2451" t="n">
        <v>26.17</v>
      </c>
      <c r="F2451" t="n">
        <v>23.56</v>
      </c>
      <c r="G2451" t="n">
        <v>128.51</v>
      </c>
      <c r="H2451" t="n">
        <v>1.87</v>
      </c>
      <c r="I2451" t="n">
        <v>11</v>
      </c>
      <c r="J2451" t="n">
        <v>175.48</v>
      </c>
      <c r="K2451" t="n">
        <v>49.1</v>
      </c>
      <c r="L2451" t="n">
        <v>18.5</v>
      </c>
      <c r="M2451" t="n">
        <v>9</v>
      </c>
      <c r="N2451" t="n">
        <v>32.89</v>
      </c>
      <c r="O2451" t="n">
        <v>21876.85</v>
      </c>
      <c r="P2451" t="n">
        <v>237.85</v>
      </c>
      <c r="Q2451" t="n">
        <v>608.75</v>
      </c>
      <c r="R2451" t="n">
        <v>53.26</v>
      </c>
      <c r="S2451" t="n">
        <v>46.36</v>
      </c>
      <c r="T2451" t="n">
        <v>3121.68</v>
      </c>
      <c r="U2451" t="n">
        <v>0.87</v>
      </c>
      <c r="V2451" t="n">
        <v>0.9</v>
      </c>
      <c r="W2451" t="n">
        <v>9.199999999999999</v>
      </c>
      <c r="X2451" t="n">
        <v>0.19</v>
      </c>
      <c r="Y2451" t="n">
        <v>1</v>
      </c>
      <c r="Z2451" t="n">
        <v>10</v>
      </c>
    </row>
    <row r="2452">
      <c r="A2452" t="n">
        <v>71</v>
      </c>
      <c r="B2452" t="n">
        <v>75</v>
      </c>
      <c r="C2452" t="inlineStr">
        <is>
          <t xml:space="preserve">CONCLUIDO	</t>
        </is>
      </c>
      <c r="D2452" t="n">
        <v>3.8187</v>
      </c>
      <c r="E2452" t="n">
        <v>26.19</v>
      </c>
      <c r="F2452" t="n">
        <v>23.57</v>
      </c>
      <c r="G2452" t="n">
        <v>128.59</v>
      </c>
      <c r="H2452" t="n">
        <v>1.89</v>
      </c>
      <c r="I2452" t="n">
        <v>11</v>
      </c>
      <c r="J2452" t="n">
        <v>175.85</v>
      </c>
      <c r="K2452" t="n">
        <v>49.1</v>
      </c>
      <c r="L2452" t="n">
        <v>18.75</v>
      </c>
      <c r="M2452" t="n">
        <v>9</v>
      </c>
      <c r="N2452" t="n">
        <v>33.01</v>
      </c>
      <c r="O2452" t="n">
        <v>21922.32</v>
      </c>
      <c r="P2452" t="n">
        <v>236.61</v>
      </c>
      <c r="Q2452" t="n">
        <v>608.79</v>
      </c>
      <c r="R2452" t="n">
        <v>53.69</v>
      </c>
      <c r="S2452" t="n">
        <v>46.36</v>
      </c>
      <c r="T2452" t="n">
        <v>3335.21</v>
      </c>
      <c r="U2452" t="n">
        <v>0.86</v>
      </c>
      <c r="V2452" t="n">
        <v>0.9</v>
      </c>
      <c r="W2452" t="n">
        <v>9.199999999999999</v>
      </c>
      <c r="X2452" t="n">
        <v>0.2</v>
      </c>
      <c r="Y2452" t="n">
        <v>1</v>
      </c>
      <c r="Z2452" t="n">
        <v>10</v>
      </c>
    </row>
    <row r="2453">
      <c r="A2453" t="n">
        <v>72</v>
      </c>
      <c r="B2453" t="n">
        <v>75</v>
      </c>
      <c r="C2453" t="inlineStr">
        <is>
          <t xml:space="preserve">CONCLUIDO	</t>
        </is>
      </c>
      <c r="D2453" t="n">
        <v>3.8264</v>
      </c>
      <c r="E2453" t="n">
        <v>26.13</v>
      </c>
      <c r="F2453" t="n">
        <v>23.55</v>
      </c>
      <c r="G2453" t="n">
        <v>141.31</v>
      </c>
      <c r="H2453" t="n">
        <v>1.91</v>
      </c>
      <c r="I2453" t="n">
        <v>10</v>
      </c>
      <c r="J2453" t="n">
        <v>176.22</v>
      </c>
      <c r="K2453" t="n">
        <v>49.1</v>
      </c>
      <c r="L2453" t="n">
        <v>19</v>
      </c>
      <c r="M2453" t="n">
        <v>8</v>
      </c>
      <c r="N2453" t="n">
        <v>33.13</v>
      </c>
      <c r="O2453" t="n">
        <v>21967.84</v>
      </c>
      <c r="P2453" t="n">
        <v>237.04</v>
      </c>
      <c r="Q2453" t="n">
        <v>608.79</v>
      </c>
      <c r="R2453" t="n">
        <v>52.96</v>
      </c>
      <c r="S2453" t="n">
        <v>46.36</v>
      </c>
      <c r="T2453" t="n">
        <v>2978.66</v>
      </c>
      <c r="U2453" t="n">
        <v>0.88</v>
      </c>
      <c r="V2453" t="n">
        <v>0.9</v>
      </c>
      <c r="W2453" t="n">
        <v>9.199999999999999</v>
      </c>
      <c r="X2453" t="n">
        <v>0.18</v>
      </c>
      <c r="Y2453" t="n">
        <v>1</v>
      </c>
      <c r="Z2453" t="n">
        <v>10</v>
      </c>
    </row>
    <row r="2454">
      <c r="A2454" t="n">
        <v>73</v>
      </c>
      <c r="B2454" t="n">
        <v>75</v>
      </c>
      <c r="C2454" t="inlineStr">
        <is>
          <t xml:space="preserve">CONCLUIDO	</t>
        </is>
      </c>
      <c r="D2454" t="n">
        <v>3.8274</v>
      </c>
      <c r="E2454" t="n">
        <v>26.13</v>
      </c>
      <c r="F2454" t="n">
        <v>23.55</v>
      </c>
      <c r="G2454" t="n">
        <v>141.27</v>
      </c>
      <c r="H2454" t="n">
        <v>1.93</v>
      </c>
      <c r="I2454" t="n">
        <v>10</v>
      </c>
      <c r="J2454" t="n">
        <v>176.59</v>
      </c>
      <c r="K2454" t="n">
        <v>49.1</v>
      </c>
      <c r="L2454" t="n">
        <v>19.25</v>
      </c>
      <c r="M2454" t="n">
        <v>8</v>
      </c>
      <c r="N2454" t="n">
        <v>33.24</v>
      </c>
      <c r="O2454" t="n">
        <v>22013.39</v>
      </c>
      <c r="P2454" t="n">
        <v>236.7</v>
      </c>
      <c r="Q2454" t="n">
        <v>608.78</v>
      </c>
      <c r="R2454" t="n">
        <v>52.87</v>
      </c>
      <c r="S2454" t="n">
        <v>46.36</v>
      </c>
      <c r="T2454" t="n">
        <v>2934.26</v>
      </c>
      <c r="U2454" t="n">
        <v>0.88</v>
      </c>
      <c r="V2454" t="n">
        <v>0.9</v>
      </c>
      <c r="W2454" t="n">
        <v>9.19</v>
      </c>
      <c r="X2454" t="n">
        <v>0.17</v>
      </c>
      <c r="Y2454" t="n">
        <v>1</v>
      </c>
      <c r="Z2454" t="n">
        <v>10</v>
      </c>
    </row>
    <row r="2455">
      <c r="A2455" t="n">
        <v>74</v>
      </c>
      <c r="B2455" t="n">
        <v>75</v>
      </c>
      <c r="C2455" t="inlineStr">
        <is>
          <t xml:space="preserve">CONCLUIDO	</t>
        </is>
      </c>
      <c r="D2455" t="n">
        <v>3.8271</v>
      </c>
      <c r="E2455" t="n">
        <v>26.13</v>
      </c>
      <c r="F2455" t="n">
        <v>23.55</v>
      </c>
      <c r="G2455" t="n">
        <v>141.29</v>
      </c>
      <c r="H2455" t="n">
        <v>1.95</v>
      </c>
      <c r="I2455" t="n">
        <v>10</v>
      </c>
      <c r="J2455" t="n">
        <v>176.96</v>
      </c>
      <c r="K2455" t="n">
        <v>49.1</v>
      </c>
      <c r="L2455" t="n">
        <v>19.5</v>
      </c>
      <c r="M2455" t="n">
        <v>8</v>
      </c>
      <c r="N2455" t="n">
        <v>33.36</v>
      </c>
      <c r="O2455" t="n">
        <v>22058.99</v>
      </c>
      <c r="P2455" t="n">
        <v>236.88</v>
      </c>
      <c r="Q2455" t="n">
        <v>608.79</v>
      </c>
      <c r="R2455" t="n">
        <v>52.82</v>
      </c>
      <c r="S2455" t="n">
        <v>46.36</v>
      </c>
      <c r="T2455" t="n">
        <v>2905.78</v>
      </c>
      <c r="U2455" t="n">
        <v>0.88</v>
      </c>
      <c r="V2455" t="n">
        <v>0.9</v>
      </c>
      <c r="W2455" t="n">
        <v>9.199999999999999</v>
      </c>
      <c r="X2455" t="n">
        <v>0.18</v>
      </c>
      <c r="Y2455" t="n">
        <v>1</v>
      </c>
      <c r="Z2455" t="n">
        <v>10</v>
      </c>
    </row>
    <row r="2456">
      <c r="A2456" t="n">
        <v>75</v>
      </c>
      <c r="B2456" t="n">
        <v>75</v>
      </c>
      <c r="C2456" t="inlineStr">
        <is>
          <t xml:space="preserve">CONCLUIDO	</t>
        </is>
      </c>
      <c r="D2456" t="n">
        <v>3.8278</v>
      </c>
      <c r="E2456" t="n">
        <v>26.12</v>
      </c>
      <c r="F2456" t="n">
        <v>23.54</v>
      </c>
      <c r="G2456" t="n">
        <v>141.26</v>
      </c>
      <c r="H2456" t="n">
        <v>1.98</v>
      </c>
      <c r="I2456" t="n">
        <v>10</v>
      </c>
      <c r="J2456" t="n">
        <v>177.33</v>
      </c>
      <c r="K2456" t="n">
        <v>49.1</v>
      </c>
      <c r="L2456" t="n">
        <v>19.75</v>
      </c>
      <c r="M2456" t="n">
        <v>8</v>
      </c>
      <c r="N2456" t="n">
        <v>33.48</v>
      </c>
      <c r="O2456" t="n">
        <v>22104.63</v>
      </c>
      <c r="P2456" t="n">
        <v>236.81</v>
      </c>
      <c r="Q2456" t="n">
        <v>608.78</v>
      </c>
      <c r="R2456" t="n">
        <v>52.77</v>
      </c>
      <c r="S2456" t="n">
        <v>46.36</v>
      </c>
      <c r="T2456" t="n">
        <v>2881.24</v>
      </c>
      <c r="U2456" t="n">
        <v>0.88</v>
      </c>
      <c r="V2456" t="n">
        <v>0.91</v>
      </c>
      <c r="W2456" t="n">
        <v>9.19</v>
      </c>
      <c r="X2456" t="n">
        <v>0.17</v>
      </c>
      <c r="Y2456" t="n">
        <v>1</v>
      </c>
      <c r="Z2456" t="n">
        <v>10</v>
      </c>
    </row>
    <row r="2457">
      <c r="A2457" t="n">
        <v>76</v>
      </c>
      <c r="B2457" t="n">
        <v>75</v>
      </c>
      <c r="C2457" t="inlineStr">
        <is>
          <t xml:space="preserve">CONCLUIDO	</t>
        </is>
      </c>
      <c r="D2457" t="n">
        <v>3.8271</v>
      </c>
      <c r="E2457" t="n">
        <v>26.13</v>
      </c>
      <c r="F2457" t="n">
        <v>23.55</v>
      </c>
      <c r="G2457" t="n">
        <v>141.28</v>
      </c>
      <c r="H2457" t="n">
        <v>2</v>
      </c>
      <c r="I2457" t="n">
        <v>10</v>
      </c>
      <c r="J2457" t="n">
        <v>177.7</v>
      </c>
      <c r="K2457" t="n">
        <v>49.1</v>
      </c>
      <c r="L2457" t="n">
        <v>20</v>
      </c>
      <c r="M2457" t="n">
        <v>6</v>
      </c>
      <c r="N2457" t="n">
        <v>33.61</v>
      </c>
      <c r="O2457" t="n">
        <v>22150.3</v>
      </c>
      <c r="P2457" t="n">
        <v>236.91</v>
      </c>
      <c r="Q2457" t="n">
        <v>608.8</v>
      </c>
      <c r="R2457" t="n">
        <v>52.77</v>
      </c>
      <c r="S2457" t="n">
        <v>46.36</v>
      </c>
      <c r="T2457" t="n">
        <v>2882.08</v>
      </c>
      <c r="U2457" t="n">
        <v>0.88</v>
      </c>
      <c r="V2457" t="n">
        <v>0.9</v>
      </c>
      <c r="W2457" t="n">
        <v>9.199999999999999</v>
      </c>
      <c r="X2457" t="n">
        <v>0.18</v>
      </c>
      <c r="Y2457" t="n">
        <v>1</v>
      </c>
      <c r="Z2457" t="n">
        <v>10</v>
      </c>
    </row>
    <row r="2458">
      <c r="A2458" t="n">
        <v>77</v>
      </c>
      <c r="B2458" t="n">
        <v>75</v>
      </c>
      <c r="C2458" t="inlineStr">
        <is>
          <t xml:space="preserve">CONCLUIDO	</t>
        </is>
      </c>
      <c r="D2458" t="n">
        <v>3.8271</v>
      </c>
      <c r="E2458" t="n">
        <v>26.13</v>
      </c>
      <c r="F2458" t="n">
        <v>23.55</v>
      </c>
      <c r="G2458" t="n">
        <v>141.28</v>
      </c>
      <c r="H2458" t="n">
        <v>2.02</v>
      </c>
      <c r="I2458" t="n">
        <v>10</v>
      </c>
      <c r="J2458" t="n">
        <v>178.07</v>
      </c>
      <c r="K2458" t="n">
        <v>49.1</v>
      </c>
      <c r="L2458" t="n">
        <v>20.25</v>
      </c>
      <c r="M2458" t="n">
        <v>4</v>
      </c>
      <c r="N2458" t="n">
        <v>33.73</v>
      </c>
      <c r="O2458" t="n">
        <v>22196.02</v>
      </c>
      <c r="P2458" t="n">
        <v>236.22</v>
      </c>
      <c r="Q2458" t="n">
        <v>608.76</v>
      </c>
      <c r="R2458" t="n">
        <v>52.68</v>
      </c>
      <c r="S2458" t="n">
        <v>46.36</v>
      </c>
      <c r="T2458" t="n">
        <v>2837.89</v>
      </c>
      <c r="U2458" t="n">
        <v>0.88</v>
      </c>
      <c r="V2458" t="n">
        <v>0.9</v>
      </c>
      <c r="W2458" t="n">
        <v>9.199999999999999</v>
      </c>
      <c r="X2458" t="n">
        <v>0.18</v>
      </c>
      <c r="Y2458" t="n">
        <v>1</v>
      </c>
      <c r="Z2458" t="n">
        <v>10</v>
      </c>
    </row>
    <row r="2459">
      <c r="A2459" t="n">
        <v>78</v>
      </c>
      <c r="B2459" t="n">
        <v>75</v>
      </c>
      <c r="C2459" t="inlineStr">
        <is>
          <t xml:space="preserve">CONCLUIDO	</t>
        </is>
      </c>
      <c r="D2459" t="n">
        <v>3.8273</v>
      </c>
      <c r="E2459" t="n">
        <v>26.13</v>
      </c>
      <c r="F2459" t="n">
        <v>23.55</v>
      </c>
      <c r="G2459" t="n">
        <v>141.28</v>
      </c>
      <c r="H2459" t="n">
        <v>2.04</v>
      </c>
      <c r="I2459" t="n">
        <v>10</v>
      </c>
      <c r="J2459" t="n">
        <v>178.44</v>
      </c>
      <c r="K2459" t="n">
        <v>49.1</v>
      </c>
      <c r="L2459" t="n">
        <v>20.5</v>
      </c>
      <c r="M2459" t="n">
        <v>4</v>
      </c>
      <c r="N2459" t="n">
        <v>33.85</v>
      </c>
      <c r="O2459" t="n">
        <v>22241.78</v>
      </c>
      <c r="P2459" t="n">
        <v>235.86</v>
      </c>
      <c r="Q2459" t="n">
        <v>608.79</v>
      </c>
      <c r="R2459" t="n">
        <v>52.73</v>
      </c>
      <c r="S2459" t="n">
        <v>46.36</v>
      </c>
      <c r="T2459" t="n">
        <v>2864.45</v>
      </c>
      <c r="U2459" t="n">
        <v>0.88</v>
      </c>
      <c r="V2459" t="n">
        <v>0.9</v>
      </c>
      <c r="W2459" t="n">
        <v>9.199999999999999</v>
      </c>
      <c r="X2459" t="n">
        <v>0.18</v>
      </c>
      <c r="Y2459" t="n">
        <v>1</v>
      </c>
      <c r="Z2459" t="n">
        <v>10</v>
      </c>
    </row>
    <row r="2460">
      <c r="A2460" t="n">
        <v>79</v>
      </c>
      <c r="B2460" t="n">
        <v>75</v>
      </c>
      <c r="C2460" t="inlineStr">
        <is>
          <t xml:space="preserve">CONCLUIDO	</t>
        </is>
      </c>
      <c r="D2460" t="n">
        <v>3.8265</v>
      </c>
      <c r="E2460" t="n">
        <v>26.13</v>
      </c>
      <c r="F2460" t="n">
        <v>23.55</v>
      </c>
      <c r="G2460" t="n">
        <v>141.31</v>
      </c>
      <c r="H2460" t="n">
        <v>2.06</v>
      </c>
      <c r="I2460" t="n">
        <v>10</v>
      </c>
      <c r="J2460" t="n">
        <v>178.81</v>
      </c>
      <c r="K2460" t="n">
        <v>49.1</v>
      </c>
      <c r="L2460" t="n">
        <v>20.75</v>
      </c>
      <c r="M2460" t="n">
        <v>3</v>
      </c>
      <c r="N2460" t="n">
        <v>33.97</v>
      </c>
      <c r="O2460" t="n">
        <v>22287.58</v>
      </c>
      <c r="P2460" t="n">
        <v>235.47</v>
      </c>
      <c r="Q2460" t="n">
        <v>608.76</v>
      </c>
      <c r="R2460" t="n">
        <v>52.73</v>
      </c>
      <c r="S2460" t="n">
        <v>46.36</v>
      </c>
      <c r="T2460" t="n">
        <v>2861.91</v>
      </c>
      <c r="U2460" t="n">
        <v>0.88</v>
      </c>
      <c r="V2460" t="n">
        <v>0.9</v>
      </c>
      <c r="W2460" t="n">
        <v>9.199999999999999</v>
      </c>
      <c r="X2460" t="n">
        <v>0.18</v>
      </c>
      <c r="Y2460" t="n">
        <v>1</v>
      </c>
      <c r="Z2460" t="n">
        <v>10</v>
      </c>
    </row>
    <row r="2461">
      <c r="A2461" t="n">
        <v>80</v>
      </c>
      <c r="B2461" t="n">
        <v>75</v>
      </c>
      <c r="C2461" t="inlineStr">
        <is>
          <t xml:space="preserve">CONCLUIDO	</t>
        </is>
      </c>
      <c r="D2461" t="n">
        <v>3.8264</v>
      </c>
      <c r="E2461" t="n">
        <v>26.13</v>
      </c>
      <c r="F2461" t="n">
        <v>23.55</v>
      </c>
      <c r="G2461" t="n">
        <v>141.31</v>
      </c>
      <c r="H2461" t="n">
        <v>2.08</v>
      </c>
      <c r="I2461" t="n">
        <v>10</v>
      </c>
      <c r="J2461" t="n">
        <v>179.18</v>
      </c>
      <c r="K2461" t="n">
        <v>49.1</v>
      </c>
      <c r="L2461" t="n">
        <v>21</v>
      </c>
      <c r="M2461" t="n">
        <v>3</v>
      </c>
      <c r="N2461" t="n">
        <v>34.09</v>
      </c>
      <c r="O2461" t="n">
        <v>22333.43</v>
      </c>
      <c r="P2461" t="n">
        <v>235.18</v>
      </c>
      <c r="Q2461" t="n">
        <v>608.8099999999999</v>
      </c>
      <c r="R2461" t="n">
        <v>52.83</v>
      </c>
      <c r="S2461" t="n">
        <v>46.36</v>
      </c>
      <c r="T2461" t="n">
        <v>2912.84</v>
      </c>
      <c r="U2461" t="n">
        <v>0.88</v>
      </c>
      <c r="V2461" t="n">
        <v>0.9</v>
      </c>
      <c r="W2461" t="n">
        <v>9.199999999999999</v>
      </c>
      <c r="X2461" t="n">
        <v>0.18</v>
      </c>
      <c r="Y2461" t="n">
        <v>1</v>
      </c>
      <c r="Z2461" t="n">
        <v>10</v>
      </c>
    </row>
    <row r="2462">
      <c r="A2462" t="n">
        <v>81</v>
      </c>
      <c r="B2462" t="n">
        <v>75</v>
      </c>
      <c r="C2462" t="inlineStr">
        <is>
          <t xml:space="preserve">CONCLUIDO	</t>
        </is>
      </c>
      <c r="D2462" t="n">
        <v>3.8257</v>
      </c>
      <c r="E2462" t="n">
        <v>26.14</v>
      </c>
      <c r="F2462" t="n">
        <v>23.56</v>
      </c>
      <c r="G2462" t="n">
        <v>141.34</v>
      </c>
      <c r="H2462" t="n">
        <v>2.1</v>
      </c>
      <c r="I2462" t="n">
        <v>10</v>
      </c>
      <c r="J2462" t="n">
        <v>179.56</v>
      </c>
      <c r="K2462" t="n">
        <v>49.1</v>
      </c>
      <c r="L2462" t="n">
        <v>21.25</v>
      </c>
      <c r="M2462" t="n">
        <v>1</v>
      </c>
      <c r="N2462" t="n">
        <v>34.21</v>
      </c>
      <c r="O2462" t="n">
        <v>22379.31</v>
      </c>
      <c r="P2462" t="n">
        <v>235.34</v>
      </c>
      <c r="Q2462" t="n">
        <v>608.79</v>
      </c>
      <c r="R2462" t="n">
        <v>52.81</v>
      </c>
      <c r="S2462" t="n">
        <v>46.36</v>
      </c>
      <c r="T2462" t="n">
        <v>2900.52</v>
      </c>
      <c r="U2462" t="n">
        <v>0.88</v>
      </c>
      <c r="V2462" t="n">
        <v>0.9</v>
      </c>
      <c r="W2462" t="n">
        <v>9.210000000000001</v>
      </c>
      <c r="X2462" t="n">
        <v>0.19</v>
      </c>
      <c r="Y2462" t="n">
        <v>1</v>
      </c>
      <c r="Z2462" t="n">
        <v>10</v>
      </c>
    </row>
    <row r="2463">
      <c r="A2463" t="n">
        <v>82</v>
      </c>
      <c r="B2463" t="n">
        <v>75</v>
      </c>
      <c r="C2463" t="inlineStr">
        <is>
          <t xml:space="preserve">CONCLUIDO	</t>
        </is>
      </c>
      <c r="D2463" t="n">
        <v>3.8253</v>
      </c>
      <c r="E2463" t="n">
        <v>26.14</v>
      </c>
      <c r="F2463" t="n">
        <v>23.56</v>
      </c>
      <c r="G2463" t="n">
        <v>141.36</v>
      </c>
      <c r="H2463" t="n">
        <v>2.12</v>
      </c>
      <c r="I2463" t="n">
        <v>10</v>
      </c>
      <c r="J2463" t="n">
        <v>179.93</v>
      </c>
      <c r="K2463" t="n">
        <v>49.1</v>
      </c>
      <c r="L2463" t="n">
        <v>21.5</v>
      </c>
      <c r="M2463" t="n">
        <v>0</v>
      </c>
      <c r="N2463" t="n">
        <v>34.33</v>
      </c>
      <c r="O2463" t="n">
        <v>22425.23</v>
      </c>
      <c r="P2463" t="n">
        <v>235.77</v>
      </c>
      <c r="Q2463" t="n">
        <v>608.8099999999999</v>
      </c>
      <c r="R2463" t="n">
        <v>52.8</v>
      </c>
      <c r="S2463" t="n">
        <v>46.36</v>
      </c>
      <c r="T2463" t="n">
        <v>2895.48</v>
      </c>
      <c r="U2463" t="n">
        <v>0.88</v>
      </c>
      <c r="V2463" t="n">
        <v>0.9</v>
      </c>
      <c r="W2463" t="n">
        <v>9.210000000000001</v>
      </c>
      <c r="X2463" t="n">
        <v>0.19</v>
      </c>
      <c r="Y2463" t="n">
        <v>1</v>
      </c>
      <c r="Z2463" t="n">
        <v>10</v>
      </c>
    </row>
    <row r="2464">
      <c r="A2464" t="n">
        <v>0</v>
      </c>
      <c r="B2464" t="n">
        <v>95</v>
      </c>
      <c r="C2464" t="inlineStr">
        <is>
          <t xml:space="preserve">CONCLUIDO	</t>
        </is>
      </c>
      <c r="D2464" t="n">
        <v>2.3513</v>
      </c>
      <c r="E2464" t="n">
        <v>42.53</v>
      </c>
      <c r="F2464" t="n">
        <v>29.3</v>
      </c>
      <c r="G2464" t="n">
        <v>6.08</v>
      </c>
      <c r="H2464" t="n">
        <v>0.1</v>
      </c>
      <c r="I2464" t="n">
        <v>289</v>
      </c>
      <c r="J2464" t="n">
        <v>185.69</v>
      </c>
      <c r="K2464" t="n">
        <v>53.44</v>
      </c>
      <c r="L2464" t="n">
        <v>1</v>
      </c>
      <c r="M2464" t="n">
        <v>287</v>
      </c>
      <c r="N2464" t="n">
        <v>36.26</v>
      </c>
      <c r="O2464" t="n">
        <v>23136.14</v>
      </c>
      <c r="P2464" t="n">
        <v>402.3</v>
      </c>
      <c r="Q2464" t="n">
        <v>609.85</v>
      </c>
      <c r="R2464" t="n">
        <v>231.13</v>
      </c>
      <c r="S2464" t="n">
        <v>46.36</v>
      </c>
      <c r="T2464" t="n">
        <v>90669.48</v>
      </c>
      <c r="U2464" t="n">
        <v>0.2</v>
      </c>
      <c r="V2464" t="n">
        <v>0.73</v>
      </c>
      <c r="W2464" t="n">
        <v>9.66</v>
      </c>
      <c r="X2464" t="n">
        <v>5.91</v>
      </c>
      <c r="Y2464" t="n">
        <v>1</v>
      </c>
      <c r="Z2464" t="n">
        <v>10</v>
      </c>
    </row>
    <row r="2465">
      <c r="A2465" t="n">
        <v>1</v>
      </c>
      <c r="B2465" t="n">
        <v>95</v>
      </c>
      <c r="C2465" t="inlineStr">
        <is>
          <t xml:space="preserve">CONCLUIDO	</t>
        </is>
      </c>
      <c r="D2465" t="n">
        <v>2.595</v>
      </c>
      <c r="E2465" t="n">
        <v>38.54</v>
      </c>
      <c r="F2465" t="n">
        <v>27.88</v>
      </c>
      <c r="G2465" t="n">
        <v>7.6</v>
      </c>
      <c r="H2465" t="n">
        <v>0.12</v>
      </c>
      <c r="I2465" t="n">
        <v>220</v>
      </c>
      <c r="J2465" t="n">
        <v>186.07</v>
      </c>
      <c r="K2465" t="n">
        <v>53.44</v>
      </c>
      <c r="L2465" t="n">
        <v>1.25</v>
      </c>
      <c r="M2465" t="n">
        <v>218</v>
      </c>
      <c r="N2465" t="n">
        <v>36.39</v>
      </c>
      <c r="O2465" t="n">
        <v>23182.76</v>
      </c>
      <c r="P2465" t="n">
        <v>382.49</v>
      </c>
      <c r="Q2465" t="n">
        <v>609.92</v>
      </c>
      <c r="R2465" t="n">
        <v>186.61</v>
      </c>
      <c r="S2465" t="n">
        <v>46.36</v>
      </c>
      <c r="T2465" t="n">
        <v>68754.35000000001</v>
      </c>
      <c r="U2465" t="n">
        <v>0.25</v>
      </c>
      <c r="V2465" t="n">
        <v>0.77</v>
      </c>
      <c r="W2465" t="n">
        <v>9.550000000000001</v>
      </c>
      <c r="X2465" t="n">
        <v>4.49</v>
      </c>
      <c r="Y2465" t="n">
        <v>1</v>
      </c>
      <c r="Z2465" t="n">
        <v>10</v>
      </c>
    </row>
    <row r="2466">
      <c r="A2466" t="n">
        <v>2</v>
      </c>
      <c r="B2466" t="n">
        <v>95</v>
      </c>
      <c r="C2466" t="inlineStr">
        <is>
          <t xml:space="preserve">CONCLUIDO	</t>
        </is>
      </c>
      <c r="D2466" t="n">
        <v>2.771</v>
      </c>
      <c r="E2466" t="n">
        <v>36.09</v>
      </c>
      <c r="F2466" t="n">
        <v>26.99</v>
      </c>
      <c r="G2466" t="n">
        <v>9.1</v>
      </c>
      <c r="H2466" t="n">
        <v>0.14</v>
      </c>
      <c r="I2466" t="n">
        <v>178</v>
      </c>
      <c r="J2466" t="n">
        <v>186.45</v>
      </c>
      <c r="K2466" t="n">
        <v>53.44</v>
      </c>
      <c r="L2466" t="n">
        <v>1.5</v>
      </c>
      <c r="M2466" t="n">
        <v>176</v>
      </c>
      <c r="N2466" t="n">
        <v>36.51</v>
      </c>
      <c r="O2466" t="n">
        <v>23229.42</v>
      </c>
      <c r="P2466" t="n">
        <v>369.99</v>
      </c>
      <c r="Q2466" t="n">
        <v>609.6900000000001</v>
      </c>
      <c r="R2466" t="n">
        <v>159.52</v>
      </c>
      <c r="S2466" t="n">
        <v>46.36</v>
      </c>
      <c r="T2466" t="n">
        <v>55419.59</v>
      </c>
      <c r="U2466" t="n">
        <v>0.29</v>
      </c>
      <c r="V2466" t="n">
        <v>0.79</v>
      </c>
      <c r="W2466" t="n">
        <v>9.470000000000001</v>
      </c>
      <c r="X2466" t="n">
        <v>3.6</v>
      </c>
      <c r="Y2466" t="n">
        <v>1</v>
      </c>
      <c r="Z2466" t="n">
        <v>10</v>
      </c>
    </row>
    <row r="2467">
      <c r="A2467" t="n">
        <v>3</v>
      </c>
      <c r="B2467" t="n">
        <v>95</v>
      </c>
      <c r="C2467" t="inlineStr">
        <is>
          <t xml:space="preserve">CONCLUIDO	</t>
        </is>
      </c>
      <c r="D2467" t="n">
        <v>2.9082</v>
      </c>
      <c r="E2467" t="n">
        <v>34.38</v>
      </c>
      <c r="F2467" t="n">
        <v>26.37</v>
      </c>
      <c r="G2467" t="n">
        <v>10.62</v>
      </c>
      <c r="H2467" t="n">
        <v>0.17</v>
      </c>
      <c r="I2467" t="n">
        <v>149</v>
      </c>
      <c r="J2467" t="n">
        <v>186.83</v>
      </c>
      <c r="K2467" t="n">
        <v>53.44</v>
      </c>
      <c r="L2467" t="n">
        <v>1.75</v>
      </c>
      <c r="M2467" t="n">
        <v>147</v>
      </c>
      <c r="N2467" t="n">
        <v>36.64</v>
      </c>
      <c r="O2467" t="n">
        <v>23276.13</v>
      </c>
      <c r="P2467" t="n">
        <v>361.11</v>
      </c>
      <c r="Q2467" t="n">
        <v>609.61</v>
      </c>
      <c r="R2467" t="n">
        <v>140.42</v>
      </c>
      <c r="S2467" t="n">
        <v>46.36</v>
      </c>
      <c r="T2467" t="n">
        <v>46014.43</v>
      </c>
      <c r="U2467" t="n">
        <v>0.33</v>
      </c>
      <c r="V2467" t="n">
        <v>0.8100000000000001</v>
      </c>
      <c r="W2467" t="n">
        <v>9.42</v>
      </c>
      <c r="X2467" t="n">
        <v>2.98</v>
      </c>
      <c r="Y2467" t="n">
        <v>1</v>
      </c>
      <c r="Z2467" t="n">
        <v>10</v>
      </c>
    </row>
    <row r="2468">
      <c r="A2468" t="n">
        <v>4</v>
      </c>
      <c r="B2468" t="n">
        <v>95</v>
      </c>
      <c r="C2468" t="inlineStr">
        <is>
          <t xml:space="preserve">CONCLUIDO	</t>
        </is>
      </c>
      <c r="D2468" t="n">
        <v>3.0139</v>
      </c>
      <c r="E2468" t="n">
        <v>33.18</v>
      </c>
      <c r="F2468" t="n">
        <v>25.95</v>
      </c>
      <c r="G2468" t="n">
        <v>12.16</v>
      </c>
      <c r="H2468" t="n">
        <v>0.19</v>
      </c>
      <c r="I2468" t="n">
        <v>128</v>
      </c>
      <c r="J2468" t="n">
        <v>187.21</v>
      </c>
      <c r="K2468" t="n">
        <v>53.44</v>
      </c>
      <c r="L2468" t="n">
        <v>2</v>
      </c>
      <c r="M2468" t="n">
        <v>126</v>
      </c>
      <c r="N2468" t="n">
        <v>36.77</v>
      </c>
      <c r="O2468" t="n">
        <v>23322.88</v>
      </c>
      <c r="P2468" t="n">
        <v>354.91</v>
      </c>
      <c r="Q2468" t="n">
        <v>609.23</v>
      </c>
      <c r="R2468" t="n">
        <v>127.02</v>
      </c>
      <c r="S2468" t="n">
        <v>46.36</v>
      </c>
      <c r="T2468" t="n">
        <v>39415.86</v>
      </c>
      <c r="U2468" t="n">
        <v>0.36</v>
      </c>
      <c r="V2468" t="n">
        <v>0.82</v>
      </c>
      <c r="W2468" t="n">
        <v>9.4</v>
      </c>
      <c r="X2468" t="n">
        <v>2.57</v>
      </c>
      <c r="Y2468" t="n">
        <v>1</v>
      </c>
      <c r="Z2468" t="n">
        <v>10</v>
      </c>
    </row>
    <row r="2469">
      <c r="A2469" t="n">
        <v>5</v>
      </c>
      <c r="B2469" t="n">
        <v>95</v>
      </c>
      <c r="C2469" t="inlineStr">
        <is>
          <t xml:space="preserve">CONCLUIDO	</t>
        </is>
      </c>
      <c r="D2469" t="n">
        <v>3.0938</v>
      </c>
      <c r="E2469" t="n">
        <v>32.32</v>
      </c>
      <c r="F2469" t="n">
        <v>25.65</v>
      </c>
      <c r="G2469" t="n">
        <v>13.62</v>
      </c>
      <c r="H2469" t="n">
        <v>0.21</v>
      </c>
      <c r="I2469" t="n">
        <v>113</v>
      </c>
      <c r="J2469" t="n">
        <v>187.59</v>
      </c>
      <c r="K2469" t="n">
        <v>53.44</v>
      </c>
      <c r="L2469" t="n">
        <v>2.25</v>
      </c>
      <c r="M2469" t="n">
        <v>111</v>
      </c>
      <c r="N2469" t="n">
        <v>36.9</v>
      </c>
      <c r="O2469" t="n">
        <v>23369.68</v>
      </c>
      <c r="P2469" t="n">
        <v>350.4</v>
      </c>
      <c r="Q2469" t="n">
        <v>609.08</v>
      </c>
      <c r="R2469" t="n">
        <v>117.71</v>
      </c>
      <c r="S2469" t="n">
        <v>46.36</v>
      </c>
      <c r="T2469" t="n">
        <v>34835.24</v>
      </c>
      <c r="U2469" t="n">
        <v>0.39</v>
      </c>
      <c r="V2469" t="n">
        <v>0.83</v>
      </c>
      <c r="W2469" t="n">
        <v>9.369999999999999</v>
      </c>
      <c r="X2469" t="n">
        <v>2.27</v>
      </c>
      <c r="Y2469" t="n">
        <v>1</v>
      </c>
      <c r="Z2469" t="n">
        <v>10</v>
      </c>
    </row>
    <row r="2470">
      <c r="A2470" t="n">
        <v>6</v>
      </c>
      <c r="B2470" t="n">
        <v>95</v>
      </c>
      <c r="C2470" t="inlineStr">
        <is>
          <t xml:space="preserve">CONCLUIDO	</t>
        </is>
      </c>
      <c r="D2470" t="n">
        <v>3.1609</v>
      </c>
      <c r="E2470" t="n">
        <v>31.64</v>
      </c>
      <c r="F2470" t="n">
        <v>25.41</v>
      </c>
      <c r="G2470" t="n">
        <v>15.09</v>
      </c>
      <c r="H2470" t="n">
        <v>0.24</v>
      </c>
      <c r="I2470" t="n">
        <v>101</v>
      </c>
      <c r="J2470" t="n">
        <v>187.97</v>
      </c>
      <c r="K2470" t="n">
        <v>53.44</v>
      </c>
      <c r="L2470" t="n">
        <v>2.5</v>
      </c>
      <c r="M2470" t="n">
        <v>99</v>
      </c>
      <c r="N2470" t="n">
        <v>37.03</v>
      </c>
      <c r="O2470" t="n">
        <v>23416.52</v>
      </c>
      <c r="P2470" t="n">
        <v>346.65</v>
      </c>
      <c r="Q2470" t="n">
        <v>609.03</v>
      </c>
      <c r="R2470" t="n">
        <v>110.11</v>
      </c>
      <c r="S2470" t="n">
        <v>46.36</v>
      </c>
      <c r="T2470" t="n">
        <v>31096.9</v>
      </c>
      <c r="U2470" t="n">
        <v>0.42</v>
      </c>
      <c r="V2470" t="n">
        <v>0.84</v>
      </c>
      <c r="W2470" t="n">
        <v>9.359999999999999</v>
      </c>
      <c r="X2470" t="n">
        <v>2.03</v>
      </c>
      <c r="Y2470" t="n">
        <v>1</v>
      </c>
      <c r="Z2470" t="n">
        <v>10</v>
      </c>
    </row>
    <row r="2471">
      <c r="A2471" t="n">
        <v>7</v>
      </c>
      <c r="B2471" t="n">
        <v>95</v>
      </c>
      <c r="C2471" t="inlineStr">
        <is>
          <t xml:space="preserve">CONCLUIDO	</t>
        </is>
      </c>
      <c r="D2471" t="n">
        <v>3.221</v>
      </c>
      <c r="E2471" t="n">
        <v>31.05</v>
      </c>
      <c r="F2471" t="n">
        <v>25.19</v>
      </c>
      <c r="G2471" t="n">
        <v>16.61</v>
      </c>
      <c r="H2471" t="n">
        <v>0.26</v>
      </c>
      <c r="I2471" t="n">
        <v>91</v>
      </c>
      <c r="J2471" t="n">
        <v>188.35</v>
      </c>
      <c r="K2471" t="n">
        <v>53.44</v>
      </c>
      <c r="L2471" t="n">
        <v>2.75</v>
      </c>
      <c r="M2471" t="n">
        <v>89</v>
      </c>
      <c r="N2471" t="n">
        <v>37.16</v>
      </c>
      <c r="O2471" t="n">
        <v>23463.4</v>
      </c>
      <c r="P2471" t="n">
        <v>343.32</v>
      </c>
      <c r="Q2471" t="n">
        <v>609.05</v>
      </c>
      <c r="R2471" t="n">
        <v>103.97</v>
      </c>
      <c r="S2471" t="n">
        <v>46.36</v>
      </c>
      <c r="T2471" t="n">
        <v>28078.9</v>
      </c>
      <c r="U2471" t="n">
        <v>0.45</v>
      </c>
      <c r="V2471" t="n">
        <v>0.85</v>
      </c>
      <c r="W2471" t="n">
        <v>9.32</v>
      </c>
      <c r="X2471" t="n">
        <v>1.81</v>
      </c>
      <c r="Y2471" t="n">
        <v>1</v>
      </c>
      <c r="Z2471" t="n">
        <v>10</v>
      </c>
    </row>
    <row r="2472">
      <c r="A2472" t="n">
        <v>8</v>
      </c>
      <c r="B2472" t="n">
        <v>95</v>
      </c>
      <c r="C2472" t="inlineStr">
        <is>
          <t xml:space="preserve">CONCLUIDO	</t>
        </is>
      </c>
      <c r="D2472" t="n">
        <v>3.2686</v>
      </c>
      <c r="E2472" t="n">
        <v>30.59</v>
      </c>
      <c r="F2472" t="n">
        <v>25.04</v>
      </c>
      <c r="G2472" t="n">
        <v>18.1</v>
      </c>
      <c r="H2472" t="n">
        <v>0.28</v>
      </c>
      <c r="I2472" t="n">
        <v>83</v>
      </c>
      <c r="J2472" t="n">
        <v>188.73</v>
      </c>
      <c r="K2472" t="n">
        <v>53.44</v>
      </c>
      <c r="L2472" t="n">
        <v>3</v>
      </c>
      <c r="M2472" t="n">
        <v>81</v>
      </c>
      <c r="N2472" t="n">
        <v>37.29</v>
      </c>
      <c r="O2472" t="n">
        <v>23510.33</v>
      </c>
      <c r="P2472" t="n">
        <v>340.85</v>
      </c>
      <c r="Q2472" t="n">
        <v>609.08</v>
      </c>
      <c r="R2472" t="n">
        <v>98.94</v>
      </c>
      <c r="S2472" t="n">
        <v>46.36</v>
      </c>
      <c r="T2472" t="n">
        <v>25601.26</v>
      </c>
      <c r="U2472" t="n">
        <v>0.47</v>
      </c>
      <c r="V2472" t="n">
        <v>0.85</v>
      </c>
      <c r="W2472" t="n">
        <v>9.31</v>
      </c>
      <c r="X2472" t="n">
        <v>1.66</v>
      </c>
      <c r="Y2472" t="n">
        <v>1</v>
      </c>
      <c r="Z2472" t="n">
        <v>10</v>
      </c>
    </row>
    <row r="2473">
      <c r="A2473" t="n">
        <v>9</v>
      </c>
      <c r="B2473" t="n">
        <v>95</v>
      </c>
      <c r="C2473" t="inlineStr">
        <is>
          <t xml:space="preserve">CONCLUIDO	</t>
        </is>
      </c>
      <c r="D2473" t="n">
        <v>3.3119</v>
      </c>
      <c r="E2473" t="n">
        <v>30.19</v>
      </c>
      <c r="F2473" t="n">
        <v>24.9</v>
      </c>
      <c r="G2473" t="n">
        <v>19.66</v>
      </c>
      <c r="H2473" t="n">
        <v>0.3</v>
      </c>
      <c r="I2473" t="n">
        <v>76</v>
      </c>
      <c r="J2473" t="n">
        <v>189.11</v>
      </c>
      <c r="K2473" t="n">
        <v>53.44</v>
      </c>
      <c r="L2473" t="n">
        <v>3.25</v>
      </c>
      <c r="M2473" t="n">
        <v>74</v>
      </c>
      <c r="N2473" t="n">
        <v>37.42</v>
      </c>
      <c r="O2473" t="n">
        <v>23557.3</v>
      </c>
      <c r="P2473" t="n">
        <v>338.56</v>
      </c>
      <c r="Q2473" t="n">
        <v>609</v>
      </c>
      <c r="R2473" t="n">
        <v>94.27</v>
      </c>
      <c r="S2473" t="n">
        <v>46.36</v>
      </c>
      <c r="T2473" t="n">
        <v>23301.94</v>
      </c>
      <c r="U2473" t="n">
        <v>0.49</v>
      </c>
      <c r="V2473" t="n">
        <v>0.86</v>
      </c>
      <c r="W2473" t="n">
        <v>9.31</v>
      </c>
      <c r="X2473" t="n">
        <v>1.52</v>
      </c>
      <c r="Y2473" t="n">
        <v>1</v>
      </c>
      <c r="Z2473" t="n">
        <v>10</v>
      </c>
    </row>
    <row r="2474">
      <c r="A2474" t="n">
        <v>10</v>
      </c>
      <c r="B2474" t="n">
        <v>95</v>
      </c>
      <c r="C2474" t="inlineStr">
        <is>
          <t xml:space="preserve">CONCLUIDO	</t>
        </is>
      </c>
      <c r="D2474" t="n">
        <v>3.3509</v>
      </c>
      <c r="E2474" t="n">
        <v>29.84</v>
      </c>
      <c r="F2474" t="n">
        <v>24.77</v>
      </c>
      <c r="G2474" t="n">
        <v>21.23</v>
      </c>
      <c r="H2474" t="n">
        <v>0.33</v>
      </c>
      <c r="I2474" t="n">
        <v>70</v>
      </c>
      <c r="J2474" t="n">
        <v>189.49</v>
      </c>
      <c r="K2474" t="n">
        <v>53.44</v>
      </c>
      <c r="L2474" t="n">
        <v>3.5</v>
      </c>
      <c r="M2474" t="n">
        <v>68</v>
      </c>
      <c r="N2474" t="n">
        <v>37.55</v>
      </c>
      <c r="O2474" t="n">
        <v>23604.32</v>
      </c>
      <c r="P2474" t="n">
        <v>336.38</v>
      </c>
      <c r="Q2474" t="n">
        <v>608.95</v>
      </c>
      <c r="R2474" t="n">
        <v>90.47</v>
      </c>
      <c r="S2474" t="n">
        <v>46.36</v>
      </c>
      <c r="T2474" t="n">
        <v>21430.12</v>
      </c>
      <c r="U2474" t="n">
        <v>0.51</v>
      </c>
      <c r="V2474" t="n">
        <v>0.86</v>
      </c>
      <c r="W2474" t="n">
        <v>9.300000000000001</v>
      </c>
      <c r="X2474" t="n">
        <v>1.39</v>
      </c>
      <c r="Y2474" t="n">
        <v>1</v>
      </c>
      <c r="Z2474" t="n">
        <v>10</v>
      </c>
    </row>
    <row r="2475">
      <c r="A2475" t="n">
        <v>11</v>
      </c>
      <c r="B2475" t="n">
        <v>95</v>
      </c>
      <c r="C2475" t="inlineStr">
        <is>
          <t xml:space="preserve">CONCLUIDO	</t>
        </is>
      </c>
      <c r="D2475" t="n">
        <v>3.3847</v>
      </c>
      <c r="E2475" t="n">
        <v>29.54</v>
      </c>
      <c r="F2475" t="n">
        <v>24.66</v>
      </c>
      <c r="G2475" t="n">
        <v>22.76</v>
      </c>
      <c r="H2475" t="n">
        <v>0.35</v>
      </c>
      <c r="I2475" t="n">
        <v>65</v>
      </c>
      <c r="J2475" t="n">
        <v>189.87</v>
      </c>
      <c r="K2475" t="n">
        <v>53.44</v>
      </c>
      <c r="L2475" t="n">
        <v>3.75</v>
      </c>
      <c r="M2475" t="n">
        <v>63</v>
      </c>
      <c r="N2475" t="n">
        <v>37.69</v>
      </c>
      <c r="O2475" t="n">
        <v>23651.38</v>
      </c>
      <c r="P2475" t="n">
        <v>334.44</v>
      </c>
      <c r="Q2475" t="n">
        <v>609.05</v>
      </c>
      <c r="R2475" t="n">
        <v>87.51000000000001</v>
      </c>
      <c r="S2475" t="n">
        <v>46.36</v>
      </c>
      <c r="T2475" t="n">
        <v>19978.76</v>
      </c>
      <c r="U2475" t="n">
        <v>0.53</v>
      </c>
      <c r="V2475" t="n">
        <v>0.86</v>
      </c>
      <c r="W2475" t="n">
        <v>9.27</v>
      </c>
      <c r="X2475" t="n">
        <v>1.28</v>
      </c>
      <c r="Y2475" t="n">
        <v>1</v>
      </c>
      <c r="Z2475" t="n">
        <v>10</v>
      </c>
    </row>
    <row r="2476">
      <c r="A2476" t="n">
        <v>12</v>
      </c>
      <c r="B2476" t="n">
        <v>95</v>
      </c>
      <c r="C2476" t="inlineStr">
        <is>
          <t xml:space="preserve">CONCLUIDO	</t>
        </is>
      </c>
      <c r="D2476" t="n">
        <v>3.4102</v>
      </c>
      <c r="E2476" t="n">
        <v>29.32</v>
      </c>
      <c r="F2476" t="n">
        <v>24.58</v>
      </c>
      <c r="G2476" t="n">
        <v>24.18</v>
      </c>
      <c r="H2476" t="n">
        <v>0.37</v>
      </c>
      <c r="I2476" t="n">
        <v>61</v>
      </c>
      <c r="J2476" t="n">
        <v>190.25</v>
      </c>
      <c r="K2476" t="n">
        <v>53.44</v>
      </c>
      <c r="L2476" t="n">
        <v>4</v>
      </c>
      <c r="M2476" t="n">
        <v>59</v>
      </c>
      <c r="N2476" t="n">
        <v>37.82</v>
      </c>
      <c r="O2476" t="n">
        <v>23698.48</v>
      </c>
      <c r="P2476" t="n">
        <v>333.1</v>
      </c>
      <c r="Q2476" t="n">
        <v>609.15</v>
      </c>
      <c r="R2476" t="n">
        <v>84.88</v>
      </c>
      <c r="S2476" t="n">
        <v>46.36</v>
      </c>
      <c r="T2476" t="n">
        <v>18683.12</v>
      </c>
      <c r="U2476" t="n">
        <v>0.55</v>
      </c>
      <c r="V2476" t="n">
        <v>0.87</v>
      </c>
      <c r="W2476" t="n">
        <v>9.279999999999999</v>
      </c>
      <c r="X2476" t="n">
        <v>1.21</v>
      </c>
      <c r="Y2476" t="n">
        <v>1</v>
      </c>
      <c r="Z2476" t="n">
        <v>10</v>
      </c>
    </row>
    <row r="2477">
      <c r="A2477" t="n">
        <v>13</v>
      </c>
      <c r="B2477" t="n">
        <v>95</v>
      </c>
      <c r="C2477" t="inlineStr">
        <is>
          <t xml:space="preserve">CONCLUIDO	</t>
        </is>
      </c>
      <c r="D2477" t="n">
        <v>3.4368</v>
      </c>
      <c r="E2477" t="n">
        <v>29.1</v>
      </c>
      <c r="F2477" t="n">
        <v>24.51</v>
      </c>
      <c r="G2477" t="n">
        <v>25.8</v>
      </c>
      <c r="H2477" t="n">
        <v>0.4</v>
      </c>
      <c r="I2477" t="n">
        <v>57</v>
      </c>
      <c r="J2477" t="n">
        <v>190.63</v>
      </c>
      <c r="K2477" t="n">
        <v>53.44</v>
      </c>
      <c r="L2477" t="n">
        <v>4.25</v>
      </c>
      <c r="M2477" t="n">
        <v>55</v>
      </c>
      <c r="N2477" t="n">
        <v>37.95</v>
      </c>
      <c r="O2477" t="n">
        <v>23745.63</v>
      </c>
      <c r="P2477" t="n">
        <v>331.62</v>
      </c>
      <c r="Q2477" t="n">
        <v>608.99</v>
      </c>
      <c r="R2477" t="n">
        <v>82.18000000000001</v>
      </c>
      <c r="S2477" t="n">
        <v>46.36</v>
      </c>
      <c r="T2477" t="n">
        <v>17350.55</v>
      </c>
      <c r="U2477" t="n">
        <v>0.5600000000000001</v>
      </c>
      <c r="V2477" t="n">
        <v>0.87</v>
      </c>
      <c r="W2477" t="n">
        <v>9.279999999999999</v>
      </c>
      <c r="X2477" t="n">
        <v>1.13</v>
      </c>
      <c r="Y2477" t="n">
        <v>1</v>
      </c>
      <c r="Z2477" t="n">
        <v>10</v>
      </c>
    </row>
    <row r="2478">
      <c r="A2478" t="n">
        <v>14</v>
      </c>
      <c r="B2478" t="n">
        <v>95</v>
      </c>
      <c r="C2478" t="inlineStr">
        <is>
          <t xml:space="preserve">CONCLUIDO	</t>
        </is>
      </c>
      <c r="D2478" t="n">
        <v>3.4581</v>
      </c>
      <c r="E2478" t="n">
        <v>28.92</v>
      </c>
      <c r="F2478" t="n">
        <v>24.44</v>
      </c>
      <c r="G2478" t="n">
        <v>27.15</v>
      </c>
      <c r="H2478" t="n">
        <v>0.42</v>
      </c>
      <c r="I2478" t="n">
        <v>54</v>
      </c>
      <c r="J2478" t="n">
        <v>191.02</v>
      </c>
      <c r="K2478" t="n">
        <v>53.44</v>
      </c>
      <c r="L2478" t="n">
        <v>4.5</v>
      </c>
      <c r="M2478" t="n">
        <v>52</v>
      </c>
      <c r="N2478" t="n">
        <v>38.08</v>
      </c>
      <c r="O2478" t="n">
        <v>23792.83</v>
      </c>
      <c r="P2478" t="n">
        <v>330.24</v>
      </c>
      <c r="Q2478" t="n">
        <v>608.92</v>
      </c>
      <c r="R2478" t="n">
        <v>80.45</v>
      </c>
      <c r="S2478" t="n">
        <v>46.36</v>
      </c>
      <c r="T2478" t="n">
        <v>16501.11</v>
      </c>
      <c r="U2478" t="n">
        <v>0.58</v>
      </c>
      <c r="V2478" t="n">
        <v>0.87</v>
      </c>
      <c r="W2478" t="n">
        <v>9.27</v>
      </c>
      <c r="X2478" t="n">
        <v>1.06</v>
      </c>
      <c r="Y2478" t="n">
        <v>1</v>
      </c>
      <c r="Z2478" t="n">
        <v>10</v>
      </c>
    </row>
    <row r="2479">
      <c r="A2479" t="n">
        <v>15</v>
      </c>
      <c r="B2479" t="n">
        <v>95</v>
      </c>
      <c r="C2479" t="inlineStr">
        <is>
          <t xml:space="preserve">CONCLUIDO	</t>
        </is>
      </c>
      <c r="D2479" t="n">
        <v>3.479</v>
      </c>
      <c r="E2479" t="n">
        <v>28.74</v>
      </c>
      <c r="F2479" t="n">
        <v>24.38</v>
      </c>
      <c r="G2479" t="n">
        <v>28.68</v>
      </c>
      <c r="H2479" t="n">
        <v>0.44</v>
      </c>
      <c r="I2479" t="n">
        <v>51</v>
      </c>
      <c r="J2479" t="n">
        <v>191.4</v>
      </c>
      <c r="K2479" t="n">
        <v>53.44</v>
      </c>
      <c r="L2479" t="n">
        <v>4.75</v>
      </c>
      <c r="M2479" t="n">
        <v>49</v>
      </c>
      <c r="N2479" t="n">
        <v>38.22</v>
      </c>
      <c r="O2479" t="n">
        <v>23840.07</v>
      </c>
      <c r="P2479" t="n">
        <v>328.97</v>
      </c>
      <c r="Q2479" t="n">
        <v>608.84</v>
      </c>
      <c r="R2479" t="n">
        <v>78.41</v>
      </c>
      <c r="S2479" t="n">
        <v>46.36</v>
      </c>
      <c r="T2479" t="n">
        <v>15496.78</v>
      </c>
      <c r="U2479" t="n">
        <v>0.59</v>
      </c>
      <c r="V2479" t="n">
        <v>0.87</v>
      </c>
      <c r="W2479" t="n">
        <v>9.26</v>
      </c>
      <c r="X2479" t="n">
        <v>1</v>
      </c>
      <c r="Y2479" t="n">
        <v>1</v>
      </c>
      <c r="Z2479" t="n">
        <v>10</v>
      </c>
    </row>
    <row r="2480">
      <c r="A2480" t="n">
        <v>16</v>
      </c>
      <c r="B2480" t="n">
        <v>95</v>
      </c>
      <c r="C2480" t="inlineStr">
        <is>
          <t xml:space="preserve">CONCLUIDO	</t>
        </is>
      </c>
      <c r="D2480" t="n">
        <v>3.5015</v>
      </c>
      <c r="E2480" t="n">
        <v>28.56</v>
      </c>
      <c r="F2480" t="n">
        <v>24.3</v>
      </c>
      <c r="G2480" t="n">
        <v>30.38</v>
      </c>
      <c r="H2480" t="n">
        <v>0.46</v>
      </c>
      <c r="I2480" t="n">
        <v>48</v>
      </c>
      <c r="J2480" t="n">
        <v>191.78</v>
      </c>
      <c r="K2480" t="n">
        <v>53.44</v>
      </c>
      <c r="L2480" t="n">
        <v>5</v>
      </c>
      <c r="M2480" t="n">
        <v>46</v>
      </c>
      <c r="N2480" t="n">
        <v>38.35</v>
      </c>
      <c r="O2480" t="n">
        <v>23887.36</v>
      </c>
      <c r="P2480" t="n">
        <v>327.56</v>
      </c>
      <c r="Q2480" t="n">
        <v>608.97</v>
      </c>
      <c r="R2480" t="n">
        <v>76.26000000000001</v>
      </c>
      <c r="S2480" t="n">
        <v>46.36</v>
      </c>
      <c r="T2480" t="n">
        <v>14438.11</v>
      </c>
      <c r="U2480" t="n">
        <v>0.61</v>
      </c>
      <c r="V2480" t="n">
        <v>0.88</v>
      </c>
      <c r="W2480" t="n">
        <v>9.26</v>
      </c>
      <c r="X2480" t="n">
        <v>0.93</v>
      </c>
      <c r="Y2480" t="n">
        <v>1</v>
      </c>
      <c r="Z2480" t="n">
        <v>10</v>
      </c>
    </row>
    <row r="2481">
      <c r="A2481" t="n">
        <v>17</v>
      </c>
      <c r="B2481" t="n">
        <v>95</v>
      </c>
      <c r="C2481" t="inlineStr">
        <is>
          <t xml:space="preserve">CONCLUIDO	</t>
        </is>
      </c>
      <c r="D2481" t="n">
        <v>3.5149</v>
      </c>
      <c r="E2481" t="n">
        <v>28.45</v>
      </c>
      <c r="F2481" t="n">
        <v>24.27</v>
      </c>
      <c r="G2481" t="n">
        <v>31.66</v>
      </c>
      <c r="H2481" t="n">
        <v>0.48</v>
      </c>
      <c r="I2481" t="n">
        <v>46</v>
      </c>
      <c r="J2481" t="n">
        <v>192.17</v>
      </c>
      <c r="K2481" t="n">
        <v>53.44</v>
      </c>
      <c r="L2481" t="n">
        <v>5.25</v>
      </c>
      <c r="M2481" t="n">
        <v>44</v>
      </c>
      <c r="N2481" t="n">
        <v>38.48</v>
      </c>
      <c r="O2481" t="n">
        <v>23934.69</v>
      </c>
      <c r="P2481" t="n">
        <v>326.66</v>
      </c>
      <c r="Q2481" t="n">
        <v>608.92</v>
      </c>
      <c r="R2481" t="n">
        <v>75.31</v>
      </c>
      <c r="S2481" t="n">
        <v>46.36</v>
      </c>
      <c r="T2481" t="n">
        <v>13972.95</v>
      </c>
      <c r="U2481" t="n">
        <v>0.62</v>
      </c>
      <c r="V2481" t="n">
        <v>0.88</v>
      </c>
      <c r="W2481" t="n">
        <v>9.25</v>
      </c>
      <c r="X2481" t="n">
        <v>0.9</v>
      </c>
      <c r="Y2481" t="n">
        <v>1</v>
      </c>
      <c r="Z2481" t="n">
        <v>10</v>
      </c>
    </row>
    <row r="2482">
      <c r="A2482" t="n">
        <v>18</v>
      </c>
      <c r="B2482" t="n">
        <v>95</v>
      </c>
      <c r="C2482" t="inlineStr">
        <is>
          <t xml:space="preserve">CONCLUIDO	</t>
        </is>
      </c>
      <c r="D2482" t="n">
        <v>3.5273</v>
      </c>
      <c r="E2482" t="n">
        <v>28.35</v>
      </c>
      <c r="F2482" t="n">
        <v>24.24</v>
      </c>
      <c r="G2482" t="n">
        <v>33.06</v>
      </c>
      <c r="H2482" t="n">
        <v>0.51</v>
      </c>
      <c r="I2482" t="n">
        <v>44</v>
      </c>
      <c r="J2482" t="n">
        <v>192.55</v>
      </c>
      <c r="K2482" t="n">
        <v>53.44</v>
      </c>
      <c r="L2482" t="n">
        <v>5.5</v>
      </c>
      <c r="M2482" t="n">
        <v>42</v>
      </c>
      <c r="N2482" t="n">
        <v>38.62</v>
      </c>
      <c r="O2482" t="n">
        <v>23982.06</v>
      </c>
      <c r="P2482" t="n">
        <v>325.94</v>
      </c>
      <c r="Q2482" t="n">
        <v>608.99</v>
      </c>
      <c r="R2482" t="n">
        <v>74.26000000000001</v>
      </c>
      <c r="S2482" t="n">
        <v>46.36</v>
      </c>
      <c r="T2482" t="n">
        <v>13459.68</v>
      </c>
      <c r="U2482" t="n">
        <v>0.62</v>
      </c>
      <c r="V2482" t="n">
        <v>0.88</v>
      </c>
      <c r="W2482" t="n">
        <v>9.25</v>
      </c>
      <c r="X2482" t="n">
        <v>0.87</v>
      </c>
      <c r="Y2482" t="n">
        <v>1</v>
      </c>
      <c r="Z2482" t="n">
        <v>10</v>
      </c>
    </row>
    <row r="2483">
      <c r="A2483" t="n">
        <v>19</v>
      </c>
      <c r="B2483" t="n">
        <v>95</v>
      </c>
      <c r="C2483" t="inlineStr">
        <is>
          <t xml:space="preserve">CONCLUIDO	</t>
        </is>
      </c>
      <c r="D2483" t="n">
        <v>3.5416</v>
      </c>
      <c r="E2483" t="n">
        <v>28.24</v>
      </c>
      <c r="F2483" t="n">
        <v>24.2</v>
      </c>
      <c r="G2483" t="n">
        <v>34.58</v>
      </c>
      <c r="H2483" t="n">
        <v>0.53</v>
      </c>
      <c r="I2483" t="n">
        <v>42</v>
      </c>
      <c r="J2483" t="n">
        <v>192.94</v>
      </c>
      <c r="K2483" t="n">
        <v>53.44</v>
      </c>
      <c r="L2483" t="n">
        <v>5.75</v>
      </c>
      <c r="M2483" t="n">
        <v>40</v>
      </c>
      <c r="N2483" t="n">
        <v>38.75</v>
      </c>
      <c r="O2483" t="n">
        <v>24029.48</v>
      </c>
      <c r="P2483" t="n">
        <v>324.96</v>
      </c>
      <c r="Q2483" t="n">
        <v>608.9</v>
      </c>
      <c r="R2483" t="n">
        <v>73.14</v>
      </c>
      <c r="S2483" t="n">
        <v>46.36</v>
      </c>
      <c r="T2483" t="n">
        <v>12907.2</v>
      </c>
      <c r="U2483" t="n">
        <v>0.63</v>
      </c>
      <c r="V2483" t="n">
        <v>0.88</v>
      </c>
      <c r="W2483" t="n">
        <v>9.25</v>
      </c>
      <c r="X2483" t="n">
        <v>0.83</v>
      </c>
      <c r="Y2483" t="n">
        <v>1</v>
      </c>
      <c r="Z2483" t="n">
        <v>10</v>
      </c>
    </row>
    <row r="2484">
      <c r="A2484" t="n">
        <v>20</v>
      </c>
      <c r="B2484" t="n">
        <v>95</v>
      </c>
      <c r="C2484" t="inlineStr">
        <is>
          <t xml:space="preserve">CONCLUIDO	</t>
        </is>
      </c>
      <c r="D2484" t="n">
        <v>3.5551</v>
      </c>
      <c r="E2484" t="n">
        <v>28.13</v>
      </c>
      <c r="F2484" t="n">
        <v>24.17</v>
      </c>
      <c r="G2484" t="n">
        <v>36.26</v>
      </c>
      <c r="H2484" t="n">
        <v>0.55</v>
      </c>
      <c r="I2484" t="n">
        <v>40</v>
      </c>
      <c r="J2484" t="n">
        <v>193.32</v>
      </c>
      <c r="K2484" t="n">
        <v>53.44</v>
      </c>
      <c r="L2484" t="n">
        <v>6</v>
      </c>
      <c r="M2484" t="n">
        <v>38</v>
      </c>
      <c r="N2484" t="n">
        <v>38.89</v>
      </c>
      <c r="O2484" t="n">
        <v>24076.95</v>
      </c>
      <c r="P2484" t="n">
        <v>324.19</v>
      </c>
      <c r="Q2484" t="n">
        <v>608.9299999999999</v>
      </c>
      <c r="R2484" t="n">
        <v>71.94</v>
      </c>
      <c r="S2484" t="n">
        <v>46.36</v>
      </c>
      <c r="T2484" t="n">
        <v>12318.51</v>
      </c>
      <c r="U2484" t="n">
        <v>0.64</v>
      </c>
      <c r="V2484" t="n">
        <v>0.88</v>
      </c>
      <c r="W2484" t="n">
        <v>9.25</v>
      </c>
      <c r="X2484" t="n">
        <v>0.8</v>
      </c>
      <c r="Y2484" t="n">
        <v>1</v>
      </c>
      <c r="Z2484" t="n">
        <v>10</v>
      </c>
    </row>
    <row r="2485">
      <c r="A2485" t="n">
        <v>21</v>
      </c>
      <c r="B2485" t="n">
        <v>95</v>
      </c>
      <c r="C2485" t="inlineStr">
        <is>
          <t xml:space="preserve">CONCLUIDO	</t>
        </is>
      </c>
      <c r="D2485" t="n">
        <v>3.5727</v>
      </c>
      <c r="E2485" t="n">
        <v>27.99</v>
      </c>
      <c r="F2485" t="n">
        <v>24.11</v>
      </c>
      <c r="G2485" t="n">
        <v>38.06</v>
      </c>
      <c r="H2485" t="n">
        <v>0.57</v>
      </c>
      <c r="I2485" t="n">
        <v>38</v>
      </c>
      <c r="J2485" t="n">
        <v>193.71</v>
      </c>
      <c r="K2485" t="n">
        <v>53.44</v>
      </c>
      <c r="L2485" t="n">
        <v>6.25</v>
      </c>
      <c r="M2485" t="n">
        <v>36</v>
      </c>
      <c r="N2485" t="n">
        <v>39.02</v>
      </c>
      <c r="O2485" t="n">
        <v>24124.47</v>
      </c>
      <c r="P2485" t="n">
        <v>322.63</v>
      </c>
      <c r="Q2485" t="n">
        <v>608.92</v>
      </c>
      <c r="R2485" t="n">
        <v>70.34</v>
      </c>
      <c r="S2485" t="n">
        <v>46.36</v>
      </c>
      <c r="T2485" t="n">
        <v>11529.05</v>
      </c>
      <c r="U2485" t="n">
        <v>0.66</v>
      </c>
      <c r="V2485" t="n">
        <v>0.88</v>
      </c>
      <c r="W2485" t="n">
        <v>9.23</v>
      </c>
      <c r="X2485" t="n">
        <v>0.73</v>
      </c>
      <c r="Y2485" t="n">
        <v>1</v>
      </c>
      <c r="Z2485" t="n">
        <v>10</v>
      </c>
    </row>
    <row r="2486">
      <c r="A2486" t="n">
        <v>22</v>
      </c>
      <c r="B2486" t="n">
        <v>95</v>
      </c>
      <c r="C2486" t="inlineStr">
        <is>
          <t xml:space="preserve">CONCLUIDO	</t>
        </is>
      </c>
      <c r="D2486" t="n">
        <v>3.5784</v>
      </c>
      <c r="E2486" t="n">
        <v>27.95</v>
      </c>
      <c r="F2486" t="n">
        <v>24.1</v>
      </c>
      <c r="G2486" t="n">
        <v>39.08</v>
      </c>
      <c r="H2486" t="n">
        <v>0.59</v>
      </c>
      <c r="I2486" t="n">
        <v>37</v>
      </c>
      <c r="J2486" t="n">
        <v>194.09</v>
      </c>
      <c r="K2486" t="n">
        <v>53.44</v>
      </c>
      <c r="L2486" t="n">
        <v>6.5</v>
      </c>
      <c r="M2486" t="n">
        <v>35</v>
      </c>
      <c r="N2486" t="n">
        <v>39.16</v>
      </c>
      <c r="O2486" t="n">
        <v>24172.03</v>
      </c>
      <c r="P2486" t="n">
        <v>322.3</v>
      </c>
      <c r="Q2486" t="n">
        <v>608.92</v>
      </c>
      <c r="R2486" t="n">
        <v>69.84999999999999</v>
      </c>
      <c r="S2486" t="n">
        <v>46.36</v>
      </c>
      <c r="T2486" t="n">
        <v>11285.33</v>
      </c>
      <c r="U2486" t="n">
        <v>0.66</v>
      </c>
      <c r="V2486" t="n">
        <v>0.88</v>
      </c>
      <c r="W2486" t="n">
        <v>9.24</v>
      </c>
      <c r="X2486" t="n">
        <v>0.72</v>
      </c>
      <c r="Y2486" t="n">
        <v>1</v>
      </c>
      <c r="Z2486" t="n">
        <v>10</v>
      </c>
    </row>
    <row r="2487">
      <c r="A2487" t="n">
        <v>23</v>
      </c>
      <c r="B2487" t="n">
        <v>95</v>
      </c>
      <c r="C2487" t="inlineStr">
        <is>
          <t xml:space="preserve">CONCLUIDO	</t>
        </is>
      </c>
      <c r="D2487" t="n">
        <v>3.5849</v>
      </c>
      <c r="E2487" t="n">
        <v>27.89</v>
      </c>
      <c r="F2487" t="n">
        <v>24.09</v>
      </c>
      <c r="G2487" t="n">
        <v>40.14</v>
      </c>
      <c r="H2487" t="n">
        <v>0.62</v>
      </c>
      <c r="I2487" t="n">
        <v>36</v>
      </c>
      <c r="J2487" t="n">
        <v>194.48</v>
      </c>
      <c r="K2487" t="n">
        <v>53.44</v>
      </c>
      <c r="L2487" t="n">
        <v>6.75</v>
      </c>
      <c r="M2487" t="n">
        <v>34</v>
      </c>
      <c r="N2487" t="n">
        <v>39.29</v>
      </c>
      <c r="O2487" t="n">
        <v>24219.63</v>
      </c>
      <c r="P2487" t="n">
        <v>321.65</v>
      </c>
      <c r="Q2487" t="n">
        <v>608.83</v>
      </c>
      <c r="R2487" t="n">
        <v>69.45999999999999</v>
      </c>
      <c r="S2487" t="n">
        <v>46.36</v>
      </c>
      <c r="T2487" t="n">
        <v>11096.78</v>
      </c>
      <c r="U2487" t="n">
        <v>0.67</v>
      </c>
      <c r="V2487" t="n">
        <v>0.88</v>
      </c>
      <c r="W2487" t="n">
        <v>9.24</v>
      </c>
      <c r="X2487" t="n">
        <v>0.71</v>
      </c>
      <c r="Y2487" t="n">
        <v>1</v>
      </c>
      <c r="Z2487" t="n">
        <v>10</v>
      </c>
    </row>
    <row r="2488">
      <c r="A2488" t="n">
        <v>24</v>
      </c>
      <c r="B2488" t="n">
        <v>95</v>
      </c>
      <c r="C2488" t="inlineStr">
        <is>
          <t xml:space="preserve">CONCLUIDO	</t>
        </is>
      </c>
      <c r="D2488" t="n">
        <v>3.6024</v>
      </c>
      <c r="E2488" t="n">
        <v>27.76</v>
      </c>
      <c r="F2488" t="n">
        <v>24.02</v>
      </c>
      <c r="G2488" t="n">
        <v>42.4</v>
      </c>
      <c r="H2488" t="n">
        <v>0.64</v>
      </c>
      <c r="I2488" t="n">
        <v>34</v>
      </c>
      <c r="J2488" t="n">
        <v>194.86</v>
      </c>
      <c r="K2488" t="n">
        <v>53.44</v>
      </c>
      <c r="L2488" t="n">
        <v>7</v>
      </c>
      <c r="M2488" t="n">
        <v>32</v>
      </c>
      <c r="N2488" t="n">
        <v>39.43</v>
      </c>
      <c r="O2488" t="n">
        <v>24267.28</v>
      </c>
      <c r="P2488" t="n">
        <v>320.32</v>
      </c>
      <c r="Q2488" t="n">
        <v>609.03</v>
      </c>
      <c r="R2488" t="n">
        <v>67.42</v>
      </c>
      <c r="S2488" t="n">
        <v>46.36</v>
      </c>
      <c r="T2488" t="n">
        <v>10088.38</v>
      </c>
      <c r="U2488" t="n">
        <v>0.6899999999999999</v>
      </c>
      <c r="V2488" t="n">
        <v>0.89</v>
      </c>
      <c r="W2488" t="n">
        <v>9.23</v>
      </c>
      <c r="X2488" t="n">
        <v>0.65</v>
      </c>
      <c r="Y2488" t="n">
        <v>1</v>
      </c>
      <c r="Z2488" t="n">
        <v>10</v>
      </c>
    </row>
    <row r="2489">
      <c r="A2489" t="n">
        <v>25</v>
      </c>
      <c r="B2489" t="n">
        <v>95</v>
      </c>
      <c r="C2489" t="inlineStr">
        <is>
          <t xml:space="preserve">CONCLUIDO	</t>
        </is>
      </c>
      <c r="D2489" t="n">
        <v>3.6089</v>
      </c>
      <c r="E2489" t="n">
        <v>27.71</v>
      </c>
      <c r="F2489" t="n">
        <v>24.01</v>
      </c>
      <c r="G2489" t="n">
        <v>43.66</v>
      </c>
      <c r="H2489" t="n">
        <v>0.66</v>
      </c>
      <c r="I2489" t="n">
        <v>33</v>
      </c>
      <c r="J2489" t="n">
        <v>195.25</v>
      </c>
      <c r="K2489" t="n">
        <v>53.44</v>
      </c>
      <c r="L2489" t="n">
        <v>7.25</v>
      </c>
      <c r="M2489" t="n">
        <v>31</v>
      </c>
      <c r="N2489" t="n">
        <v>39.57</v>
      </c>
      <c r="O2489" t="n">
        <v>24314.98</v>
      </c>
      <c r="P2489" t="n">
        <v>319.78</v>
      </c>
      <c r="Q2489" t="n">
        <v>608.88</v>
      </c>
      <c r="R2489" t="n">
        <v>66.97</v>
      </c>
      <c r="S2489" t="n">
        <v>46.36</v>
      </c>
      <c r="T2489" t="n">
        <v>9865.709999999999</v>
      </c>
      <c r="U2489" t="n">
        <v>0.6899999999999999</v>
      </c>
      <c r="V2489" t="n">
        <v>0.89</v>
      </c>
      <c r="W2489" t="n">
        <v>9.24</v>
      </c>
      <c r="X2489" t="n">
        <v>0.64</v>
      </c>
      <c r="Y2489" t="n">
        <v>1</v>
      </c>
      <c r="Z2489" t="n">
        <v>10</v>
      </c>
    </row>
    <row r="2490">
      <c r="A2490" t="n">
        <v>26</v>
      </c>
      <c r="B2490" t="n">
        <v>95</v>
      </c>
      <c r="C2490" t="inlineStr">
        <is>
          <t xml:space="preserve">CONCLUIDO	</t>
        </is>
      </c>
      <c r="D2490" t="n">
        <v>3.6145</v>
      </c>
      <c r="E2490" t="n">
        <v>27.67</v>
      </c>
      <c r="F2490" t="n">
        <v>24.01</v>
      </c>
      <c r="G2490" t="n">
        <v>45.01</v>
      </c>
      <c r="H2490" t="n">
        <v>0.68</v>
      </c>
      <c r="I2490" t="n">
        <v>32</v>
      </c>
      <c r="J2490" t="n">
        <v>195.64</v>
      </c>
      <c r="K2490" t="n">
        <v>53.44</v>
      </c>
      <c r="L2490" t="n">
        <v>7.5</v>
      </c>
      <c r="M2490" t="n">
        <v>30</v>
      </c>
      <c r="N2490" t="n">
        <v>39.7</v>
      </c>
      <c r="O2490" t="n">
        <v>24362.73</v>
      </c>
      <c r="P2490" t="n">
        <v>319.34</v>
      </c>
      <c r="Q2490" t="n">
        <v>608.86</v>
      </c>
      <c r="R2490" t="n">
        <v>66.92</v>
      </c>
      <c r="S2490" t="n">
        <v>46.36</v>
      </c>
      <c r="T2490" t="n">
        <v>9849.58</v>
      </c>
      <c r="U2490" t="n">
        <v>0.6899999999999999</v>
      </c>
      <c r="V2490" t="n">
        <v>0.89</v>
      </c>
      <c r="W2490" t="n">
        <v>9.24</v>
      </c>
      <c r="X2490" t="n">
        <v>0.63</v>
      </c>
      <c r="Y2490" t="n">
        <v>1</v>
      </c>
      <c r="Z2490" t="n">
        <v>10</v>
      </c>
    </row>
    <row r="2491">
      <c r="A2491" t="n">
        <v>27</v>
      </c>
      <c r="B2491" t="n">
        <v>95</v>
      </c>
      <c r="C2491" t="inlineStr">
        <is>
          <t xml:space="preserve">CONCLUIDO	</t>
        </is>
      </c>
      <c r="D2491" t="n">
        <v>3.6235</v>
      </c>
      <c r="E2491" t="n">
        <v>27.6</v>
      </c>
      <c r="F2491" t="n">
        <v>23.98</v>
      </c>
      <c r="G2491" t="n">
        <v>46.4</v>
      </c>
      <c r="H2491" t="n">
        <v>0.7</v>
      </c>
      <c r="I2491" t="n">
        <v>31</v>
      </c>
      <c r="J2491" t="n">
        <v>196.03</v>
      </c>
      <c r="K2491" t="n">
        <v>53.44</v>
      </c>
      <c r="L2491" t="n">
        <v>7.75</v>
      </c>
      <c r="M2491" t="n">
        <v>29</v>
      </c>
      <c r="N2491" t="n">
        <v>39.84</v>
      </c>
      <c r="O2491" t="n">
        <v>24410.52</v>
      </c>
      <c r="P2491" t="n">
        <v>318.65</v>
      </c>
      <c r="Q2491" t="n">
        <v>608.87</v>
      </c>
      <c r="R2491" t="n">
        <v>66.05</v>
      </c>
      <c r="S2491" t="n">
        <v>46.36</v>
      </c>
      <c r="T2491" t="n">
        <v>9417.16</v>
      </c>
      <c r="U2491" t="n">
        <v>0.7</v>
      </c>
      <c r="V2491" t="n">
        <v>0.89</v>
      </c>
      <c r="W2491" t="n">
        <v>9.23</v>
      </c>
      <c r="X2491" t="n">
        <v>0.6</v>
      </c>
      <c r="Y2491" t="n">
        <v>1</v>
      </c>
      <c r="Z2491" t="n">
        <v>10</v>
      </c>
    </row>
    <row r="2492">
      <c r="A2492" t="n">
        <v>28</v>
      </c>
      <c r="B2492" t="n">
        <v>95</v>
      </c>
      <c r="C2492" t="inlineStr">
        <is>
          <t xml:space="preserve">CONCLUIDO	</t>
        </is>
      </c>
      <c r="D2492" t="n">
        <v>3.6306</v>
      </c>
      <c r="E2492" t="n">
        <v>27.54</v>
      </c>
      <c r="F2492" t="n">
        <v>23.96</v>
      </c>
      <c r="G2492" t="n">
        <v>47.92</v>
      </c>
      <c r="H2492" t="n">
        <v>0.72</v>
      </c>
      <c r="I2492" t="n">
        <v>30</v>
      </c>
      <c r="J2492" t="n">
        <v>196.41</v>
      </c>
      <c r="K2492" t="n">
        <v>53.44</v>
      </c>
      <c r="L2492" t="n">
        <v>8</v>
      </c>
      <c r="M2492" t="n">
        <v>28</v>
      </c>
      <c r="N2492" t="n">
        <v>39.98</v>
      </c>
      <c r="O2492" t="n">
        <v>24458.36</v>
      </c>
      <c r="P2492" t="n">
        <v>317.71</v>
      </c>
      <c r="Q2492" t="n">
        <v>608.8099999999999</v>
      </c>
      <c r="R2492" t="n">
        <v>65.76000000000001</v>
      </c>
      <c r="S2492" t="n">
        <v>46.36</v>
      </c>
      <c r="T2492" t="n">
        <v>9278.24</v>
      </c>
      <c r="U2492" t="n">
        <v>0.7</v>
      </c>
      <c r="V2492" t="n">
        <v>0.89</v>
      </c>
      <c r="W2492" t="n">
        <v>9.220000000000001</v>
      </c>
      <c r="X2492" t="n">
        <v>0.59</v>
      </c>
      <c r="Y2492" t="n">
        <v>1</v>
      </c>
      <c r="Z2492" t="n">
        <v>10</v>
      </c>
    </row>
    <row r="2493">
      <c r="A2493" t="n">
        <v>29</v>
      </c>
      <c r="B2493" t="n">
        <v>95</v>
      </c>
      <c r="C2493" t="inlineStr">
        <is>
          <t xml:space="preserve">CONCLUIDO	</t>
        </is>
      </c>
      <c r="D2493" t="n">
        <v>3.6411</v>
      </c>
      <c r="E2493" t="n">
        <v>27.46</v>
      </c>
      <c r="F2493" t="n">
        <v>23.92</v>
      </c>
      <c r="G2493" t="n">
        <v>49.48</v>
      </c>
      <c r="H2493" t="n">
        <v>0.74</v>
      </c>
      <c r="I2493" t="n">
        <v>29</v>
      </c>
      <c r="J2493" t="n">
        <v>196.8</v>
      </c>
      <c r="K2493" t="n">
        <v>53.44</v>
      </c>
      <c r="L2493" t="n">
        <v>8.25</v>
      </c>
      <c r="M2493" t="n">
        <v>27</v>
      </c>
      <c r="N2493" t="n">
        <v>40.12</v>
      </c>
      <c r="O2493" t="n">
        <v>24506.24</v>
      </c>
      <c r="P2493" t="n">
        <v>316.98</v>
      </c>
      <c r="Q2493" t="n">
        <v>608.85</v>
      </c>
      <c r="R2493" t="n">
        <v>64.04000000000001</v>
      </c>
      <c r="S2493" t="n">
        <v>46.36</v>
      </c>
      <c r="T2493" t="n">
        <v>8423.940000000001</v>
      </c>
      <c r="U2493" t="n">
        <v>0.72</v>
      </c>
      <c r="V2493" t="n">
        <v>0.89</v>
      </c>
      <c r="W2493" t="n">
        <v>9.23</v>
      </c>
      <c r="X2493" t="n">
        <v>0.54</v>
      </c>
      <c r="Y2493" t="n">
        <v>1</v>
      </c>
      <c r="Z2493" t="n">
        <v>10</v>
      </c>
    </row>
    <row r="2494">
      <c r="A2494" t="n">
        <v>30</v>
      </c>
      <c r="B2494" t="n">
        <v>95</v>
      </c>
      <c r="C2494" t="inlineStr">
        <is>
          <t xml:space="preserve">CONCLUIDO	</t>
        </is>
      </c>
      <c r="D2494" t="n">
        <v>3.6445</v>
      </c>
      <c r="E2494" t="n">
        <v>27.44</v>
      </c>
      <c r="F2494" t="n">
        <v>23.93</v>
      </c>
      <c r="G2494" t="n">
        <v>51.27</v>
      </c>
      <c r="H2494" t="n">
        <v>0.77</v>
      </c>
      <c r="I2494" t="n">
        <v>28</v>
      </c>
      <c r="J2494" t="n">
        <v>197.19</v>
      </c>
      <c r="K2494" t="n">
        <v>53.44</v>
      </c>
      <c r="L2494" t="n">
        <v>8.5</v>
      </c>
      <c r="M2494" t="n">
        <v>26</v>
      </c>
      <c r="N2494" t="n">
        <v>40.26</v>
      </c>
      <c r="O2494" t="n">
        <v>24554.18</v>
      </c>
      <c r="P2494" t="n">
        <v>316.68</v>
      </c>
      <c r="Q2494" t="n">
        <v>608.95</v>
      </c>
      <c r="R2494" t="n">
        <v>64.65000000000001</v>
      </c>
      <c r="S2494" t="n">
        <v>46.36</v>
      </c>
      <c r="T2494" t="n">
        <v>8733.75</v>
      </c>
      <c r="U2494" t="n">
        <v>0.72</v>
      </c>
      <c r="V2494" t="n">
        <v>0.89</v>
      </c>
      <c r="W2494" t="n">
        <v>9.220000000000001</v>
      </c>
      <c r="X2494" t="n">
        <v>0.55</v>
      </c>
      <c r="Y2494" t="n">
        <v>1</v>
      </c>
      <c r="Z2494" t="n">
        <v>10</v>
      </c>
    </row>
    <row r="2495">
      <c r="A2495" t="n">
        <v>31</v>
      </c>
      <c r="B2495" t="n">
        <v>95</v>
      </c>
      <c r="C2495" t="inlineStr">
        <is>
          <t xml:space="preserve">CONCLUIDO	</t>
        </is>
      </c>
      <c r="D2495" t="n">
        <v>3.6549</v>
      </c>
      <c r="E2495" t="n">
        <v>27.36</v>
      </c>
      <c r="F2495" t="n">
        <v>23.89</v>
      </c>
      <c r="G2495" t="n">
        <v>53.08</v>
      </c>
      <c r="H2495" t="n">
        <v>0.79</v>
      </c>
      <c r="I2495" t="n">
        <v>27</v>
      </c>
      <c r="J2495" t="n">
        <v>197.58</v>
      </c>
      <c r="K2495" t="n">
        <v>53.44</v>
      </c>
      <c r="L2495" t="n">
        <v>8.75</v>
      </c>
      <c r="M2495" t="n">
        <v>25</v>
      </c>
      <c r="N2495" t="n">
        <v>40.39</v>
      </c>
      <c r="O2495" t="n">
        <v>24602.15</v>
      </c>
      <c r="P2495" t="n">
        <v>315.74</v>
      </c>
      <c r="Q2495" t="n">
        <v>608.86</v>
      </c>
      <c r="R2495" t="n">
        <v>63.36</v>
      </c>
      <c r="S2495" t="n">
        <v>46.36</v>
      </c>
      <c r="T2495" t="n">
        <v>8092.56</v>
      </c>
      <c r="U2495" t="n">
        <v>0.73</v>
      </c>
      <c r="V2495" t="n">
        <v>0.89</v>
      </c>
      <c r="W2495" t="n">
        <v>9.220000000000001</v>
      </c>
      <c r="X2495" t="n">
        <v>0.51</v>
      </c>
      <c r="Y2495" t="n">
        <v>1</v>
      </c>
      <c r="Z2495" t="n">
        <v>10</v>
      </c>
    </row>
    <row r="2496">
      <c r="A2496" t="n">
        <v>32</v>
      </c>
      <c r="B2496" t="n">
        <v>95</v>
      </c>
      <c r="C2496" t="inlineStr">
        <is>
          <t xml:space="preserve">CONCLUIDO	</t>
        </is>
      </c>
      <c r="D2496" t="n">
        <v>3.6564</v>
      </c>
      <c r="E2496" t="n">
        <v>27.35</v>
      </c>
      <c r="F2496" t="n">
        <v>23.88</v>
      </c>
      <c r="G2496" t="n">
        <v>53.06</v>
      </c>
      <c r="H2496" t="n">
        <v>0.8100000000000001</v>
      </c>
      <c r="I2496" t="n">
        <v>27</v>
      </c>
      <c r="J2496" t="n">
        <v>197.97</v>
      </c>
      <c r="K2496" t="n">
        <v>53.44</v>
      </c>
      <c r="L2496" t="n">
        <v>9</v>
      </c>
      <c r="M2496" t="n">
        <v>25</v>
      </c>
      <c r="N2496" t="n">
        <v>40.53</v>
      </c>
      <c r="O2496" t="n">
        <v>24650.18</v>
      </c>
      <c r="P2496" t="n">
        <v>315.16</v>
      </c>
      <c r="Q2496" t="n">
        <v>608.86</v>
      </c>
      <c r="R2496" t="n">
        <v>62.89</v>
      </c>
      <c r="S2496" t="n">
        <v>46.36</v>
      </c>
      <c r="T2496" t="n">
        <v>7859.72</v>
      </c>
      <c r="U2496" t="n">
        <v>0.74</v>
      </c>
      <c r="V2496" t="n">
        <v>0.89</v>
      </c>
      <c r="W2496" t="n">
        <v>9.220000000000001</v>
      </c>
      <c r="X2496" t="n">
        <v>0.5</v>
      </c>
      <c r="Y2496" t="n">
        <v>1</v>
      </c>
      <c r="Z2496" t="n">
        <v>10</v>
      </c>
    </row>
    <row r="2497">
      <c r="A2497" t="n">
        <v>33</v>
      </c>
      <c r="B2497" t="n">
        <v>95</v>
      </c>
      <c r="C2497" t="inlineStr">
        <is>
          <t xml:space="preserve">CONCLUIDO	</t>
        </is>
      </c>
      <c r="D2497" t="n">
        <v>3.6596</v>
      </c>
      <c r="E2497" t="n">
        <v>27.33</v>
      </c>
      <c r="F2497" t="n">
        <v>23.89</v>
      </c>
      <c r="G2497" t="n">
        <v>55.13</v>
      </c>
      <c r="H2497" t="n">
        <v>0.83</v>
      </c>
      <c r="I2497" t="n">
        <v>26</v>
      </c>
      <c r="J2497" t="n">
        <v>198.36</v>
      </c>
      <c r="K2497" t="n">
        <v>53.44</v>
      </c>
      <c r="L2497" t="n">
        <v>9.25</v>
      </c>
      <c r="M2497" t="n">
        <v>24</v>
      </c>
      <c r="N2497" t="n">
        <v>40.67</v>
      </c>
      <c r="O2497" t="n">
        <v>24698.26</v>
      </c>
      <c r="P2497" t="n">
        <v>314.77</v>
      </c>
      <c r="Q2497" t="n">
        <v>608.95</v>
      </c>
      <c r="R2497" t="n">
        <v>63.25</v>
      </c>
      <c r="S2497" t="n">
        <v>46.36</v>
      </c>
      <c r="T2497" t="n">
        <v>8043.5</v>
      </c>
      <c r="U2497" t="n">
        <v>0.73</v>
      </c>
      <c r="V2497" t="n">
        <v>0.89</v>
      </c>
      <c r="W2497" t="n">
        <v>9.23</v>
      </c>
      <c r="X2497" t="n">
        <v>0.52</v>
      </c>
      <c r="Y2497" t="n">
        <v>1</v>
      </c>
      <c r="Z2497" t="n">
        <v>10</v>
      </c>
    </row>
    <row r="2498">
      <c r="A2498" t="n">
        <v>34</v>
      </c>
      <c r="B2498" t="n">
        <v>95</v>
      </c>
      <c r="C2498" t="inlineStr">
        <is>
          <t xml:space="preserve">CONCLUIDO	</t>
        </is>
      </c>
      <c r="D2498" t="n">
        <v>3.6704</v>
      </c>
      <c r="E2498" t="n">
        <v>27.24</v>
      </c>
      <c r="F2498" t="n">
        <v>23.85</v>
      </c>
      <c r="G2498" t="n">
        <v>57.23</v>
      </c>
      <c r="H2498" t="n">
        <v>0.85</v>
      </c>
      <c r="I2498" t="n">
        <v>25</v>
      </c>
      <c r="J2498" t="n">
        <v>198.75</v>
      </c>
      <c r="K2498" t="n">
        <v>53.44</v>
      </c>
      <c r="L2498" t="n">
        <v>9.5</v>
      </c>
      <c r="M2498" t="n">
        <v>23</v>
      </c>
      <c r="N2498" t="n">
        <v>40.81</v>
      </c>
      <c r="O2498" t="n">
        <v>24746.38</v>
      </c>
      <c r="P2498" t="n">
        <v>314.14</v>
      </c>
      <c r="Q2498" t="n">
        <v>608.8099999999999</v>
      </c>
      <c r="R2498" t="n">
        <v>62.22</v>
      </c>
      <c r="S2498" t="n">
        <v>46.36</v>
      </c>
      <c r="T2498" t="n">
        <v>7535.03</v>
      </c>
      <c r="U2498" t="n">
        <v>0.74</v>
      </c>
      <c r="V2498" t="n">
        <v>0.89</v>
      </c>
      <c r="W2498" t="n">
        <v>9.220000000000001</v>
      </c>
      <c r="X2498" t="n">
        <v>0.47</v>
      </c>
      <c r="Y2498" t="n">
        <v>1</v>
      </c>
      <c r="Z2498" t="n">
        <v>10</v>
      </c>
    </row>
    <row r="2499">
      <c r="A2499" t="n">
        <v>35</v>
      </c>
      <c r="B2499" t="n">
        <v>95</v>
      </c>
      <c r="C2499" t="inlineStr">
        <is>
          <t xml:space="preserve">CONCLUIDO	</t>
        </is>
      </c>
      <c r="D2499" t="n">
        <v>3.6778</v>
      </c>
      <c r="E2499" t="n">
        <v>27.19</v>
      </c>
      <c r="F2499" t="n">
        <v>23.83</v>
      </c>
      <c r="G2499" t="n">
        <v>59.57</v>
      </c>
      <c r="H2499" t="n">
        <v>0.87</v>
      </c>
      <c r="I2499" t="n">
        <v>24</v>
      </c>
      <c r="J2499" t="n">
        <v>199.14</v>
      </c>
      <c r="K2499" t="n">
        <v>53.44</v>
      </c>
      <c r="L2499" t="n">
        <v>9.75</v>
      </c>
      <c r="M2499" t="n">
        <v>22</v>
      </c>
      <c r="N2499" t="n">
        <v>40.95</v>
      </c>
      <c r="O2499" t="n">
        <v>24794.55</v>
      </c>
      <c r="P2499" t="n">
        <v>312.95</v>
      </c>
      <c r="Q2499" t="n">
        <v>608.8099999999999</v>
      </c>
      <c r="R2499" t="n">
        <v>61.3</v>
      </c>
      <c r="S2499" t="n">
        <v>46.36</v>
      </c>
      <c r="T2499" t="n">
        <v>7076.53</v>
      </c>
      <c r="U2499" t="n">
        <v>0.76</v>
      </c>
      <c r="V2499" t="n">
        <v>0.89</v>
      </c>
      <c r="W2499" t="n">
        <v>9.220000000000001</v>
      </c>
      <c r="X2499" t="n">
        <v>0.45</v>
      </c>
      <c r="Y2499" t="n">
        <v>1</v>
      </c>
      <c r="Z2499" t="n">
        <v>10</v>
      </c>
    </row>
    <row r="2500">
      <c r="A2500" t="n">
        <v>36</v>
      </c>
      <c r="B2500" t="n">
        <v>95</v>
      </c>
      <c r="C2500" t="inlineStr">
        <is>
          <t xml:space="preserve">CONCLUIDO	</t>
        </is>
      </c>
      <c r="D2500" t="n">
        <v>3.6766</v>
      </c>
      <c r="E2500" t="n">
        <v>27.2</v>
      </c>
      <c r="F2500" t="n">
        <v>23.84</v>
      </c>
      <c r="G2500" t="n">
        <v>59.59</v>
      </c>
      <c r="H2500" t="n">
        <v>0.89</v>
      </c>
      <c r="I2500" t="n">
        <v>24</v>
      </c>
      <c r="J2500" t="n">
        <v>199.53</v>
      </c>
      <c r="K2500" t="n">
        <v>53.44</v>
      </c>
      <c r="L2500" t="n">
        <v>10</v>
      </c>
      <c r="M2500" t="n">
        <v>22</v>
      </c>
      <c r="N2500" t="n">
        <v>41.1</v>
      </c>
      <c r="O2500" t="n">
        <v>24842.77</v>
      </c>
      <c r="P2500" t="n">
        <v>313.02</v>
      </c>
      <c r="Q2500" t="n">
        <v>608.83</v>
      </c>
      <c r="R2500" t="n">
        <v>61.77</v>
      </c>
      <c r="S2500" t="n">
        <v>46.36</v>
      </c>
      <c r="T2500" t="n">
        <v>7310.49</v>
      </c>
      <c r="U2500" t="n">
        <v>0.75</v>
      </c>
      <c r="V2500" t="n">
        <v>0.89</v>
      </c>
      <c r="W2500" t="n">
        <v>9.220000000000001</v>
      </c>
      <c r="X2500" t="n">
        <v>0.46</v>
      </c>
      <c r="Y2500" t="n">
        <v>1</v>
      </c>
      <c r="Z2500" t="n">
        <v>10</v>
      </c>
    </row>
    <row r="2501">
      <c r="A2501" t="n">
        <v>37</v>
      </c>
      <c r="B2501" t="n">
        <v>95</v>
      </c>
      <c r="C2501" t="inlineStr">
        <is>
          <t xml:space="preserve">CONCLUIDO	</t>
        </is>
      </c>
      <c r="D2501" t="n">
        <v>3.6848</v>
      </c>
      <c r="E2501" t="n">
        <v>27.14</v>
      </c>
      <c r="F2501" t="n">
        <v>23.81</v>
      </c>
      <c r="G2501" t="n">
        <v>62.12</v>
      </c>
      <c r="H2501" t="n">
        <v>0.91</v>
      </c>
      <c r="I2501" t="n">
        <v>23</v>
      </c>
      <c r="J2501" t="n">
        <v>199.92</v>
      </c>
      <c r="K2501" t="n">
        <v>53.44</v>
      </c>
      <c r="L2501" t="n">
        <v>10.25</v>
      </c>
      <c r="M2501" t="n">
        <v>21</v>
      </c>
      <c r="N2501" t="n">
        <v>41.24</v>
      </c>
      <c r="O2501" t="n">
        <v>24891.03</v>
      </c>
      <c r="P2501" t="n">
        <v>311.91</v>
      </c>
      <c r="Q2501" t="n">
        <v>608.83</v>
      </c>
      <c r="R2501" t="n">
        <v>61.18</v>
      </c>
      <c r="S2501" t="n">
        <v>46.36</v>
      </c>
      <c r="T2501" t="n">
        <v>7020.83</v>
      </c>
      <c r="U2501" t="n">
        <v>0.76</v>
      </c>
      <c r="V2501" t="n">
        <v>0.89</v>
      </c>
      <c r="W2501" t="n">
        <v>9.210000000000001</v>
      </c>
      <c r="X2501" t="n">
        <v>0.44</v>
      </c>
      <c r="Y2501" t="n">
        <v>1</v>
      </c>
      <c r="Z2501" t="n">
        <v>10</v>
      </c>
    </row>
    <row r="2502">
      <c r="A2502" t="n">
        <v>38</v>
      </c>
      <c r="B2502" t="n">
        <v>95</v>
      </c>
      <c r="C2502" t="inlineStr">
        <is>
          <t xml:space="preserve">CONCLUIDO	</t>
        </is>
      </c>
      <c r="D2502" t="n">
        <v>3.6849</v>
      </c>
      <c r="E2502" t="n">
        <v>27.14</v>
      </c>
      <c r="F2502" t="n">
        <v>23.81</v>
      </c>
      <c r="G2502" t="n">
        <v>62.12</v>
      </c>
      <c r="H2502" t="n">
        <v>0.93</v>
      </c>
      <c r="I2502" t="n">
        <v>23</v>
      </c>
      <c r="J2502" t="n">
        <v>200.31</v>
      </c>
      <c r="K2502" t="n">
        <v>53.44</v>
      </c>
      <c r="L2502" t="n">
        <v>10.5</v>
      </c>
      <c r="M2502" t="n">
        <v>21</v>
      </c>
      <c r="N2502" t="n">
        <v>41.38</v>
      </c>
      <c r="O2502" t="n">
        <v>24939.35</v>
      </c>
      <c r="P2502" t="n">
        <v>311.71</v>
      </c>
      <c r="Q2502" t="n">
        <v>608.87</v>
      </c>
      <c r="R2502" t="n">
        <v>61.26</v>
      </c>
      <c r="S2502" t="n">
        <v>46.36</v>
      </c>
      <c r="T2502" t="n">
        <v>7060.62</v>
      </c>
      <c r="U2502" t="n">
        <v>0.76</v>
      </c>
      <c r="V2502" t="n">
        <v>0.89</v>
      </c>
      <c r="W2502" t="n">
        <v>9.210000000000001</v>
      </c>
      <c r="X2502" t="n">
        <v>0.44</v>
      </c>
      <c r="Y2502" t="n">
        <v>1</v>
      </c>
      <c r="Z2502" t="n">
        <v>10</v>
      </c>
    </row>
    <row r="2503">
      <c r="A2503" t="n">
        <v>39</v>
      </c>
      <c r="B2503" t="n">
        <v>95</v>
      </c>
      <c r="C2503" t="inlineStr">
        <is>
          <t xml:space="preserve">CONCLUIDO	</t>
        </is>
      </c>
      <c r="D2503" t="n">
        <v>3.6926</v>
      </c>
      <c r="E2503" t="n">
        <v>27.08</v>
      </c>
      <c r="F2503" t="n">
        <v>23.79</v>
      </c>
      <c r="G2503" t="n">
        <v>64.89</v>
      </c>
      <c r="H2503" t="n">
        <v>0.95</v>
      </c>
      <c r="I2503" t="n">
        <v>22</v>
      </c>
      <c r="J2503" t="n">
        <v>200.71</v>
      </c>
      <c r="K2503" t="n">
        <v>53.44</v>
      </c>
      <c r="L2503" t="n">
        <v>10.75</v>
      </c>
      <c r="M2503" t="n">
        <v>20</v>
      </c>
      <c r="N2503" t="n">
        <v>41.52</v>
      </c>
      <c r="O2503" t="n">
        <v>24987.71</v>
      </c>
      <c r="P2503" t="n">
        <v>311.02</v>
      </c>
      <c r="Q2503" t="n">
        <v>608.79</v>
      </c>
      <c r="R2503" t="n">
        <v>60.49</v>
      </c>
      <c r="S2503" t="n">
        <v>46.36</v>
      </c>
      <c r="T2503" t="n">
        <v>6680.9</v>
      </c>
      <c r="U2503" t="n">
        <v>0.77</v>
      </c>
      <c r="V2503" t="n">
        <v>0.9</v>
      </c>
      <c r="W2503" t="n">
        <v>9.210000000000001</v>
      </c>
      <c r="X2503" t="n">
        <v>0.42</v>
      </c>
      <c r="Y2503" t="n">
        <v>1</v>
      </c>
      <c r="Z2503" t="n">
        <v>10</v>
      </c>
    </row>
    <row r="2504">
      <c r="A2504" t="n">
        <v>40</v>
      </c>
      <c r="B2504" t="n">
        <v>95</v>
      </c>
      <c r="C2504" t="inlineStr">
        <is>
          <t xml:space="preserve">CONCLUIDO	</t>
        </is>
      </c>
      <c r="D2504" t="n">
        <v>3.6925</v>
      </c>
      <c r="E2504" t="n">
        <v>27.08</v>
      </c>
      <c r="F2504" t="n">
        <v>23.79</v>
      </c>
      <c r="G2504" t="n">
        <v>64.89</v>
      </c>
      <c r="H2504" t="n">
        <v>0.97</v>
      </c>
      <c r="I2504" t="n">
        <v>22</v>
      </c>
      <c r="J2504" t="n">
        <v>201.1</v>
      </c>
      <c r="K2504" t="n">
        <v>53.44</v>
      </c>
      <c r="L2504" t="n">
        <v>11</v>
      </c>
      <c r="M2504" t="n">
        <v>20</v>
      </c>
      <c r="N2504" t="n">
        <v>41.66</v>
      </c>
      <c r="O2504" t="n">
        <v>25036.12</v>
      </c>
      <c r="P2504" t="n">
        <v>310.42</v>
      </c>
      <c r="Q2504" t="n">
        <v>608.87</v>
      </c>
      <c r="R2504" t="n">
        <v>60.75</v>
      </c>
      <c r="S2504" t="n">
        <v>46.36</v>
      </c>
      <c r="T2504" t="n">
        <v>6811.13</v>
      </c>
      <c r="U2504" t="n">
        <v>0.76</v>
      </c>
      <c r="V2504" t="n">
        <v>0.9</v>
      </c>
      <c r="W2504" t="n">
        <v>9.210000000000001</v>
      </c>
      <c r="X2504" t="n">
        <v>0.42</v>
      </c>
      <c r="Y2504" t="n">
        <v>1</v>
      </c>
      <c r="Z2504" t="n">
        <v>10</v>
      </c>
    </row>
    <row r="2505">
      <c r="A2505" t="n">
        <v>41</v>
      </c>
      <c r="B2505" t="n">
        <v>95</v>
      </c>
      <c r="C2505" t="inlineStr">
        <is>
          <t xml:space="preserve">CONCLUIDO	</t>
        </is>
      </c>
      <c r="D2505" t="n">
        <v>3.6991</v>
      </c>
      <c r="E2505" t="n">
        <v>27.03</v>
      </c>
      <c r="F2505" t="n">
        <v>23.78</v>
      </c>
      <c r="G2505" t="n">
        <v>67.95</v>
      </c>
      <c r="H2505" t="n">
        <v>0.99</v>
      </c>
      <c r="I2505" t="n">
        <v>21</v>
      </c>
      <c r="J2505" t="n">
        <v>201.49</v>
      </c>
      <c r="K2505" t="n">
        <v>53.44</v>
      </c>
      <c r="L2505" t="n">
        <v>11.25</v>
      </c>
      <c r="M2505" t="n">
        <v>19</v>
      </c>
      <c r="N2505" t="n">
        <v>41.81</v>
      </c>
      <c r="O2505" t="n">
        <v>25084.58</v>
      </c>
      <c r="P2505" t="n">
        <v>309.99</v>
      </c>
      <c r="Q2505" t="n">
        <v>608.83</v>
      </c>
      <c r="R2505" t="n">
        <v>60.2</v>
      </c>
      <c r="S2505" t="n">
        <v>46.36</v>
      </c>
      <c r="T2505" t="n">
        <v>6541.45</v>
      </c>
      <c r="U2505" t="n">
        <v>0.77</v>
      </c>
      <c r="V2505" t="n">
        <v>0.9</v>
      </c>
      <c r="W2505" t="n">
        <v>9.210000000000001</v>
      </c>
      <c r="X2505" t="n">
        <v>0.41</v>
      </c>
      <c r="Y2505" t="n">
        <v>1</v>
      </c>
      <c r="Z2505" t="n">
        <v>10</v>
      </c>
    </row>
    <row r="2506">
      <c r="A2506" t="n">
        <v>42</v>
      </c>
      <c r="B2506" t="n">
        <v>95</v>
      </c>
      <c r="C2506" t="inlineStr">
        <is>
          <t xml:space="preserve">CONCLUIDO	</t>
        </is>
      </c>
      <c r="D2506" t="n">
        <v>3.7026</v>
      </c>
      <c r="E2506" t="n">
        <v>27.01</v>
      </c>
      <c r="F2506" t="n">
        <v>23.76</v>
      </c>
      <c r="G2506" t="n">
        <v>67.88</v>
      </c>
      <c r="H2506" t="n">
        <v>1.01</v>
      </c>
      <c r="I2506" t="n">
        <v>21</v>
      </c>
      <c r="J2506" t="n">
        <v>201.88</v>
      </c>
      <c r="K2506" t="n">
        <v>53.44</v>
      </c>
      <c r="L2506" t="n">
        <v>11.5</v>
      </c>
      <c r="M2506" t="n">
        <v>19</v>
      </c>
      <c r="N2506" t="n">
        <v>41.95</v>
      </c>
      <c r="O2506" t="n">
        <v>25133.09</v>
      </c>
      <c r="P2506" t="n">
        <v>309.24</v>
      </c>
      <c r="Q2506" t="n">
        <v>608.8099999999999</v>
      </c>
      <c r="R2506" t="n">
        <v>59.34</v>
      </c>
      <c r="S2506" t="n">
        <v>46.36</v>
      </c>
      <c r="T2506" t="n">
        <v>6110.34</v>
      </c>
      <c r="U2506" t="n">
        <v>0.78</v>
      </c>
      <c r="V2506" t="n">
        <v>0.9</v>
      </c>
      <c r="W2506" t="n">
        <v>9.210000000000001</v>
      </c>
      <c r="X2506" t="n">
        <v>0.39</v>
      </c>
      <c r="Y2506" t="n">
        <v>1</v>
      </c>
      <c r="Z2506" t="n">
        <v>10</v>
      </c>
    </row>
    <row r="2507">
      <c r="A2507" t="n">
        <v>43</v>
      </c>
      <c r="B2507" t="n">
        <v>95</v>
      </c>
      <c r="C2507" t="inlineStr">
        <is>
          <t xml:space="preserve">CONCLUIDO	</t>
        </is>
      </c>
      <c r="D2507" t="n">
        <v>3.7078</v>
      </c>
      <c r="E2507" t="n">
        <v>26.97</v>
      </c>
      <c r="F2507" t="n">
        <v>23.76</v>
      </c>
      <c r="G2507" t="n">
        <v>71.27</v>
      </c>
      <c r="H2507" t="n">
        <v>1.03</v>
      </c>
      <c r="I2507" t="n">
        <v>20</v>
      </c>
      <c r="J2507" t="n">
        <v>202.28</v>
      </c>
      <c r="K2507" t="n">
        <v>53.44</v>
      </c>
      <c r="L2507" t="n">
        <v>11.75</v>
      </c>
      <c r="M2507" t="n">
        <v>18</v>
      </c>
      <c r="N2507" t="n">
        <v>42.09</v>
      </c>
      <c r="O2507" t="n">
        <v>25181.64</v>
      </c>
      <c r="P2507" t="n">
        <v>308.81</v>
      </c>
      <c r="Q2507" t="n">
        <v>608.8099999999999</v>
      </c>
      <c r="R2507" t="n">
        <v>59.23</v>
      </c>
      <c r="S2507" t="n">
        <v>46.36</v>
      </c>
      <c r="T2507" t="n">
        <v>6062.25</v>
      </c>
      <c r="U2507" t="n">
        <v>0.78</v>
      </c>
      <c r="V2507" t="n">
        <v>0.9</v>
      </c>
      <c r="W2507" t="n">
        <v>9.210000000000001</v>
      </c>
      <c r="X2507" t="n">
        <v>0.39</v>
      </c>
      <c r="Y2507" t="n">
        <v>1</v>
      </c>
      <c r="Z2507" t="n">
        <v>10</v>
      </c>
    </row>
    <row r="2508">
      <c r="A2508" t="n">
        <v>44</v>
      </c>
      <c r="B2508" t="n">
        <v>95</v>
      </c>
      <c r="C2508" t="inlineStr">
        <is>
          <t xml:space="preserve">CONCLUIDO	</t>
        </is>
      </c>
      <c r="D2508" t="n">
        <v>3.7087</v>
      </c>
      <c r="E2508" t="n">
        <v>26.96</v>
      </c>
      <c r="F2508" t="n">
        <v>23.75</v>
      </c>
      <c r="G2508" t="n">
        <v>71.25</v>
      </c>
      <c r="H2508" t="n">
        <v>1.05</v>
      </c>
      <c r="I2508" t="n">
        <v>20</v>
      </c>
      <c r="J2508" t="n">
        <v>202.67</v>
      </c>
      <c r="K2508" t="n">
        <v>53.44</v>
      </c>
      <c r="L2508" t="n">
        <v>12</v>
      </c>
      <c r="M2508" t="n">
        <v>18</v>
      </c>
      <c r="N2508" t="n">
        <v>42.24</v>
      </c>
      <c r="O2508" t="n">
        <v>25230.25</v>
      </c>
      <c r="P2508" t="n">
        <v>308.31</v>
      </c>
      <c r="Q2508" t="n">
        <v>608.79</v>
      </c>
      <c r="R2508" t="n">
        <v>58.91</v>
      </c>
      <c r="S2508" t="n">
        <v>46.36</v>
      </c>
      <c r="T2508" t="n">
        <v>5904.68</v>
      </c>
      <c r="U2508" t="n">
        <v>0.79</v>
      </c>
      <c r="V2508" t="n">
        <v>0.9</v>
      </c>
      <c r="W2508" t="n">
        <v>9.220000000000001</v>
      </c>
      <c r="X2508" t="n">
        <v>0.38</v>
      </c>
      <c r="Y2508" t="n">
        <v>1</v>
      </c>
      <c r="Z2508" t="n">
        <v>10</v>
      </c>
    </row>
    <row r="2509">
      <c r="A2509" t="n">
        <v>45</v>
      </c>
      <c r="B2509" t="n">
        <v>95</v>
      </c>
      <c r="C2509" t="inlineStr">
        <is>
          <t xml:space="preserve">CONCLUIDO	</t>
        </is>
      </c>
      <c r="D2509" t="n">
        <v>3.7172</v>
      </c>
      <c r="E2509" t="n">
        <v>26.9</v>
      </c>
      <c r="F2509" t="n">
        <v>23.73</v>
      </c>
      <c r="G2509" t="n">
        <v>74.92</v>
      </c>
      <c r="H2509" t="n">
        <v>1.07</v>
      </c>
      <c r="I2509" t="n">
        <v>19</v>
      </c>
      <c r="J2509" t="n">
        <v>203.07</v>
      </c>
      <c r="K2509" t="n">
        <v>53.44</v>
      </c>
      <c r="L2509" t="n">
        <v>12.25</v>
      </c>
      <c r="M2509" t="n">
        <v>17</v>
      </c>
      <c r="N2509" t="n">
        <v>42.38</v>
      </c>
      <c r="O2509" t="n">
        <v>25279.03</v>
      </c>
      <c r="P2509" t="n">
        <v>307.6</v>
      </c>
      <c r="Q2509" t="n">
        <v>608.79</v>
      </c>
      <c r="R2509" t="n">
        <v>58.31</v>
      </c>
      <c r="S2509" t="n">
        <v>46.36</v>
      </c>
      <c r="T2509" t="n">
        <v>5605.99</v>
      </c>
      <c r="U2509" t="n">
        <v>0.8</v>
      </c>
      <c r="V2509" t="n">
        <v>0.9</v>
      </c>
      <c r="W2509" t="n">
        <v>9.210000000000001</v>
      </c>
      <c r="X2509" t="n">
        <v>0.35</v>
      </c>
      <c r="Y2509" t="n">
        <v>1</v>
      </c>
      <c r="Z2509" t="n">
        <v>10</v>
      </c>
    </row>
    <row r="2510">
      <c r="A2510" t="n">
        <v>46</v>
      </c>
      <c r="B2510" t="n">
        <v>95</v>
      </c>
      <c r="C2510" t="inlineStr">
        <is>
          <t xml:space="preserve">CONCLUIDO	</t>
        </is>
      </c>
      <c r="D2510" t="n">
        <v>3.7166</v>
      </c>
      <c r="E2510" t="n">
        <v>26.91</v>
      </c>
      <c r="F2510" t="n">
        <v>23.73</v>
      </c>
      <c r="G2510" t="n">
        <v>74.94</v>
      </c>
      <c r="H2510" t="n">
        <v>1.09</v>
      </c>
      <c r="I2510" t="n">
        <v>19</v>
      </c>
      <c r="J2510" t="n">
        <v>203.46</v>
      </c>
      <c r="K2510" t="n">
        <v>53.44</v>
      </c>
      <c r="L2510" t="n">
        <v>12.5</v>
      </c>
      <c r="M2510" t="n">
        <v>17</v>
      </c>
      <c r="N2510" t="n">
        <v>42.53</v>
      </c>
      <c r="O2510" t="n">
        <v>25327.74</v>
      </c>
      <c r="P2510" t="n">
        <v>307.58</v>
      </c>
      <c r="Q2510" t="n">
        <v>608.83</v>
      </c>
      <c r="R2510" t="n">
        <v>58.63</v>
      </c>
      <c r="S2510" t="n">
        <v>46.36</v>
      </c>
      <c r="T2510" t="n">
        <v>5767.68</v>
      </c>
      <c r="U2510" t="n">
        <v>0.79</v>
      </c>
      <c r="V2510" t="n">
        <v>0.9</v>
      </c>
      <c r="W2510" t="n">
        <v>9.210000000000001</v>
      </c>
      <c r="X2510" t="n">
        <v>0.36</v>
      </c>
      <c r="Y2510" t="n">
        <v>1</v>
      </c>
      <c r="Z2510" t="n">
        <v>10</v>
      </c>
    </row>
    <row r="2511">
      <c r="A2511" t="n">
        <v>47</v>
      </c>
      <c r="B2511" t="n">
        <v>95</v>
      </c>
      <c r="C2511" t="inlineStr">
        <is>
          <t xml:space="preserve">CONCLUIDO	</t>
        </is>
      </c>
      <c r="D2511" t="n">
        <v>3.7168</v>
      </c>
      <c r="E2511" t="n">
        <v>26.9</v>
      </c>
      <c r="F2511" t="n">
        <v>23.73</v>
      </c>
      <c r="G2511" t="n">
        <v>74.93000000000001</v>
      </c>
      <c r="H2511" t="n">
        <v>1.11</v>
      </c>
      <c r="I2511" t="n">
        <v>19</v>
      </c>
      <c r="J2511" t="n">
        <v>203.86</v>
      </c>
      <c r="K2511" t="n">
        <v>53.44</v>
      </c>
      <c r="L2511" t="n">
        <v>12.75</v>
      </c>
      <c r="M2511" t="n">
        <v>17</v>
      </c>
      <c r="N2511" t="n">
        <v>42.67</v>
      </c>
      <c r="O2511" t="n">
        <v>25376.49</v>
      </c>
      <c r="P2511" t="n">
        <v>306.69</v>
      </c>
      <c r="Q2511" t="n">
        <v>608.85</v>
      </c>
      <c r="R2511" t="n">
        <v>58.32</v>
      </c>
      <c r="S2511" t="n">
        <v>46.36</v>
      </c>
      <c r="T2511" t="n">
        <v>5610.41</v>
      </c>
      <c r="U2511" t="n">
        <v>0.79</v>
      </c>
      <c r="V2511" t="n">
        <v>0.9</v>
      </c>
      <c r="W2511" t="n">
        <v>9.210000000000001</v>
      </c>
      <c r="X2511" t="n">
        <v>0.36</v>
      </c>
      <c r="Y2511" t="n">
        <v>1</v>
      </c>
      <c r="Z2511" t="n">
        <v>10</v>
      </c>
    </row>
    <row r="2512">
      <c r="A2512" t="n">
        <v>48</v>
      </c>
      <c r="B2512" t="n">
        <v>95</v>
      </c>
      <c r="C2512" t="inlineStr">
        <is>
          <t xml:space="preserve">CONCLUIDO	</t>
        </is>
      </c>
      <c r="D2512" t="n">
        <v>3.7239</v>
      </c>
      <c r="E2512" t="n">
        <v>26.85</v>
      </c>
      <c r="F2512" t="n">
        <v>23.72</v>
      </c>
      <c r="G2512" t="n">
        <v>79.05</v>
      </c>
      <c r="H2512" t="n">
        <v>1.13</v>
      </c>
      <c r="I2512" t="n">
        <v>18</v>
      </c>
      <c r="J2512" t="n">
        <v>204.25</v>
      </c>
      <c r="K2512" t="n">
        <v>53.44</v>
      </c>
      <c r="L2512" t="n">
        <v>13</v>
      </c>
      <c r="M2512" t="n">
        <v>16</v>
      </c>
      <c r="N2512" t="n">
        <v>42.82</v>
      </c>
      <c r="O2512" t="n">
        <v>25425.3</v>
      </c>
      <c r="P2512" t="n">
        <v>306.19</v>
      </c>
      <c r="Q2512" t="n">
        <v>608.8200000000001</v>
      </c>
      <c r="R2512" t="n">
        <v>57.92</v>
      </c>
      <c r="S2512" t="n">
        <v>46.36</v>
      </c>
      <c r="T2512" t="n">
        <v>5416.56</v>
      </c>
      <c r="U2512" t="n">
        <v>0.8</v>
      </c>
      <c r="V2512" t="n">
        <v>0.9</v>
      </c>
      <c r="W2512" t="n">
        <v>9.210000000000001</v>
      </c>
      <c r="X2512" t="n">
        <v>0.34</v>
      </c>
      <c r="Y2512" t="n">
        <v>1</v>
      </c>
      <c r="Z2512" t="n">
        <v>10</v>
      </c>
    </row>
    <row r="2513">
      <c r="A2513" t="n">
        <v>49</v>
      </c>
      <c r="B2513" t="n">
        <v>95</v>
      </c>
      <c r="C2513" t="inlineStr">
        <is>
          <t xml:space="preserve">CONCLUIDO	</t>
        </is>
      </c>
      <c r="D2513" t="n">
        <v>3.7264</v>
      </c>
      <c r="E2513" t="n">
        <v>26.84</v>
      </c>
      <c r="F2513" t="n">
        <v>23.7</v>
      </c>
      <c r="G2513" t="n">
        <v>78.98999999999999</v>
      </c>
      <c r="H2513" t="n">
        <v>1.15</v>
      </c>
      <c r="I2513" t="n">
        <v>18</v>
      </c>
      <c r="J2513" t="n">
        <v>204.65</v>
      </c>
      <c r="K2513" t="n">
        <v>53.44</v>
      </c>
      <c r="L2513" t="n">
        <v>13.25</v>
      </c>
      <c r="M2513" t="n">
        <v>16</v>
      </c>
      <c r="N2513" t="n">
        <v>42.96</v>
      </c>
      <c r="O2513" t="n">
        <v>25474.16</v>
      </c>
      <c r="P2513" t="n">
        <v>305.99</v>
      </c>
      <c r="Q2513" t="n">
        <v>608.85</v>
      </c>
      <c r="R2513" t="n">
        <v>57.37</v>
      </c>
      <c r="S2513" t="n">
        <v>46.36</v>
      </c>
      <c r="T2513" t="n">
        <v>5142.53</v>
      </c>
      <c r="U2513" t="n">
        <v>0.8100000000000001</v>
      </c>
      <c r="V2513" t="n">
        <v>0.9</v>
      </c>
      <c r="W2513" t="n">
        <v>9.210000000000001</v>
      </c>
      <c r="X2513" t="n">
        <v>0.33</v>
      </c>
      <c r="Y2513" t="n">
        <v>1</v>
      </c>
      <c r="Z2513" t="n">
        <v>10</v>
      </c>
    </row>
    <row r="2514">
      <c r="A2514" t="n">
        <v>50</v>
      </c>
      <c r="B2514" t="n">
        <v>95</v>
      </c>
      <c r="C2514" t="inlineStr">
        <is>
          <t xml:space="preserve">CONCLUIDO	</t>
        </is>
      </c>
      <c r="D2514" t="n">
        <v>3.7247</v>
      </c>
      <c r="E2514" t="n">
        <v>26.85</v>
      </c>
      <c r="F2514" t="n">
        <v>23.71</v>
      </c>
      <c r="G2514" t="n">
        <v>79.03</v>
      </c>
      <c r="H2514" t="n">
        <v>1.17</v>
      </c>
      <c r="I2514" t="n">
        <v>18</v>
      </c>
      <c r="J2514" t="n">
        <v>205.05</v>
      </c>
      <c r="K2514" t="n">
        <v>53.44</v>
      </c>
      <c r="L2514" t="n">
        <v>13.5</v>
      </c>
      <c r="M2514" t="n">
        <v>16</v>
      </c>
      <c r="N2514" t="n">
        <v>43.11</v>
      </c>
      <c r="O2514" t="n">
        <v>25523.06</v>
      </c>
      <c r="P2514" t="n">
        <v>304.85</v>
      </c>
      <c r="Q2514" t="n">
        <v>608.83</v>
      </c>
      <c r="R2514" t="n">
        <v>57.8</v>
      </c>
      <c r="S2514" t="n">
        <v>46.36</v>
      </c>
      <c r="T2514" t="n">
        <v>5355.53</v>
      </c>
      <c r="U2514" t="n">
        <v>0.8</v>
      </c>
      <c r="V2514" t="n">
        <v>0.9</v>
      </c>
      <c r="W2514" t="n">
        <v>9.210000000000001</v>
      </c>
      <c r="X2514" t="n">
        <v>0.34</v>
      </c>
      <c r="Y2514" t="n">
        <v>1</v>
      </c>
      <c r="Z2514" t="n">
        <v>10</v>
      </c>
    </row>
    <row r="2515">
      <c r="A2515" t="n">
        <v>51</v>
      </c>
      <c r="B2515" t="n">
        <v>95</v>
      </c>
      <c r="C2515" t="inlineStr">
        <is>
          <t xml:space="preserve">CONCLUIDO	</t>
        </is>
      </c>
      <c r="D2515" t="n">
        <v>3.7335</v>
      </c>
      <c r="E2515" t="n">
        <v>26.78</v>
      </c>
      <c r="F2515" t="n">
        <v>23.68</v>
      </c>
      <c r="G2515" t="n">
        <v>83.59</v>
      </c>
      <c r="H2515" t="n">
        <v>1.19</v>
      </c>
      <c r="I2515" t="n">
        <v>17</v>
      </c>
      <c r="J2515" t="n">
        <v>205.44</v>
      </c>
      <c r="K2515" t="n">
        <v>53.44</v>
      </c>
      <c r="L2515" t="n">
        <v>13.75</v>
      </c>
      <c r="M2515" t="n">
        <v>15</v>
      </c>
      <c r="N2515" t="n">
        <v>43.26</v>
      </c>
      <c r="O2515" t="n">
        <v>25572.02</v>
      </c>
      <c r="P2515" t="n">
        <v>304.08</v>
      </c>
      <c r="Q2515" t="n">
        <v>608.8099999999999</v>
      </c>
      <c r="R2515" t="n">
        <v>57.03</v>
      </c>
      <c r="S2515" t="n">
        <v>46.36</v>
      </c>
      <c r="T2515" t="n">
        <v>4976.21</v>
      </c>
      <c r="U2515" t="n">
        <v>0.8100000000000001</v>
      </c>
      <c r="V2515" t="n">
        <v>0.9</v>
      </c>
      <c r="W2515" t="n">
        <v>9.210000000000001</v>
      </c>
      <c r="X2515" t="n">
        <v>0.31</v>
      </c>
      <c r="Y2515" t="n">
        <v>1</v>
      </c>
      <c r="Z2515" t="n">
        <v>10</v>
      </c>
    </row>
    <row r="2516">
      <c r="A2516" t="n">
        <v>52</v>
      </c>
      <c r="B2516" t="n">
        <v>95</v>
      </c>
      <c r="C2516" t="inlineStr">
        <is>
          <t xml:space="preserve">CONCLUIDO	</t>
        </is>
      </c>
      <c r="D2516" t="n">
        <v>3.7325</v>
      </c>
      <c r="E2516" t="n">
        <v>26.79</v>
      </c>
      <c r="F2516" t="n">
        <v>23.69</v>
      </c>
      <c r="G2516" t="n">
        <v>83.61</v>
      </c>
      <c r="H2516" t="n">
        <v>1.21</v>
      </c>
      <c r="I2516" t="n">
        <v>17</v>
      </c>
      <c r="J2516" t="n">
        <v>205.84</v>
      </c>
      <c r="K2516" t="n">
        <v>53.44</v>
      </c>
      <c r="L2516" t="n">
        <v>14</v>
      </c>
      <c r="M2516" t="n">
        <v>15</v>
      </c>
      <c r="N2516" t="n">
        <v>43.4</v>
      </c>
      <c r="O2516" t="n">
        <v>25621.03</v>
      </c>
      <c r="P2516" t="n">
        <v>304.32</v>
      </c>
      <c r="Q2516" t="n">
        <v>608.75</v>
      </c>
      <c r="R2516" t="n">
        <v>57.37</v>
      </c>
      <c r="S2516" t="n">
        <v>46.36</v>
      </c>
      <c r="T2516" t="n">
        <v>5146.95</v>
      </c>
      <c r="U2516" t="n">
        <v>0.8100000000000001</v>
      </c>
      <c r="V2516" t="n">
        <v>0.9</v>
      </c>
      <c r="W2516" t="n">
        <v>9.199999999999999</v>
      </c>
      <c r="X2516" t="n">
        <v>0.32</v>
      </c>
      <c r="Y2516" t="n">
        <v>1</v>
      </c>
      <c r="Z2516" t="n">
        <v>10</v>
      </c>
    </row>
    <row r="2517">
      <c r="A2517" t="n">
        <v>53</v>
      </c>
      <c r="B2517" t="n">
        <v>95</v>
      </c>
      <c r="C2517" t="inlineStr">
        <is>
          <t xml:space="preserve">CONCLUIDO	</t>
        </is>
      </c>
      <c r="D2517" t="n">
        <v>3.7311</v>
      </c>
      <c r="E2517" t="n">
        <v>26.8</v>
      </c>
      <c r="F2517" t="n">
        <v>23.7</v>
      </c>
      <c r="G2517" t="n">
        <v>83.65000000000001</v>
      </c>
      <c r="H2517" t="n">
        <v>1.23</v>
      </c>
      <c r="I2517" t="n">
        <v>17</v>
      </c>
      <c r="J2517" t="n">
        <v>206.24</v>
      </c>
      <c r="K2517" t="n">
        <v>53.44</v>
      </c>
      <c r="L2517" t="n">
        <v>14.25</v>
      </c>
      <c r="M2517" t="n">
        <v>15</v>
      </c>
      <c r="N2517" t="n">
        <v>43.55</v>
      </c>
      <c r="O2517" t="n">
        <v>25670.09</v>
      </c>
      <c r="P2517" t="n">
        <v>303.79</v>
      </c>
      <c r="Q2517" t="n">
        <v>608.86</v>
      </c>
      <c r="R2517" t="n">
        <v>57.57</v>
      </c>
      <c r="S2517" t="n">
        <v>46.36</v>
      </c>
      <c r="T2517" t="n">
        <v>5245.28</v>
      </c>
      <c r="U2517" t="n">
        <v>0.8100000000000001</v>
      </c>
      <c r="V2517" t="n">
        <v>0.9</v>
      </c>
      <c r="W2517" t="n">
        <v>9.210000000000001</v>
      </c>
      <c r="X2517" t="n">
        <v>0.33</v>
      </c>
      <c r="Y2517" t="n">
        <v>1</v>
      </c>
      <c r="Z2517" t="n">
        <v>10</v>
      </c>
    </row>
    <row r="2518">
      <c r="A2518" t="n">
        <v>54</v>
      </c>
      <c r="B2518" t="n">
        <v>95</v>
      </c>
      <c r="C2518" t="inlineStr">
        <is>
          <t xml:space="preserve">CONCLUIDO	</t>
        </is>
      </c>
      <c r="D2518" t="n">
        <v>3.7396</v>
      </c>
      <c r="E2518" t="n">
        <v>26.74</v>
      </c>
      <c r="F2518" t="n">
        <v>23.68</v>
      </c>
      <c r="G2518" t="n">
        <v>88.79000000000001</v>
      </c>
      <c r="H2518" t="n">
        <v>1.25</v>
      </c>
      <c r="I2518" t="n">
        <v>16</v>
      </c>
      <c r="J2518" t="n">
        <v>206.64</v>
      </c>
      <c r="K2518" t="n">
        <v>53.44</v>
      </c>
      <c r="L2518" t="n">
        <v>14.5</v>
      </c>
      <c r="M2518" t="n">
        <v>14</v>
      </c>
      <c r="N2518" t="n">
        <v>43.7</v>
      </c>
      <c r="O2518" t="n">
        <v>25719.19</v>
      </c>
      <c r="P2518" t="n">
        <v>302.88</v>
      </c>
      <c r="Q2518" t="n">
        <v>608.83</v>
      </c>
      <c r="R2518" t="n">
        <v>56.55</v>
      </c>
      <c r="S2518" t="n">
        <v>46.36</v>
      </c>
      <c r="T2518" t="n">
        <v>4743.61</v>
      </c>
      <c r="U2518" t="n">
        <v>0.82</v>
      </c>
      <c r="V2518" t="n">
        <v>0.9</v>
      </c>
      <c r="W2518" t="n">
        <v>9.210000000000001</v>
      </c>
      <c r="X2518" t="n">
        <v>0.3</v>
      </c>
      <c r="Y2518" t="n">
        <v>1</v>
      </c>
      <c r="Z2518" t="n">
        <v>10</v>
      </c>
    </row>
    <row r="2519">
      <c r="A2519" t="n">
        <v>55</v>
      </c>
      <c r="B2519" t="n">
        <v>95</v>
      </c>
      <c r="C2519" t="inlineStr">
        <is>
          <t xml:space="preserve">CONCLUIDO	</t>
        </is>
      </c>
      <c r="D2519" t="n">
        <v>3.7398</v>
      </c>
      <c r="E2519" t="n">
        <v>26.74</v>
      </c>
      <c r="F2519" t="n">
        <v>23.68</v>
      </c>
      <c r="G2519" t="n">
        <v>88.78</v>
      </c>
      <c r="H2519" t="n">
        <v>1.27</v>
      </c>
      <c r="I2519" t="n">
        <v>16</v>
      </c>
      <c r="J2519" t="n">
        <v>207.03</v>
      </c>
      <c r="K2519" t="n">
        <v>53.44</v>
      </c>
      <c r="L2519" t="n">
        <v>14.75</v>
      </c>
      <c r="M2519" t="n">
        <v>14</v>
      </c>
      <c r="N2519" t="n">
        <v>43.85</v>
      </c>
      <c r="O2519" t="n">
        <v>25768.35</v>
      </c>
      <c r="P2519" t="n">
        <v>302.97</v>
      </c>
      <c r="Q2519" t="n">
        <v>608.83</v>
      </c>
      <c r="R2519" t="n">
        <v>56.75</v>
      </c>
      <c r="S2519" t="n">
        <v>46.36</v>
      </c>
      <c r="T2519" t="n">
        <v>4843.16</v>
      </c>
      <c r="U2519" t="n">
        <v>0.82</v>
      </c>
      <c r="V2519" t="n">
        <v>0.9</v>
      </c>
      <c r="W2519" t="n">
        <v>9.210000000000001</v>
      </c>
      <c r="X2519" t="n">
        <v>0.3</v>
      </c>
      <c r="Y2519" t="n">
        <v>1</v>
      </c>
      <c r="Z2519" t="n">
        <v>10</v>
      </c>
    </row>
    <row r="2520">
      <c r="A2520" t="n">
        <v>56</v>
      </c>
      <c r="B2520" t="n">
        <v>95</v>
      </c>
      <c r="C2520" t="inlineStr">
        <is>
          <t xml:space="preserve">CONCLUIDO	</t>
        </is>
      </c>
      <c r="D2520" t="n">
        <v>3.7377</v>
      </c>
      <c r="E2520" t="n">
        <v>26.75</v>
      </c>
      <c r="F2520" t="n">
        <v>23.69</v>
      </c>
      <c r="G2520" t="n">
        <v>88.84</v>
      </c>
      <c r="H2520" t="n">
        <v>1.28</v>
      </c>
      <c r="I2520" t="n">
        <v>16</v>
      </c>
      <c r="J2520" t="n">
        <v>207.43</v>
      </c>
      <c r="K2520" t="n">
        <v>53.44</v>
      </c>
      <c r="L2520" t="n">
        <v>15</v>
      </c>
      <c r="M2520" t="n">
        <v>14</v>
      </c>
      <c r="N2520" t="n">
        <v>44</v>
      </c>
      <c r="O2520" t="n">
        <v>25817.56</v>
      </c>
      <c r="P2520" t="n">
        <v>302.57</v>
      </c>
      <c r="Q2520" t="n">
        <v>608.83</v>
      </c>
      <c r="R2520" t="n">
        <v>57.3</v>
      </c>
      <c r="S2520" t="n">
        <v>46.36</v>
      </c>
      <c r="T2520" t="n">
        <v>5119.32</v>
      </c>
      <c r="U2520" t="n">
        <v>0.8100000000000001</v>
      </c>
      <c r="V2520" t="n">
        <v>0.9</v>
      </c>
      <c r="W2520" t="n">
        <v>9.210000000000001</v>
      </c>
      <c r="X2520" t="n">
        <v>0.32</v>
      </c>
      <c r="Y2520" t="n">
        <v>1</v>
      </c>
      <c r="Z2520" t="n">
        <v>10</v>
      </c>
    </row>
    <row r="2521">
      <c r="A2521" t="n">
        <v>57</v>
      </c>
      <c r="B2521" t="n">
        <v>95</v>
      </c>
      <c r="C2521" t="inlineStr">
        <is>
          <t xml:space="preserve">CONCLUIDO	</t>
        </is>
      </c>
      <c r="D2521" t="n">
        <v>3.7375</v>
      </c>
      <c r="E2521" t="n">
        <v>26.76</v>
      </c>
      <c r="F2521" t="n">
        <v>23.69</v>
      </c>
      <c r="G2521" t="n">
        <v>88.84</v>
      </c>
      <c r="H2521" t="n">
        <v>1.3</v>
      </c>
      <c r="I2521" t="n">
        <v>16</v>
      </c>
      <c r="J2521" t="n">
        <v>207.83</v>
      </c>
      <c r="K2521" t="n">
        <v>53.44</v>
      </c>
      <c r="L2521" t="n">
        <v>15.25</v>
      </c>
      <c r="M2521" t="n">
        <v>14</v>
      </c>
      <c r="N2521" t="n">
        <v>44.15</v>
      </c>
      <c r="O2521" t="n">
        <v>25866.82</v>
      </c>
      <c r="P2521" t="n">
        <v>301.45</v>
      </c>
      <c r="Q2521" t="n">
        <v>608.9</v>
      </c>
      <c r="R2521" t="n">
        <v>57.45</v>
      </c>
      <c r="S2521" t="n">
        <v>46.36</v>
      </c>
      <c r="T2521" t="n">
        <v>5192.84</v>
      </c>
      <c r="U2521" t="n">
        <v>0.8100000000000001</v>
      </c>
      <c r="V2521" t="n">
        <v>0.9</v>
      </c>
      <c r="W2521" t="n">
        <v>9.199999999999999</v>
      </c>
      <c r="X2521" t="n">
        <v>0.32</v>
      </c>
      <c r="Y2521" t="n">
        <v>1</v>
      </c>
      <c r="Z2521" t="n">
        <v>10</v>
      </c>
    </row>
    <row r="2522">
      <c r="A2522" t="n">
        <v>58</v>
      </c>
      <c r="B2522" t="n">
        <v>95</v>
      </c>
      <c r="C2522" t="inlineStr">
        <is>
          <t xml:space="preserve">CONCLUIDO	</t>
        </is>
      </c>
      <c r="D2522" t="n">
        <v>3.7482</v>
      </c>
      <c r="E2522" t="n">
        <v>26.68</v>
      </c>
      <c r="F2522" t="n">
        <v>23.65</v>
      </c>
      <c r="G2522" t="n">
        <v>94.61</v>
      </c>
      <c r="H2522" t="n">
        <v>1.32</v>
      </c>
      <c r="I2522" t="n">
        <v>15</v>
      </c>
      <c r="J2522" t="n">
        <v>208.23</v>
      </c>
      <c r="K2522" t="n">
        <v>53.44</v>
      </c>
      <c r="L2522" t="n">
        <v>15.5</v>
      </c>
      <c r="M2522" t="n">
        <v>13</v>
      </c>
      <c r="N2522" t="n">
        <v>44.3</v>
      </c>
      <c r="O2522" t="n">
        <v>25916.13</v>
      </c>
      <c r="P2522" t="n">
        <v>300.93</v>
      </c>
      <c r="Q2522" t="n">
        <v>608.78</v>
      </c>
      <c r="R2522" t="n">
        <v>56.12</v>
      </c>
      <c r="S2522" t="n">
        <v>46.36</v>
      </c>
      <c r="T2522" t="n">
        <v>4532.08</v>
      </c>
      <c r="U2522" t="n">
        <v>0.83</v>
      </c>
      <c r="V2522" t="n">
        <v>0.9</v>
      </c>
      <c r="W2522" t="n">
        <v>9.199999999999999</v>
      </c>
      <c r="X2522" t="n">
        <v>0.28</v>
      </c>
      <c r="Y2522" t="n">
        <v>1</v>
      </c>
      <c r="Z2522" t="n">
        <v>10</v>
      </c>
    </row>
    <row r="2523">
      <c r="A2523" t="n">
        <v>59</v>
      </c>
      <c r="B2523" t="n">
        <v>95</v>
      </c>
      <c r="C2523" t="inlineStr">
        <is>
          <t xml:space="preserve">CONCLUIDO	</t>
        </is>
      </c>
      <c r="D2523" t="n">
        <v>3.75</v>
      </c>
      <c r="E2523" t="n">
        <v>26.67</v>
      </c>
      <c r="F2523" t="n">
        <v>23.64</v>
      </c>
      <c r="G2523" t="n">
        <v>94.56</v>
      </c>
      <c r="H2523" t="n">
        <v>1.34</v>
      </c>
      <c r="I2523" t="n">
        <v>15</v>
      </c>
      <c r="J2523" t="n">
        <v>208.63</v>
      </c>
      <c r="K2523" t="n">
        <v>53.44</v>
      </c>
      <c r="L2523" t="n">
        <v>15.75</v>
      </c>
      <c r="M2523" t="n">
        <v>13</v>
      </c>
      <c r="N2523" t="n">
        <v>44.45</v>
      </c>
      <c r="O2523" t="n">
        <v>25965.5</v>
      </c>
      <c r="P2523" t="n">
        <v>300.66</v>
      </c>
      <c r="Q2523" t="n">
        <v>608.79</v>
      </c>
      <c r="R2523" t="n">
        <v>55.64</v>
      </c>
      <c r="S2523" t="n">
        <v>46.36</v>
      </c>
      <c r="T2523" t="n">
        <v>4292.65</v>
      </c>
      <c r="U2523" t="n">
        <v>0.83</v>
      </c>
      <c r="V2523" t="n">
        <v>0.9</v>
      </c>
      <c r="W2523" t="n">
        <v>9.199999999999999</v>
      </c>
      <c r="X2523" t="n">
        <v>0.27</v>
      </c>
      <c r="Y2523" t="n">
        <v>1</v>
      </c>
      <c r="Z2523" t="n">
        <v>10</v>
      </c>
    </row>
    <row r="2524">
      <c r="A2524" t="n">
        <v>60</v>
      </c>
      <c r="B2524" t="n">
        <v>95</v>
      </c>
      <c r="C2524" t="inlineStr">
        <is>
          <t xml:space="preserve">CONCLUIDO	</t>
        </is>
      </c>
      <c r="D2524" t="n">
        <v>3.747</v>
      </c>
      <c r="E2524" t="n">
        <v>26.69</v>
      </c>
      <c r="F2524" t="n">
        <v>23.66</v>
      </c>
      <c r="G2524" t="n">
        <v>94.64</v>
      </c>
      <c r="H2524" t="n">
        <v>1.36</v>
      </c>
      <c r="I2524" t="n">
        <v>15</v>
      </c>
      <c r="J2524" t="n">
        <v>209.03</v>
      </c>
      <c r="K2524" t="n">
        <v>53.44</v>
      </c>
      <c r="L2524" t="n">
        <v>16</v>
      </c>
      <c r="M2524" t="n">
        <v>13</v>
      </c>
      <c r="N2524" t="n">
        <v>44.6</v>
      </c>
      <c r="O2524" t="n">
        <v>26014.91</v>
      </c>
      <c r="P2524" t="n">
        <v>300.69</v>
      </c>
      <c r="Q2524" t="n">
        <v>608.78</v>
      </c>
      <c r="R2524" t="n">
        <v>56.53</v>
      </c>
      <c r="S2524" t="n">
        <v>46.36</v>
      </c>
      <c r="T2524" t="n">
        <v>4739.13</v>
      </c>
      <c r="U2524" t="n">
        <v>0.82</v>
      </c>
      <c r="V2524" t="n">
        <v>0.9</v>
      </c>
      <c r="W2524" t="n">
        <v>9.199999999999999</v>
      </c>
      <c r="X2524" t="n">
        <v>0.29</v>
      </c>
      <c r="Y2524" t="n">
        <v>1</v>
      </c>
      <c r="Z2524" t="n">
        <v>10</v>
      </c>
    </row>
    <row r="2525">
      <c r="A2525" t="n">
        <v>61</v>
      </c>
      <c r="B2525" t="n">
        <v>95</v>
      </c>
      <c r="C2525" t="inlineStr">
        <is>
          <t xml:space="preserve">CONCLUIDO	</t>
        </is>
      </c>
      <c r="D2525" t="n">
        <v>3.7483</v>
      </c>
      <c r="E2525" t="n">
        <v>26.68</v>
      </c>
      <c r="F2525" t="n">
        <v>23.65</v>
      </c>
      <c r="G2525" t="n">
        <v>94.61</v>
      </c>
      <c r="H2525" t="n">
        <v>1.38</v>
      </c>
      <c r="I2525" t="n">
        <v>15</v>
      </c>
      <c r="J2525" t="n">
        <v>209.43</v>
      </c>
      <c r="K2525" t="n">
        <v>53.44</v>
      </c>
      <c r="L2525" t="n">
        <v>16.25</v>
      </c>
      <c r="M2525" t="n">
        <v>13</v>
      </c>
      <c r="N2525" t="n">
        <v>44.75</v>
      </c>
      <c r="O2525" t="n">
        <v>26064.38</v>
      </c>
      <c r="P2525" t="n">
        <v>299.5</v>
      </c>
      <c r="Q2525" t="n">
        <v>608.83</v>
      </c>
      <c r="R2525" t="n">
        <v>56.01</v>
      </c>
      <c r="S2525" t="n">
        <v>46.36</v>
      </c>
      <c r="T2525" t="n">
        <v>4477.96</v>
      </c>
      <c r="U2525" t="n">
        <v>0.83</v>
      </c>
      <c r="V2525" t="n">
        <v>0.9</v>
      </c>
      <c r="W2525" t="n">
        <v>9.210000000000001</v>
      </c>
      <c r="X2525" t="n">
        <v>0.28</v>
      </c>
      <c r="Y2525" t="n">
        <v>1</v>
      </c>
      <c r="Z2525" t="n">
        <v>10</v>
      </c>
    </row>
    <row r="2526">
      <c r="A2526" t="n">
        <v>62</v>
      </c>
      <c r="B2526" t="n">
        <v>95</v>
      </c>
      <c r="C2526" t="inlineStr">
        <is>
          <t xml:space="preserve">CONCLUIDO	</t>
        </is>
      </c>
      <c r="D2526" t="n">
        <v>3.7573</v>
      </c>
      <c r="E2526" t="n">
        <v>26.61</v>
      </c>
      <c r="F2526" t="n">
        <v>23.62</v>
      </c>
      <c r="G2526" t="n">
        <v>101.25</v>
      </c>
      <c r="H2526" t="n">
        <v>1.4</v>
      </c>
      <c r="I2526" t="n">
        <v>14</v>
      </c>
      <c r="J2526" t="n">
        <v>209.84</v>
      </c>
      <c r="K2526" t="n">
        <v>53.44</v>
      </c>
      <c r="L2526" t="n">
        <v>16.5</v>
      </c>
      <c r="M2526" t="n">
        <v>12</v>
      </c>
      <c r="N2526" t="n">
        <v>44.9</v>
      </c>
      <c r="O2526" t="n">
        <v>26113.9</v>
      </c>
      <c r="P2526" t="n">
        <v>298.53</v>
      </c>
      <c r="Q2526" t="n">
        <v>608.78</v>
      </c>
      <c r="R2526" t="n">
        <v>55.32</v>
      </c>
      <c r="S2526" t="n">
        <v>46.36</v>
      </c>
      <c r="T2526" t="n">
        <v>4139.55</v>
      </c>
      <c r="U2526" t="n">
        <v>0.84</v>
      </c>
      <c r="V2526" t="n">
        <v>0.9</v>
      </c>
      <c r="W2526" t="n">
        <v>9.199999999999999</v>
      </c>
      <c r="X2526" t="n">
        <v>0.25</v>
      </c>
      <c r="Y2526" t="n">
        <v>1</v>
      </c>
      <c r="Z2526" t="n">
        <v>10</v>
      </c>
    </row>
    <row r="2527">
      <c r="A2527" t="n">
        <v>63</v>
      </c>
      <c r="B2527" t="n">
        <v>95</v>
      </c>
      <c r="C2527" t="inlineStr">
        <is>
          <t xml:space="preserve">CONCLUIDO	</t>
        </is>
      </c>
      <c r="D2527" t="n">
        <v>3.7565</v>
      </c>
      <c r="E2527" t="n">
        <v>26.62</v>
      </c>
      <c r="F2527" t="n">
        <v>23.63</v>
      </c>
      <c r="G2527" t="n">
        <v>101.28</v>
      </c>
      <c r="H2527" t="n">
        <v>1.42</v>
      </c>
      <c r="I2527" t="n">
        <v>14</v>
      </c>
      <c r="J2527" t="n">
        <v>210.24</v>
      </c>
      <c r="K2527" t="n">
        <v>53.44</v>
      </c>
      <c r="L2527" t="n">
        <v>16.75</v>
      </c>
      <c r="M2527" t="n">
        <v>12</v>
      </c>
      <c r="N2527" t="n">
        <v>45.05</v>
      </c>
      <c r="O2527" t="n">
        <v>26163.47</v>
      </c>
      <c r="P2527" t="n">
        <v>298.96</v>
      </c>
      <c r="Q2527" t="n">
        <v>608.8200000000001</v>
      </c>
      <c r="R2527" t="n">
        <v>55.2</v>
      </c>
      <c r="S2527" t="n">
        <v>46.36</v>
      </c>
      <c r="T2527" t="n">
        <v>4076.16</v>
      </c>
      <c r="U2527" t="n">
        <v>0.84</v>
      </c>
      <c r="V2527" t="n">
        <v>0.9</v>
      </c>
      <c r="W2527" t="n">
        <v>9.210000000000001</v>
      </c>
      <c r="X2527" t="n">
        <v>0.26</v>
      </c>
      <c r="Y2527" t="n">
        <v>1</v>
      </c>
      <c r="Z2527" t="n">
        <v>10</v>
      </c>
    </row>
    <row r="2528">
      <c r="A2528" t="n">
        <v>64</v>
      </c>
      <c r="B2528" t="n">
        <v>95</v>
      </c>
      <c r="C2528" t="inlineStr">
        <is>
          <t xml:space="preserve">CONCLUIDO	</t>
        </is>
      </c>
      <c r="D2528" t="n">
        <v>3.7587</v>
      </c>
      <c r="E2528" t="n">
        <v>26.6</v>
      </c>
      <c r="F2528" t="n">
        <v>23.61</v>
      </c>
      <c r="G2528" t="n">
        <v>101.21</v>
      </c>
      <c r="H2528" t="n">
        <v>1.43</v>
      </c>
      <c r="I2528" t="n">
        <v>14</v>
      </c>
      <c r="J2528" t="n">
        <v>210.64</v>
      </c>
      <c r="K2528" t="n">
        <v>53.44</v>
      </c>
      <c r="L2528" t="n">
        <v>17</v>
      </c>
      <c r="M2528" t="n">
        <v>12</v>
      </c>
      <c r="N2528" t="n">
        <v>45.21</v>
      </c>
      <c r="O2528" t="n">
        <v>26213.09</v>
      </c>
      <c r="P2528" t="n">
        <v>298.34</v>
      </c>
      <c r="Q2528" t="n">
        <v>608.86</v>
      </c>
      <c r="R2528" t="n">
        <v>54.87</v>
      </c>
      <c r="S2528" t="n">
        <v>46.36</v>
      </c>
      <c r="T2528" t="n">
        <v>3913.07</v>
      </c>
      <c r="U2528" t="n">
        <v>0.84</v>
      </c>
      <c r="V2528" t="n">
        <v>0.9</v>
      </c>
      <c r="W2528" t="n">
        <v>9.199999999999999</v>
      </c>
      <c r="X2528" t="n">
        <v>0.24</v>
      </c>
      <c r="Y2528" t="n">
        <v>1</v>
      </c>
      <c r="Z2528" t="n">
        <v>10</v>
      </c>
    </row>
    <row r="2529">
      <c r="A2529" t="n">
        <v>65</v>
      </c>
      <c r="B2529" t="n">
        <v>95</v>
      </c>
      <c r="C2529" t="inlineStr">
        <is>
          <t xml:space="preserve">CONCLUIDO	</t>
        </is>
      </c>
      <c r="D2529" t="n">
        <v>3.7585</v>
      </c>
      <c r="E2529" t="n">
        <v>26.61</v>
      </c>
      <c r="F2529" t="n">
        <v>23.62</v>
      </c>
      <c r="G2529" t="n">
        <v>101.21</v>
      </c>
      <c r="H2529" t="n">
        <v>1.45</v>
      </c>
      <c r="I2529" t="n">
        <v>14</v>
      </c>
      <c r="J2529" t="n">
        <v>211.04</v>
      </c>
      <c r="K2529" t="n">
        <v>53.44</v>
      </c>
      <c r="L2529" t="n">
        <v>17.25</v>
      </c>
      <c r="M2529" t="n">
        <v>12</v>
      </c>
      <c r="N2529" t="n">
        <v>45.36</v>
      </c>
      <c r="O2529" t="n">
        <v>26262.77</v>
      </c>
      <c r="P2529" t="n">
        <v>297.66</v>
      </c>
      <c r="Q2529" t="n">
        <v>608.79</v>
      </c>
      <c r="R2529" t="n">
        <v>55.1</v>
      </c>
      <c r="S2529" t="n">
        <v>46.36</v>
      </c>
      <c r="T2529" t="n">
        <v>4027.9</v>
      </c>
      <c r="U2529" t="n">
        <v>0.84</v>
      </c>
      <c r="V2529" t="n">
        <v>0.9</v>
      </c>
      <c r="W2529" t="n">
        <v>9.199999999999999</v>
      </c>
      <c r="X2529" t="n">
        <v>0.24</v>
      </c>
      <c r="Y2529" t="n">
        <v>1</v>
      </c>
      <c r="Z2529" t="n">
        <v>10</v>
      </c>
    </row>
    <row r="2530">
      <c r="A2530" t="n">
        <v>66</v>
      </c>
      <c r="B2530" t="n">
        <v>95</v>
      </c>
      <c r="C2530" t="inlineStr">
        <is>
          <t xml:space="preserve">CONCLUIDO	</t>
        </is>
      </c>
      <c r="D2530" t="n">
        <v>3.7558</v>
      </c>
      <c r="E2530" t="n">
        <v>26.63</v>
      </c>
      <c r="F2530" t="n">
        <v>23.64</v>
      </c>
      <c r="G2530" t="n">
        <v>101.3</v>
      </c>
      <c r="H2530" t="n">
        <v>1.47</v>
      </c>
      <c r="I2530" t="n">
        <v>14</v>
      </c>
      <c r="J2530" t="n">
        <v>211.45</v>
      </c>
      <c r="K2530" t="n">
        <v>53.44</v>
      </c>
      <c r="L2530" t="n">
        <v>17.5</v>
      </c>
      <c r="M2530" t="n">
        <v>12</v>
      </c>
      <c r="N2530" t="n">
        <v>45.51</v>
      </c>
      <c r="O2530" t="n">
        <v>26312.5</v>
      </c>
      <c r="P2530" t="n">
        <v>296.93</v>
      </c>
      <c r="Q2530" t="n">
        <v>608.84</v>
      </c>
      <c r="R2530" t="n">
        <v>55.54</v>
      </c>
      <c r="S2530" t="n">
        <v>46.36</v>
      </c>
      <c r="T2530" t="n">
        <v>4246.52</v>
      </c>
      <c r="U2530" t="n">
        <v>0.83</v>
      </c>
      <c r="V2530" t="n">
        <v>0.9</v>
      </c>
      <c r="W2530" t="n">
        <v>9.199999999999999</v>
      </c>
      <c r="X2530" t="n">
        <v>0.26</v>
      </c>
      <c r="Y2530" t="n">
        <v>1</v>
      </c>
      <c r="Z2530" t="n">
        <v>10</v>
      </c>
    </row>
    <row r="2531">
      <c r="A2531" t="n">
        <v>67</v>
      </c>
      <c r="B2531" t="n">
        <v>95</v>
      </c>
      <c r="C2531" t="inlineStr">
        <is>
          <t xml:space="preserve">CONCLUIDO	</t>
        </is>
      </c>
      <c r="D2531" t="n">
        <v>3.7645</v>
      </c>
      <c r="E2531" t="n">
        <v>26.56</v>
      </c>
      <c r="F2531" t="n">
        <v>23.61</v>
      </c>
      <c r="G2531" t="n">
        <v>108.98</v>
      </c>
      <c r="H2531" t="n">
        <v>1.49</v>
      </c>
      <c r="I2531" t="n">
        <v>13</v>
      </c>
      <c r="J2531" t="n">
        <v>211.85</v>
      </c>
      <c r="K2531" t="n">
        <v>53.44</v>
      </c>
      <c r="L2531" t="n">
        <v>17.75</v>
      </c>
      <c r="M2531" t="n">
        <v>11</v>
      </c>
      <c r="N2531" t="n">
        <v>45.67</v>
      </c>
      <c r="O2531" t="n">
        <v>26362.28</v>
      </c>
      <c r="P2531" t="n">
        <v>296.39</v>
      </c>
      <c r="Q2531" t="n">
        <v>608.8</v>
      </c>
      <c r="R2531" t="n">
        <v>54.75</v>
      </c>
      <c r="S2531" t="n">
        <v>46.36</v>
      </c>
      <c r="T2531" t="n">
        <v>3856.36</v>
      </c>
      <c r="U2531" t="n">
        <v>0.85</v>
      </c>
      <c r="V2531" t="n">
        <v>0.9</v>
      </c>
      <c r="W2531" t="n">
        <v>9.199999999999999</v>
      </c>
      <c r="X2531" t="n">
        <v>0.24</v>
      </c>
      <c r="Y2531" t="n">
        <v>1</v>
      </c>
      <c r="Z2531" t="n">
        <v>10</v>
      </c>
    </row>
    <row r="2532">
      <c r="A2532" t="n">
        <v>68</v>
      </c>
      <c r="B2532" t="n">
        <v>95</v>
      </c>
      <c r="C2532" t="inlineStr">
        <is>
          <t xml:space="preserve">CONCLUIDO	</t>
        </is>
      </c>
      <c r="D2532" t="n">
        <v>3.7648</v>
      </c>
      <c r="E2532" t="n">
        <v>26.56</v>
      </c>
      <c r="F2532" t="n">
        <v>23.61</v>
      </c>
      <c r="G2532" t="n">
        <v>108.97</v>
      </c>
      <c r="H2532" t="n">
        <v>1.51</v>
      </c>
      <c r="I2532" t="n">
        <v>13</v>
      </c>
      <c r="J2532" t="n">
        <v>212.25</v>
      </c>
      <c r="K2532" t="n">
        <v>53.44</v>
      </c>
      <c r="L2532" t="n">
        <v>18</v>
      </c>
      <c r="M2532" t="n">
        <v>11</v>
      </c>
      <c r="N2532" t="n">
        <v>45.82</v>
      </c>
      <c r="O2532" t="n">
        <v>26412.11</v>
      </c>
      <c r="P2532" t="n">
        <v>296.6</v>
      </c>
      <c r="Q2532" t="n">
        <v>608.76</v>
      </c>
      <c r="R2532" t="n">
        <v>54.9</v>
      </c>
      <c r="S2532" t="n">
        <v>46.36</v>
      </c>
      <c r="T2532" t="n">
        <v>3931.17</v>
      </c>
      <c r="U2532" t="n">
        <v>0.84</v>
      </c>
      <c r="V2532" t="n">
        <v>0.9</v>
      </c>
      <c r="W2532" t="n">
        <v>9.199999999999999</v>
      </c>
      <c r="X2532" t="n">
        <v>0.24</v>
      </c>
      <c r="Y2532" t="n">
        <v>1</v>
      </c>
      <c r="Z2532" t="n">
        <v>10</v>
      </c>
    </row>
    <row r="2533">
      <c r="A2533" t="n">
        <v>69</v>
      </c>
      <c r="B2533" t="n">
        <v>95</v>
      </c>
      <c r="C2533" t="inlineStr">
        <is>
          <t xml:space="preserve">CONCLUIDO	</t>
        </is>
      </c>
      <c r="D2533" t="n">
        <v>3.7639</v>
      </c>
      <c r="E2533" t="n">
        <v>26.57</v>
      </c>
      <c r="F2533" t="n">
        <v>23.62</v>
      </c>
      <c r="G2533" t="n">
        <v>108.99</v>
      </c>
      <c r="H2533" t="n">
        <v>1.52</v>
      </c>
      <c r="I2533" t="n">
        <v>13</v>
      </c>
      <c r="J2533" t="n">
        <v>212.66</v>
      </c>
      <c r="K2533" t="n">
        <v>53.44</v>
      </c>
      <c r="L2533" t="n">
        <v>18.25</v>
      </c>
      <c r="M2533" t="n">
        <v>11</v>
      </c>
      <c r="N2533" t="n">
        <v>45.97</v>
      </c>
      <c r="O2533" t="n">
        <v>26462</v>
      </c>
      <c r="P2533" t="n">
        <v>296.13</v>
      </c>
      <c r="Q2533" t="n">
        <v>608.79</v>
      </c>
      <c r="R2533" t="n">
        <v>55.02</v>
      </c>
      <c r="S2533" t="n">
        <v>46.36</v>
      </c>
      <c r="T2533" t="n">
        <v>3990.45</v>
      </c>
      <c r="U2533" t="n">
        <v>0.84</v>
      </c>
      <c r="V2533" t="n">
        <v>0.9</v>
      </c>
      <c r="W2533" t="n">
        <v>9.199999999999999</v>
      </c>
      <c r="X2533" t="n">
        <v>0.24</v>
      </c>
      <c r="Y2533" t="n">
        <v>1</v>
      </c>
      <c r="Z2533" t="n">
        <v>10</v>
      </c>
    </row>
    <row r="2534">
      <c r="A2534" t="n">
        <v>70</v>
      </c>
      <c r="B2534" t="n">
        <v>95</v>
      </c>
      <c r="C2534" t="inlineStr">
        <is>
          <t xml:space="preserve">CONCLUIDO	</t>
        </is>
      </c>
      <c r="D2534" t="n">
        <v>3.7656</v>
      </c>
      <c r="E2534" t="n">
        <v>26.56</v>
      </c>
      <c r="F2534" t="n">
        <v>23.6</v>
      </c>
      <c r="G2534" t="n">
        <v>108.94</v>
      </c>
      <c r="H2534" t="n">
        <v>1.54</v>
      </c>
      <c r="I2534" t="n">
        <v>13</v>
      </c>
      <c r="J2534" t="n">
        <v>213.06</v>
      </c>
      <c r="K2534" t="n">
        <v>53.44</v>
      </c>
      <c r="L2534" t="n">
        <v>18.5</v>
      </c>
      <c r="M2534" t="n">
        <v>11</v>
      </c>
      <c r="N2534" t="n">
        <v>46.13</v>
      </c>
      <c r="O2534" t="n">
        <v>26511.94</v>
      </c>
      <c r="P2534" t="n">
        <v>295.67</v>
      </c>
      <c r="Q2534" t="n">
        <v>608.77</v>
      </c>
      <c r="R2534" t="n">
        <v>54.6</v>
      </c>
      <c r="S2534" t="n">
        <v>46.36</v>
      </c>
      <c r="T2534" t="n">
        <v>3780.73</v>
      </c>
      <c r="U2534" t="n">
        <v>0.85</v>
      </c>
      <c r="V2534" t="n">
        <v>0.9</v>
      </c>
      <c r="W2534" t="n">
        <v>9.199999999999999</v>
      </c>
      <c r="X2534" t="n">
        <v>0.23</v>
      </c>
      <c r="Y2534" t="n">
        <v>1</v>
      </c>
      <c r="Z2534" t="n">
        <v>10</v>
      </c>
    </row>
    <row r="2535">
      <c r="A2535" t="n">
        <v>71</v>
      </c>
      <c r="B2535" t="n">
        <v>95</v>
      </c>
      <c r="C2535" t="inlineStr">
        <is>
          <t xml:space="preserve">CONCLUIDO	</t>
        </is>
      </c>
      <c r="D2535" t="n">
        <v>3.7642</v>
      </c>
      <c r="E2535" t="n">
        <v>26.57</v>
      </c>
      <c r="F2535" t="n">
        <v>23.61</v>
      </c>
      <c r="G2535" t="n">
        <v>108.99</v>
      </c>
      <c r="H2535" t="n">
        <v>1.56</v>
      </c>
      <c r="I2535" t="n">
        <v>13</v>
      </c>
      <c r="J2535" t="n">
        <v>213.47</v>
      </c>
      <c r="K2535" t="n">
        <v>53.44</v>
      </c>
      <c r="L2535" t="n">
        <v>18.75</v>
      </c>
      <c r="M2535" t="n">
        <v>11</v>
      </c>
      <c r="N2535" t="n">
        <v>46.28</v>
      </c>
      <c r="O2535" t="n">
        <v>26561.93</v>
      </c>
      <c r="P2535" t="n">
        <v>294.61</v>
      </c>
      <c r="Q2535" t="n">
        <v>608.78</v>
      </c>
      <c r="R2535" t="n">
        <v>54.99</v>
      </c>
      <c r="S2535" t="n">
        <v>46.36</v>
      </c>
      <c r="T2535" t="n">
        <v>3978.73</v>
      </c>
      <c r="U2535" t="n">
        <v>0.84</v>
      </c>
      <c r="V2535" t="n">
        <v>0.9</v>
      </c>
      <c r="W2535" t="n">
        <v>9.199999999999999</v>
      </c>
      <c r="X2535" t="n">
        <v>0.24</v>
      </c>
      <c r="Y2535" t="n">
        <v>1</v>
      </c>
      <c r="Z2535" t="n">
        <v>10</v>
      </c>
    </row>
    <row r="2536">
      <c r="A2536" t="n">
        <v>72</v>
      </c>
      <c r="B2536" t="n">
        <v>95</v>
      </c>
      <c r="C2536" t="inlineStr">
        <is>
          <t xml:space="preserve">CONCLUIDO	</t>
        </is>
      </c>
      <c r="D2536" t="n">
        <v>3.7644</v>
      </c>
      <c r="E2536" t="n">
        <v>26.56</v>
      </c>
      <c r="F2536" t="n">
        <v>23.61</v>
      </c>
      <c r="G2536" t="n">
        <v>108.98</v>
      </c>
      <c r="H2536" t="n">
        <v>1.58</v>
      </c>
      <c r="I2536" t="n">
        <v>13</v>
      </c>
      <c r="J2536" t="n">
        <v>213.87</v>
      </c>
      <c r="K2536" t="n">
        <v>53.44</v>
      </c>
      <c r="L2536" t="n">
        <v>19</v>
      </c>
      <c r="M2536" t="n">
        <v>11</v>
      </c>
      <c r="N2536" t="n">
        <v>46.44</v>
      </c>
      <c r="O2536" t="n">
        <v>26611.98</v>
      </c>
      <c r="P2536" t="n">
        <v>293.85</v>
      </c>
      <c r="Q2536" t="n">
        <v>608.79</v>
      </c>
      <c r="R2536" t="n">
        <v>54.66</v>
      </c>
      <c r="S2536" t="n">
        <v>46.36</v>
      </c>
      <c r="T2536" t="n">
        <v>3814.37</v>
      </c>
      <c r="U2536" t="n">
        <v>0.85</v>
      </c>
      <c r="V2536" t="n">
        <v>0.9</v>
      </c>
      <c r="W2536" t="n">
        <v>9.199999999999999</v>
      </c>
      <c r="X2536" t="n">
        <v>0.24</v>
      </c>
      <c r="Y2536" t="n">
        <v>1</v>
      </c>
      <c r="Z2536" t="n">
        <v>10</v>
      </c>
    </row>
    <row r="2537">
      <c r="A2537" t="n">
        <v>73</v>
      </c>
      <c r="B2537" t="n">
        <v>95</v>
      </c>
      <c r="C2537" t="inlineStr">
        <is>
          <t xml:space="preserve">CONCLUIDO	</t>
        </is>
      </c>
      <c r="D2537" t="n">
        <v>3.7729</v>
      </c>
      <c r="E2537" t="n">
        <v>26.5</v>
      </c>
      <c r="F2537" t="n">
        <v>23.59</v>
      </c>
      <c r="G2537" t="n">
        <v>117.95</v>
      </c>
      <c r="H2537" t="n">
        <v>1.6</v>
      </c>
      <c r="I2537" t="n">
        <v>12</v>
      </c>
      <c r="J2537" t="n">
        <v>214.28</v>
      </c>
      <c r="K2537" t="n">
        <v>53.44</v>
      </c>
      <c r="L2537" t="n">
        <v>19.25</v>
      </c>
      <c r="M2537" t="n">
        <v>10</v>
      </c>
      <c r="N2537" t="n">
        <v>46.6</v>
      </c>
      <c r="O2537" t="n">
        <v>26662.08</v>
      </c>
      <c r="P2537" t="n">
        <v>293.06</v>
      </c>
      <c r="Q2537" t="n">
        <v>608.8200000000001</v>
      </c>
      <c r="R2537" t="n">
        <v>54.06</v>
      </c>
      <c r="S2537" t="n">
        <v>46.36</v>
      </c>
      <c r="T2537" t="n">
        <v>3517.98</v>
      </c>
      <c r="U2537" t="n">
        <v>0.86</v>
      </c>
      <c r="V2537" t="n">
        <v>0.9</v>
      </c>
      <c r="W2537" t="n">
        <v>9.199999999999999</v>
      </c>
      <c r="X2537" t="n">
        <v>0.22</v>
      </c>
      <c r="Y2537" t="n">
        <v>1</v>
      </c>
      <c r="Z2537" t="n">
        <v>10</v>
      </c>
    </row>
    <row r="2538">
      <c r="A2538" t="n">
        <v>74</v>
      </c>
      <c r="B2538" t="n">
        <v>95</v>
      </c>
      <c r="C2538" t="inlineStr">
        <is>
          <t xml:space="preserve">CONCLUIDO	</t>
        </is>
      </c>
      <c r="D2538" t="n">
        <v>3.7717</v>
      </c>
      <c r="E2538" t="n">
        <v>26.51</v>
      </c>
      <c r="F2538" t="n">
        <v>23.6</v>
      </c>
      <c r="G2538" t="n">
        <v>117.99</v>
      </c>
      <c r="H2538" t="n">
        <v>1.61</v>
      </c>
      <c r="I2538" t="n">
        <v>12</v>
      </c>
      <c r="J2538" t="n">
        <v>214.69</v>
      </c>
      <c r="K2538" t="n">
        <v>53.44</v>
      </c>
      <c r="L2538" t="n">
        <v>19.5</v>
      </c>
      <c r="M2538" t="n">
        <v>10</v>
      </c>
      <c r="N2538" t="n">
        <v>46.75</v>
      </c>
      <c r="O2538" t="n">
        <v>26712.23</v>
      </c>
      <c r="P2538" t="n">
        <v>293.13</v>
      </c>
      <c r="Q2538" t="n">
        <v>608.8200000000001</v>
      </c>
      <c r="R2538" t="n">
        <v>54.47</v>
      </c>
      <c r="S2538" t="n">
        <v>46.36</v>
      </c>
      <c r="T2538" t="n">
        <v>3723.6</v>
      </c>
      <c r="U2538" t="n">
        <v>0.85</v>
      </c>
      <c r="V2538" t="n">
        <v>0.9</v>
      </c>
      <c r="W2538" t="n">
        <v>9.199999999999999</v>
      </c>
      <c r="X2538" t="n">
        <v>0.23</v>
      </c>
      <c r="Y2538" t="n">
        <v>1</v>
      </c>
      <c r="Z2538" t="n">
        <v>10</v>
      </c>
    </row>
    <row r="2539">
      <c r="A2539" t="n">
        <v>75</v>
      </c>
      <c r="B2539" t="n">
        <v>95</v>
      </c>
      <c r="C2539" t="inlineStr">
        <is>
          <t xml:space="preserve">CONCLUIDO	</t>
        </is>
      </c>
      <c r="D2539" t="n">
        <v>3.7729</v>
      </c>
      <c r="E2539" t="n">
        <v>26.5</v>
      </c>
      <c r="F2539" t="n">
        <v>23.59</v>
      </c>
      <c r="G2539" t="n">
        <v>117.95</v>
      </c>
      <c r="H2539" t="n">
        <v>1.63</v>
      </c>
      <c r="I2539" t="n">
        <v>12</v>
      </c>
      <c r="J2539" t="n">
        <v>215.09</v>
      </c>
      <c r="K2539" t="n">
        <v>53.44</v>
      </c>
      <c r="L2539" t="n">
        <v>19.75</v>
      </c>
      <c r="M2539" t="n">
        <v>10</v>
      </c>
      <c r="N2539" t="n">
        <v>46.91</v>
      </c>
      <c r="O2539" t="n">
        <v>26762.44</v>
      </c>
      <c r="P2539" t="n">
        <v>292.86</v>
      </c>
      <c r="Q2539" t="n">
        <v>608.85</v>
      </c>
      <c r="R2539" t="n">
        <v>54.16</v>
      </c>
      <c r="S2539" t="n">
        <v>46.36</v>
      </c>
      <c r="T2539" t="n">
        <v>3568.19</v>
      </c>
      <c r="U2539" t="n">
        <v>0.86</v>
      </c>
      <c r="V2539" t="n">
        <v>0.9</v>
      </c>
      <c r="W2539" t="n">
        <v>9.199999999999999</v>
      </c>
      <c r="X2539" t="n">
        <v>0.22</v>
      </c>
      <c r="Y2539" t="n">
        <v>1</v>
      </c>
      <c r="Z2539" t="n">
        <v>10</v>
      </c>
    </row>
    <row r="2540">
      <c r="A2540" t="n">
        <v>76</v>
      </c>
      <c r="B2540" t="n">
        <v>95</v>
      </c>
      <c r="C2540" t="inlineStr">
        <is>
          <t xml:space="preserve">CONCLUIDO	</t>
        </is>
      </c>
      <c r="D2540" t="n">
        <v>3.7717</v>
      </c>
      <c r="E2540" t="n">
        <v>26.51</v>
      </c>
      <c r="F2540" t="n">
        <v>23.6</v>
      </c>
      <c r="G2540" t="n">
        <v>117.99</v>
      </c>
      <c r="H2540" t="n">
        <v>1.65</v>
      </c>
      <c r="I2540" t="n">
        <v>12</v>
      </c>
      <c r="J2540" t="n">
        <v>215.5</v>
      </c>
      <c r="K2540" t="n">
        <v>53.44</v>
      </c>
      <c r="L2540" t="n">
        <v>20</v>
      </c>
      <c r="M2540" t="n">
        <v>10</v>
      </c>
      <c r="N2540" t="n">
        <v>47.07</v>
      </c>
      <c r="O2540" t="n">
        <v>26812.71</v>
      </c>
      <c r="P2540" t="n">
        <v>292.87</v>
      </c>
      <c r="Q2540" t="n">
        <v>608.78</v>
      </c>
      <c r="R2540" t="n">
        <v>54.37</v>
      </c>
      <c r="S2540" t="n">
        <v>46.36</v>
      </c>
      <c r="T2540" t="n">
        <v>3671.81</v>
      </c>
      <c r="U2540" t="n">
        <v>0.85</v>
      </c>
      <c r="V2540" t="n">
        <v>0.9</v>
      </c>
      <c r="W2540" t="n">
        <v>9.199999999999999</v>
      </c>
      <c r="X2540" t="n">
        <v>0.23</v>
      </c>
      <c r="Y2540" t="n">
        <v>1</v>
      </c>
      <c r="Z2540" t="n">
        <v>10</v>
      </c>
    </row>
    <row r="2541">
      <c r="A2541" t="n">
        <v>77</v>
      </c>
      <c r="B2541" t="n">
        <v>95</v>
      </c>
      <c r="C2541" t="inlineStr">
        <is>
          <t xml:space="preserve">CONCLUIDO	</t>
        </is>
      </c>
      <c r="D2541" t="n">
        <v>3.7718</v>
      </c>
      <c r="E2541" t="n">
        <v>26.51</v>
      </c>
      <c r="F2541" t="n">
        <v>23.6</v>
      </c>
      <c r="G2541" t="n">
        <v>117.99</v>
      </c>
      <c r="H2541" t="n">
        <v>1.67</v>
      </c>
      <c r="I2541" t="n">
        <v>12</v>
      </c>
      <c r="J2541" t="n">
        <v>215.91</v>
      </c>
      <c r="K2541" t="n">
        <v>53.44</v>
      </c>
      <c r="L2541" t="n">
        <v>20.25</v>
      </c>
      <c r="M2541" t="n">
        <v>10</v>
      </c>
      <c r="N2541" t="n">
        <v>47.23</v>
      </c>
      <c r="O2541" t="n">
        <v>26863.02</v>
      </c>
      <c r="P2541" t="n">
        <v>292.18</v>
      </c>
      <c r="Q2541" t="n">
        <v>608.85</v>
      </c>
      <c r="R2541" t="n">
        <v>54.45</v>
      </c>
      <c r="S2541" t="n">
        <v>46.36</v>
      </c>
      <c r="T2541" t="n">
        <v>3711.41</v>
      </c>
      <c r="U2541" t="n">
        <v>0.85</v>
      </c>
      <c r="V2541" t="n">
        <v>0.9</v>
      </c>
      <c r="W2541" t="n">
        <v>9.199999999999999</v>
      </c>
      <c r="X2541" t="n">
        <v>0.23</v>
      </c>
      <c r="Y2541" t="n">
        <v>1</v>
      </c>
      <c r="Z2541" t="n">
        <v>10</v>
      </c>
    </row>
    <row r="2542">
      <c r="A2542" t="n">
        <v>78</v>
      </c>
      <c r="B2542" t="n">
        <v>95</v>
      </c>
      <c r="C2542" t="inlineStr">
        <is>
          <t xml:space="preserve">CONCLUIDO	</t>
        </is>
      </c>
      <c r="D2542" t="n">
        <v>3.771</v>
      </c>
      <c r="E2542" t="n">
        <v>26.52</v>
      </c>
      <c r="F2542" t="n">
        <v>23.6</v>
      </c>
      <c r="G2542" t="n">
        <v>118.02</v>
      </c>
      <c r="H2542" t="n">
        <v>1.68</v>
      </c>
      <c r="I2542" t="n">
        <v>12</v>
      </c>
      <c r="J2542" t="n">
        <v>216.32</v>
      </c>
      <c r="K2542" t="n">
        <v>53.44</v>
      </c>
      <c r="L2542" t="n">
        <v>20.5</v>
      </c>
      <c r="M2542" t="n">
        <v>10</v>
      </c>
      <c r="N2542" t="n">
        <v>47.38</v>
      </c>
      <c r="O2542" t="n">
        <v>26913.4</v>
      </c>
      <c r="P2542" t="n">
        <v>291.43</v>
      </c>
      <c r="Q2542" t="n">
        <v>608.79</v>
      </c>
      <c r="R2542" t="n">
        <v>54.66</v>
      </c>
      <c r="S2542" t="n">
        <v>46.36</v>
      </c>
      <c r="T2542" t="n">
        <v>3818.62</v>
      </c>
      <c r="U2542" t="n">
        <v>0.85</v>
      </c>
      <c r="V2542" t="n">
        <v>0.9</v>
      </c>
      <c r="W2542" t="n">
        <v>9.199999999999999</v>
      </c>
      <c r="X2542" t="n">
        <v>0.23</v>
      </c>
      <c r="Y2542" t="n">
        <v>1</v>
      </c>
      <c r="Z2542" t="n">
        <v>10</v>
      </c>
    </row>
    <row r="2543">
      <c r="A2543" t="n">
        <v>79</v>
      </c>
      <c r="B2543" t="n">
        <v>95</v>
      </c>
      <c r="C2543" t="inlineStr">
        <is>
          <t xml:space="preserve">CONCLUIDO	</t>
        </is>
      </c>
      <c r="D2543" t="n">
        <v>3.7798</v>
      </c>
      <c r="E2543" t="n">
        <v>26.46</v>
      </c>
      <c r="F2543" t="n">
        <v>23.58</v>
      </c>
      <c r="G2543" t="n">
        <v>128.61</v>
      </c>
      <c r="H2543" t="n">
        <v>1.7</v>
      </c>
      <c r="I2543" t="n">
        <v>11</v>
      </c>
      <c r="J2543" t="n">
        <v>216.73</v>
      </c>
      <c r="K2543" t="n">
        <v>53.44</v>
      </c>
      <c r="L2543" t="n">
        <v>20.75</v>
      </c>
      <c r="M2543" t="n">
        <v>9</v>
      </c>
      <c r="N2543" t="n">
        <v>47.54</v>
      </c>
      <c r="O2543" t="n">
        <v>26963.82</v>
      </c>
      <c r="P2543" t="n">
        <v>289.91</v>
      </c>
      <c r="Q2543" t="n">
        <v>608.76</v>
      </c>
      <c r="R2543" t="n">
        <v>53.79</v>
      </c>
      <c r="S2543" t="n">
        <v>46.36</v>
      </c>
      <c r="T2543" t="n">
        <v>3387.06</v>
      </c>
      <c r="U2543" t="n">
        <v>0.86</v>
      </c>
      <c r="V2543" t="n">
        <v>0.9</v>
      </c>
      <c r="W2543" t="n">
        <v>9.199999999999999</v>
      </c>
      <c r="X2543" t="n">
        <v>0.21</v>
      </c>
      <c r="Y2543" t="n">
        <v>1</v>
      </c>
      <c r="Z2543" t="n">
        <v>10</v>
      </c>
    </row>
    <row r="2544">
      <c r="A2544" t="n">
        <v>80</v>
      </c>
      <c r="B2544" t="n">
        <v>95</v>
      </c>
      <c r="C2544" t="inlineStr">
        <is>
          <t xml:space="preserve">CONCLUIDO	</t>
        </is>
      </c>
      <c r="D2544" t="n">
        <v>3.7801</v>
      </c>
      <c r="E2544" t="n">
        <v>26.45</v>
      </c>
      <c r="F2544" t="n">
        <v>23.58</v>
      </c>
      <c r="G2544" t="n">
        <v>128.6</v>
      </c>
      <c r="H2544" t="n">
        <v>1.72</v>
      </c>
      <c r="I2544" t="n">
        <v>11</v>
      </c>
      <c r="J2544" t="n">
        <v>217.14</v>
      </c>
      <c r="K2544" t="n">
        <v>53.44</v>
      </c>
      <c r="L2544" t="n">
        <v>21</v>
      </c>
      <c r="M2544" t="n">
        <v>9</v>
      </c>
      <c r="N2544" t="n">
        <v>47.7</v>
      </c>
      <c r="O2544" t="n">
        <v>27014.3</v>
      </c>
      <c r="P2544" t="n">
        <v>290.13</v>
      </c>
      <c r="Q2544" t="n">
        <v>608.78</v>
      </c>
      <c r="R2544" t="n">
        <v>53.59</v>
      </c>
      <c r="S2544" t="n">
        <v>46.36</v>
      </c>
      <c r="T2544" t="n">
        <v>3287.63</v>
      </c>
      <c r="U2544" t="n">
        <v>0.87</v>
      </c>
      <c r="V2544" t="n">
        <v>0.9</v>
      </c>
      <c r="W2544" t="n">
        <v>9.199999999999999</v>
      </c>
      <c r="X2544" t="n">
        <v>0.2</v>
      </c>
      <c r="Y2544" t="n">
        <v>1</v>
      </c>
      <c r="Z2544" t="n">
        <v>10</v>
      </c>
    </row>
    <row r="2545">
      <c r="A2545" t="n">
        <v>81</v>
      </c>
      <c r="B2545" t="n">
        <v>95</v>
      </c>
      <c r="C2545" t="inlineStr">
        <is>
          <t xml:space="preserve">CONCLUIDO	</t>
        </is>
      </c>
      <c r="D2545" t="n">
        <v>3.7808</v>
      </c>
      <c r="E2545" t="n">
        <v>26.45</v>
      </c>
      <c r="F2545" t="n">
        <v>23.57</v>
      </c>
      <c r="G2545" t="n">
        <v>128.57</v>
      </c>
      <c r="H2545" t="n">
        <v>1.74</v>
      </c>
      <c r="I2545" t="n">
        <v>11</v>
      </c>
      <c r="J2545" t="n">
        <v>217.55</v>
      </c>
      <c r="K2545" t="n">
        <v>53.44</v>
      </c>
      <c r="L2545" t="n">
        <v>21.25</v>
      </c>
      <c r="M2545" t="n">
        <v>9</v>
      </c>
      <c r="N2545" t="n">
        <v>47.86</v>
      </c>
      <c r="O2545" t="n">
        <v>27064.84</v>
      </c>
      <c r="P2545" t="n">
        <v>290.21</v>
      </c>
      <c r="Q2545" t="n">
        <v>608.8</v>
      </c>
      <c r="R2545" t="n">
        <v>53.65</v>
      </c>
      <c r="S2545" t="n">
        <v>46.36</v>
      </c>
      <c r="T2545" t="n">
        <v>3319.52</v>
      </c>
      <c r="U2545" t="n">
        <v>0.86</v>
      </c>
      <c r="V2545" t="n">
        <v>0.9</v>
      </c>
      <c r="W2545" t="n">
        <v>9.19</v>
      </c>
      <c r="X2545" t="n">
        <v>0.2</v>
      </c>
      <c r="Y2545" t="n">
        <v>1</v>
      </c>
      <c r="Z2545" t="n">
        <v>10</v>
      </c>
    </row>
    <row r="2546">
      <c r="A2546" t="n">
        <v>82</v>
      </c>
      <c r="B2546" t="n">
        <v>95</v>
      </c>
      <c r="C2546" t="inlineStr">
        <is>
          <t xml:space="preserve">CONCLUIDO	</t>
        </is>
      </c>
      <c r="D2546" t="n">
        <v>3.7818</v>
      </c>
      <c r="E2546" t="n">
        <v>26.44</v>
      </c>
      <c r="F2546" t="n">
        <v>23.56</v>
      </c>
      <c r="G2546" t="n">
        <v>128.53</v>
      </c>
      <c r="H2546" t="n">
        <v>1.75</v>
      </c>
      <c r="I2546" t="n">
        <v>11</v>
      </c>
      <c r="J2546" t="n">
        <v>217.96</v>
      </c>
      <c r="K2546" t="n">
        <v>53.44</v>
      </c>
      <c r="L2546" t="n">
        <v>21.5</v>
      </c>
      <c r="M2546" t="n">
        <v>9</v>
      </c>
      <c r="N2546" t="n">
        <v>48.02</v>
      </c>
      <c r="O2546" t="n">
        <v>27115.43</v>
      </c>
      <c r="P2546" t="n">
        <v>289.89</v>
      </c>
      <c r="Q2546" t="n">
        <v>608.77</v>
      </c>
      <c r="R2546" t="n">
        <v>53.41</v>
      </c>
      <c r="S2546" t="n">
        <v>46.36</v>
      </c>
      <c r="T2546" t="n">
        <v>3196.75</v>
      </c>
      <c r="U2546" t="n">
        <v>0.87</v>
      </c>
      <c r="V2546" t="n">
        <v>0.9</v>
      </c>
      <c r="W2546" t="n">
        <v>9.19</v>
      </c>
      <c r="X2546" t="n">
        <v>0.19</v>
      </c>
      <c r="Y2546" t="n">
        <v>1</v>
      </c>
      <c r="Z2546" t="n">
        <v>10</v>
      </c>
    </row>
    <row r="2547">
      <c r="A2547" t="n">
        <v>83</v>
      </c>
      <c r="B2547" t="n">
        <v>95</v>
      </c>
      <c r="C2547" t="inlineStr">
        <is>
          <t xml:space="preserve">CONCLUIDO	</t>
        </is>
      </c>
      <c r="D2547" t="n">
        <v>3.7814</v>
      </c>
      <c r="E2547" t="n">
        <v>26.44</v>
      </c>
      <c r="F2547" t="n">
        <v>23.57</v>
      </c>
      <c r="G2547" t="n">
        <v>128.55</v>
      </c>
      <c r="H2547" t="n">
        <v>1.77</v>
      </c>
      <c r="I2547" t="n">
        <v>11</v>
      </c>
      <c r="J2547" t="n">
        <v>218.37</v>
      </c>
      <c r="K2547" t="n">
        <v>53.44</v>
      </c>
      <c r="L2547" t="n">
        <v>21.75</v>
      </c>
      <c r="M2547" t="n">
        <v>9</v>
      </c>
      <c r="N2547" t="n">
        <v>48.18</v>
      </c>
      <c r="O2547" t="n">
        <v>27166.08</v>
      </c>
      <c r="P2547" t="n">
        <v>289.36</v>
      </c>
      <c r="Q2547" t="n">
        <v>608.75</v>
      </c>
      <c r="R2547" t="n">
        <v>53.45</v>
      </c>
      <c r="S2547" t="n">
        <v>46.36</v>
      </c>
      <c r="T2547" t="n">
        <v>3219.1</v>
      </c>
      <c r="U2547" t="n">
        <v>0.87</v>
      </c>
      <c r="V2547" t="n">
        <v>0.9</v>
      </c>
      <c r="W2547" t="n">
        <v>9.199999999999999</v>
      </c>
      <c r="X2547" t="n">
        <v>0.2</v>
      </c>
      <c r="Y2547" t="n">
        <v>1</v>
      </c>
      <c r="Z2547" t="n">
        <v>10</v>
      </c>
    </row>
    <row r="2548">
      <c r="A2548" t="n">
        <v>84</v>
      </c>
      <c r="B2548" t="n">
        <v>95</v>
      </c>
      <c r="C2548" t="inlineStr">
        <is>
          <t xml:space="preserve">CONCLUIDO	</t>
        </is>
      </c>
      <c r="D2548" t="n">
        <v>3.781</v>
      </c>
      <c r="E2548" t="n">
        <v>26.45</v>
      </c>
      <c r="F2548" t="n">
        <v>23.57</v>
      </c>
      <c r="G2548" t="n">
        <v>128.56</v>
      </c>
      <c r="H2548" t="n">
        <v>1.79</v>
      </c>
      <c r="I2548" t="n">
        <v>11</v>
      </c>
      <c r="J2548" t="n">
        <v>218.78</v>
      </c>
      <c r="K2548" t="n">
        <v>53.44</v>
      </c>
      <c r="L2548" t="n">
        <v>22</v>
      </c>
      <c r="M2548" t="n">
        <v>9</v>
      </c>
      <c r="N2548" t="n">
        <v>48.34</v>
      </c>
      <c r="O2548" t="n">
        <v>27216.79</v>
      </c>
      <c r="P2548" t="n">
        <v>288.3</v>
      </c>
      <c r="Q2548" t="n">
        <v>608.84</v>
      </c>
      <c r="R2548" t="n">
        <v>53.5</v>
      </c>
      <c r="S2548" t="n">
        <v>46.36</v>
      </c>
      <c r="T2548" t="n">
        <v>3241.74</v>
      </c>
      <c r="U2548" t="n">
        <v>0.87</v>
      </c>
      <c r="V2548" t="n">
        <v>0.9</v>
      </c>
      <c r="W2548" t="n">
        <v>9.199999999999999</v>
      </c>
      <c r="X2548" t="n">
        <v>0.2</v>
      </c>
      <c r="Y2548" t="n">
        <v>1</v>
      </c>
      <c r="Z2548" t="n">
        <v>10</v>
      </c>
    </row>
    <row r="2549">
      <c r="A2549" t="n">
        <v>85</v>
      </c>
      <c r="B2549" t="n">
        <v>95</v>
      </c>
      <c r="C2549" t="inlineStr">
        <is>
          <t xml:space="preserve">CONCLUIDO	</t>
        </is>
      </c>
      <c r="D2549" t="n">
        <v>3.7819</v>
      </c>
      <c r="E2549" t="n">
        <v>26.44</v>
      </c>
      <c r="F2549" t="n">
        <v>23.56</v>
      </c>
      <c r="G2549" t="n">
        <v>128.53</v>
      </c>
      <c r="H2549" t="n">
        <v>1.8</v>
      </c>
      <c r="I2549" t="n">
        <v>11</v>
      </c>
      <c r="J2549" t="n">
        <v>219.19</v>
      </c>
      <c r="K2549" t="n">
        <v>53.44</v>
      </c>
      <c r="L2549" t="n">
        <v>22.25</v>
      </c>
      <c r="M2549" t="n">
        <v>9</v>
      </c>
      <c r="N2549" t="n">
        <v>48.51</v>
      </c>
      <c r="O2549" t="n">
        <v>27267.55</v>
      </c>
      <c r="P2549" t="n">
        <v>287.38</v>
      </c>
      <c r="Q2549" t="n">
        <v>608.78</v>
      </c>
      <c r="R2549" t="n">
        <v>53.33</v>
      </c>
      <c r="S2549" t="n">
        <v>46.36</v>
      </c>
      <c r="T2549" t="n">
        <v>3155.55</v>
      </c>
      <c r="U2549" t="n">
        <v>0.87</v>
      </c>
      <c r="V2549" t="n">
        <v>0.9</v>
      </c>
      <c r="W2549" t="n">
        <v>9.199999999999999</v>
      </c>
      <c r="X2549" t="n">
        <v>0.19</v>
      </c>
      <c r="Y2549" t="n">
        <v>1</v>
      </c>
      <c r="Z2549" t="n">
        <v>10</v>
      </c>
    </row>
    <row r="2550">
      <c r="A2550" t="n">
        <v>86</v>
      </c>
      <c r="B2550" t="n">
        <v>95</v>
      </c>
      <c r="C2550" t="inlineStr">
        <is>
          <t xml:space="preserve">CONCLUIDO	</t>
        </is>
      </c>
      <c r="D2550" t="n">
        <v>3.782</v>
      </c>
      <c r="E2550" t="n">
        <v>26.44</v>
      </c>
      <c r="F2550" t="n">
        <v>23.56</v>
      </c>
      <c r="G2550" t="n">
        <v>128.53</v>
      </c>
      <c r="H2550" t="n">
        <v>1.82</v>
      </c>
      <c r="I2550" t="n">
        <v>11</v>
      </c>
      <c r="J2550" t="n">
        <v>219.6</v>
      </c>
      <c r="K2550" t="n">
        <v>53.44</v>
      </c>
      <c r="L2550" t="n">
        <v>22.5</v>
      </c>
      <c r="M2550" t="n">
        <v>9</v>
      </c>
      <c r="N2550" t="n">
        <v>48.67</v>
      </c>
      <c r="O2550" t="n">
        <v>27318.36</v>
      </c>
      <c r="P2550" t="n">
        <v>286.48</v>
      </c>
      <c r="Q2550" t="n">
        <v>608.77</v>
      </c>
      <c r="R2550" t="n">
        <v>53.3</v>
      </c>
      <c r="S2550" t="n">
        <v>46.36</v>
      </c>
      <c r="T2550" t="n">
        <v>3142.87</v>
      </c>
      <c r="U2550" t="n">
        <v>0.87</v>
      </c>
      <c r="V2550" t="n">
        <v>0.9</v>
      </c>
      <c r="W2550" t="n">
        <v>9.199999999999999</v>
      </c>
      <c r="X2550" t="n">
        <v>0.19</v>
      </c>
      <c r="Y2550" t="n">
        <v>1</v>
      </c>
      <c r="Z2550" t="n">
        <v>10</v>
      </c>
    </row>
    <row r="2551">
      <c r="A2551" t="n">
        <v>87</v>
      </c>
      <c r="B2551" t="n">
        <v>95</v>
      </c>
      <c r="C2551" t="inlineStr">
        <is>
          <t xml:space="preserve">CONCLUIDO	</t>
        </is>
      </c>
      <c r="D2551" t="n">
        <v>3.789</v>
      </c>
      <c r="E2551" t="n">
        <v>26.39</v>
      </c>
      <c r="F2551" t="n">
        <v>23.55</v>
      </c>
      <c r="G2551" t="n">
        <v>141.31</v>
      </c>
      <c r="H2551" t="n">
        <v>1.84</v>
      </c>
      <c r="I2551" t="n">
        <v>10</v>
      </c>
      <c r="J2551" t="n">
        <v>220.01</v>
      </c>
      <c r="K2551" t="n">
        <v>53.44</v>
      </c>
      <c r="L2551" t="n">
        <v>22.75</v>
      </c>
      <c r="M2551" t="n">
        <v>8</v>
      </c>
      <c r="N2551" t="n">
        <v>48.83</v>
      </c>
      <c r="O2551" t="n">
        <v>27369.23</v>
      </c>
      <c r="P2551" t="n">
        <v>285.74</v>
      </c>
      <c r="Q2551" t="n">
        <v>608.79</v>
      </c>
      <c r="R2551" t="n">
        <v>52.98</v>
      </c>
      <c r="S2551" t="n">
        <v>46.36</v>
      </c>
      <c r="T2551" t="n">
        <v>2986.43</v>
      </c>
      <c r="U2551" t="n">
        <v>0.88</v>
      </c>
      <c r="V2551" t="n">
        <v>0.9</v>
      </c>
      <c r="W2551" t="n">
        <v>9.19</v>
      </c>
      <c r="X2551" t="n">
        <v>0.18</v>
      </c>
      <c r="Y2551" t="n">
        <v>1</v>
      </c>
      <c r="Z2551" t="n">
        <v>10</v>
      </c>
    </row>
    <row r="2552">
      <c r="A2552" t="n">
        <v>88</v>
      </c>
      <c r="B2552" t="n">
        <v>95</v>
      </c>
      <c r="C2552" t="inlineStr">
        <is>
          <t xml:space="preserve">CONCLUIDO	</t>
        </is>
      </c>
      <c r="D2552" t="n">
        <v>3.7892</v>
      </c>
      <c r="E2552" t="n">
        <v>26.39</v>
      </c>
      <c r="F2552" t="n">
        <v>23.55</v>
      </c>
      <c r="G2552" t="n">
        <v>141.3</v>
      </c>
      <c r="H2552" t="n">
        <v>1.85</v>
      </c>
      <c r="I2552" t="n">
        <v>10</v>
      </c>
      <c r="J2552" t="n">
        <v>220.43</v>
      </c>
      <c r="K2552" t="n">
        <v>53.44</v>
      </c>
      <c r="L2552" t="n">
        <v>23</v>
      </c>
      <c r="M2552" t="n">
        <v>8</v>
      </c>
      <c r="N2552" t="n">
        <v>48.99</v>
      </c>
      <c r="O2552" t="n">
        <v>27420.16</v>
      </c>
      <c r="P2552" t="n">
        <v>286.29</v>
      </c>
      <c r="Q2552" t="n">
        <v>608.8099999999999</v>
      </c>
      <c r="R2552" t="n">
        <v>52.97</v>
      </c>
      <c r="S2552" t="n">
        <v>46.36</v>
      </c>
      <c r="T2552" t="n">
        <v>2983.88</v>
      </c>
      <c r="U2552" t="n">
        <v>0.88</v>
      </c>
      <c r="V2552" t="n">
        <v>0.9</v>
      </c>
      <c r="W2552" t="n">
        <v>9.19</v>
      </c>
      <c r="X2552" t="n">
        <v>0.18</v>
      </c>
      <c r="Y2552" t="n">
        <v>1</v>
      </c>
      <c r="Z2552" t="n">
        <v>10</v>
      </c>
    </row>
    <row r="2553">
      <c r="A2553" t="n">
        <v>89</v>
      </c>
      <c r="B2553" t="n">
        <v>95</v>
      </c>
      <c r="C2553" t="inlineStr">
        <is>
          <t xml:space="preserve">CONCLUIDO	</t>
        </is>
      </c>
      <c r="D2553" t="n">
        <v>3.7891</v>
      </c>
      <c r="E2553" t="n">
        <v>26.39</v>
      </c>
      <c r="F2553" t="n">
        <v>23.55</v>
      </c>
      <c r="G2553" t="n">
        <v>141.3</v>
      </c>
      <c r="H2553" t="n">
        <v>1.87</v>
      </c>
      <c r="I2553" t="n">
        <v>10</v>
      </c>
      <c r="J2553" t="n">
        <v>220.84</v>
      </c>
      <c r="K2553" t="n">
        <v>53.44</v>
      </c>
      <c r="L2553" t="n">
        <v>23.25</v>
      </c>
      <c r="M2553" t="n">
        <v>8</v>
      </c>
      <c r="N2553" t="n">
        <v>49.16</v>
      </c>
      <c r="O2553" t="n">
        <v>27471.15</v>
      </c>
      <c r="P2553" t="n">
        <v>286.4</v>
      </c>
      <c r="Q2553" t="n">
        <v>608.75</v>
      </c>
      <c r="R2553" t="n">
        <v>52.85</v>
      </c>
      <c r="S2553" t="n">
        <v>46.36</v>
      </c>
      <c r="T2553" t="n">
        <v>2920.36</v>
      </c>
      <c r="U2553" t="n">
        <v>0.88</v>
      </c>
      <c r="V2553" t="n">
        <v>0.9</v>
      </c>
      <c r="W2553" t="n">
        <v>9.199999999999999</v>
      </c>
      <c r="X2553" t="n">
        <v>0.18</v>
      </c>
      <c r="Y2553" t="n">
        <v>1</v>
      </c>
      <c r="Z2553" t="n">
        <v>10</v>
      </c>
    </row>
    <row r="2554">
      <c r="A2554" t="n">
        <v>90</v>
      </c>
      <c r="B2554" t="n">
        <v>95</v>
      </c>
      <c r="C2554" t="inlineStr">
        <is>
          <t xml:space="preserve">CONCLUIDO	</t>
        </is>
      </c>
      <c r="D2554" t="n">
        <v>3.7895</v>
      </c>
      <c r="E2554" t="n">
        <v>26.39</v>
      </c>
      <c r="F2554" t="n">
        <v>23.55</v>
      </c>
      <c r="G2554" t="n">
        <v>141.29</v>
      </c>
      <c r="H2554" t="n">
        <v>1.89</v>
      </c>
      <c r="I2554" t="n">
        <v>10</v>
      </c>
      <c r="J2554" t="n">
        <v>221.25</v>
      </c>
      <c r="K2554" t="n">
        <v>53.44</v>
      </c>
      <c r="L2554" t="n">
        <v>23.5</v>
      </c>
      <c r="M2554" t="n">
        <v>8</v>
      </c>
      <c r="N2554" t="n">
        <v>49.32</v>
      </c>
      <c r="O2554" t="n">
        <v>27522.19</v>
      </c>
      <c r="P2554" t="n">
        <v>286.26</v>
      </c>
      <c r="Q2554" t="n">
        <v>608.83</v>
      </c>
      <c r="R2554" t="n">
        <v>52.94</v>
      </c>
      <c r="S2554" t="n">
        <v>46.36</v>
      </c>
      <c r="T2554" t="n">
        <v>2969.47</v>
      </c>
      <c r="U2554" t="n">
        <v>0.88</v>
      </c>
      <c r="V2554" t="n">
        <v>0.9</v>
      </c>
      <c r="W2554" t="n">
        <v>9.19</v>
      </c>
      <c r="X2554" t="n">
        <v>0.18</v>
      </c>
      <c r="Y2554" t="n">
        <v>1</v>
      </c>
      <c r="Z2554" t="n">
        <v>10</v>
      </c>
    </row>
    <row r="2555">
      <c r="A2555" t="n">
        <v>91</v>
      </c>
      <c r="B2555" t="n">
        <v>95</v>
      </c>
      <c r="C2555" t="inlineStr">
        <is>
          <t xml:space="preserve">CONCLUIDO	</t>
        </is>
      </c>
      <c r="D2555" t="n">
        <v>3.7902</v>
      </c>
      <c r="E2555" t="n">
        <v>26.38</v>
      </c>
      <c r="F2555" t="n">
        <v>23.54</v>
      </c>
      <c r="G2555" t="n">
        <v>141.26</v>
      </c>
      <c r="H2555" t="n">
        <v>1.9</v>
      </c>
      <c r="I2555" t="n">
        <v>10</v>
      </c>
      <c r="J2555" t="n">
        <v>221.67</v>
      </c>
      <c r="K2555" t="n">
        <v>53.44</v>
      </c>
      <c r="L2555" t="n">
        <v>23.75</v>
      </c>
      <c r="M2555" t="n">
        <v>8</v>
      </c>
      <c r="N2555" t="n">
        <v>49.48</v>
      </c>
      <c r="O2555" t="n">
        <v>27573.29</v>
      </c>
      <c r="P2555" t="n">
        <v>286.29</v>
      </c>
      <c r="Q2555" t="n">
        <v>608.77</v>
      </c>
      <c r="R2555" t="n">
        <v>52.73</v>
      </c>
      <c r="S2555" t="n">
        <v>46.36</v>
      </c>
      <c r="T2555" t="n">
        <v>2860.72</v>
      </c>
      <c r="U2555" t="n">
        <v>0.88</v>
      </c>
      <c r="V2555" t="n">
        <v>0.91</v>
      </c>
      <c r="W2555" t="n">
        <v>9.19</v>
      </c>
      <c r="X2555" t="n">
        <v>0.17</v>
      </c>
      <c r="Y2555" t="n">
        <v>1</v>
      </c>
      <c r="Z2555" t="n">
        <v>10</v>
      </c>
    </row>
    <row r="2556">
      <c r="A2556" t="n">
        <v>92</v>
      </c>
      <c r="B2556" t="n">
        <v>95</v>
      </c>
      <c r="C2556" t="inlineStr">
        <is>
          <t xml:space="preserve">CONCLUIDO	</t>
        </is>
      </c>
      <c r="D2556" t="n">
        <v>3.7899</v>
      </c>
      <c r="E2556" t="n">
        <v>26.39</v>
      </c>
      <c r="F2556" t="n">
        <v>23.55</v>
      </c>
      <c r="G2556" t="n">
        <v>141.27</v>
      </c>
      <c r="H2556" t="n">
        <v>1.92</v>
      </c>
      <c r="I2556" t="n">
        <v>10</v>
      </c>
      <c r="J2556" t="n">
        <v>222.08</v>
      </c>
      <c r="K2556" t="n">
        <v>53.44</v>
      </c>
      <c r="L2556" t="n">
        <v>24</v>
      </c>
      <c r="M2556" t="n">
        <v>8</v>
      </c>
      <c r="N2556" t="n">
        <v>49.65</v>
      </c>
      <c r="O2556" t="n">
        <v>27624.44</v>
      </c>
      <c r="P2556" t="n">
        <v>286.31</v>
      </c>
      <c r="Q2556" t="n">
        <v>608.78</v>
      </c>
      <c r="R2556" t="n">
        <v>52.77</v>
      </c>
      <c r="S2556" t="n">
        <v>46.36</v>
      </c>
      <c r="T2556" t="n">
        <v>2884.27</v>
      </c>
      <c r="U2556" t="n">
        <v>0.88</v>
      </c>
      <c r="V2556" t="n">
        <v>0.9</v>
      </c>
      <c r="W2556" t="n">
        <v>9.19</v>
      </c>
      <c r="X2556" t="n">
        <v>0.17</v>
      </c>
      <c r="Y2556" t="n">
        <v>1</v>
      </c>
      <c r="Z2556" t="n">
        <v>10</v>
      </c>
    </row>
    <row r="2557">
      <c r="A2557" t="n">
        <v>93</v>
      </c>
      <c r="B2557" t="n">
        <v>95</v>
      </c>
      <c r="C2557" t="inlineStr">
        <is>
          <t xml:space="preserve">CONCLUIDO	</t>
        </is>
      </c>
      <c r="D2557" t="n">
        <v>3.7898</v>
      </c>
      <c r="E2557" t="n">
        <v>26.39</v>
      </c>
      <c r="F2557" t="n">
        <v>23.55</v>
      </c>
      <c r="G2557" t="n">
        <v>141.28</v>
      </c>
      <c r="H2557" t="n">
        <v>1.94</v>
      </c>
      <c r="I2557" t="n">
        <v>10</v>
      </c>
      <c r="J2557" t="n">
        <v>222.5</v>
      </c>
      <c r="K2557" t="n">
        <v>53.44</v>
      </c>
      <c r="L2557" t="n">
        <v>24.25</v>
      </c>
      <c r="M2557" t="n">
        <v>8</v>
      </c>
      <c r="N2557" t="n">
        <v>49.81</v>
      </c>
      <c r="O2557" t="n">
        <v>27675.78</v>
      </c>
      <c r="P2557" t="n">
        <v>286.32</v>
      </c>
      <c r="Q2557" t="n">
        <v>608.77</v>
      </c>
      <c r="R2557" t="n">
        <v>52.7</v>
      </c>
      <c r="S2557" t="n">
        <v>46.36</v>
      </c>
      <c r="T2557" t="n">
        <v>2845.74</v>
      </c>
      <c r="U2557" t="n">
        <v>0.88</v>
      </c>
      <c r="V2557" t="n">
        <v>0.9</v>
      </c>
      <c r="W2557" t="n">
        <v>9.199999999999999</v>
      </c>
      <c r="X2557" t="n">
        <v>0.17</v>
      </c>
      <c r="Y2557" t="n">
        <v>1</v>
      </c>
      <c r="Z2557" t="n">
        <v>10</v>
      </c>
    </row>
    <row r="2558">
      <c r="A2558" t="n">
        <v>94</v>
      </c>
      <c r="B2558" t="n">
        <v>95</v>
      </c>
      <c r="C2558" t="inlineStr">
        <is>
          <t xml:space="preserve">CONCLUIDO	</t>
        </is>
      </c>
      <c r="D2558" t="n">
        <v>3.7906</v>
      </c>
      <c r="E2558" t="n">
        <v>26.38</v>
      </c>
      <c r="F2558" t="n">
        <v>23.54</v>
      </c>
      <c r="G2558" t="n">
        <v>141.24</v>
      </c>
      <c r="H2558" t="n">
        <v>1.95</v>
      </c>
      <c r="I2558" t="n">
        <v>10</v>
      </c>
      <c r="J2558" t="n">
        <v>222.92</v>
      </c>
      <c r="K2558" t="n">
        <v>53.44</v>
      </c>
      <c r="L2558" t="n">
        <v>24.5</v>
      </c>
      <c r="M2558" t="n">
        <v>8</v>
      </c>
      <c r="N2558" t="n">
        <v>49.98</v>
      </c>
      <c r="O2558" t="n">
        <v>27727.05</v>
      </c>
      <c r="P2558" t="n">
        <v>285.13</v>
      </c>
      <c r="Q2558" t="n">
        <v>608.75</v>
      </c>
      <c r="R2558" t="n">
        <v>52.61</v>
      </c>
      <c r="S2558" t="n">
        <v>46.36</v>
      </c>
      <c r="T2558" t="n">
        <v>2804.15</v>
      </c>
      <c r="U2558" t="n">
        <v>0.88</v>
      </c>
      <c r="V2558" t="n">
        <v>0.91</v>
      </c>
      <c r="W2558" t="n">
        <v>9.19</v>
      </c>
      <c r="X2558" t="n">
        <v>0.17</v>
      </c>
      <c r="Y2558" t="n">
        <v>1</v>
      </c>
      <c r="Z2558" t="n">
        <v>10</v>
      </c>
    </row>
    <row r="2559">
      <c r="A2559" t="n">
        <v>95</v>
      </c>
      <c r="B2559" t="n">
        <v>95</v>
      </c>
      <c r="C2559" t="inlineStr">
        <is>
          <t xml:space="preserve">CONCLUIDO	</t>
        </is>
      </c>
      <c r="D2559" t="n">
        <v>3.7898</v>
      </c>
      <c r="E2559" t="n">
        <v>26.39</v>
      </c>
      <c r="F2559" t="n">
        <v>23.55</v>
      </c>
      <c r="G2559" t="n">
        <v>141.28</v>
      </c>
      <c r="H2559" t="n">
        <v>1.97</v>
      </c>
      <c r="I2559" t="n">
        <v>10</v>
      </c>
      <c r="J2559" t="n">
        <v>223.33</v>
      </c>
      <c r="K2559" t="n">
        <v>53.44</v>
      </c>
      <c r="L2559" t="n">
        <v>24.75</v>
      </c>
      <c r="M2559" t="n">
        <v>8</v>
      </c>
      <c r="N2559" t="n">
        <v>50.15</v>
      </c>
      <c r="O2559" t="n">
        <v>27778.39</v>
      </c>
      <c r="P2559" t="n">
        <v>283.46</v>
      </c>
      <c r="Q2559" t="n">
        <v>608.79</v>
      </c>
      <c r="R2559" t="n">
        <v>52.85</v>
      </c>
      <c r="S2559" t="n">
        <v>46.36</v>
      </c>
      <c r="T2559" t="n">
        <v>2922.07</v>
      </c>
      <c r="U2559" t="n">
        <v>0.88</v>
      </c>
      <c r="V2559" t="n">
        <v>0.9</v>
      </c>
      <c r="W2559" t="n">
        <v>9.19</v>
      </c>
      <c r="X2559" t="n">
        <v>0.17</v>
      </c>
      <c r="Y2559" t="n">
        <v>1</v>
      </c>
      <c r="Z2559" t="n">
        <v>10</v>
      </c>
    </row>
    <row r="2560">
      <c r="A2560" t="n">
        <v>96</v>
      </c>
      <c r="B2560" t="n">
        <v>95</v>
      </c>
      <c r="C2560" t="inlineStr">
        <is>
          <t xml:space="preserve">CONCLUIDO	</t>
        </is>
      </c>
      <c r="D2560" t="n">
        <v>3.7885</v>
      </c>
      <c r="E2560" t="n">
        <v>26.4</v>
      </c>
      <c r="F2560" t="n">
        <v>23.55</v>
      </c>
      <c r="G2560" t="n">
        <v>141.33</v>
      </c>
      <c r="H2560" t="n">
        <v>1.99</v>
      </c>
      <c r="I2560" t="n">
        <v>10</v>
      </c>
      <c r="J2560" t="n">
        <v>223.75</v>
      </c>
      <c r="K2560" t="n">
        <v>53.44</v>
      </c>
      <c r="L2560" t="n">
        <v>25</v>
      </c>
      <c r="M2560" t="n">
        <v>8</v>
      </c>
      <c r="N2560" t="n">
        <v>50.31</v>
      </c>
      <c r="O2560" t="n">
        <v>27829.77</v>
      </c>
      <c r="P2560" t="n">
        <v>281.61</v>
      </c>
      <c r="Q2560" t="n">
        <v>608.77</v>
      </c>
      <c r="R2560" t="n">
        <v>53.03</v>
      </c>
      <c r="S2560" t="n">
        <v>46.36</v>
      </c>
      <c r="T2560" t="n">
        <v>3014.55</v>
      </c>
      <c r="U2560" t="n">
        <v>0.87</v>
      </c>
      <c r="V2560" t="n">
        <v>0.9</v>
      </c>
      <c r="W2560" t="n">
        <v>9.199999999999999</v>
      </c>
      <c r="X2560" t="n">
        <v>0.18</v>
      </c>
      <c r="Y2560" t="n">
        <v>1</v>
      </c>
      <c r="Z2560" t="n">
        <v>10</v>
      </c>
    </row>
    <row r="2561">
      <c r="A2561" t="n">
        <v>97</v>
      </c>
      <c r="B2561" t="n">
        <v>95</v>
      </c>
      <c r="C2561" t="inlineStr">
        <is>
          <t xml:space="preserve">CONCLUIDO	</t>
        </is>
      </c>
      <c r="D2561" t="n">
        <v>3.7965</v>
      </c>
      <c r="E2561" t="n">
        <v>26.34</v>
      </c>
      <c r="F2561" t="n">
        <v>23.54</v>
      </c>
      <c r="G2561" t="n">
        <v>156.91</v>
      </c>
      <c r="H2561" t="n">
        <v>2</v>
      </c>
      <c r="I2561" t="n">
        <v>9</v>
      </c>
      <c r="J2561" t="n">
        <v>224.17</v>
      </c>
      <c r="K2561" t="n">
        <v>53.44</v>
      </c>
      <c r="L2561" t="n">
        <v>25.25</v>
      </c>
      <c r="M2561" t="n">
        <v>7</v>
      </c>
      <c r="N2561" t="n">
        <v>50.48</v>
      </c>
      <c r="O2561" t="n">
        <v>27881.22</v>
      </c>
      <c r="P2561" t="n">
        <v>280.86</v>
      </c>
      <c r="Q2561" t="n">
        <v>608.79</v>
      </c>
      <c r="R2561" t="n">
        <v>52.48</v>
      </c>
      <c r="S2561" t="n">
        <v>46.36</v>
      </c>
      <c r="T2561" t="n">
        <v>2740.94</v>
      </c>
      <c r="U2561" t="n">
        <v>0.88</v>
      </c>
      <c r="V2561" t="n">
        <v>0.91</v>
      </c>
      <c r="W2561" t="n">
        <v>9.199999999999999</v>
      </c>
      <c r="X2561" t="n">
        <v>0.17</v>
      </c>
      <c r="Y2561" t="n">
        <v>1</v>
      </c>
      <c r="Z2561" t="n">
        <v>10</v>
      </c>
    </row>
    <row r="2562">
      <c r="A2562" t="n">
        <v>98</v>
      </c>
      <c r="B2562" t="n">
        <v>95</v>
      </c>
      <c r="C2562" t="inlineStr">
        <is>
          <t xml:space="preserve">CONCLUIDO	</t>
        </is>
      </c>
      <c r="D2562" t="n">
        <v>3.7976</v>
      </c>
      <c r="E2562" t="n">
        <v>26.33</v>
      </c>
      <c r="F2562" t="n">
        <v>23.53</v>
      </c>
      <c r="G2562" t="n">
        <v>156.86</v>
      </c>
      <c r="H2562" t="n">
        <v>2.02</v>
      </c>
      <c r="I2562" t="n">
        <v>9</v>
      </c>
      <c r="J2562" t="n">
        <v>224.58</v>
      </c>
      <c r="K2562" t="n">
        <v>53.44</v>
      </c>
      <c r="L2562" t="n">
        <v>25.5</v>
      </c>
      <c r="M2562" t="n">
        <v>7</v>
      </c>
      <c r="N2562" t="n">
        <v>50.65</v>
      </c>
      <c r="O2562" t="n">
        <v>27932.73</v>
      </c>
      <c r="P2562" t="n">
        <v>281.01</v>
      </c>
      <c r="Q2562" t="n">
        <v>608.75</v>
      </c>
      <c r="R2562" t="n">
        <v>52.31</v>
      </c>
      <c r="S2562" t="n">
        <v>46.36</v>
      </c>
      <c r="T2562" t="n">
        <v>2655.22</v>
      </c>
      <c r="U2562" t="n">
        <v>0.89</v>
      </c>
      <c r="V2562" t="n">
        <v>0.91</v>
      </c>
      <c r="W2562" t="n">
        <v>9.19</v>
      </c>
      <c r="X2562" t="n">
        <v>0.16</v>
      </c>
      <c r="Y2562" t="n">
        <v>1</v>
      </c>
      <c r="Z2562" t="n">
        <v>10</v>
      </c>
    </row>
    <row r="2563">
      <c r="A2563" t="n">
        <v>99</v>
      </c>
      <c r="B2563" t="n">
        <v>95</v>
      </c>
      <c r="C2563" t="inlineStr">
        <is>
          <t xml:space="preserve">CONCLUIDO	</t>
        </is>
      </c>
      <c r="D2563" t="n">
        <v>3.7963</v>
      </c>
      <c r="E2563" t="n">
        <v>26.34</v>
      </c>
      <c r="F2563" t="n">
        <v>23.54</v>
      </c>
      <c r="G2563" t="n">
        <v>156.92</v>
      </c>
      <c r="H2563" t="n">
        <v>2.03</v>
      </c>
      <c r="I2563" t="n">
        <v>9</v>
      </c>
      <c r="J2563" t="n">
        <v>225</v>
      </c>
      <c r="K2563" t="n">
        <v>53.44</v>
      </c>
      <c r="L2563" t="n">
        <v>25.75</v>
      </c>
      <c r="M2563" t="n">
        <v>7</v>
      </c>
      <c r="N2563" t="n">
        <v>50.82</v>
      </c>
      <c r="O2563" t="n">
        <v>27984.29</v>
      </c>
      <c r="P2563" t="n">
        <v>281.23</v>
      </c>
      <c r="Q2563" t="n">
        <v>608.79</v>
      </c>
      <c r="R2563" t="n">
        <v>52.54</v>
      </c>
      <c r="S2563" t="n">
        <v>46.36</v>
      </c>
      <c r="T2563" t="n">
        <v>2774.62</v>
      </c>
      <c r="U2563" t="n">
        <v>0.88</v>
      </c>
      <c r="V2563" t="n">
        <v>0.91</v>
      </c>
      <c r="W2563" t="n">
        <v>9.19</v>
      </c>
      <c r="X2563" t="n">
        <v>0.17</v>
      </c>
      <c r="Y2563" t="n">
        <v>1</v>
      </c>
      <c r="Z2563" t="n">
        <v>10</v>
      </c>
    </row>
    <row r="2564">
      <c r="A2564" t="n">
        <v>100</v>
      </c>
      <c r="B2564" t="n">
        <v>95</v>
      </c>
      <c r="C2564" t="inlineStr">
        <is>
          <t xml:space="preserve">CONCLUIDO	</t>
        </is>
      </c>
      <c r="D2564" t="n">
        <v>3.7966</v>
      </c>
      <c r="E2564" t="n">
        <v>26.34</v>
      </c>
      <c r="F2564" t="n">
        <v>23.54</v>
      </c>
      <c r="G2564" t="n">
        <v>156.9</v>
      </c>
      <c r="H2564" t="n">
        <v>2.05</v>
      </c>
      <c r="I2564" t="n">
        <v>9</v>
      </c>
      <c r="J2564" t="n">
        <v>225.42</v>
      </c>
      <c r="K2564" t="n">
        <v>53.44</v>
      </c>
      <c r="L2564" t="n">
        <v>26</v>
      </c>
      <c r="M2564" t="n">
        <v>7</v>
      </c>
      <c r="N2564" t="n">
        <v>50.98</v>
      </c>
      <c r="O2564" t="n">
        <v>28035.92</v>
      </c>
      <c r="P2564" t="n">
        <v>281.13</v>
      </c>
      <c r="Q2564" t="n">
        <v>608.79</v>
      </c>
      <c r="R2564" t="n">
        <v>52.57</v>
      </c>
      <c r="S2564" t="n">
        <v>46.36</v>
      </c>
      <c r="T2564" t="n">
        <v>2785.05</v>
      </c>
      <c r="U2564" t="n">
        <v>0.88</v>
      </c>
      <c r="V2564" t="n">
        <v>0.91</v>
      </c>
      <c r="W2564" t="n">
        <v>9.19</v>
      </c>
      <c r="X2564" t="n">
        <v>0.16</v>
      </c>
      <c r="Y2564" t="n">
        <v>1</v>
      </c>
      <c r="Z2564" t="n">
        <v>10</v>
      </c>
    </row>
    <row r="2565">
      <c r="A2565" t="n">
        <v>101</v>
      </c>
      <c r="B2565" t="n">
        <v>95</v>
      </c>
      <c r="C2565" t="inlineStr">
        <is>
          <t xml:space="preserve">CONCLUIDO	</t>
        </is>
      </c>
      <c r="D2565" t="n">
        <v>3.7969</v>
      </c>
      <c r="E2565" t="n">
        <v>26.34</v>
      </c>
      <c r="F2565" t="n">
        <v>23.53</v>
      </c>
      <c r="G2565" t="n">
        <v>156.89</v>
      </c>
      <c r="H2565" t="n">
        <v>2.07</v>
      </c>
      <c r="I2565" t="n">
        <v>9</v>
      </c>
      <c r="J2565" t="n">
        <v>225.84</v>
      </c>
      <c r="K2565" t="n">
        <v>53.44</v>
      </c>
      <c r="L2565" t="n">
        <v>26.25</v>
      </c>
      <c r="M2565" t="n">
        <v>7</v>
      </c>
      <c r="N2565" t="n">
        <v>51.15</v>
      </c>
      <c r="O2565" t="n">
        <v>28087.6</v>
      </c>
      <c r="P2565" t="n">
        <v>281.04</v>
      </c>
      <c r="Q2565" t="n">
        <v>608.75</v>
      </c>
      <c r="R2565" t="n">
        <v>52.47</v>
      </c>
      <c r="S2565" t="n">
        <v>46.36</v>
      </c>
      <c r="T2565" t="n">
        <v>2736.98</v>
      </c>
      <c r="U2565" t="n">
        <v>0.88</v>
      </c>
      <c r="V2565" t="n">
        <v>0.91</v>
      </c>
      <c r="W2565" t="n">
        <v>9.19</v>
      </c>
      <c r="X2565" t="n">
        <v>0.16</v>
      </c>
      <c r="Y2565" t="n">
        <v>1</v>
      </c>
      <c r="Z2565" t="n">
        <v>10</v>
      </c>
    </row>
    <row r="2566">
      <c r="A2566" t="n">
        <v>102</v>
      </c>
      <c r="B2566" t="n">
        <v>95</v>
      </c>
      <c r="C2566" t="inlineStr">
        <is>
          <t xml:space="preserve">CONCLUIDO	</t>
        </is>
      </c>
      <c r="D2566" t="n">
        <v>3.7972</v>
      </c>
      <c r="E2566" t="n">
        <v>26.34</v>
      </c>
      <c r="F2566" t="n">
        <v>23.53</v>
      </c>
      <c r="G2566" t="n">
        <v>156.88</v>
      </c>
      <c r="H2566" t="n">
        <v>2.08</v>
      </c>
      <c r="I2566" t="n">
        <v>9</v>
      </c>
      <c r="J2566" t="n">
        <v>226.26</v>
      </c>
      <c r="K2566" t="n">
        <v>53.44</v>
      </c>
      <c r="L2566" t="n">
        <v>26.5</v>
      </c>
      <c r="M2566" t="n">
        <v>7</v>
      </c>
      <c r="N2566" t="n">
        <v>51.32</v>
      </c>
      <c r="O2566" t="n">
        <v>28139.34</v>
      </c>
      <c r="P2566" t="n">
        <v>280.51</v>
      </c>
      <c r="Q2566" t="n">
        <v>608.8</v>
      </c>
      <c r="R2566" t="n">
        <v>52.46</v>
      </c>
      <c r="S2566" t="n">
        <v>46.36</v>
      </c>
      <c r="T2566" t="n">
        <v>2731.86</v>
      </c>
      <c r="U2566" t="n">
        <v>0.88</v>
      </c>
      <c r="V2566" t="n">
        <v>0.91</v>
      </c>
      <c r="W2566" t="n">
        <v>9.19</v>
      </c>
      <c r="X2566" t="n">
        <v>0.16</v>
      </c>
      <c r="Y2566" t="n">
        <v>1</v>
      </c>
      <c r="Z2566" t="n">
        <v>10</v>
      </c>
    </row>
    <row r="2567">
      <c r="A2567" t="n">
        <v>103</v>
      </c>
      <c r="B2567" t="n">
        <v>95</v>
      </c>
      <c r="C2567" t="inlineStr">
        <is>
          <t xml:space="preserve">CONCLUIDO	</t>
        </is>
      </c>
      <c r="D2567" t="n">
        <v>3.7973</v>
      </c>
      <c r="E2567" t="n">
        <v>26.33</v>
      </c>
      <c r="F2567" t="n">
        <v>23.53</v>
      </c>
      <c r="G2567" t="n">
        <v>156.87</v>
      </c>
      <c r="H2567" t="n">
        <v>2.1</v>
      </c>
      <c r="I2567" t="n">
        <v>9</v>
      </c>
      <c r="J2567" t="n">
        <v>226.68</v>
      </c>
      <c r="K2567" t="n">
        <v>53.44</v>
      </c>
      <c r="L2567" t="n">
        <v>26.75</v>
      </c>
      <c r="M2567" t="n">
        <v>7</v>
      </c>
      <c r="N2567" t="n">
        <v>51.49</v>
      </c>
      <c r="O2567" t="n">
        <v>28191.14</v>
      </c>
      <c r="P2567" t="n">
        <v>280.27</v>
      </c>
      <c r="Q2567" t="n">
        <v>608.78</v>
      </c>
      <c r="R2567" t="n">
        <v>52.3</v>
      </c>
      <c r="S2567" t="n">
        <v>46.36</v>
      </c>
      <c r="T2567" t="n">
        <v>2651.87</v>
      </c>
      <c r="U2567" t="n">
        <v>0.89</v>
      </c>
      <c r="V2567" t="n">
        <v>0.91</v>
      </c>
      <c r="W2567" t="n">
        <v>9.19</v>
      </c>
      <c r="X2567" t="n">
        <v>0.16</v>
      </c>
      <c r="Y2567" t="n">
        <v>1</v>
      </c>
      <c r="Z2567" t="n">
        <v>10</v>
      </c>
    </row>
    <row r="2568">
      <c r="A2568" t="n">
        <v>104</v>
      </c>
      <c r="B2568" t="n">
        <v>95</v>
      </c>
      <c r="C2568" t="inlineStr">
        <is>
          <t xml:space="preserve">CONCLUIDO	</t>
        </is>
      </c>
      <c r="D2568" t="n">
        <v>3.7978</v>
      </c>
      <c r="E2568" t="n">
        <v>26.33</v>
      </c>
      <c r="F2568" t="n">
        <v>23.53</v>
      </c>
      <c r="G2568" t="n">
        <v>156.85</v>
      </c>
      <c r="H2568" t="n">
        <v>2.11</v>
      </c>
      <c r="I2568" t="n">
        <v>9</v>
      </c>
      <c r="J2568" t="n">
        <v>227.1</v>
      </c>
      <c r="K2568" t="n">
        <v>53.44</v>
      </c>
      <c r="L2568" t="n">
        <v>27</v>
      </c>
      <c r="M2568" t="n">
        <v>7</v>
      </c>
      <c r="N2568" t="n">
        <v>51.66</v>
      </c>
      <c r="O2568" t="n">
        <v>28243</v>
      </c>
      <c r="P2568" t="n">
        <v>280.07</v>
      </c>
      <c r="Q2568" t="n">
        <v>608.8200000000001</v>
      </c>
      <c r="R2568" t="n">
        <v>52.26</v>
      </c>
      <c r="S2568" t="n">
        <v>46.36</v>
      </c>
      <c r="T2568" t="n">
        <v>2633.46</v>
      </c>
      <c r="U2568" t="n">
        <v>0.89</v>
      </c>
      <c r="V2568" t="n">
        <v>0.91</v>
      </c>
      <c r="W2568" t="n">
        <v>9.19</v>
      </c>
      <c r="X2568" t="n">
        <v>0.16</v>
      </c>
      <c r="Y2568" t="n">
        <v>1</v>
      </c>
      <c r="Z2568" t="n">
        <v>10</v>
      </c>
    </row>
    <row r="2569">
      <c r="A2569" t="n">
        <v>105</v>
      </c>
      <c r="B2569" t="n">
        <v>95</v>
      </c>
      <c r="C2569" t="inlineStr">
        <is>
          <t xml:space="preserve">CONCLUIDO	</t>
        </is>
      </c>
      <c r="D2569" t="n">
        <v>3.797</v>
      </c>
      <c r="E2569" t="n">
        <v>26.34</v>
      </c>
      <c r="F2569" t="n">
        <v>23.53</v>
      </c>
      <c r="G2569" t="n">
        <v>156.89</v>
      </c>
      <c r="H2569" t="n">
        <v>2.13</v>
      </c>
      <c r="I2569" t="n">
        <v>9</v>
      </c>
      <c r="J2569" t="n">
        <v>227.52</v>
      </c>
      <c r="K2569" t="n">
        <v>53.44</v>
      </c>
      <c r="L2569" t="n">
        <v>27.25</v>
      </c>
      <c r="M2569" t="n">
        <v>7</v>
      </c>
      <c r="N2569" t="n">
        <v>51.83</v>
      </c>
      <c r="O2569" t="n">
        <v>28294.92</v>
      </c>
      <c r="P2569" t="n">
        <v>279.27</v>
      </c>
      <c r="Q2569" t="n">
        <v>608.76</v>
      </c>
      <c r="R2569" t="n">
        <v>52.53</v>
      </c>
      <c r="S2569" t="n">
        <v>46.36</v>
      </c>
      <c r="T2569" t="n">
        <v>2765.9</v>
      </c>
      <c r="U2569" t="n">
        <v>0.88</v>
      </c>
      <c r="V2569" t="n">
        <v>0.91</v>
      </c>
      <c r="W2569" t="n">
        <v>9.19</v>
      </c>
      <c r="X2569" t="n">
        <v>0.16</v>
      </c>
      <c r="Y2569" t="n">
        <v>1</v>
      </c>
      <c r="Z2569" t="n">
        <v>10</v>
      </c>
    </row>
    <row r="2570">
      <c r="A2570" t="n">
        <v>106</v>
      </c>
      <c r="B2570" t="n">
        <v>95</v>
      </c>
      <c r="C2570" t="inlineStr">
        <is>
          <t xml:space="preserve">CONCLUIDO	</t>
        </is>
      </c>
      <c r="D2570" t="n">
        <v>3.7963</v>
      </c>
      <c r="E2570" t="n">
        <v>26.34</v>
      </c>
      <c r="F2570" t="n">
        <v>23.54</v>
      </c>
      <c r="G2570" t="n">
        <v>156.92</v>
      </c>
      <c r="H2570" t="n">
        <v>2.14</v>
      </c>
      <c r="I2570" t="n">
        <v>9</v>
      </c>
      <c r="J2570" t="n">
        <v>227.94</v>
      </c>
      <c r="K2570" t="n">
        <v>53.44</v>
      </c>
      <c r="L2570" t="n">
        <v>27.5</v>
      </c>
      <c r="M2570" t="n">
        <v>7</v>
      </c>
      <c r="N2570" t="n">
        <v>52.01</v>
      </c>
      <c r="O2570" t="n">
        <v>28346.9</v>
      </c>
      <c r="P2570" t="n">
        <v>278.44</v>
      </c>
      <c r="Q2570" t="n">
        <v>608.77</v>
      </c>
      <c r="R2570" t="n">
        <v>52.61</v>
      </c>
      <c r="S2570" t="n">
        <v>46.36</v>
      </c>
      <c r="T2570" t="n">
        <v>2809.17</v>
      </c>
      <c r="U2570" t="n">
        <v>0.88</v>
      </c>
      <c r="V2570" t="n">
        <v>0.91</v>
      </c>
      <c r="W2570" t="n">
        <v>9.19</v>
      </c>
      <c r="X2570" t="n">
        <v>0.17</v>
      </c>
      <c r="Y2570" t="n">
        <v>1</v>
      </c>
      <c r="Z2570" t="n">
        <v>10</v>
      </c>
    </row>
    <row r="2571">
      <c r="A2571" t="n">
        <v>107</v>
      </c>
      <c r="B2571" t="n">
        <v>95</v>
      </c>
      <c r="C2571" t="inlineStr">
        <is>
          <t xml:space="preserve">CONCLUIDO	</t>
        </is>
      </c>
      <c r="D2571" t="n">
        <v>3.7965</v>
      </c>
      <c r="E2571" t="n">
        <v>26.34</v>
      </c>
      <c r="F2571" t="n">
        <v>23.54</v>
      </c>
      <c r="G2571" t="n">
        <v>156.91</v>
      </c>
      <c r="H2571" t="n">
        <v>2.16</v>
      </c>
      <c r="I2571" t="n">
        <v>9</v>
      </c>
      <c r="J2571" t="n">
        <v>228.36</v>
      </c>
      <c r="K2571" t="n">
        <v>53.44</v>
      </c>
      <c r="L2571" t="n">
        <v>27.75</v>
      </c>
      <c r="M2571" t="n">
        <v>7</v>
      </c>
      <c r="N2571" t="n">
        <v>52.18</v>
      </c>
      <c r="O2571" t="n">
        <v>28398.94</v>
      </c>
      <c r="P2571" t="n">
        <v>277.53</v>
      </c>
      <c r="Q2571" t="n">
        <v>608.75</v>
      </c>
      <c r="R2571" t="n">
        <v>52.58</v>
      </c>
      <c r="S2571" t="n">
        <v>46.36</v>
      </c>
      <c r="T2571" t="n">
        <v>2791.47</v>
      </c>
      <c r="U2571" t="n">
        <v>0.88</v>
      </c>
      <c r="V2571" t="n">
        <v>0.91</v>
      </c>
      <c r="W2571" t="n">
        <v>9.19</v>
      </c>
      <c r="X2571" t="n">
        <v>0.17</v>
      </c>
      <c r="Y2571" t="n">
        <v>1</v>
      </c>
      <c r="Z2571" t="n">
        <v>10</v>
      </c>
    </row>
    <row r="2572">
      <c r="A2572" t="n">
        <v>108</v>
      </c>
      <c r="B2572" t="n">
        <v>95</v>
      </c>
      <c r="C2572" t="inlineStr">
        <is>
          <t xml:space="preserve">CONCLUIDO	</t>
        </is>
      </c>
      <c r="D2572" t="n">
        <v>3.7959</v>
      </c>
      <c r="E2572" t="n">
        <v>26.34</v>
      </c>
      <c r="F2572" t="n">
        <v>23.54</v>
      </c>
      <c r="G2572" t="n">
        <v>156.94</v>
      </c>
      <c r="H2572" t="n">
        <v>2.18</v>
      </c>
      <c r="I2572" t="n">
        <v>9</v>
      </c>
      <c r="J2572" t="n">
        <v>228.79</v>
      </c>
      <c r="K2572" t="n">
        <v>53.44</v>
      </c>
      <c r="L2572" t="n">
        <v>28</v>
      </c>
      <c r="M2572" t="n">
        <v>7</v>
      </c>
      <c r="N2572" t="n">
        <v>52.35</v>
      </c>
      <c r="O2572" t="n">
        <v>28451.04</v>
      </c>
      <c r="P2572" t="n">
        <v>276.26</v>
      </c>
      <c r="Q2572" t="n">
        <v>608.8</v>
      </c>
      <c r="R2572" t="n">
        <v>52.75</v>
      </c>
      <c r="S2572" t="n">
        <v>46.36</v>
      </c>
      <c r="T2572" t="n">
        <v>2879.96</v>
      </c>
      <c r="U2572" t="n">
        <v>0.88</v>
      </c>
      <c r="V2572" t="n">
        <v>0.91</v>
      </c>
      <c r="W2572" t="n">
        <v>9.19</v>
      </c>
      <c r="X2572" t="n">
        <v>0.17</v>
      </c>
      <c r="Y2572" t="n">
        <v>1</v>
      </c>
      <c r="Z2572" t="n">
        <v>10</v>
      </c>
    </row>
    <row r="2573">
      <c r="A2573" t="n">
        <v>109</v>
      </c>
      <c r="B2573" t="n">
        <v>95</v>
      </c>
      <c r="C2573" t="inlineStr">
        <is>
          <t xml:space="preserve">CONCLUIDO	</t>
        </is>
      </c>
      <c r="D2573" t="n">
        <v>3.806</v>
      </c>
      <c r="E2573" t="n">
        <v>26.27</v>
      </c>
      <c r="F2573" t="n">
        <v>23.51</v>
      </c>
      <c r="G2573" t="n">
        <v>176.31</v>
      </c>
      <c r="H2573" t="n">
        <v>2.19</v>
      </c>
      <c r="I2573" t="n">
        <v>8</v>
      </c>
      <c r="J2573" t="n">
        <v>229.21</v>
      </c>
      <c r="K2573" t="n">
        <v>53.44</v>
      </c>
      <c r="L2573" t="n">
        <v>28.25</v>
      </c>
      <c r="M2573" t="n">
        <v>6</v>
      </c>
      <c r="N2573" t="n">
        <v>52.52</v>
      </c>
      <c r="O2573" t="n">
        <v>28503.21</v>
      </c>
      <c r="P2573" t="n">
        <v>275.42</v>
      </c>
      <c r="Q2573" t="n">
        <v>608.8</v>
      </c>
      <c r="R2573" t="n">
        <v>51.74</v>
      </c>
      <c r="S2573" t="n">
        <v>46.36</v>
      </c>
      <c r="T2573" t="n">
        <v>2376.83</v>
      </c>
      <c r="U2573" t="n">
        <v>0.9</v>
      </c>
      <c r="V2573" t="n">
        <v>0.91</v>
      </c>
      <c r="W2573" t="n">
        <v>9.19</v>
      </c>
      <c r="X2573" t="n">
        <v>0.14</v>
      </c>
      <c r="Y2573" t="n">
        <v>1</v>
      </c>
      <c r="Z2573" t="n">
        <v>10</v>
      </c>
    </row>
    <row r="2574">
      <c r="A2574" t="n">
        <v>110</v>
      </c>
      <c r="B2574" t="n">
        <v>95</v>
      </c>
      <c r="C2574" t="inlineStr">
        <is>
          <t xml:space="preserve">CONCLUIDO	</t>
        </is>
      </c>
      <c r="D2574" t="n">
        <v>3.8069</v>
      </c>
      <c r="E2574" t="n">
        <v>26.27</v>
      </c>
      <c r="F2574" t="n">
        <v>23.5</v>
      </c>
      <c r="G2574" t="n">
        <v>176.26</v>
      </c>
      <c r="H2574" t="n">
        <v>2.21</v>
      </c>
      <c r="I2574" t="n">
        <v>8</v>
      </c>
      <c r="J2574" t="n">
        <v>229.63</v>
      </c>
      <c r="K2574" t="n">
        <v>53.44</v>
      </c>
      <c r="L2574" t="n">
        <v>28.5</v>
      </c>
      <c r="M2574" t="n">
        <v>6</v>
      </c>
      <c r="N2574" t="n">
        <v>52.7</v>
      </c>
      <c r="O2574" t="n">
        <v>28555.43</v>
      </c>
      <c r="P2574" t="n">
        <v>275.89</v>
      </c>
      <c r="Q2574" t="n">
        <v>608.77</v>
      </c>
      <c r="R2574" t="n">
        <v>51.49</v>
      </c>
      <c r="S2574" t="n">
        <v>46.36</v>
      </c>
      <c r="T2574" t="n">
        <v>2250.52</v>
      </c>
      <c r="U2574" t="n">
        <v>0.9</v>
      </c>
      <c r="V2574" t="n">
        <v>0.91</v>
      </c>
      <c r="W2574" t="n">
        <v>9.19</v>
      </c>
      <c r="X2574" t="n">
        <v>0.13</v>
      </c>
      <c r="Y2574" t="n">
        <v>1</v>
      </c>
      <c r="Z2574" t="n">
        <v>10</v>
      </c>
    </row>
    <row r="2575">
      <c r="A2575" t="n">
        <v>111</v>
      </c>
      <c r="B2575" t="n">
        <v>95</v>
      </c>
      <c r="C2575" t="inlineStr">
        <is>
          <t xml:space="preserve">CONCLUIDO	</t>
        </is>
      </c>
      <c r="D2575" t="n">
        <v>3.8066</v>
      </c>
      <c r="E2575" t="n">
        <v>26.27</v>
      </c>
      <c r="F2575" t="n">
        <v>23.5</v>
      </c>
      <c r="G2575" t="n">
        <v>176.28</v>
      </c>
      <c r="H2575" t="n">
        <v>2.22</v>
      </c>
      <c r="I2575" t="n">
        <v>8</v>
      </c>
      <c r="J2575" t="n">
        <v>230.06</v>
      </c>
      <c r="K2575" t="n">
        <v>53.44</v>
      </c>
      <c r="L2575" t="n">
        <v>28.75</v>
      </c>
      <c r="M2575" t="n">
        <v>6</v>
      </c>
      <c r="N2575" t="n">
        <v>52.87</v>
      </c>
      <c r="O2575" t="n">
        <v>28607.71</v>
      </c>
      <c r="P2575" t="n">
        <v>276.05</v>
      </c>
      <c r="Q2575" t="n">
        <v>608.79</v>
      </c>
      <c r="R2575" t="n">
        <v>51.51</v>
      </c>
      <c r="S2575" t="n">
        <v>46.36</v>
      </c>
      <c r="T2575" t="n">
        <v>2262.71</v>
      </c>
      <c r="U2575" t="n">
        <v>0.9</v>
      </c>
      <c r="V2575" t="n">
        <v>0.91</v>
      </c>
      <c r="W2575" t="n">
        <v>9.19</v>
      </c>
      <c r="X2575" t="n">
        <v>0.13</v>
      </c>
      <c r="Y2575" t="n">
        <v>1</v>
      </c>
      <c r="Z2575" t="n">
        <v>10</v>
      </c>
    </row>
    <row r="2576">
      <c r="A2576" t="n">
        <v>112</v>
      </c>
      <c r="B2576" t="n">
        <v>95</v>
      </c>
      <c r="C2576" t="inlineStr">
        <is>
          <t xml:space="preserve">CONCLUIDO	</t>
        </is>
      </c>
      <c r="D2576" t="n">
        <v>3.8052</v>
      </c>
      <c r="E2576" t="n">
        <v>26.28</v>
      </c>
      <c r="F2576" t="n">
        <v>23.51</v>
      </c>
      <c r="G2576" t="n">
        <v>176.35</v>
      </c>
      <c r="H2576" t="n">
        <v>2.24</v>
      </c>
      <c r="I2576" t="n">
        <v>8</v>
      </c>
      <c r="J2576" t="n">
        <v>230.48</v>
      </c>
      <c r="K2576" t="n">
        <v>53.44</v>
      </c>
      <c r="L2576" t="n">
        <v>29</v>
      </c>
      <c r="M2576" t="n">
        <v>6</v>
      </c>
      <c r="N2576" t="n">
        <v>53.05</v>
      </c>
      <c r="O2576" t="n">
        <v>28660.06</v>
      </c>
      <c r="P2576" t="n">
        <v>276.23</v>
      </c>
      <c r="Q2576" t="n">
        <v>608.8</v>
      </c>
      <c r="R2576" t="n">
        <v>51.81</v>
      </c>
      <c r="S2576" t="n">
        <v>46.36</v>
      </c>
      <c r="T2576" t="n">
        <v>2412.61</v>
      </c>
      <c r="U2576" t="n">
        <v>0.89</v>
      </c>
      <c r="V2576" t="n">
        <v>0.91</v>
      </c>
      <c r="W2576" t="n">
        <v>9.19</v>
      </c>
      <c r="X2576" t="n">
        <v>0.14</v>
      </c>
      <c r="Y2576" t="n">
        <v>1</v>
      </c>
      <c r="Z2576" t="n">
        <v>10</v>
      </c>
    </row>
    <row r="2577">
      <c r="A2577" t="n">
        <v>113</v>
      </c>
      <c r="B2577" t="n">
        <v>95</v>
      </c>
      <c r="C2577" t="inlineStr">
        <is>
          <t xml:space="preserve">CONCLUIDO	</t>
        </is>
      </c>
      <c r="D2577" t="n">
        <v>3.8054</v>
      </c>
      <c r="E2577" t="n">
        <v>26.28</v>
      </c>
      <c r="F2577" t="n">
        <v>23.51</v>
      </c>
      <c r="G2577" t="n">
        <v>176.34</v>
      </c>
      <c r="H2577" t="n">
        <v>2.25</v>
      </c>
      <c r="I2577" t="n">
        <v>8</v>
      </c>
      <c r="J2577" t="n">
        <v>230.91</v>
      </c>
      <c r="K2577" t="n">
        <v>53.44</v>
      </c>
      <c r="L2577" t="n">
        <v>29.25</v>
      </c>
      <c r="M2577" t="n">
        <v>6</v>
      </c>
      <c r="N2577" t="n">
        <v>53.22</v>
      </c>
      <c r="O2577" t="n">
        <v>28712.46</v>
      </c>
      <c r="P2577" t="n">
        <v>275.53</v>
      </c>
      <c r="Q2577" t="n">
        <v>608.79</v>
      </c>
      <c r="R2577" t="n">
        <v>51.93</v>
      </c>
      <c r="S2577" t="n">
        <v>46.36</v>
      </c>
      <c r="T2577" t="n">
        <v>2470.58</v>
      </c>
      <c r="U2577" t="n">
        <v>0.89</v>
      </c>
      <c r="V2577" t="n">
        <v>0.91</v>
      </c>
      <c r="W2577" t="n">
        <v>9.19</v>
      </c>
      <c r="X2577" t="n">
        <v>0.14</v>
      </c>
      <c r="Y2577" t="n">
        <v>1</v>
      </c>
      <c r="Z2577" t="n">
        <v>10</v>
      </c>
    </row>
    <row r="2578">
      <c r="A2578" t="n">
        <v>114</v>
      </c>
      <c r="B2578" t="n">
        <v>95</v>
      </c>
      <c r="C2578" t="inlineStr">
        <is>
          <t xml:space="preserve">CONCLUIDO	</t>
        </is>
      </c>
      <c r="D2578" t="n">
        <v>3.8063</v>
      </c>
      <c r="E2578" t="n">
        <v>26.27</v>
      </c>
      <c r="F2578" t="n">
        <v>23.51</v>
      </c>
      <c r="G2578" t="n">
        <v>176.29</v>
      </c>
      <c r="H2578" t="n">
        <v>2.27</v>
      </c>
      <c r="I2578" t="n">
        <v>8</v>
      </c>
      <c r="J2578" t="n">
        <v>231.33</v>
      </c>
      <c r="K2578" t="n">
        <v>53.44</v>
      </c>
      <c r="L2578" t="n">
        <v>29.5</v>
      </c>
      <c r="M2578" t="n">
        <v>5</v>
      </c>
      <c r="N2578" t="n">
        <v>53.4</v>
      </c>
      <c r="O2578" t="n">
        <v>28764.93</v>
      </c>
      <c r="P2578" t="n">
        <v>275.08</v>
      </c>
      <c r="Q2578" t="n">
        <v>608.77</v>
      </c>
      <c r="R2578" t="n">
        <v>51.49</v>
      </c>
      <c r="S2578" t="n">
        <v>46.36</v>
      </c>
      <c r="T2578" t="n">
        <v>2254.12</v>
      </c>
      <c r="U2578" t="n">
        <v>0.9</v>
      </c>
      <c r="V2578" t="n">
        <v>0.91</v>
      </c>
      <c r="W2578" t="n">
        <v>9.19</v>
      </c>
      <c r="X2578" t="n">
        <v>0.13</v>
      </c>
      <c r="Y2578" t="n">
        <v>1</v>
      </c>
      <c r="Z2578" t="n">
        <v>10</v>
      </c>
    </row>
    <row r="2579">
      <c r="A2579" t="n">
        <v>115</v>
      </c>
      <c r="B2579" t="n">
        <v>95</v>
      </c>
      <c r="C2579" t="inlineStr">
        <is>
          <t xml:space="preserve">CONCLUIDO	</t>
        </is>
      </c>
      <c r="D2579" t="n">
        <v>3.806</v>
      </c>
      <c r="E2579" t="n">
        <v>26.27</v>
      </c>
      <c r="F2579" t="n">
        <v>23.51</v>
      </c>
      <c r="G2579" t="n">
        <v>176.31</v>
      </c>
      <c r="H2579" t="n">
        <v>2.28</v>
      </c>
      <c r="I2579" t="n">
        <v>8</v>
      </c>
      <c r="J2579" t="n">
        <v>231.76</v>
      </c>
      <c r="K2579" t="n">
        <v>53.44</v>
      </c>
      <c r="L2579" t="n">
        <v>29.75</v>
      </c>
      <c r="M2579" t="n">
        <v>4</v>
      </c>
      <c r="N2579" t="n">
        <v>53.57</v>
      </c>
      <c r="O2579" t="n">
        <v>28817.46</v>
      </c>
      <c r="P2579" t="n">
        <v>274.81</v>
      </c>
      <c r="Q2579" t="n">
        <v>608.79</v>
      </c>
      <c r="R2579" t="n">
        <v>51.56</v>
      </c>
      <c r="S2579" t="n">
        <v>46.36</v>
      </c>
      <c r="T2579" t="n">
        <v>2285.17</v>
      </c>
      <c r="U2579" t="n">
        <v>0.9</v>
      </c>
      <c r="V2579" t="n">
        <v>0.91</v>
      </c>
      <c r="W2579" t="n">
        <v>9.19</v>
      </c>
      <c r="X2579" t="n">
        <v>0.14</v>
      </c>
      <c r="Y2579" t="n">
        <v>1</v>
      </c>
      <c r="Z2579" t="n">
        <v>10</v>
      </c>
    </row>
    <row r="2580">
      <c r="A2580" t="n">
        <v>116</v>
      </c>
      <c r="B2580" t="n">
        <v>95</v>
      </c>
      <c r="C2580" t="inlineStr">
        <is>
          <t xml:space="preserve">CONCLUIDO	</t>
        </is>
      </c>
      <c r="D2580" t="n">
        <v>3.8055</v>
      </c>
      <c r="E2580" t="n">
        <v>26.28</v>
      </c>
      <c r="F2580" t="n">
        <v>23.51</v>
      </c>
      <c r="G2580" t="n">
        <v>176.34</v>
      </c>
      <c r="H2580" t="n">
        <v>2.3</v>
      </c>
      <c r="I2580" t="n">
        <v>8</v>
      </c>
      <c r="J2580" t="n">
        <v>232.18</v>
      </c>
      <c r="K2580" t="n">
        <v>53.44</v>
      </c>
      <c r="L2580" t="n">
        <v>30</v>
      </c>
      <c r="M2580" t="n">
        <v>3</v>
      </c>
      <c r="N2580" t="n">
        <v>53.75</v>
      </c>
      <c r="O2580" t="n">
        <v>28870.05</v>
      </c>
      <c r="P2580" t="n">
        <v>274.65</v>
      </c>
      <c r="Q2580" t="n">
        <v>608.76</v>
      </c>
      <c r="R2580" t="n">
        <v>51.64</v>
      </c>
      <c r="S2580" t="n">
        <v>46.36</v>
      </c>
      <c r="T2580" t="n">
        <v>2326.6</v>
      </c>
      <c r="U2580" t="n">
        <v>0.9</v>
      </c>
      <c r="V2580" t="n">
        <v>0.91</v>
      </c>
      <c r="W2580" t="n">
        <v>9.19</v>
      </c>
      <c r="X2580" t="n">
        <v>0.14</v>
      </c>
      <c r="Y2580" t="n">
        <v>1</v>
      </c>
      <c r="Z2580" t="n">
        <v>10</v>
      </c>
    </row>
    <row r="2581">
      <c r="A2581" t="n">
        <v>117</v>
      </c>
      <c r="B2581" t="n">
        <v>95</v>
      </c>
      <c r="C2581" t="inlineStr">
        <is>
          <t xml:space="preserve">CONCLUIDO	</t>
        </is>
      </c>
      <c r="D2581" t="n">
        <v>3.8052</v>
      </c>
      <c r="E2581" t="n">
        <v>26.28</v>
      </c>
      <c r="F2581" t="n">
        <v>23.51</v>
      </c>
      <c r="G2581" t="n">
        <v>176.35</v>
      </c>
      <c r="H2581" t="n">
        <v>2.31</v>
      </c>
      <c r="I2581" t="n">
        <v>8</v>
      </c>
      <c r="J2581" t="n">
        <v>232.61</v>
      </c>
      <c r="K2581" t="n">
        <v>53.44</v>
      </c>
      <c r="L2581" t="n">
        <v>30.25</v>
      </c>
      <c r="M2581" t="n">
        <v>2</v>
      </c>
      <c r="N2581" t="n">
        <v>53.93</v>
      </c>
      <c r="O2581" t="n">
        <v>28922.71</v>
      </c>
      <c r="P2581" t="n">
        <v>274.77</v>
      </c>
      <c r="Q2581" t="n">
        <v>608.79</v>
      </c>
      <c r="R2581" t="n">
        <v>51.62</v>
      </c>
      <c r="S2581" t="n">
        <v>46.36</v>
      </c>
      <c r="T2581" t="n">
        <v>2316.96</v>
      </c>
      <c r="U2581" t="n">
        <v>0.9</v>
      </c>
      <c r="V2581" t="n">
        <v>0.91</v>
      </c>
      <c r="W2581" t="n">
        <v>9.199999999999999</v>
      </c>
      <c r="X2581" t="n">
        <v>0.14</v>
      </c>
      <c r="Y2581" t="n">
        <v>1</v>
      </c>
      <c r="Z2581" t="n">
        <v>10</v>
      </c>
    </row>
    <row r="2582">
      <c r="A2582" t="n">
        <v>118</v>
      </c>
      <c r="B2582" t="n">
        <v>95</v>
      </c>
      <c r="C2582" t="inlineStr">
        <is>
          <t xml:space="preserve">CONCLUIDO	</t>
        </is>
      </c>
      <c r="D2582" t="n">
        <v>3.8055</v>
      </c>
      <c r="E2582" t="n">
        <v>26.28</v>
      </c>
      <c r="F2582" t="n">
        <v>23.51</v>
      </c>
      <c r="G2582" t="n">
        <v>176.33</v>
      </c>
      <c r="H2582" t="n">
        <v>2.33</v>
      </c>
      <c r="I2582" t="n">
        <v>8</v>
      </c>
      <c r="J2582" t="n">
        <v>233.04</v>
      </c>
      <c r="K2582" t="n">
        <v>53.44</v>
      </c>
      <c r="L2582" t="n">
        <v>30.5</v>
      </c>
      <c r="M2582" t="n">
        <v>1</v>
      </c>
      <c r="N2582" t="n">
        <v>54.1</v>
      </c>
      <c r="O2582" t="n">
        <v>28975.43</v>
      </c>
      <c r="P2582" t="n">
        <v>274.95</v>
      </c>
      <c r="Q2582" t="n">
        <v>608.79</v>
      </c>
      <c r="R2582" t="n">
        <v>51.58</v>
      </c>
      <c r="S2582" t="n">
        <v>46.36</v>
      </c>
      <c r="T2582" t="n">
        <v>2296.01</v>
      </c>
      <c r="U2582" t="n">
        <v>0.9</v>
      </c>
      <c r="V2582" t="n">
        <v>0.91</v>
      </c>
      <c r="W2582" t="n">
        <v>9.199999999999999</v>
      </c>
      <c r="X2582" t="n">
        <v>0.14</v>
      </c>
      <c r="Y2582" t="n">
        <v>1</v>
      </c>
      <c r="Z2582" t="n">
        <v>10</v>
      </c>
    </row>
    <row r="2583">
      <c r="A2583" t="n">
        <v>119</v>
      </c>
      <c r="B2583" t="n">
        <v>95</v>
      </c>
      <c r="C2583" t="inlineStr">
        <is>
          <t xml:space="preserve">CONCLUIDO	</t>
        </is>
      </c>
      <c r="D2583" t="n">
        <v>3.8055</v>
      </c>
      <c r="E2583" t="n">
        <v>26.28</v>
      </c>
      <c r="F2583" t="n">
        <v>23.51</v>
      </c>
      <c r="G2583" t="n">
        <v>176.34</v>
      </c>
      <c r="H2583" t="n">
        <v>2.34</v>
      </c>
      <c r="I2583" t="n">
        <v>8</v>
      </c>
      <c r="J2583" t="n">
        <v>233.47</v>
      </c>
      <c r="K2583" t="n">
        <v>53.44</v>
      </c>
      <c r="L2583" t="n">
        <v>30.75</v>
      </c>
      <c r="M2583" t="n">
        <v>1</v>
      </c>
      <c r="N2583" t="n">
        <v>54.28</v>
      </c>
      <c r="O2583" t="n">
        <v>29028.21</v>
      </c>
      <c r="P2583" t="n">
        <v>275.27</v>
      </c>
      <c r="Q2583" t="n">
        <v>608.79</v>
      </c>
      <c r="R2583" t="n">
        <v>51.57</v>
      </c>
      <c r="S2583" t="n">
        <v>46.36</v>
      </c>
      <c r="T2583" t="n">
        <v>2292.04</v>
      </c>
      <c r="U2583" t="n">
        <v>0.9</v>
      </c>
      <c r="V2583" t="n">
        <v>0.91</v>
      </c>
      <c r="W2583" t="n">
        <v>9.199999999999999</v>
      </c>
      <c r="X2583" t="n">
        <v>0.14</v>
      </c>
      <c r="Y2583" t="n">
        <v>1</v>
      </c>
      <c r="Z2583" t="n">
        <v>10</v>
      </c>
    </row>
    <row r="2584">
      <c r="A2584" t="n">
        <v>120</v>
      </c>
      <c r="B2584" t="n">
        <v>95</v>
      </c>
      <c r="C2584" t="inlineStr">
        <is>
          <t xml:space="preserve">CONCLUIDO	</t>
        </is>
      </c>
      <c r="D2584" t="n">
        <v>3.8054</v>
      </c>
      <c r="E2584" t="n">
        <v>26.28</v>
      </c>
      <c r="F2584" t="n">
        <v>23.51</v>
      </c>
      <c r="G2584" t="n">
        <v>176.34</v>
      </c>
      <c r="H2584" t="n">
        <v>2.36</v>
      </c>
      <c r="I2584" t="n">
        <v>8</v>
      </c>
      <c r="J2584" t="n">
        <v>233.89</v>
      </c>
      <c r="K2584" t="n">
        <v>53.44</v>
      </c>
      <c r="L2584" t="n">
        <v>31</v>
      </c>
      <c r="M2584" t="n">
        <v>1</v>
      </c>
      <c r="N2584" t="n">
        <v>54.46</v>
      </c>
      <c r="O2584" t="n">
        <v>29081.05</v>
      </c>
      <c r="P2584" t="n">
        <v>275.53</v>
      </c>
      <c r="Q2584" t="n">
        <v>608.79</v>
      </c>
      <c r="R2584" t="n">
        <v>51.61</v>
      </c>
      <c r="S2584" t="n">
        <v>46.36</v>
      </c>
      <c r="T2584" t="n">
        <v>2312.76</v>
      </c>
      <c r="U2584" t="n">
        <v>0.9</v>
      </c>
      <c r="V2584" t="n">
        <v>0.91</v>
      </c>
      <c r="W2584" t="n">
        <v>9.199999999999999</v>
      </c>
      <c r="X2584" t="n">
        <v>0.14</v>
      </c>
      <c r="Y2584" t="n">
        <v>1</v>
      </c>
      <c r="Z2584" t="n">
        <v>10</v>
      </c>
    </row>
    <row r="2585">
      <c r="A2585" t="n">
        <v>121</v>
      </c>
      <c r="B2585" t="n">
        <v>95</v>
      </c>
      <c r="C2585" t="inlineStr">
        <is>
          <t xml:space="preserve">CONCLUIDO	</t>
        </is>
      </c>
      <c r="D2585" t="n">
        <v>3.8054</v>
      </c>
      <c r="E2585" t="n">
        <v>26.28</v>
      </c>
      <c r="F2585" t="n">
        <v>23.51</v>
      </c>
      <c r="G2585" t="n">
        <v>176.34</v>
      </c>
      <c r="H2585" t="n">
        <v>2.37</v>
      </c>
      <c r="I2585" t="n">
        <v>8</v>
      </c>
      <c r="J2585" t="n">
        <v>234.32</v>
      </c>
      <c r="K2585" t="n">
        <v>53.44</v>
      </c>
      <c r="L2585" t="n">
        <v>31.25</v>
      </c>
      <c r="M2585" t="n">
        <v>0</v>
      </c>
      <c r="N2585" t="n">
        <v>54.64</v>
      </c>
      <c r="O2585" t="n">
        <v>29133.96</v>
      </c>
      <c r="P2585" t="n">
        <v>275.8</v>
      </c>
      <c r="Q2585" t="n">
        <v>608.79</v>
      </c>
      <c r="R2585" t="n">
        <v>51.54</v>
      </c>
      <c r="S2585" t="n">
        <v>46.36</v>
      </c>
      <c r="T2585" t="n">
        <v>2279.88</v>
      </c>
      <c r="U2585" t="n">
        <v>0.9</v>
      </c>
      <c r="V2585" t="n">
        <v>0.91</v>
      </c>
      <c r="W2585" t="n">
        <v>9.199999999999999</v>
      </c>
      <c r="X2585" t="n">
        <v>0.14</v>
      </c>
      <c r="Y2585" t="n">
        <v>1</v>
      </c>
      <c r="Z2585" t="n">
        <v>10</v>
      </c>
    </row>
    <row r="2586">
      <c r="A2586" t="n">
        <v>0</v>
      </c>
      <c r="B2586" t="n">
        <v>55</v>
      </c>
      <c r="C2586" t="inlineStr">
        <is>
          <t xml:space="preserve">CONCLUIDO	</t>
        </is>
      </c>
      <c r="D2586" t="n">
        <v>2.9145</v>
      </c>
      <c r="E2586" t="n">
        <v>34.31</v>
      </c>
      <c r="F2586" t="n">
        <v>27.45</v>
      </c>
      <c r="G2586" t="n">
        <v>8.23</v>
      </c>
      <c r="H2586" t="n">
        <v>0.15</v>
      </c>
      <c r="I2586" t="n">
        <v>200</v>
      </c>
      <c r="J2586" t="n">
        <v>116.05</v>
      </c>
      <c r="K2586" t="n">
        <v>43.4</v>
      </c>
      <c r="L2586" t="n">
        <v>1</v>
      </c>
      <c r="M2586" t="n">
        <v>198</v>
      </c>
      <c r="N2586" t="n">
        <v>16.65</v>
      </c>
      <c r="O2586" t="n">
        <v>14546.17</v>
      </c>
      <c r="P2586" t="n">
        <v>277.29</v>
      </c>
      <c r="Q2586" t="n">
        <v>609.6799999999999</v>
      </c>
      <c r="R2586" t="n">
        <v>173.26</v>
      </c>
      <c r="S2586" t="n">
        <v>46.36</v>
      </c>
      <c r="T2586" t="n">
        <v>62179.32</v>
      </c>
      <c r="U2586" t="n">
        <v>0.27</v>
      </c>
      <c r="V2586" t="n">
        <v>0.78</v>
      </c>
      <c r="W2586" t="n">
        <v>9.51</v>
      </c>
      <c r="X2586" t="n">
        <v>4.06</v>
      </c>
      <c r="Y2586" t="n">
        <v>1</v>
      </c>
      <c r="Z2586" t="n">
        <v>10</v>
      </c>
    </row>
    <row r="2587">
      <c r="A2587" t="n">
        <v>1</v>
      </c>
      <c r="B2587" t="n">
        <v>55</v>
      </c>
      <c r="C2587" t="inlineStr">
        <is>
          <t xml:space="preserve">CONCLUIDO	</t>
        </is>
      </c>
      <c r="D2587" t="n">
        <v>3.1004</v>
      </c>
      <c r="E2587" t="n">
        <v>32.25</v>
      </c>
      <c r="F2587" t="n">
        <v>26.49</v>
      </c>
      <c r="G2587" t="n">
        <v>10.32</v>
      </c>
      <c r="H2587" t="n">
        <v>0.19</v>
      </c>
      <c r="I2587" t="n">
        <v>154</v>
      </c>
      <c r="J2587" t="n">
        <v>116.37</v>
      </c>
      <c r="K2587" t="n">
        <v>43.4</v>
      </c>
      <c r="L2587" t="n">
        <v>1.25</v>
      </c>
      <c r="M2587" t="n">
        <v>152</v>
      </c>
      <c r="N2587" t="n">
        <v>16.72</v>
      </c>
      <c r="O2587" t="n">
        <v>14585.96</v>
      </c>
      <c r="P2587" t="n">
        <v>266.82</v>
      </c>
      <c r="Q2587" t="n">
        <v>609.38</v>
      </c>
      <c r="R2587" t="n">
        <v>143.86</v>
      </c>
      <c r="S2587" t="n">
        <v>46.36</v>
      </c>
      <c r="T2587" t="n">
        <v>47709.05</v>
      </c>
      <c r="U2587" t="n">
        <v>0.32</v>
      </c>
      <c r="V2587" t="n">
        <v>0.8</v>
      </c>
      <c r="W2587" t="n">
        <v>9.43</v>
      </c>
      <c r="X2587" t="n">
        <v>3.1</v>
      </c>
      <c r="Y2587" t="n">
        <v>1</v>
      </c>
      <c r="Z2587" t="n">
        <v>10</v>
      </c>
    </row>
    <row r="2588">
      <c r="A2588" t="n">
        <v>2</v>
      </c>
      <c r="B2588" t="n">
        <v>55</v>
      </c>
      <c r="C2588" t="inlineStr">
        <is>
          <t xml:space="preserve">CONCLUIDO	</t>
        </is>
      </c>
      <c r="D2588" t="n">
        <v>3.23</v>
      </c>
      <c r="E2588" t="n">
        <v>30.96</v>
      </c>
      <c r="F2588" t="n">
        <v>25.89</v>
      </c>
      <c r="G2588" t="n">
        <v>12.43</v>
      </c>
      <c r="H2588" t="n">
        <v>0.23</v>
      </c>
      <c r="I2588" t="n">
        <v>125</v>
      </c>
      <c r="J2588" t="n">
        <v>116.69</v>
      </c>
      <c r="K2588" t="n">
        <v>43.4</v>
      </c>
      <c r="L2588" t="n">
        <v>1.5</v>
      </c>
      <c r="M2588" t="n">
        <v>123</v>
      </c>
      <c r="N2588" t="n">
        <v>16.79</v>
      </c>
      <c r="O2588" t="n">
        <v>14625.77</v>
      </c>
      <c r="P2588" t="n">
        <v>260.03</v>
      </c>
      <c r="Q2588" t="n">
        <v>609.53</v>
      </c>
      <c r="R2588" t="n">
        <v>125.1</v>
      </c>
      <c r="S2588" t="n">
        <v>46.36</v>
      </c>
      <c r="T2588" t="n">
        <v>38472.5</v>
      </c>
      <c r="U2588" t="n">
        <v>0.37</v>
      </c>
      <c r="V2588" t="n">
        <v>0.82</v>
      </c>
      <c r="W2588" t="n">
        <v>9.390000000000001</v>
      </c>
      <c r="X2588" t="n">
        <v>2.5</v>
      </c>
      <c r="Y2588" t="n">
        <v>1</v>
      </c>
      <c r="Z2588" t="n">
        <v>10</v>
      </c>
    </row>
    <row r="2589">
      <c r="A2589" t="n">
        <v>3</v>
      </c>
      <c r="B2589" t="n">
        <v>55</v>
      </c>
      <c r="C2589" t="inlineStr">
        <is>
          <t xml:space="preserve">CONCLUIDO	</t>
        </is>
      </c>
      <c r="D2589" t="n">
        <v>3.322</v>
      </c>
      <c r="E2589" t="n">
        <v>30.1</v>
      </c>
      <c r="F2589" t="n">
        <v>25.49</v>
      </c>
      <c r="G2589" t="n">
        <v>14.43</v>
      </c>
      <c r="H2589" t="n">
        <v>0.26</v>
      </c>
      <c r="I2589" t="n">
        <v>106</v>
      </c>
      <c r="J2589" t="n">
        <v>117.01</v>
      </c>
      <c r="K2589" t="n">
        <v>43.4</v>
      </c>
      <c r="L2589" t="n">
        <v>1.75</v>
      </c>
      <c r="M2589" t="n">
        <v>104</v>
      </c>
      <c r="N2589" t="n">
        <v>16.86</v>
      </c>
      <c r="O2589" t="n">
        <v>14665.62</v>
      </c>
      <c r="P2589" t="n">
        <v>255.14</v>
      </c>
      <c r="Q2589" t="n">
        <v>609.2</v>
      </c>
      <c r="R2589" t="n">
        <v>113.03</v>
      </c>
      <c r="S2589" t="n">
        <v>46.36</v>
      </c>
      <c r="T2589" t="n">
        <v>32534.05</v>
      </c>
      <c r="U2589" t="n">
        <v>0.41</v>
      </c>
      <c r="V2589" t="n">
        <v>0.84</v>
      </c>
      <c r="W2589" t="n">
        <v>9.35</v>
      </c>
      <c r="X2589" t="n">
        <v>2.11</v>
      </c>
      <c r="Y2589" t="n">
        <v>1</v>
      </c>
      <c r="Z2589" t="n">
        <v>10</v>
      </c>
    </row>
    <row r="2590">
      <c r="A2590" t="n">
        <v>4</v>
      </c>
      <c r="B2590" t="n">
        <v>55</v>
      </c>
      <c r="C2590" t="inlineStr">
        <is>
          <t xml:space="preserve">CONCLUIDO	</t>
        </is>
      </c>
      <c r="D2590" t="n">
        <v>3.3954</v>
      </c>
      <c r="E2590" t="n">
        <v>29.45</v>
      </c>
      <c r="F2590" t="n">
        <v>25.19</v>
      </c>
      <c r="G2590" t="n">
        <v>16.61</v>
      </c>
      <c r="H2590" t="n">
        <v>0.3</v>
      </c>
      <c r="I2590" t="n">
        <v>91</v>
      </c>
      <c r="J2590" t="n">
        <v>117.34</v>
      </c>
      <c r="K2590" t="n">
        <v>43.4</v>
      </c>
      <c r="L2590" t="n">
        <v>2</v>
      </c>
      <c r="M2590" t="n">
        <v>89</v>
      </c>
      <c r="N2590" t="n">
        <v>16.94</v>
      </c>
      <c r="O2590" t="n">
        <v>14705.49</v>
      </c>
      <c r="P2590" t="n">
        <v>251.47</v>
      </c>
      <c r="Q2590" t="n">
        <v>609.03</v>
      </c>
      <c r="R2590" t="n">
        <v>104.07</v>
      </c>
      <c r="S2590" t="n">
        <v>46.36</v>
      </c>
      <c r="T2590" t="n">
        <v>28128.23</v>
      </c>
      <c r="U2590" t="n">
        <v>0.45</v>
      </c>
      <c r="V2590" t="n">
        <v>0.85</v>
      </c>
      <c r="W2590" t="n">
        <v>9.32</v>
      </c>
      <c r="X2590" t="n">
        <v>1.82</v>
      </c>
      <c r="Y2590" t="n">
        <v>1</v>
      </c>
      <c r="Z2590" t="n">
        <v>10</v>
      </c>
    </row>
    <row r="2591">
      <c r="A2591" t="n">
        <v>5</v>
      </c>
      <c r="B2591" t="n">
        <v>55</v>
      </c>
      <c r="C2591" t="inlineStr">
        <is>
          <t xml:space="preserve">CONCLUIDO	</t>
        </is>
      </c>
      <c r="D2591" t="n">
        <v>3.4522</v>
      </c>
      <c r="E2591" t="n">
        <v>28.97</v>
      </c>
      <c r="F2591" t="n">
        <v>24.97</v>
      </c>
      <c r="G2591" t="n">
        <v>18.73</v>
      </c>
      <c r="H2591" t="n">
        <v>0.34</v>
      </c>
      <c r="I2591" t="n">
        <v>80</v>
      </c>
      <c r="J2591" t="n">
        <v>117.66</v>
      </c>
      <c r="K2591" t="n">
        <v>43.4</v>
      </c>
      <c r="L2591" t="n">
        <v>2.25</v>
      </c>
      <c r="M2591" t="n">
        <v>78</v>
      </c>
      <c r="N2591" t="n">
        <v>17.01</v>
      </c>
      <c r="O2591" t="n">
        <v>14745.39</v>
      </c>
      <c r="P2591" t="n">
        <v>248.26</v>
      </c>
      <c r="Q2591" t="n">
        <v>609.1799999999999</v>
      </c>
      <c r="R2591" t="n">
        <v>96.91</v>
      </c>
      <c r="S2591" t="n">
        <v>46.36</v>
      </c>
      <c r="T2591" t="n">
        <v>24603.41</v>
      </c>
      <c r="U2591" t="n">
        <v>0.48</v>
      </c>
      <c r="V2591" t="n">
        <v>0.85</v>
      </c>
      <c r="W2591" t="n">
        <v>9.31</v>
      </c>
      <c r="X2591" t="n">
        <v>1.59</v>
      </c>
      <c r="Y2591" t="n">
        <v>1</v>
      </c>
      <c r="Z2591" t="n">
        <v>10</v>
      </c>
    </row>
    <row r="2592">
      <c r="A2592" t="n">
        <v>6</v>
      </c>
      <c r="B2592" t="n">
        <v>55</v>
      </c>
      <c r="C2592" t="inlineStr">
        <is>
          <t xml:space="preserve">CONCLUIDO	</t>
        </is>
      </c>
      <c r="D2592" t="n">
        <v>3.4942</v>
      </c>
      <c r="E2592" t="n">
        <v>28.62</v>
      </c>
      <c r="F2592" t="n">
        <v>24.82</v>
      </c>
      <c r="G2592" t="n">
        <v>20.68</v>
      </c>
      <c r="H2592" t="n">
        <v>0.37</v>
      </c>
      <c r="I2592" t="n">
        <v>72</v>
      </c>
      <c r="J2592" t="n">
        <v>117.98</v>
      </c>
      <c r="K2592" t="n">
        <v>43.4</v>
      </c>
      <c r="L2592" t="n">
        <v>2.5</v>
      </c>
      <c r="M2592" t="n">
        <v>70</v>
      </c>
      <c r="N2592" t="n">
        <v>17.08</v>
      </c>
      <c r="O2592" t="n">
        <v>14785.31</v>
      </c>
      <c r="P2592" t="n">
        <v>245.98</v>
      </c>
      <c r="Q2592" t="n">
        <v>609.08</v>
      </c>
      <c r="R2592" t="n">
        <v>91.95999999999999</v>
      </c>
      <c r="S2592" t="n">
        <v>46.36</v>
      </c>
      <c r="T2592" t="n">
        <v>22166.61</v>
      </c>
      <c r="U2592" t="n">
        <v>0.5</v>
      </c>
      <c r="V2592" t="n">
        <v>0.86</v>
      </c>
      <c r="W2592" t="n">
        <v>9.300000000000001</v>
      </c>
      <c r="X2592" t="n">
        <v>1.44</v>
      </c>
      <c r="Y2592" t="n">
        <v>1</v>
      </c>
      <c r="Z2592" t="n">
        <v>10</v>
      </c>
    </row>
    <row r="2593">
      <c r="A2593" t="n">
        <v>7</v>
      </c>
      <c r="B2593" t="n">
        <v>55</v>
      </c>
      <c r="C2593" t="inlineStr">
        <is>
          <t xml:space="preserve">CONCLUIDO	</t>
        </is>
      </c>
      <c r="D2593" t="n">
        <v>3.5345</v>
      </c>
      <c r="E2593" t="n">
        <v>28.29</v>
      </c>
      <c r="F2593" t="n">
        <v>24.66</v>
      </c>
      <c r="G2593" t="n">
        <v>22.76</v>
      </c>
      <c r="H2593" t="n">
        <v>0.41</v>
      </c>
      <c r="I2593" t="n">
        <v>65</v>
      </c>
      <c r="J2593" t="n">
        <v>118.31</v>
      </c>
      <c r="K2593" t="n">
        <v>43.4</v>
      </c>
      <c r="L2593" t="n">
        <v>2.75</v>
      </c>
      <c r="M2593" t="n">
        <v>63</v>
      </c>
      <c r="N2593" t="n">
        <v>17.16</v>
      </c>
      <c r="O2593" t="n">
        <v>14825.26</v>
      </c>
      <c r="P2593" t="n">
        <v>243.51</v>
      </c>
      <c r="Q2593" t="n">
        <v>609.0599999999999</v>
      </c>
      <c r="R2593" t="n">
        <v>87.16</v>
      </c>
      <c r="S2593" t="n">
        <v>46.36</v>
      </c>
      <c r="T2593" t="n">
        <v>19801.44</v>
      </c>
      <c r="U2593" t="n">
        <v>0.53</v>
      </c>
      <c r="V2593" t="n">
        <v>0.86</v>
      </c>
      <c r="W2593" t="n">
        <v>9.279999999999999</v>
      </c>
      <c r="X2593" t="n">
        <v>1.28</v>
      </c>
      <c r="Y2593" t="n">
        <v>1</v>
      </c>
      <c r="Z2593" t="n">
        <v>10</v>
      </c>
    </row>
    <row r="2594">
      <c r="A2594" t="n">
        <v>8</v>
      </c>
      <c r="B2594" t="n">
        <v>55</v>
      </c>
      <c r="C2594" t="inlineStr">
        <is>
          <t xml:space="preserve">CONCLUIDO	</t>
        </is>
      </c>
      <c r="D2594" t="n">
        <v>3.5686</v>
      </c>
      <c r="E2594" t="n">
        <v>28.02</v>
      </c>
      <c r="F2594" t="n">
        <v>24.53</v>
      </c>
      <c r="G2594" t="n">
        <v>24.94</v>
      </c>
      <c r="H2594" t="n">
        <v>0.45</v>
      </c>
      <c r="I2594" t="n">
        <v>59</v>
      </c>
      <c r="J2594" t="n">
        <v>118.63</v>
      </c>
      <c r="K2594" t="n">
        <v>43.4</v>
      </c>
      <c r="L2594" t="n">
        <v>3</v>
      </c>
      <c r="M2594" t="n">
        <v>57</v>
      </c>
      <c r="N2594" t="n">
        <v>17.23</v>
      </c>
      <c r="O2594" t="n">
        <v>14865.24</v>
      </c>
      <c r="P2594" t="n">
        <v>241.46</v>
      </c>
      <c r="Q2594" t="n">
        <v>609.02</v>
      </c>
      <c r="R2594" t="n">
        <v>83</v>
      </c>
      <c r="S2594" t="n">
        <v>46.36</v>
      </c>
      <c r="T2594" t="n">
        <v>17750.95</v>
      </c>
      <c r="U2594" t="n">
        <v>0.5600000000000001</v>
      </c>
      <c r="V2594" t="n">
        <v>0.87</v>
      </c>
      <c r="W2594" t="n">
        <v>9.279999999999999</v>
      </c>
      <c r="X2594" t="n">
        <v>1.15</v>
      </c>
      <c r="Y2594" t="n">
        <v>1</v>
      </c>
      <c r="Z2594" t="n">
        <v>10</v>
      </c>
    </row>
    <row r="2595">
      <c r="A2595" t="n">
        <v>9</v>
      </c>
      <c r="B2595" t="n">
        <v>55</v>
      </c>
      <c r="C2595" t="inlineStr">
        <is>
          <t xml:space="preserve">CONCLUIDO	</t>
        </is>
      </c>
      <c r="D2595" t="n">
        <v>3.5956</v>
      </c>
      <c r="E2595" t="n">
        <v>27.81</v>
      </c>
      <c r="F2595" t="n">
        <v>24.44</v>
      </c>
      <c r="G2595" t="n">
        <v>27.15</v>
      </c>
      <c r="H2595" t="n">
        <v>0.48</v>
      </c>
      <c r="I2595" t="n">
        <v>54</v>
      </c>
      <c r="J2595" t="n">
        <v>118.96</v>
      </c>
      <c r="K2595" t="n">
        <v>43.4</v>
      </c>
      <c r="L2595" t="n">
        <v>3.25</v>
      </c>
      <c r="M2595" t="n">
        <v>52</v>
      </c>
      <c r="N2595" t="n">
        <v>17.31</v>
      </c>
      <c r="O2595" t="n">
        <v>14905.25</v>
      </c>
      <c r="P2595" t="n">
        <v>239.74</v>
      </c>
      <c r="Q2595" t="n">
        <v>608.92</v>
      </c>
      <c r="R2595" t="n">
        <v>79.98</v>
      </c>
      <c r="S2595" t="n">
        <v>46.36</v>
      </c>
      <c r="T2595" t="n">
        <v>16265.63</v>
      </c>
      <c r="U2595" t="n">
        <v>0.58</v>
      </c>
      <c r="V2595" t="n">
        <v>0.87</v>
      </c>
      <c r="W2595" t="n">
        <v>9.279999999999999</v>
      </c>
      <c r="X2595" t="n">
        <v>1.06</v>
      </c>
      <c r="Y2595" t="n">
        <v>1</v>
      </c>
      <c r="Z2595" t="n">
        <v>10</v>
      </c>
    </row>
    <row r="2596">
      <c r="A2596" t="n">
        <v>10</v>
      </c>
      <c r="B2596" t="n">
        <v>55</v>
      </c>
      <c r="C2596" t="inlineStr">
        <is>
          <t xml:space="preserve">CONCLUIDO	</t>
        </is>
      </c>
      <c r="D2596" t="n">
        <v>3.6167</v>
      </c>
      <c r="E2596" t="n">
        <v>27.65</v>
      </c>
      <c r="F2596" t="n">
        <v>24.37</v>
      </c>
      <c r="G2596" t="n">
        <v>29.24</v>
      </c>
      <c r="H2596" t="n">
        <v>0.52</v>
      </c>
      <c r="I2596" t="n">
        <v>50</v>
      </c>
      <c r="J2596" t="n">
        <v>119.28</v>
      </c>
      <c r="K2596" t="n">
        <v>43.4</v>
      </c>
      <c r="L2596" t="n">
        <v>3.5</v>
      </c>
      <c r="M2596" t="n">
        <v>48</v>
      </c>
      <c r="N2596" t="n">
        <v>17.38</v>
      </c>
      <c r="O2596" t="n">
        <v>14945.29</v>
      </c>
      <c r="P2596" t="n">
        <v>238.24</v>
      </c>
      <c r="Q2596" t="n">
        <v>608.92</v>
      </c>
      <c r="R2596" t="n">
        <v>78.38</v>
      </c>
      <c r="S2596" t="n">
        <v>46.36</v>
      </c>
      <c r="T2596" t="n">
        <v>15488.01</v>
      </c>
      <c r="U2596" t="n">
        <v>0.59</v>
      </c>
      <c r="V2596" t="n">
        <v>0.87</v>
      </c>
      <c r="W2596" t="n">
        <v>9.26</v>
      </c>
      <c r="X2596" t="n">
        <v>1</v>
      </c>
      <c r="Y2596" t="n">
        <v>1</v>
      </c>
      <c r="Z2596" t="n">
        <v>10</v>
      </c>
    </row>
    <row r="2597">
      <c r="A2597" t="n">
        <v>11</v>
      </c>
      <c r="B2597" t="n">
        <v>55</v>
      </c>
      <c r="C2597" t="inlineStr">
        <is>
          <t xml:space="preserve">CONCLUIDO	</t>
        </is>
      </c>
      <c r="D2597" t="n">
        <v>3.6339</v>
      </c>
      <c r="E2597" t="n">
        <v>27.52</v>
      </c>
      <c r="F2597" t="n">
        <v>24.31</v>
      </c>
      <c r="G2597" t="n">
        <v>31.04</v>
      </c>
      <c r="H2597" t="n">
        <v>0.55</v>
      </c>
      <c r="I2597" t="n">
        <v>47</v>
      </c>
      <c r="J2597" t="n">
        <v>119.61</v>
      </c>
      <c r="K2597" t="n">
        <v>43.4</v>
      </c>
      <c r="L2597" t="n">
        <v>3.75</v>
      </c>
      <c r="M2597" t="n">
        <v>45</v>
      </c>
      <c r="N2597" t="n">
        <v>17.46</v>
      </c>
      <c r="O2597" t="n">
        <v>14985.35</v>
      </c>
      <c r="P2597" t="n">
        <v>236.69</v>
      </c>
      <c r="Q2597" t="n">
        <v>608.9299999999999</v>
      </c>
      <c r="R2597" t="n">
        <v>76.44</v>
      </c>
      <c r="S2597" t="n">
        <v>46.36</v>
      </c>
      <c r="T2597" t="n">
        <v>14531</v>
      </c>
      <c r="U2597" t="n">
        <v>0.61</v>
      </c>
      <c r="V2597" t="n">
        <v>0.88</v>
      </c>
      <c r="W2597" t="n">
        <v>9.26</v>
      </c>
      <c r="X2597" t="n">
        <v>0.9399999999999999</v>
      </c>
      <c r="Y2597" t="n">
        <v>1</v>
      </c>
      <c r="Z2597" t="n">
        <v>10</v>
      </c>
    </row>
    <row r="2598">
      <c r="A2598" t="n">
        <v>12</v>
      </c>
      <c r="B2598" t="n">
        <v>55</v>
      </c>
      <c r="C2598" t="inlineStr">
        <is>
          <t xml:space="preserve">CONCLUIDO	</t>
        </is>
      </c>
      <c r="D2598" t="n">
        <v>3.6521</v>
      </c>
      <c r="E2598" t="n">
        <v>27.38</v>
      </c>
      <c r="F2598" t="n">
        <v>24.25</v>
      </c>
      <c r="G2598" t="n">
        <v>33.06</v>
      </c>
      <c r="H2598" t="n">
        <v>0.59</v>
      </c>
      <c r="I2598" t="n">
        <v>44</v>
      </c>
      <c r="J2598" t="n">
        <v>119.93</v>
      </c>
      <c r="K2598" t="n">
        <v>43.4</v>
      </c>
      <c r="L2598" t="n">
        <v>4</v>
      </c>
      <c r="M2598" t="n">
        <v>42</v>
      </c>
      <c r="N2598" t="n">
        <v>17.53</v>
      </c>
      <c r="O2598" t="n">
        <v>15025.44</v>
      </c>
      <c r="P2598" t="n">
        <v>235.23</v>
      </c>
      <c r="Q2598" t="n">
        <v>608.91</v>
      </c>
      <c r="R2598" t="n">
        <v>74.40000000000001</v>
      </c>
      <c r="S2598" t="n">
        <v>46.36</v>
      </c>
      <c r="T2598" t="n">
        <v>13528.03</v>
      </c>
      <c r="U2598" t="n">
        <v>0.62</v>
      </c>
      <c r="V2598" t="n">
        <v>0.88</v>
      </c>
      <c r="W2598" t="n">
        <v>9.25</v>
      </c>
      <c r="X2598" t="n">
        <v>0.87</v>
      </c>
      <c r="Y2598" t="n">
        <v>1</v>
      </c>
      <c r="Z2598" t="n">
        <v>10</v>
      </c>
    </row>
    <row r="2599">
      <c r="A2599" t="n">
        <v>13</v>
      </c>
      <c r="B2599" t="n">
        <v>55</v>
      </c>
      <c r="C2599" t="inlineStr">
        <is>
          <t xml:space="preserve">CONCLUIDO	</t>
        </is>
      </c>
      <c r="D2599" t="n">
        <v>3.6699</v>
      </c>
      <c r="E2599" t="n">
        <v>27.25</v>
      </c>
      <c r="F2599" t="n">
        <v>24.18</v>
      </c>
      <c r="G2599" t="n">
        <v>35.39</v>
      </c>
      <c r="H2599" t="n">
        <v>0.62</v>
      </c>
      <c r="I2599" t="n">
        <v>41</v>
      </c>
      <c r="J2599" t="n">
        <v>120.26</v>
      </c>
      <c r="K2599" t="n">
        <v>43.4</v>
      </c>
      <c r="L2599" t="n">
        <v>4.25</v>
      </c>
      <c r="M2599" t="n">
        <v>39</v>
      </c>
      <c r="N2599" t="n">
        <v>17.61</v>
      </c>
      <c r="O2599" t="n">
        <v>15065.56</v>
      </c>
      <c r="P2599" t="n">
        <v>233.88</v>
      </c>
      <c r="Q2599" t="n">
        <v>608.84</v>
      </c>
      <c r="R2599" t="n">
        <v>72.56999999999999</v>
      </c>
      <c r="S2599" t="n">
        <v>46.36</v>
      </c>
      <c r="T2599" t="n">
        <v>12627.89</v>
      </c>
      <c r="U2599" t="n">
        <v>0.64</v>
      </c>
      <c r="V2599" t="n">
        <v>0.88</v>
      </c>
      <c r="W2599" t="n">
        <v>9.25</v>
      </c>
      <c r="X2599" t="n">
        <v>0.8100000000000001</v>
      </c>
      <c r="Y2599" t="n">
        <v>1</v>
      </c>
      <c r="Z2599" t="n">
        <v>10</v>
      </c>
    </row>
    <row r="2600">
      <c r="A2600" t="n">
        <v>14</v>
      </c>
      <c r="B2600" t="n">
        <v>55</v>
      </c>
      <c r="C2600" t="inlineStr">
        <is>
          <t xml:space="preserve">CONCLUIDO	</t>
        </is>
      </c>
      <c r="D2600" t="n">
        <v>3.6895</v>
      </c>
      <c r="E2600" t="n">
        <v>27.1</v>
      </c>
      <c r="F2600" t="n">
        <v>24.11</v>
      </c>
      <c r="G2600" t="n">
        <v>38.07</v>
      </c>
      <c r="H2600" t="n">
        <v>0.66</v>
      </c>
      <c r="I2600" t="n">
        <v>38</v>
      </c>
      <c r="J2600" t="n">
        <v>120.58</v>
      </c>
      <c r="K2600" t="n">
        <v>43.4</v>
      </c>
      <c r="L2600" t="n">
        <v>4.5</v>
      </c>
      <c r="M2600" t="n">
        <v>36</v>
      </c>
      <c r="N2600" t="n">
        <v>17.68</v>
      </c>
      <c r="O2600" t="n">
        <v>15105.7</v>
      </c>
      <c r="P2600" t="n">
        <v>232.09</v>
      </c>
      <c r="Q2600" t="n">
        <v>608.98</v>
      </c>
      <c r="R2600" t="n">
        <v>70.31</v>
      </c>
      <c r="S2600" t="n">
        <v>46.36</v>
      </c>
      <c r="T2600" t="n">
        <v>11512.41</v>
      </c>
      <c r="U2600" t="n">
        <v>0.66</v>
      </c>
      <c r="V2600" t="n">
        <v>0.88</v>
      </c>
      <c r="W2600" t="n">
        <v>9.24</v>
      </c>
      <c r="X2600" t="n">
        <v>0.74</v>
      </c>
      <c r="Y2600" t="n">
        <v>1</v>
      </c>
      <c r="Z2600" t="n">
        <v>10</v>
      </c>
    </row>
    <row r="2601">
      <c r="A2601" t="n">
        <v>15</v>
      </c>
      <c r="B2601" t="n">
        <v>55</v>
      </c>
      <c r="C2601" t="inlineStr">
        <is>
          <t xml:space="preserve">CONCLUIDO	</t>
        </is>
      </c>
      <c r="D2601" t="n">
        <v>3.7001</v>
      </c>
      <c r="E2601" t="n">
        <v>27.03</v>
      </c>
      <c r="F2601" t="n">
        <v>24.08</v>
      </c>
      <c r="G2601" t="n">
        <v>40.14</v>
      </c>
      <c r="H2601" t="n">
        <v>0.6899999999999999</v>
      </c>
      <c r="I2601" t="n">
        <v>36</v>
      </c>
      <c r="J2601" t="n">
        <v>120.91</v>
      </c>
      <c r="K2601" t="n">
        <v>43.4</v>
      </c>
      <c r="L2601" t="n">
        <v>4.75</v>
      </c>
      <c r="M2601" t="n">
        <v>34</v>
      </c>
      <c r="N2601" t="n">
        <v>17.76</v>
      </c>
      <c r="O2601" t="n">
        <v>15145.88</v>
      </c>
      <c r="P2601" t="n">
        <v>231.05</v>
      </c>
      <c r="Q2601" t="n">
        <v>608.9299999999999</v>
      </c>
      <c r="R2601" t="n">
        <v>69.36</v>
      </c>
      <c r="S2601" t="n">
        <v>46.36</v>
      </c>
      <c r="T2601" t="n">
        <v>11049.91</v>
      </c>
      <c r="U2601" t="n">
        <v>0.67</v>
      </c>
      <c r="V2601" t="n">
        <v>0.88</v>
      </c>
      <c r="W2601" t="n">
        <v>9.24</v>
      </c>
      <c r="X2601" t="n">
        <v>0.71</v>
      </c>
      <c r="Y2601" t="n">
        <v>1</v>
      </c>
      <c r="Z2601" t="n">
        <v>10</v>
      </c>
    </row>
    <row r="2602">
      <c r="A2602" t="n">
        <v>16</v>
      </c>
      <c r="B2602" t="n">
        <v>55</v>
      </c>
      <c r="C2602" t="inlineStr">
        <is>
          <t xml:space="preserve">CONCLUIDO	</t>
        </is>
      </c>
      <c r="D2602" t="n">
        <v>3.7152</v>
      </c>
      <c r="E2602" t="n">
        <v>26.92</v>
      </c>
      <c r="F2602" t="n">
        <v>24.02</v>
      </c>
      <c r="G2602" t="n">
        <v>42.39</v>
      </c>
      <c r="H2602" t="n">
        <v>0.73</v>
      </c>
      <c r="I2602" t="n">
        <v>34</v>
      </c>
      <c r="J2602" t="n">
        <v>121.23</v>
      </c>
      <c r="K2602" t="n">
        <v>43.4</v>
      </c>
      <c r="L2602" t="n">
        <v>5</v>
      </c>
      <c r="M2602" t="n">
        <v>32</v>
      </c>
      <c r="N2602" t="n">
        <v>17.83</v>
      </c>
      <c r="O2602" t="n">
        <v>15186.08</v>
      </c>
      <c r="P2602" t="n">
        <v>229.54</v>
      </c>
      <c r="Q2602" t="n">
        <v>608.98</v>
      </c>
      <c r="R2602" t="n">
        <v>67.34999999999999</v>
      </c>
      <c r="S2602" t="n">
        <v>46.36</v>
      </c>
      <c r="T2602" t="n">
        <v>10051.33</v>
      </c>
      <c r="U2602" t="n">
        <v>0.6899999999999999</v>
      </c>
      <c r="V2602" t="n">
        <v>0.89</v>
      </c>
      <c r="W2602" t="n">
        <v>9.23</v>
      </c>
      <c r="X2602" t="n">
        <v>0.65</v>
      </c>
      <c r="Y2602" t="n">
        <v>1</v>
      </c>
      <c r="Z2602" t="n">
        <v>10</v>
      </c>
    </row>
    <row r="2603">
      <c r="A2603" t="n">
        <v>17</v>
      </c>
      <c r="B2603" t="n">
        <v>55</v>
      </c>
      <c r="C2603" t="inlineStr">
        <is>
          <t xml:space="preserve">CONCLUIDO	</t>
        </is>
      </c>
      <c r="D2603" t="n">
        <v>3.7182</v>
      </c>
      <c r="E2603" t="n">
        <v>26.9</v>
      </c>
      <c r="F2603" t="n">
        <v>24.02</v>
      </c>
      <c r="G2603" t="n">
        <v>43.68</v>
      </c>
      <c r="H2603" t="n">
        <v>0.76</v>
      </c>
      <c r="I2603" t="n">
        <v>33</v>
      </c>
      <c r="J2603" t="n">
        <v>121.56</v>
      </c>
      <c r="K2603" t="n">
        <v>43.4</v>
      </c>
      <c r="L2603" t="n">
        <v>5.25</v>
      </c>
      <c r="M2603" t="n">
        <v>31</v>
      </c>
      <c r="N2603" t="n">
        <v>17.91</v>
      </c>
      <c r="O2603" t="n">
        <v>15226.31</v>
      </c>
      <c r="P2603" t="n">
        <v>228.84</v>
      </c>
      <c r="Q2603" t="n">
        <v>609.04</v>
      </c>
      <c r="R2603" t="n">
        <v>67.39</v>
      </c>
      <c r="S2603" t="n">
        <v>46.36</v>
      </c>
      <c r="T2603" t="n">
        <v>10079.52</v>
      </c>
      <c r="U2603" t="n">
        <v>0.6899999999999999</v>
      </c>
      <c r="V2603" t="n">
        <v>0.89</v>
      </c>
      <c r="W2603" t="n">
        <v>9.24</v>
      </c>
      <c r="X2603" t="n">
        <v>0.65</v>
      </c>
      <c r="Y2603" t="n">
        <v>1</v>
      </c>
      <c r="Z2603" t="n">
        <v>10</v>
      </c>
    </row>
    <row r="2604">
      <c r="A2604" t="n">
        <v>18</v>
      </c>
      <c r="B2604" t="n">
        <v>55</v>
      </c>
      <c r="C2604" t="inlineStr">
        <is>
          <t xml:space="preserve">CONCLUIDO	</t>
        </is>
      </c>
      <c r="D2604" t="n">
        <v>3.7316</v>
      </c>
      <c r="E2604" t="n">
        <v>26.8</v>
      </c>
      <c r="F2604" t="n">
        <v>23.97</v>
      </c>
      <c r="G2604" t="n">
        <v>46.4</v>
      </c>
      <c r="H2604" t="n">
        <v>0.8</v>
      </c>
      <c r="I2604" t="n">
        <v>31</v>
      </c>
      <c r="J2604" t="n">
        <v>121.89</v>
      </c>
      <c r="K2604" t="n">
        <v>43.4</v>
      </c>
      <c r="L2604" t="n">
        <v>5.5</v>
      </c>
      <c r="M2604" t="n">
        <v>29</v>
      </c>
      <c r="N2604" t="n">
        <v>17.99</v>
      </c>
      <c r="O2604" t="n">
        <v>15266.56</v>
      </c>
      <c r="P2604" t="n">
        <v>227.61</v>
      </c>
      <c r="Q2604" t="n">
        <v>608.9400000000001</v>
      </c>
      <c r="R2604" t="n">
        <v>65.84</v>
      </c>
      <c r="S2604" t="n">
        <v>46.36</v>
      </c>
      <c r="T2604" t="n">
        <v>9310.99</v>
      </c>
      <c r="U2604" t="n">
        <v>0.7</v>
      </c>
      <c r="V2604" t="n">
        <v>0.89</v>
      </c>
      <c r="W2604" t="n">
        <v>9.23</v>
      </c>
      <c r="X2604" t="n">
        <v>0.6</v>
      </c>
      <c r="Y2604" t="n">
        <v>1</v>
      </c>
      <c r="Z2604" t="n">
        <v>10</v>
      </c>
    </row>
    <row r="2605">
      <c r="A2605" t="n">
        <v>19</v>
      </c>
      <c r="B2605" t="n">
        <v>55</v>
      </c>
      <c r="C2605" t="inlineStr">
        <is>
          <t xml:space="preserve">CONCLUIDO	</t>
        </is>
      </c>
      <c r="D2605" t="n">
        <v>3.7373</v>
      </c>
      <c r="E2605" t="n">
        <v>26.76</v>
      </c>
      <c r="F2605" t="n">
        <v>23.96</v>
      </c>
      <c r="G2605" t="n">
        <v>47.91</v>
      </c>
      <c r="H2605" t="n">
        <v>0.83</v>
      </c>
      <c r="I2605" t="n">
        <v>30</v>
      </c>
      <c r="J2605" t="n">
        <v>122.21</v>
      </c>
      <c r="K2605" t="n">
        <v>43.4</v>
      </c>
      <c r="L2605" t="n">
        <v>5.75</v>
      </c>
      <c r="M2605" t="n">
        <v>28</v>
      </c>
      <c r="N2605" t="n">
        <v>18.06</v>
      </c>
      <c r="O2605" t="n">
        <v>15306.85</v>
      </c>
      <c r="P2605" t="n">
        <v>226.23</v>
      </c>
      <c r="Q2605" t="n">
        <v>608.8099999999999</v>
      </c>
      <c r="R2605" t="n">
        <v>65.47</v>
      </c>
      <c r="S2605" t="n">
        <v>46.36</v>
      </c>
      <c r="T2605" t="n">
        <v>9130.15</v>
      </c>
      <c r="U2605" t="n">
        <v>0.71</v>
      </c>
      <c r="V2605" t="n">
        <v>0.89</v>
      </c>
      <c r="W2605" t="n">
        <v>9.23</v>
      </c>
      <c r="X2605" t="n">
        <v>0.58</v>
      </c>
      <c r="Y2605" t="n">
        <v>1</v>
      </c>
      <c r="Z2605" t="n">
        <v>10</v>
      </c>
    </row>
    <row r="2606">
      <c r="A2606" t="n">
        <v>20</v>
      </c>
      <c r="B2606" t="n">
        <v>55</v>
      </c>
      <c r="C2606" t="inlineStr">
        <is>
          <t xml:space="preserve">CONCLUIDO	</t>
        </is>
      </c>
      <c r="D2606" t="n">
        <v>3.7486</v>
      </c>
      <c r="E2606" t="n">
        <v>26.68</v>
      </c>
      <c r="F2606" t="n">
        <v>23.92</v>
      </c>
      <c r="G2606" t="n">
        <v>51.26</v>
      </c>
      <c r="H2606" t="n">
        <v>0.86</v>
      </c>
      <c r="I2606" t="n">
        <v>28</v>
      </c>
      <c r="J2606" t="n">
        <v>122.54</v>
      </c>
      <c r="K2606" t="n">
        <v>43.4</v>
      </c>
      <c r="L2606" t="n">
        <v>6</v>
      </c>
      <c r="M2606" t="n">
        <v>26</v>
      </c>
      <c r="N2606" t="n">
        <v>18.14</v>
      </c>
      <c r="O2606" t="n">
        <v>15347.16</v>
      </c>
      <c r="P2606" t="n">
        <v>225.28</v>
      </c>
      <c r="Q2606" t="n">
        <v>608.87</v>
      </c>
      <c r="R2606" t="n">
        <v>64.63</v>
      </c>
      <c r="S2606" t="n">
        <v>46.36</v>
      </c>
      <c r="T2606" t="n">
        <v>8721.73</v>
      </c>
      <c r="U2606" t="n">
        <v>0.72</v>
      </c>
      <c r="V2606" t="n">
        <v>0.89</v>
      </c>
      <c r="W2606" t="n">
        <v>9.220000000000001</v>
      </c>
      <c r="X2606" t="n">
        <v>0.55</v>
      </c>
      <c r="Y2606" t="n">
        <v>1</v>
      </c>
      <c r="Z2606" t="n">
        <v>10</v>
      </c>
    </row>
    <row r="2607">
      <c r="A2607" t="n">
        <v>21</v>
      </c>
      <c r="B2607" t="n">
        <v>55</v>
      </c>
      <c r="C2607" t="inlineStr">
        <is>
          <t xml:space="preserve">CONCLUIDO	</t>
        </is>
      </c>
      <c r="D2607" t="n">
        <v>3.758</v>
      </c>
      <c r="E2607" t="n">
        <v>26.61</v>
      </c>
      <c r="F2607" t="n">
        <v>23.88</v>
      </c>
      <c r="G2607" t="n">
        <v>53.07</v>
      </c>
      <c r="H2607" t="n">
        <v>0.9</v>
      </c>
      <c r="I2607" t="n">
        <v>27</v>
      </c>
      <c r="J2607" t="n">
        <v>122.87</v>
      </c>
      <c r="K2607" t="n">
        <v>43.4</v>
      </c>
      <c r="L2607" t="n">
        <v>6.25</v>
      </c>
      <c r="M2607" t="n">
        <v>25</v>
      </c>
      <c r="N2607" t="n">
        <v>18.22</v>
      </c>
      <c r="O2607" t="n">
        <v>15387.5</v>
      </c>
      <c r="P2607" t="n">
        <v>224.01</v>
      </c>
      <c r="Q2607" t="n">
        <v>608.86</v>
      </c>
      <c r="R2607" t="n">
        <v>63.13</v>
      </c>
      <c r="S2607" t="n">
        <v>46.36</v>
      </c>
      <c r="T2607" t="n">
        <v>7979.26</v>
      </c>
      <c r="U2607" t="n">
        <v>0.73</v>
      </c>
      <c r="V2607" t="n">
        <v>0.89</v>
      </c>
      <c r="W2607" t="n">
        <v>9.220000000000001</v>
      </c>
      <c r="X2607" t="n">
        <v>0.51</v>
      </c>
      <c r="Y2607" t="n">
        <v>1</v>
      </c>
      <c r="Z2607" t="n">
        <v>10</v>
      </c>
    </row>
    <row r="2608">
      <c r="A2608" t="n">
        <v>22</v>
      </c>
      <c r="B2608" t="n">
        <v>55</v>
      </c>
      <c r="C2608" t="inlineStr">
        <is>
          <t xml:space="preserve">CONCLUIDO	</t>
        </is>
      </c>
      <c r="D2608" t="n">
        <v>3.762</v>
      </c>
      <c r="E2608" t="n">
        <v>26.58</v>
      </c>
      <c r="F2608" t="n">
        <v>23.88</v>
      </c>
      <c r="G2608" t="n">
        <v>55.1</v>
      </c>
      <c r="H2608" t="n">
        <v>0.93</v>
      </c>
      <c r="I2608" t="n">
        <v>26</v>
      </c>
      <c r="J2608" t="n">
        <v>123.19</v>
      </c>
      <c r="K2608" t="n">
        <v>43.4</v>
      </c>
      <c r="L2608" t="n">
        <v>6.5</v>
      </c>
      <c r="M2608" t="n">
        <v>24</v>
      </c>
      <c r="N2608" t="n">
        <v>18.29</v>
      </c>
      <c r="O2608" t="n">
        <v>15427.87</v>
      </c>
      <c r="P2608" t="n">
        <v>222.66</v>
      </c>
      <c r="Q2608" t="n">
        <v>608.87</v>
      </c>
      <c r="R2608" t="n">
        <v>63.02</v>
      </c>
      <c r="S2608" t="n">
        <v>46.36</v>
      </c>
      <c r="T2608" t="n">
        <v>7926.02</v>
      </c>
      <c r="U2608" t="n">
        <v>0.74</v>
      </c>
      <c r="V2608" t="n">
        <v>0.89</v>
      </c>
      <c r="W2608" t="n">
        <v>9.220000000000001</v>
      </c>
      <c r="X2608" t="n">
        <v>0.5</v>
      </c>
      <c r="Y2608" t="n">
        <v>1</v>
      </c>
      <c r="Z2608" t="n">
        <v>10</v>
      </c>
    </row>
    <row r="2609">
      <c r="A2609" t="n">
        <v>23</v>
      </c>
      <c r="B2609" t="n">
        <v>55</v>
      </c>
      <c r="C2609" t="inlineStr">
        <is>
          <t xml:space="preserve">CONCLUIDO	</t>
        </is>
      </c>
      <c r="D2609" t="n">
        <v>3.7701</v>
      </c>
      <c r="E2609" t="n">
        <v>26.52</v>
      </c>
      <c r="F2609" t="n">
        <v>23.84</v>
      </c>
      <c r="G2609" t="n">
        <v>57.22</v>
      </c>
      <c r="H2609" t="n">
        <v>0.96</v>
      </c>
      <c r="I2609" t="n">
        <v>25</v>
      </c>
      <c r="J2609" t="n">
        <v>123.52</v>
      </c>
      <c r="K2609" t="n">
        <v>43.4</v>
      </c>
      <c r="L2609" t="n">
        <v>6.75</v>
      </c>
      <c r="M2609" t="n">
        <v>23</v>
      </c>
      <c r="N2609" t="n">
        <v>18.37</v>
      </c>
      <c r="O2609" t="n">
        <v>15468.27</v>
      </c>
      <c r="P2609" t="n">
        <v>221.99</v>
      </c>
      <c r="Q2609" t="n">
        <v>608.84</v>
      </c>
      <c r="R2609" t="n">
        <v>62.13</v>
      </c>
      <c r="S2609" t="n">
        <v>46.36</v>
      </c>
      <c r="T2609" t="n">
        <v>7486</v>
      </c>
      <c r="U2609" t="n">
        <v>0.75</v>
      </c>
      <c r="V2609" t="n">
        <v>0.89</v>
      </c>
      <c r="W2609" t="n">
        <v>9.210000000000001</v>
      </c>
      <c r="X2609" t="n">
        <v>0.47</v>
      </c>
      <c r="Y2609" t="n">
        <v>1</v>
      </c>
      <c r="Z2609" t="n">
        <v>10</v>
      </c>
    </row>
    <row r="2610">
      <c r="A2610" t="n">
        <v>24</v>
      </c>
      <c r="B2610" t="n">
        <v>55</v>
      </c>
      <c r="C2610" t="inlineStr">
        <is>
          <t xml:space="preserve">CONCLUIDO	</t>
        </is>
      </c>
      <c r="D2610" t="n">
        <v>3.7755</v>
      </c>
      <c r="E2610" t="n">
        <v>26.49</v>
      </c>
      <c r="F2610" t="n">
        <v>23.83</v>
      </c>
      <c r="G2610" t="n">
        <v>59.57</v>
      </c>
      <c r="H2610" t="n">
        <v>1</v>
      </c>
      <c r="I2610" t="n">
        <v>24</v>
      </c>
      <c r="J2610" t="n">
        <v>123.85</v>
      </c>
      <c r="K2610" t="n">
        <v>43.4</v>
      </c>
      <c r="L2610" t="n">
        <v>7</v>
      </c>
      <c r="M2610" t="n">
        <v>22</v>
      </c>
      <c r="N2610" t="n">
        <v>18.45</v>
      </c>
      <c r="O2610" t="n">
        <v>15508.69</v>
      </c>
      <c r="P2610" t="n">
        <v>220.85</v>
      </c>
      <c r="Q2610" t="n">
        <v>608.83</v>
      </c>
      <c r="R2610" t="n">
        <v>61.68</v>
      </c>
      <c r="S2610" t="n">
        <v>46.36</v>
      </c>
      <c r="T2610" t="n">
        <v>7267.61</v>
      </c>
      <c r="U2610" t="n">
        <v>0.75</v>
      </c>
      <c r="V2610" t="n">
        <v>0.89</v>
      </c>
      <c r="W2610" t="n">
        <v>9.210000000000001</v>
      </c>
      <c r="X2610" t="n">
        <v>0.46</v>
      </c>
      <c r="Y2610" t="n">
        <v>1</v>
      </c>
      <c r="Z2610" t="n">
        <v>10</v>
      </c>
    </row>
    <row r="2611">
      <c r="A2611" t="n">
        <v>25</v>
      </c>
      <c r="B2611" t="n">
        <v>55</v>
      </c>
      <c r="C2611" t="inlineStr">
        <is>
          <t xml:space="preserve">CONCLUIDO	</t>
        </is>
      </c>
      <c r="D2611" t="n">
        <v>3.7816</v>
      </c>
      <c r="E2611" t="n">
        <v>26.44</v>
      </c>
      <c r="F2611" t="n">
        <v>23.81</v>
      </c>
      <c r="G2611" t="n">
        <v>62.11</v>
      </c>
      <c r="H2611" t="n">
        <v>1.03</v>
      </c>
      <c r="I2611" t="n">
        <v>23</v>
      </c>
      <c r="J2611" t="n">
        <v>124.18</v>
      </c>
      <c r="K2611" t="n">
        <v>43.4</v>
      </c>
      <c r="L2611" t="n">
        <v>7.25</v>
      </c>
      <c r="M2611" t="n">
        <v>21</v>
      </c>
      <c r="N2611" t="n">
        <v>18.53</v>
      </c>
      <c r="O2611" t="n">
        <v>15549.15</v>
      </c>
      <c r="P2611" t="n">
        <v>219.59</v>
      </c>
      <c r="Q2611" t="n">
        <v>608.9299999999999</v>
      </c>
      <c r="R2611" t="n">
        <v>61.06</v>
      </c>
      <c r="S2611" t="n">
        <v>46.36</v>
      </c>
      <c r="T2611" t="n">
        <v>6962.34</v>
      </c>
      <c r="U2611" t="n">
        <v>0.76</v>
      </c>
      <c r="V2611" t="n">
        <v>0.89</v>
      </c>
      <c r="W2611" t="n">
        <v>9.210000000000001</v>
      </c>
      <c r="X2611" t="n">
        <v>0.44</v>
      </c>
      <c r="Y2611" t="n">
        <v>1</v>
      </c>
      <c r="Z2611" t="n">
        <v>10</v>
      </c>
    </row>
    <row r="2612">
      <c r="A2612" t="n">
        <v>26</v>
      </c>
      <c r="B2612" t="n">
        <v>55</v>
      </c>
      <c r="C2612" t="inlineStr">
        <is>
          <t xml:space="preserve">CONCLUIDO	</t>
        </is>
      </c>
      <c r="D2612" t="n">
        <v>3.7866</v>
      </c>
      <c r="E2612" t="n">
        <v>26.41</v>
      </c>
      <c r="F2612" t="n">
        <v>23.8</v>
      </c>
      <c r="G2612" t="n">
        <v>64.91</v>
      </c>
      <c r="H2612" t="n">
        <v>1.06</v>
      </c>
      <c r="I2612" t="n">
        <v>22</v>
      </c>
      <c r="J2612" t="n">
        <v>124.51</v>
      </c>
      <c r="K2612" t="n">
        <v>43.4</v>
      </c>
      <c r="L2612" t="n">
        <v>7.5</v>
      </c>
      <c r="M2612" t="n">
        <v>20</v>
      </c>
      <c r="N2612" t="n">
        <v>18.61</v>
      </c>
      <c r="O2612" t="n">
        <v>15589.63</v>
      </c>
      <c r="P2612" t="n">
        <v>218.45</v>
      </c>
      <c r="Q2612" t="n">
        <v>608.84</v>
      </c>
      <c r="R2612" t="n">
        <v>60.55</v>
      </c>
      <c r="S2612" t="n">
        <v>46.36</v>
      </c>
      <c r="T2612" t="n">
        <v>6714.74</v>
      </c>
      <c r="U2612" t="n">
        <v>0.77</v>
      </c>
      <c r="V2612" t="n">
        <v>0.9</v>
      </c>
      <c r="W2612" t="n">
        <v>9.220000000000001</v>
      </c>
      <c r="X2612" t="n">
        <v>0.43</v>
      </c>
      <c r="Y2612" t="n">
        <v>1</v>
      </c>
      <c r="Z2612" t="n">
        <v>10</v>
      </c>
    </row>
    <row r="2613">
      <c r="A2613" t="n">
        <v>27</v>
      </c>
      <c r="B2613" t="n">
        <v>55</v>
      </c>
      <c r="C2613" t="inlineStr">
        <is>
          <t xml:space="preserve">CONCLUIDO	</t>
        </is>
      </c>
      <c r="D2613" t="n">
        <v>3.7856</v>
      </c>
      <c r="E2613" t="n">
        <v>26.42</v>
      </c>
      <c r="F2613" t="n">
        <v>23.81</v>
      </c>
      <c r="G2613" t="n">
        <v>64.93000000000001</v>
      </c>
      <c r="H2613" t="n">
        <v>1.1</v>
      </c>
      <c r="I2613" t="n">
        <v>22</v>
      </c>
      <c r="J2613" t="n">
        <v>124.83</v>
      </c>
      <c r="K2613" t="n">
        <v>43.4</v>
      </c>
      <c r="L2613" t="n">
        <v>7.75</v>
      </c>
      <c r="M2613" t="n">
        <v>20</v>
      </c>
      <c r="N2613" t="n">
        <v>18.68</v>
      </c>
      <c r="O2613" t="n">
        <v>15630.14</v>
      </c>
      <c r="P2613" t="n">
        <v>217.3</v>
      </c>
      <c r="Q2613" t="n">
        <v>608.83</v>
      </c>
      <c r="R2613" t="n">
        <v>60.75</v>
      </c>
      <c r="S2613" t="n">
        <v>46.36</v>
      </c>
      <c r="T2613" t="n">
        <v>6814.94</v>
      </c>
      <c r="U2613" t="n">
        <v>0.76</v>
      </c>
      <c r="V2613" t="n">
        <v>0.9</v>
      </c>
      <c r="W2613" t="n">
        <v>9.220000000000001</v>
      </c>
      <c r="X2613" t="n">
        <v>0.43</v>
      </c>
      <c r="Y2613" t="n">
        <v>1</v>
      </c>
      <c r="Z2613" t="n">
        <v>10</v>
      </c>
    </row>
    <row r="2614">
      <c r="A2614" t="n">
        <v>28</v>
      </c>
      <c r="B2614" t="n">
        <v>55</v>
      </c>
      <c r="C2614" t="inlineStr">
        <is>
          <t xml:space="preserve">CONCLUIDO	</t>
        </is>
      </c>
      <c r="D2614" t="n">
        <v>3.7943</v>
      </c>
      <c r="E2614" t="n">
        <v>26.36</v>
      </c>
      <c r="F2614" t="n">
        <v>23.77</v>
      </c>
      <c r="G2614" t="n">
        <v>67.91</v>
      </c>
      <c r="H2614" t="n">
        <v>1.13</v>
      </c>
      <c r="I2614" t="n">
        <v>21</v>
      </c>
      <c r="J2614" t="n">
        <v>125.16</v>
      </c>
      <c r="K2614" t="n">
        <v>43.4</v>
      </c>
      <c r="L2614" t="n">
        <v>8</v>
      </c>
      <c r="M2614" t="n">
        <v>19</v>
      </c>
      <c r="N2614" t="n">
        <v>18.76</v>
      </c>
      <c r="O2614" t="n">
        <v>15670.68</v>
      </c>
      <c r="P2614" t="n">
        <v>216.28</v>
      </c>
      <c r="Q2614" t="n">
        <v>608.86</v>
      </c>
      <c r="R2614" t="n">
        <v>59.77</v>
      </c>
      <c r="S2614" t="n">
        <v>46.36</v>
      </c>
      <c r="T2614" t="n">
        <v>6325.69</v>
      </c>
      <c r="U2614" t="n">
        <v>0.78</v>
      </c>
      <c r="V2614" t="n">
        <v>0.9</v>
      </c>
      <c r="W2614" t="n">
        <v>9.210000000000001</v>
      </c>
      <c r="X2614" t="n">
        <v>0.4</v>
      </c>
      <c r="Y2614" t="n">
        <v>1</v>
      </c>
      <c r="Z2614" t="n">
        <v>10</v>
      </c>
    </row>
    <row r="2615">
      <c r="A2615" t="n">
        <v>29</v>
      </c>
      <c r="B2615" t="n">
        <v>55</v>
      </c>
      <c r="C2615" t="inlineStr">
        <is>
          <t xml:space="preserve">CONCLUIDO	</t>
        </is>
      </c>
      <c r="D2615" t="n">
        <v>3.8008</v>
      </c>
      <c r="E2615" t="n">
        <v>26.31</v>
      </c>
      <c r="F2615" t="n">
        <v>23.75</v>
      </c>
      <c r="G2615" t="n">
        <v>71.23999999999999</v>
      </c>
      <c r="H2615" t="n">
        <v>1.16</v>
      </c>
      <c r="I2615" t="n">
        <v>20</v>
      </c>
      <c r="J2615" t="n">
        <v>125.49</v>
      </c>
      <c r="K2615" t="n">
        <v>43.4</v>
      </c>
      <c r="L2615" t="n">
        <v>8.25</v>
      </c>
      <c r="M2615" t="n">
        <v>18</v>
      </c>
      <c r="N2615" t="n">
        <v>18.84</v>
      </c>
      <c r="O2615" t="n">
        <v>15711.24</v>
      </c>
      <c r="P2615" t="n">
        <v>215.2</v>
      </c>
      <c r="Q2615" t="n">
        <v>608.8</v>
      </c>
      <c r="R2615" t="n">
        <v>59.06</v>
      </c>
      <c r="S2615" t="n">
        <v>46.36</v>
      </c>
      <c r="T2615" t="n">
        <v>5977.31</v>
      </c>
      <c r="U2615" t="n">
        <v>0.78</v>
      </c>
      <c r="V2615" t="n">
        <v>0.9</v>
      </c>
      <c r="W2615" t="n">
        <v>9.210000000000001</v>
      </c>
      <c r="X2615" t="n">
        <v>0.38</v>
      </c>
      <c r="Y2615" t="n">
        <v>1</v>
      </c>
      <c r="Z2615" t="n">
        <v>10</v>
      </c>
    </row>
    <row r="2616">
      <c r="A2616" t="n">
        <v>30</v>
      </c>
      <c r="B2616" t="n">
        <v>55</v>
      </c>
      <c r="C2616" t="inlineStr">
        <is>
          <t xml:space="preserve">CONCLUIDO	</t>
        </is>
      </c>
      <c r="D2616" t="n">
        <v>3.8074</v>
      </c>
      <c r="E2616" t="n">
        <v>26.26</v>
      </c>
      <c r="F2616" t="n">
        <v>23.73</v>
      </c>
      <c r="G2616" t="n">
        <v>74.93000000000001</v>
      </c>
      <c r="H2616" t="n">
        <v>1.19</v>
      </c>
      <c r="I2616" t="n">
        <v>19</v>
      </c>
      <c r="J2616" t="n">
        <v>125.82</v>
      </c>
      <c r="K2616" t="n">
        <v>43.4</v>
      </c>
      <c r="L2616" t="n">
        <v>8.5</v>
      </c>
      <c r="M2616" t="n">
        <v>17</v>
      </c>
      <c r="N2616" t="n">
        <v>18.92</v>
      </c>
      <c r="O2616" t="n">
        <v>15751.84</v>
      </c>
      <c r="P2616" t="n">
        <v>213.91</v>
      </c>
      <c r="Q2616" t="n">
        <v>608.83</v>
      </c>
      <c r="R2616" t="n">
        <v>58.49</v>
      </c>
      <c r="S2616" t="n">
        <v>46.36</v>
      </c>
      <c r="T2616" t="n">
        <v>5697.61</v>
      </c>
      <c r="U2616" t="n">
        <v>0.79</v>
      </c>
      <c r="V2616" t="n">
        <v>0.9</v>
      </c>
      <c r="W2616" t="n">
        <v>9.210000000000001</v>
      </c>
      <c r="X2616" t="n">
        <v>0.35</v>
      </c>
      <c r="Y2616" t="n">
        <v>1</v>
      </c>
      <c r="Z2616" t="n">
        <v>10</v>
      </c>
    </row>
    <row r="2617">
      <c r="A2617" t="n">
        <v>31</v>
      </c>
      <c r="B2617" t="n">
        <v>55</v>
      </c>
      <c r="C2617" t="inlineStr">
        <is>
          <t xml:space="preserve">CONCLUIDO	</t>
        </is>
      </c>
      <c r="D2617" t="n">
        <v>3.8054</v>
      </c>
      <c r="E2617" t="n">
        <v>26.28</v>
      </c>
      <c r="F2617" t="n">
        <v>23.74</v>
      </c>
      <c r="G2617" t="n">
        <v>74.97</v>
      </c>
      <c r="H2617" t="n">
        <v>1.22</v>
      </c>
      <c r="I2617" t="n">
        <v>19</v>
      </c>
      <c r="J2617" t="n">
        <v>126.15</v>
      </c>
      <c r="K2617" t="n">
        <v>43.4</v>
      </c>
      <c r="L2617" t="n">
        <v>8.75</v>
      </c>
      <c r="M2617" t="n">
        <v>17</v>
      </c>
      <c r="N2617" t="n">
        <v>19</v>
      </c>
      <c r="O2617" t="n">
        <v>15792.46</v>
      </c>
      <c r="P2617" t="n">
        <v>213.48</v>
      </c>
      <c r="Q2617" t="n">
        <v>608.8200000000001</v>
      </c>
      <c r="R2617" t="n">
        <v>58.67</v>
      </c>
      <c r="S2617" t="n">
        <v>46.36</v>
      </c>
      <c r="T2617" t="n">
        <v>5787.19</v>
      </c>
      <c r="U2617" t="n">
        <v>0.79</v>
      </c>
      <c r="V2617" t="n">
        <v>0.9</v>
      </c>
      <c r="W2617" t="n">
        <v>9.210000000000001</v>
      </c>
      <c r="X2617" t="n">
        <v>0.37</v>
      </c>
      <c r="Y2617" t="n">
        <v>1</v>
      </c>
      <c r="Z2617" t="n">
        <v>10</v>
      </c>
    </row>
    <row r="2618">
      <c r="A2618" t="n">
        <v>32</v>
      </c>
      <c r="B2618" t="n">
        <v>55</v>
      </c>
      <c r="C2618" t="inlineStr">
        <is>
          <t xml:space="preserve">CONCLUIDO	</t>
        </is>
      </c>
      <c r="D2618" t="n">
        <v>3.8135</v>
      </c>
      <c r="E2618" t="n">
        <v>26.22</v>
      </c>
      <c r="F2618" t="n">
        <v>23.71</v>
      </c>
      <c r="G2618" t="n">
        <v>79.03</v>
      </c>
      <c r="H2618" t="n">
        <v>1.26</v>
      </c>
      <c r="I2618" t="n">
        <v>18</v>
      </c>
      <c r="J2618" t="n">
        <v>126.48</v>
      </c>
      <c r="K2618" t="n">
        <v>43.4</v>
      </c>
      <c r="L2618" t="n">
        <v>9</v>
      </c>
      <c r="M2618" t="n">
        <v>16</v>
      </c>
      <c r="N2618" t="n">
        <v>19.08</v>
      </c>
      <c r="O2618" t="n">
        <v>15833.12</v>
      </c>
      <c r="P2618" t="n">
        <v>212.07</v>
      </c>
      <c r="Q2618" t="n">
        <v>608.83</v>
      </c>
      <c r="R2618" t="n">
        <v>57.98</v>
      </c>
      <c r="S2618" t="n">
        <v>46.36</v>
      </c>
      <c r="T2618" t="n">
        <v>5447.33</v>
      </c>
      <c r="U2618" t="n">
        <v>0.8</v>
      </c>
      <c r="V2618" t="n">
        <v>0.9</v>
      </c>
      <c r="W2618" t="n">
        <v>9.199999999999999</v>
      </c>
      <c r="X2618" t="n">
        <v>0.34</v>
      </c>
      <c r="Y2618" t="n">
        <v>1</v>
      </c>
      <c r="Z2618" t="n">
        <v>10</v>
      </c>
    </row>
    <row r="2619">
      <c r="A2619" t="n">
        <v>33</v>
      </c>
      <c r="B2619" t="n">
        <v>55</v>
      </c>
      <c r="C2619" t="inlineStr">
        <is>
          <t xml:space="preserve">CONCLUIDO	</t>
        </is>
      </c>
      <c r="D2619" t="n">
        <v>3.8142</v>
      </c>
      <c r="E2619" t="n">
        <v>26.22</v>
      </c>
      <c r="F2619" t="n">
        <v>23.7</v>
      </c>
      <c r="G2619" t="n">
        <v>79.01000000000001</v>
      </c>
      <c r="H2619" t="n">
        <v>1.29</v>
      </c>
      <c r="I2619" t="n">
        <v>18</v>
      </c>
      <c r="J2619" t="n">
        <v>126.81</v>
      </c>
      <c r="K2619" t="n">
        <v>43.4</v>
      </c>
      <c r="L2619" t="n">
        <v>9.25</v>
      </c>
      <c r="M2619" t="n">
        <v>16</v>
      </c>
      <c r="N2619" t="n">
        <v>19.16</v>
      </c>
      <c r="O2619" t="n">
        <v>15873.8</v>
      </c>
      <c r="P2619" t="n">
        <v>211.03</v>
      </c>
      <c r="Q2619" t="n">
        <v>608.86</v>
      </c>
      <c r="R2619" t="n">
        <v>57.61</v>
      </c>
      <c r="S2619" t="n">
        <v>46.36</v>
      </c>
      <c r="T2619" t="n">
        <v>5262.13</v>
      </c>
      <c r="U2619" t="n">
        <v>0.8</v>
      </c>
      <c r="V2619" t="n">
        <v>0.9</v>
      </c>
      <c r="W2619" t="n">
        <v>9.210000000000001</v>
      </c>
      <c r="X2619" t="n">
        <v>0.33</v>
      </c>
      <c r="Y2619" t="n">
        <v>1</v>
      </c>
      <c r="Z2619" t="n">
        <v>10</v>
      </c>
    </row>
    <row r="2620">
      <c r="A2620" t="n">
        <v>34</v>
      </c>
      <c r="B2620" t="n">
        <v>55</v>
      </c>
      <c r="C2620" t="inlineStr">
        <is>
          <t xml:space="preserve">CONCLUIDO	</t>
        </is>
      </c>
      <c r="D2620" t="n">
        <v>3.8203</v>
      </c>
      <c r="E2620" t="n">
        <v>26.18</v>
      </c>
      <c r="F2620" t="n">
        <v>23.69</v>
      </c>
      <c r="G2620" t="n">
        <v>83.59999999999999</v>
      </c>
      <c r="H2620" t="n">
        <v>1.32</v>
      </c>
      <c r="I2620" t="n">
        <v>17</v>
      </c>
      <c r="J2620" t="n">
        <v>127.14</v>
      </c>
      <c r="K2620" t="n">
        <v>43.4</v>
      </c>
      <c r="L2620" t="n">
        <v>9.5</v>
      </c>
      <c r="M2620" t="n">
        <v>15</v>
      </c>
      <c r="N2620" t="n">
        <v>19.24</v>
      </c>
      <c r="O2620" t="n">
        <v>15914.51</v>
      </c>
      <c r="P2620" t="n">
        <v>209.49</v>
      </c>
      <c r="Q2620" t="n">
        <v>608.85</v>
      </c>
      <c r="R2620" t="n">
        <v>57.03</v>
      </c>
      <c r="S2620" t="n">
        <v>46.36</v>
      </c>
      <c r="T2620" t="n">
        <v>4977.75</v>
      </c>
      <c r="U2620" t="n">
        <v>0.8100000000000001</v>
      </c>
      <c r="V2620" t="n">
        <v>0.9</v>
      </c>
      <c r="W2620" t="n">
        <v>9.210000000000001</v>
      </c>
      <c r="X2620" t="n">
        <v>0.31</v>
      </c>
      <c r="Y2620" t="n">
        <v>1</v>
      </c>
      <c r="Z2620" t="n">
        <v>10</v>
      </c>
    </row>
    <row r="2621">
      <c r="A2621" t="n">
        <v>35</v>
      </c>
      <c r="B2621" t="n">
        <v>55</v>
      </c>
      <c r="C2621" t="inlineStr">
        <is>
          <t xml:space="preserve">CONCLUIDO	</t>
        </is>
      </c>
      <c r="D2621" t="n">
        <v>3.819</v>
      </c>
      <c r="E2621" t="n">
        <v>26.18</v>
      </c>
      <c r="F2621" t="n">
        <v>23.69</v>
      </c>
      <c r="G2621" t="n">
        <v>83.63</v>
      </c>
      <c r="H2621" t="n">
        <v>1.35</v>
      </c>
      <c r="I2621" t="n">
        <v>17</v>
      </c>
      <c r="J2621" t="n">
        <v>127.47</v>
      </c>
      <c r="K2621" t="n">
        <v>43.4</v>
      </c>
      <c r="L2621" t="n">
        <v>9.75</v>
      </c>
      <c r="M2621" t="n">
        <v>15</v>
      </c>
      <c r="N2621" t="n">
        <v>19.32</v>
      </c>
      <c r="O2621" t="n">
        <v>15955.25</v>
      </c>
      <c r="P2621" t="n">
        <v>209</v>
      </c>
      <c r="Q2621" t="n">
        <v>608.8200000000001</v>
      </c>
      <c r="R2621" t="n">
        <v>57.4</v>
      </c>
      <c r="S2621" t="n">
        <v>46.36</v>
      </c>
      <c r="T2621" t="n">
        <v>5162.63</v>
      </c>
      <c r="U2621" t="n">
        <v>0.8100000000000001</v>
      </c>
      <c r="V2621" t="n">
        <v>0.9</v>
      </c>
      <c r="W2621" t="n">
        <v>9.210000000000001</v>
      </c>
      <c r="X2621" t="n">
        <v>0.32</v>
      </c>
      <c r="Y2621" t="n">
        <v>1</v>
      </c>
      <c r="Z2621" t="n">
        <v>10</v>
      </c>
    </row>
    <row r="2622">
      <c r="A2622" t="n">
        <v>36</v>
      </c>
      <c r="B2622" t="n">
        <v>55</v>
      </c>
      <c r="C2622" t="inlineStr">
        <is>
          <t xml:space="preserve">CONCLUIDO	</t>
        </is>
      </c>
      <c r="D2622" t="n">
        <v>3.827</v>
      </c>
      <c r="E2622" t="n">
        <v>26.13</v>
      </c>
      <c r="F2622" t="n">
        <v>23.66</v>
      </c>
      <c r="G2622" t="n">
        <v>88.73999999999999</v>
      </c>
      <c r="H2622" t="n">
        <v>1.38</v>
      </c>
      <c r="I2622" t="n">
        <v>16</v>
      </c>
      <c r="J2622" t="n">
        <v>127.8</v>
      </c>
      <c r="K2622" t="n">
        <v>43.4</v>
      </c>
      <c r="L2622" t="n">
        <v>10</v>
      </c>
      <c r="M2622" t="n">
        <v>14</v>
      </c>
      <c r="N2622" t="n">
        <v>19.4</v>
      </c>
      <c r="O2622" t="n">
        <v>15996.02</v>
      </c>
      <c r="P2622" t="n">
        <v>207.57</v>
      </c>
      <c r="Q2622" t="n">
        <v>608.83</v>
      </c>
      <c r="R2622" t="n">
        <v>56.66</v>
      </c>
      <c r="S2622" t="n">
        <v>46.36</v>
      </c>
      <c r="T2622" t="n">
        <v>4796.87</v>
      </c>
      <c r="U2622" t="n">
        <v>0.82</v>
      </c>
      <c r="V2622" t="n">
        <v>0.9</v>
      </c>
      <c r="W2622" t="n">
        <v>9.199999999999999</v>
      </c>
      <c r="X2622" t="n">
        <v>0.29</v>
      </c>
      <c r="Y2622" t="n">
        <v>1</v>
      </c>
      <c r="Z2622" t="n">
        <v>10</v>
      </c>
    </row>
    <row r="2623">
      <c r="A2623" t="n">
        <v>37</v>
      </c>
      <c r="B2623" t="n">
        <v>55</v>
      </c>
      <c r="C2623" t="inlineStr">
        <is>
          <t xml:space="preserve">CONCLUIDO	</t>
        </is>
      </c>
      <c r="D2623" t="n">
        <v>3.8236</v>
      </c>
      <c r="E2623" t="n">
        <v>26.15</v>
      </c>
      <c r="F2623" t="n">
        <v>23.69</v>
      </c>
      <c r="G2623" t="n">
        <v>88.83</v>
      </c>
      <c r="H2623" t="n">
        <v>1.41</v>
      </c>
      <c r="I2623" t="n">
        <v>16</v>
      </c>
      <c r="J2623" t="n">
        <v>128.13</v>
      </c>
      <c r="K2623" t="n">
        <v>43.4</v>
      </c>
      <c r="L2623" t="n">
        <v>10.25</v>
      </c>
      <c r="M2623" t="n">
        <v>14</v>
      </c>
      <c r="N2623" t="n">
        <v>19.48</v>
      </c>
      <c r="O2623" t="n">
        <v>16036.82</v>
      </c>
      <c r="P2623" t="n">
        <v>206.82</v>
      </c>
      <c r="Q2623" t="n">
        <v>608.77</v>
      </c>
      <c r="R2623" t="n">
        <v>57.24</v>
      </c>
      <c r="S2623" t="n">
        <v>46.36</v>
      </c>
      <c r="T2623" t="n">
        <v>5085.16</v>
      </c>
      <c r="U2623" t="n">
        <v>0.8100000000000001</v>
      </c>
      <c r="V2623" t="n">
        <v>0.9</v>
      </c>
      <c r="W2623" t="n">
        <v>9.199999999999999</v>
      </c>
      <c r="X2623" t="n">
        <v>0.32</v>
      </c>
      <c r="Y2623" t="n">
        <v>1</v>
      </c>
      <c r="Z2623" t="n">
        <v>10</v>
      </c>
    </row>
    <row r="2624">
      <c r="A2624" t="n">
        <v>38</v>
      </c>
      <c r="B2624" t="n">
        <v>55</v>
      </c>
      <c r="C2624" t="inlineStr">
        <is>
          <t xml:space="preserve">CONCLUIDO	</t>
        </is>
      </c>
      <c r="D2624" t="n">
        <v>3.8308</v>
      </c>
      <c r="E2624" t="n">
        <v>26.1</v>
      </c>
      <c r="F2624" t="n">
        <v>23.66</v>
      </c>
      <c r="G2624" t="n">
        <v>94.65000000000001</v>
      </c>
      <c r="H2624" t="n">
        <v>1.44</v>
      </c>
      <c r="I2624" t="n">
        <v>15</v>
      </c>
      <c r="J2624" t="n">
        <v>128.46</v>
      </c>
      <c r="K2624" t="n">
        <v>43.4</v>
      </c>
      <c r="L2624" t="n">
        <v>10.5</v>
      </c>
      <c r="M2624" t="n">
        <v>13</v>
      </c>
      <c r="N2624" t="n">
        <v>19.56</v>
      </c>
      <c r="O2624" t="n">
        <v>16077.65</v>
      </c>
      <c r="P2624" t="n">
        <v>205.01</v>
      </c>
      <c r="Q2624" t="n">
        <v>608.75</v>
      </c>
      <c r="R2624" t="n">
        <v>56.35</v>
      </c>
      <c r="S2624" t="n">
        <v>46.36</v>
      </c>
      <c r="T2624" t="n">
        <v>4648.62</v>
      </c>
      <c r="U2624" t="n">
        <v>0.82</v>
      </c>
      <c r="V2624" t="n">
        <v>0.9</v>
      </c>
      <c r="W2624" t="n">
        <v>9.199999999999999</v>
      </c>
      <c r="X2624" t="n">
        <v>0.29</v>
      </c>
      <c r="Y2624" t="n">
        <v>1</v>
      </c>
      <c r="Z2624" t="n">
        <v>10</v>
      </c>
    </row>
    <row r="2625">
      <c r="A2625" t="n">
        <v>39</v>
      </c>
      <c r="B2625" t="n">
        <v>55</v>
      </c>
      <c r="C2625" t="inlineStr">
        <is>
          <t xml:space="preserve">CONCLUIDO	</t>
        </is>
      </c>
      <c r="D2625" t="n">
        <v>3.8327</v>
      </c>
      <c r="E2625" t="n">
        <v>26.09</v>
      </c>
      <c r="F2625" t="n">
        <v>23.65</v>
      </c>
      <c r="G2625" t="n">
        <v>94.59999999999999</v>
      </c>
      <c r="H2625" t="n">
        <v>1.47</v>
      </c>
      <c r="I2625" t="n">
        <v>15</v>
      </c>
      <c r="J2625" t="n">
        <v>128.79</v>
      </c>
      <c r="K2625" t="n">
        <v>43.4</v>
      </c>
      <c r="L2625" t="n">
        <v>10.75</v>
      </c>
      <c r="M2625" t="n">
        <v>13</v>
      </c>
      <c r="N2625" t="n">
        <v>19.64</v>
      </c>
      <c r="O2625" t="n">
        <v>16118.5</v>
      </c>
      <c r="P2625" t="n">
        <v>204.78</v>
      </c>
      <c r="Q2625" t="n">
        <v>608.8</v>
      </c>
      <c r="R2625" t="n">
        <v>55.88</v>
      </c>
      <c r="S2625" t="n">
        <v>46.36</v>
      </c>
      <c r="T2625" t="n">
        <v>4410.25</v>
      </c>
      <c r="U2625" t="n">
        <v>0.83</v>
      </c>
      <c r="V2625" t="n">
        <v>0.9</v>
      </c>
      <c r="W2625" t="n">
        <v>9.210000000000001</v>
      </c>
      <c r="X2625" t="n">
        <v>0.28</v>
      </c>
      <c r="Y2625" t="n">
        <v>1</v>
      </c>
      <c r="Z2625" t="n">
        <v>10</v>
      </c>
    </row>
    <row r="2626">
      <c r="A2626" t="n">
        <v>40</v>
      </c>
      <c r="B2626" t="n">
        <v>55</v>
      </c>
      <c r="C2626" t="inlineStr">
        <is>
          <t xml:space="preserve">CONCLUIDO	</t>
        </is>
      </c>
      <c r="D2626" t="n">
        <v>3.8323</v>
      </c>
      <c r="E2626" t="n">
        <v>26.09</v>
      </c>
      <c r="F2626" t="n">
        <v>23.65</v>
      </c>
      <c r="G2626" t="n">
        <v>94.61</v>
      </c>
      <c r="H2626" t="n">
        <v>1.5</v>
      </c>
      <c r="I2626" t="n">
        <v>15</v>
      </c>
      <c r="J2626" t="n">
        <v>129.13</v>
      </c>
      <c r="K2626" t="n">
        <v>43.4</v>
      </c>
      <c r="L2626" t="n">
        <v>11</v>
      </c>
      <c r="M2626" t="n">
        <v>13</v>
      </c>
      <c r="N2626" t="n">
        <v>19.73</v>
      </c>
      <c r="O2626" t="n">
        <v>16159.39</v>
      </c>
      <c r="P2626" t="n">
        <v>203.04</v>
      </c>
      <c r="Q2626" t="n">
        <v>608.84</v>
      </c>
      <c r="R2626" t="n">
        <v>56.07</v>
      </c>
      <c r="S2626" t="n">
        <v>46.36</v>
      </c>
      <c r="T2626" t="n">
        <v>4506.8</v>
      </c>
      <c r="U2626" t="n">
        <v>0.83</v>
      </c>
      <c r="V2626" t="n">
        <v>0.9</v>
      </c>
      <c r="W2626" t="n">
        <v>9.199999999999999</v>
      </c>
      <c r="X2626" t="n">
        <v>0.28</v>
      </c>
      <c r="Y2626" t="n">
        <v>1</v>
      </c>
      <c r="Z2626" t="n">
        <v>10</v>
      </c>
    </row>
    <row r="2627">
      <c r="A2627" t="n">
        <v>41</v>
      </c>
      <c r="B2627" t="n">
        <v>55</v>
      </c>
      <c r="C2627" t="inlineStr">
        <is>
          <t xml:space="preserve">CONCLUIDO	</t>
        </is>
      </c>
      <c r="D2627" t="n">
        <v>3.8402</v>
      </c>
      <c r="E2627" t="n">
        <v>26.04</v>
      </c>
      <c r="F2627" t="n">
        <v>23.62</v>
      </c>
      <c r="G2627" t="n">
        <v>101.24</v>
      </c>
      <c r="H2627" t="n">
        <v>1.54</v>
      </c>
      <c r="I2627" t="n">
        <v>14</v>
      </c>
      <c r="J2627" t="n">
        <v>129.46</v>
      </c>
      <c r="K2627" t="n">
        <v>43.4</v>
      </c>
      <c r="L2627" t="n">
        <v>11.25</v>
      </c>
      <c r="M2627" t="n">
        <v>12</v>
      </c>
      <c r="N2627" t="n">
        <v>19.81</v>
      </c>
      <c r="O2627" t="n">
        <v>16200.3</v>
      </c>
      <c r="P2627" t="n">
        <v>201.94</v>
      </c>
      <c r="Q2627" t="n">
        <v>608.83</v>
      </c>
      <c r="R2627" t="n">
        <v>55.13</v>
      </c>
      <c r="S2627" t="n">
        <v>46.36</v>
      </c>
      <c r="T2627" t="n">
        <v>4040.67</v>
      </c>
      <c r="U2627" t="n">
        <v>0.84</v>
      </c>
      <c r="V2627" t="n">
        <v>0.9</v>
      </c>
      <c r="W2627" t="n">
        <v>9.199999999999999</v>
      </c>
      <c r="X2627" t="n">
        <v>0.25</v>
      </c>
      <c r="Y2627" t="n">
        <v>1</v>
      </c>
      <c r="Z2627" t="n">
        <v>10</v>
      </c>
    </row>
    <row r="2628">
      <c r="A2628" t="n">
        <v>42</v>
      </c>
      <c r="B2628" t="n">
        <v>55</v>
      </c>
      <c r="C2628" t="inlineStr">
        <is>
          <t xml:space="preserve">CONCLUIDO	</t>
        </is>
      </c>
      <c r="D2628" t="n">
        <v>3.8417</v>
      </c>
      <c r="E2628" t="n">
        <v>26.03</v>
      </c>
      <c r="F2628" t="n">
        <v>23.61</v>
      </c>
      <c r="G2628" t="n">
        <v>101.19</v>
      </c>
      <c r="H2628" t="n">
        <v>1.57</v>
      </c>
      <c r="I2628" t="n">
        <v>14</v>
      </c>
      <c r="J2628" t="n">
        <v>129.79</v>
      </c>
      <c r="K2628" t="n">
        <v>43.4</v>
      </c>
      <c r="L2628" t="n">
        <v>11.5</v>
      </c>
      <c r="M2628" t="n">
        <v>12</v>
      </c>
      <c r="N2628" t="n">
        <v>19.89</v>
      </c>
      <c r="O2628" t="n">
        <v>16241.25</v>
      </c>
      <c r="P2628" t="n">
        <v>201.42</v>
      </c>
      <c r="Q2628" t="n">
        <v>608.84</v>
      </c>
      <c r="R2628" t="n">
        <v>54.95</v>
      </c>
      <c r="S2628" t="n">
        <v>46.36</v>
      </c>
      <c r="T2628" t="n">
        <v>3951.17</v>
      </c>
      <c r="U2628" t="n">
        <v>0.84</v>
      </c>
      <c r="V2628" t="n">
        <v>0.9</v>
      </c>
      <c r="W2628" t="n">
        <v>9.19</v>
      </c>
      <c r="X2628" t="n">
        <v>0.24</v>
      </c>
      <c r="Y2628" t="n">
        <v>1</v>
      </c>
      <c r="Z2628" t="n">
        <v>10</v>
      </c>
    </row>
    <row r="2629">
      <c r="A2629" t="n">
        <v>43</v>
      </c>
      <c r="B2629" t="n">
        <v>55</v>
      </c>
      <c r="C2629" t="inlineStr">
        <is>
          <t xml:space="preserve">CONCLUIDO	</t>
        </is>
      </c>
      <c r="D2629" t="n">
        <v>3.8379</v>
      </c>
      <c r="E2629" t="n">
        <v>26.06</v>
      </c>
      <c r="F2629" t="n">
        <v>23.64</v>
      </c>
      <c r="G2629" t="n">
        <v>101.3</v>
      </c>
      <c r="H2629" t="n">
        <v>1.6</v>
      </c>
      <c r="I2629" t="n">
        <v>14</v>
      </c>
      <c r="J2629" t="n">
        <v>130.12</v>
      </c>
      <c r="K2629" t="n">
        <v>43.4</v>
      </c>
      <c r="L2629" t="n">
        <v>11.75</v>
      </c>
      <c r="M2629" t="n">
        <v>11</v>
      </c>
      <c r="N2629" t="n">
        <v>19.97</v>
      </c>
      <c r="O2629" t="n">
        <v>16282.22</v>
      </c>
      <c r="P2629" t="n">
        <v>199.84</v>
      </c>
      <c r="Q2629" t="n">
        <v>608.84</v>
      </c>
      <c r="R2629" t="n">
        <v>55.63</v>
      </c>
      <c r="S2629" t="n">
        <v>46.36</v>
      </c>
      <c r="T2629" t="n">
        <v>4291.5</v>
      </c>
      <c r="U2629" t="n">
        <v>0.83</v>
      </c>
      <c r="V2629" t="n">
        <v>0.9</v>
      </c>
      <c r="W2629" t="n">
        <v>9.199999999999999</v>
      </c>
      <c r="X2629" t="n">
        <v>0.27</v>
      </c>
      <c r="Y2629" t="n">
        <v>1</v>
      </c>
      <c r="Z2629" t="n">
        <v>10</v>
      </c>
    </row>
    <row r="2630">
      <c r="A2630" t="n">
        <v>44</v>
      </c>
      <c r="B2630" t="n">
        <v>55</v>
      </c>
      <c r="C2630" t="inlineStr">
        <is>
          <t xml:space="preserve">CONCLUIDO	</t>
        </is>
      </c>
      <c r="D2630" t="n">
        <v>3.8455</v>
      </c>
      <c r="E2630" t="n">
        <v>26</v>
      </c>
      <c r="F2630" t="n">
        <v>23.61</v>
      </c>
      <c r="G2630" t="n">
        <v>108.97</v>
      </c>
      <c r="H2630" t="n">
        <v>1.63</v>
      </c>
      <c r="I2630" t="n">
        <v>13</v>
      </c>
      <c r="J2630" t="n">
        <v>130.45</v>
      </c>
      <c r="K2630" t="n">
        <v>43.4</v>
      </c>
      <c r="L2630" t="n">
        <v>12</v>
      </c>
      <c r="M2630" t="n">
        <v>11</v>
      </c>
      <c r="N2630" t="n">
        <v>20.05</v>
      </c>
      <c r="O2630" t="n">
        <v>16323.22</v>
      </c>
      <c r="P2630" t="n">
        <v>199.09</v>
      </c>
      <c r="Q2630" t="n">
        <v>608.77</v>
      </c>
      <c r="R2630" t="n">
        <v>54.79</v>
      </c>
      <c r="S2630" t="n">
        <v>46.36</v>
      </c>
      <c r="T2630" t="n">
        <v>3877.06</v>
      </c>
      <c r="U2630" t="n">
        <v>0.85</v>
      </c>
      <c r="V2630" t="n">
        <v>0.9</v>
      </c>
      <c r="W2630" t="n">
        <v>9.199999999999999</v>
      </c>
      <c r="X2630" t="n">
        <v>0.24</v>
      </c>
      <c r="Y2630" t="n">
        <v>1</v>
      </c>
      <c r="Z2630" t="n">
        <v>10</v>
      </c>
    </row>
    <row r="2631">
      <c r="A2631" t="n">
        <v>45</v>
      </c>
      <c r="B2631" t="n">
        <v>55</v>
      </c>
      <c r="C2631" t="inlineStr">
        <is>
          <t xml:space="preserve">CONCLUIDO	</t>
        </is>
      </c>
      <c r="D2631" t="n">
        <v>3.8456</v>
      </c>
      <c r="E2631" t="n">
        <v>26</v>
      </c>
      <c r="F2631" t="n">
        <v>23.61</v>
      </c>
      <c r="G2631" t="n">
        <v>108.97</v>
      </c>
      <c r="H2631" t="n">
        <v>1.65</v>
      </c>
      <c r="I2631" t="n">
        <v>13</v>
      </c>
      <c r="J2631" t="n">
        <v>130.79</v>
      </c>
      <c r="K2631" t="n">
        <v>43.4</v>
      </c>
      <c r="L2631" t="n">
        <v>12.25</v>
      </c>
      <c r="M2631" t="n">
        <v>10</v>
      </c>
      <c r="N2631" t="n">
        <v>20.14</v>
      </c>
      <c r="O2631" t="n">
        <v>16364.25</v>
      </c>
      <c r="P2631" t="n">
        <v>197.91</v>
      </c>
      <c r="Q2631" t="n">
        <v>608.8099999999999</v>
      </c>
      <c r="R2631" t="n">
        <v>54.65</v>
      </c>
      <c r="S2631" t="n">
        <v>46.36</v>
      </c>
      <c r="T2631" t="n">
        <v>3809.21</v>
      </c>
      <c r="U2631" t="n">
        <v>0.85</v>
      </c>
      <c r="V2631" t="n">
        <v>0.9</v>
      </c>
      <c r="W2631" t="n">
        <v>9.199999999999999</v>
      </c>
      <c r="X2631" t="n">
        <v>0.24</v>
      </c>
      <c r="Y2631" t="n">
        <v>1</v>
      </c>
      <c r="Z2631" t="n">
        <v>10</v>
      </c>
    </row>
    <row r="2632">
      <c r="A2632" t="n">
        <v>46</v>
      </c>
      <c r="B2632" t="n">
        <v>55</v>
      </c>
      <c r="C2632" t="inlineStr">
        <is>
          <t xml:space="preserve">CONCLUIDO	</t>
        </is>
      </c>
      <c r="D2632" t="n">
        <v>3.8445</v>
      </c>
      <c r="E2632" t="n">
        <v>26.01</v>
      </c>
      <c r="F2632" t="n">
        <v>23.62</v>
      </c>
      <c r="G2632" t="n">
        <v>109</v>
      </c>
      <c r="H2632" t="n">
        <v>1.68</v>
      </c>
      <c r="I2632" t="n">
        <v>13</v>
      </c>
      <c r="J2632" t="n">
        <v>131.12</v>
      </c>
      <c r="K2632" t="n">
        <v>43.4</v>
      </c>
      <c r="L2632" t="n">
        <v>12.5</v>
      </c>
      <c r="M2632" t="n">
        <v>7</v>
      </c>
      <c r="N2632" t="n">
        <v>20.22</v>
      </c>
      <c r="O2632" t="n">
        <v>16405.32</v>
      </c>
      <c r="P2632" t="n">
        <v>197.48</v>
      </c>
      <c r="Q2632" t="n">
        <v>608.76</v>
      </c>
      <c r="R2632" t="n">
        <v>54.79</v>
      </c>
      <c r="S2632" t="n">
        <v>46.36</v>
      </c>
      <c r="T2632" t="n">
        <v>3875.19</v>
      </c>
      <c r="U2632" t="n">
        <v>0.85</v>
      </c>
      <c r="V2632" t="n">
        <v>0.9</v>
      </c>
      <c r="W2632" t="n">
        <v>9.210000000000001</v>
      </c>
      <c r="X2632" t="n">
        <v>0.25</v>
      </c>
      <c r="Y2632" t="n">
        <v>1</v>
      </c>
      <c r="Z2632" t="n">
        <v>10</v>
      </c>
    </row>
    <row r="2633">
      <c r="A2633" t="n">
        <v>47</v>
      </c>
      <c r="B2633" t="n">
        <v>55</v>
      </c>
      <c r="C2633" t="inlineStr">
        <is>
          <t xml:space="preserve">CONCLUIDO	</t>
        </is>
      </c>
      <c r="D2633" t="n">
        <v>3.8436</v>
      </c>
      <c r="E2633" t="n">
        <v>26.02</v>
      </c>
      <c r="F2633" t="n">
        <v>23.62</v>
      </c>
      <c r="G2633" t="n">
        <v>109.03</v>
      </c>
      <c r="H2633" t="n">
        <v>1.71</v>
      </c>
      <c r="I2633" t="n">
        <v>13</v>
      </c>
      <c r="J2633" t="n">
        <v>131.45</v>
      </c>
      <c r="K2633" t="n">
        <v>43.4</v>
      </c>
      <c r="L2633" t="n">
        <v>12.75</v>
      </c>
      <c r="M2633" t="n">
        <v>4</v>
      </c>
      <c r="N2633" t="n">
        <v>20.3</v>
      </c>
      <c r="O2633" t="n">
        <v>16446.41</v>
      </c>
      <c r="P2633" t="n">
        <v>196.71</v>
      </c>
      <c r="Q2633" t="n">
        <v>608.8099999999999</v>
      </c>
      <c r="R2633" t="n">
        <v>54.91</v>
      </c>
      <c r="S2633" t="n">
        <v>46.36</v>
      </c>
      <c r="T2633" t="n">
        <v>3935.76</v>
      </c>
      <c r="U2633" t="n">
        <v>0.84</v>
      </c>
      <c r="V2633" t="n">
        <v>0.9</v>
      </c>
      <c r="W2633" t="n">
        <v>9.210000000000001</v>
      </c>
      <c r="X2633" t="n">
        <v>0.25</v>
      </c>
      <c r="Y2633" t="n">
        <v>1</v>
      </c>
      <c r="Z2633" t="n">
        <v>10</v>
      </c>
    </row>
    <row r="2634">
      <c r="A2634" t="n">
        <v>48</v>
      </c>
      <c r="B2634" t="n">
        <v>55</v>
      </c>
      <c r="C2634" t="inlineStr">
        <is>
          <t xml:space="preserve">CONCLUIDO	</t>
        </is>
      </c>
      <c r="D2634" t="n">
        <v>3.8428</v>
      </c>
      <c r="E2634" t="n">
        <v>26.02</v>
      </c>
      <c r="F2634" t="n">
        <v>23.63</v>
      </c>
      <c r="G2634" t="n">
        <v>109.05</v>
      </c>
      <c r="H2634" t="n">
        <v>1.74</v>
      </c>
      <c r="I2634" t="n">
        <v>13</v>
      </c>
      <c r="J2634" t="n">
        <v>131.79</v>
      </c>
      <c r="K2634" t="n">
        <v>43.4</v>
      </c>
      <c r="L2634" t="n">
        <v>13</v>
      </c>
      <c r="M2634" t="n">
        <v>2</v>
      </c>
      <c r="N2634" t="n">
        <v>20.39</v>
      </c>
      <c r="O2634" t="n">
        <v>16487.53</v>
      </c>
      <c r="P2634" t="n">
        <v>196.64</v>
      </c>
      <c r="Q2634" t="n">
        <v>608.79</v>
      </c>
      <c r="R2634" t="n">
        <v>54.9</v>
      </c>
      <c r="S2634" t="n">
        <v>46.36</v>
      </c>
      <c r="T2634" t="n">
        <v>3932.45</v>
      </c>
      <c r="U2634" t="n">
        <v>0.84</v>
      </c>
      <c r="V2634" t="n">
        <v>0.9</v>
      </c>
      <c r="W2634" t="n">
        <v>9.210000000000001</v>
      </c>
      <c r="X2634" t="n">
        <v>0.26</v>
      </c>
      <c r="Y2634" t="n">
        <v>1</v>
      </c>
      <c r="Z2634" t="n">
        <v>10</v>
      </c>
    </row>
    <row r="2635">
      <c r="A2635" t="n">
        <v>49</v>
      </c>
      <c r="B2635" t="n">
        <v>55</v>
      </c>
      <c r="C2635" t="inlineStr">
        <is>
          <t xml:space="preserve">CONCLUIDO	</t>
        </is>
      </c>
      <c r="D2635" t="n">
        <v>3.8423</v>
      </c>
      <c r="E2635" t="n">
        <v>26.03</v>
      </c>
      <c r="F2635" t="n">
        <v>23.63</v>
      </c>
      <c r="G2635" t="n">
        <v>109.07</v>
      </c>
      <c r="H2635" t="n">
        <v>1.77</v>
      </c>
      <c r="I2635" t="n">
        <v>13</v>
      </c>
      <c r="J2635" t="n">
        <v>132.12</v>
      </c>
      <c r="K2635" t="n">
        <v>43.4</v>
      </c>
      <c r="L2635" t="n">
        <v>13.25</v>
      </c>
      <c r="M2635" t="n">
        <v>0</v>
      </c>
      <c r="N2635" t="n">
        <v>20.47</v>
      </c>
      <c r="O2635" t="n">
        <v>16528.68</v>
      </c>
      <c r="P2635" t="n">
        <v>196.97</v>
      </c>
      <c r="Q2635" t="n">
        <v>608.84</v>
      </c>
      <c r="R2635" t="n">
        <v>54.97</v>
      </c>
      <c r="S2635" t="n">
        <v>46.36</v>
      </c>
      <c r="T2635" t="n">
        <v>3966.85</v>
      </c>
      <c r="U2635" t="n">
        <v>0.84</v>
      </c>
      <c r="V2635" t="n">
        <v>0.9</v>
      </c>
      <c r="W2635" t="n">
        <v>9.220000000000001</v>
      </c>
      <c r="X2635" t="n">
        <v>0.26</v>
      </c>
      <c r="Y2635" t="n">
        <v>1</v>
      </c>
      <c r="Z2635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INDEX(resultados!$A$2:$ZZ$2635, 1, MATCH($B$1, resultados!$A$1:$ZZ$1, 0))</f>
        <v/>
      </c>
      <c r="B7">
        <f>INDEX(resultados!$A$2:$ZZ$2635, 1, MATCH($B$2, resultados!$A$1:$ZZ$1, 0))</f>
        <v/>
      </c>
      <c r="C7">
        <f>INDEX(resultados!$A$2:$ZZ$2635, 1, MATCH($B$3, resultados!$A$1:$ZZ$1, 0))</f>
        <v/>
      </c>
    </row>
    <row r="8">
      <c r="A8">
        <f>INDEX(resultados!$A$2:$ZZ$2635, 2, MATCH($B$1, resultados!$A$1:$ZZ$1, 0))</f>
        <v/>
      </c>
      <c r="B8">
        <f>INDEX(resultados!$A$2:$ZZ$2635, 2, MATCH($B$2, resultados!$A$1:$ZZ$1, 0))</f>
        <v/>
      </c>
      <c r="C8">
        <f>INDEX(resultados!$A$2:$ZZ$2635, 2, MATCH($B$3, resultados!$A$1:$ZZ$1, 0))</f>
        <v/>
      </c>
    </row>
    <row r="9">
      <c r="A9">
        <f>INDEX(resultados!$A$2:$ZZ$2635, 3, MATCH($B$1, resultados!$A$1:$ZZ$1, 0))</f>
        <v/>
      </c>
      <c r="B9">
        <f>INDEX(resultados!$A$2:$ZZ$2635, 3, MATCH($B$2, resultados!$A$1:$ZZ$1, 0))</f>
        <v/>
      </c>
      <c r="C9">
        <f>INDEX(resultados!$A$2:$ZZ$2635, 3, MATCH($B$3, resultados!$A$1:$ZZ$1, 0))</f>
        <v/>
      </c>
    </row>
    <row r="10">
      <c r="A10">
        <f>INDEX(resultados!$A$2:$ZZ$2635, 4, MATCH($B$1, resultados!$A$1:$ZZ$1, 0))</f>
        <v/>
      </c>
      <c r="B10">
        <f>INDEX(resultados!$A$2:$ZZ$2635, 4, MATCH($B$2, resultados!$A$1:$ZZ$1, 0))</f>
        <v/>
      </c>
      <c r="C10">
        <f>INDEX(resultados!$A$2:$ZZ$2635, 4, MATCH($B$3, resultados!$A$1:$ZZ$1, 0))</f>
        <v/>
      </c>
    </row>
    <row r="11">
      <c r="A11">
        <f>INDEX(resultados!$A$2:$ZZ$2635, 5, MATCH($B$1, resultados!$A$1:$ZZ$1, 0))</f>
        <v/>
      </c>
      <c r="B11">
        <f>INDEX(resultados!$A$2:$ZZ$2635, 5, MATCH($B$2, resultados!$A$1:$ZZ$1, 0))</f>
        <v/>
      </c>
      <c r="C11">
        <f>INDEX(resultados!$A$2:$ZZ$2635, 5, MATCH($B$3, resultados!$A$1:$ZZ$1, 0))</f>
        <v/>
      </c>
    </row>
    <row r="12">
      <c r="A12">
        <f>INDEX(resultados!$A$2:$ZZ$2635, 6, MATCH($B$1, resultados!$A$1:$ZZ$1, 0))</f>
        <v/>
      </c>
      <c r="B12">
        <f>INDEX(resultados!$A$2:$ZZ$2635, 6, MATCH($B$2, resultados!$A$1:$ZZ$1, 0))</f>
        <v/>
      </c>
      <c r="C12">
        <f>INDEX(resultados!$A$2:$ZZ$2635, 6, MATCH($B$3, resultados!$A$1:$ZZ$1, 0))</f>
        <v/>
      </c>
    </row>
    <row r="13">
      <c r="A13">
        <f>INDEX(resultados!$A$2:$ZZ$2635, 7, MATCH($B$1, resultados!$A$1:$ZZ$1, 0))</f>
        <v/>
      </c>
      <c r="B13">
        <f>INDEX(resultados!$A$2:$ZZ$2635, 7, MATCH($B$2, resultados!$A$1:$ZZ$1, 0))</f>
        <v/>
      </c>
      <c r="C13">
        <f>INDEX(resultados!$A$2:$ZZ$2635, 7, MATCH($B$3, resultados!$A$1:$ZZ$1, 0))</f>
        <v/>
      </c>
    </row>
    <row r="14">
      <c r="A14">
        <f>INDEX(resultados!$A$2:$ZZ$2635, 8, MATCH($B$1, resultados!$A$1:$ZZ$1, 0))</f>
        <v/>
      </c>
      <c r="B14">
        <f>INDEX(resultados!$A$2:$ZZ$2635, 8, MATCH($B$2, resultados!$A$1:$ZZ$1, 0))</f>
        <v/>
      </c>
      <c r="C14">
        <f>INDEX(resultados!$A$2:$ZZ$2635, 8, MATCH($B$3, resultados!$A$1:$ZZ$1, 0))</f>
        <v/>
      </c>
    </row>
    <row r="15">
      <c r="A15">
        <f>INDEX(resultados!$A$2:$ZZ$2635, 9, MATCH($B$1, resultados!$A$1:$ZZ$1, 0))</f>
        <v/>
      </c>
      <c r="B15">
        <f>INDEX(resultados!$A$2:$ZZ$2635, 9, MATCH($B$2, resultados!$A$1:$ZZ$1, 0))</f>
        <v/>
      </c>
      <c r="C15">
        <f>INDEX(resultados!$A$2:$ZZ$2635, 9, MATCH($B$3, resultados!$A$1:$ZZ$1, 0))</f>
        <v/>
      </c>
    </row>
    <row r="16">
      <c r="A16">
        <f>INDEX(resultados!$A$2:$ZZ$2635, 10, MATCH($B$1, resultados!$A$1:$ZZ$1, 0))</f>
        <v/>
      </c>
      <c r="B16">
        <f>INDEX(resultados!$A$2:$ZZ$2635, 10, MATCH($B$2, resultados!$A$1:$ZZ$1, 0))</f>
        <v/>
      </c>
      <c r="C16">
        <f>INDEX(resultados!$A$2:$ZZ$2635, 10, MATCH($B$3, resultados!$A$1:$ZZ$1, 0))</f>
        <v/>
      </c>
    </row>
    <row r="17">
      <c r="A17">
        <f>INDEX(resultados!$A$2:$ZZ$2635, 11, MATCH($B$1, resultados!$A$1:$ZZ$1, 0))</f>
        <v/>
      </c>
      <c r="B17">
        <f>INDEX(resultados!$A$2:$ZZ$2635, 11, MATCH($B$2, resultados!$A$1:$ZZ$1, 0))</f>
        <v/>
      </c>
      <c r="C17">
        <f>INDEX(resultados!$A$2:$ZZ$2635, 11, MATCH($B$3, resultados!$A$1:$ZZ$1, 0))</f>
        <v/>
      </c>
    </row>
    <row r="18">
      <c r="A18">
        <f>INDEX(resultados!$A$2:$ZZ$2635, 12, MATCH($B$1, resultados!$A$1:$ZZ$1, 0))</f>
        <v/>
      </c>
      <c r="B18">
        <f>INDEX(resultados!$A$2:$ZZ$2635, 12, MATCH($B$2, resultados!$A$1:$ZZ$1, 0))</f>
        <v/>
      </c>
      <c r="C18">
        <f>INDEX(resultados!$A$2:$ZZ$2635, 12, MATCH($B$3, resultados!$A$1:$ZZ$1, 0))</f>
        <v/>
      </c>
    </row>
    <row r="19">
      <c r="A19">
        <f>INDEX(resultados!$A$2:$ZZ$2635, 13, MATCH($B$1, resultados!$A$1:$ZZ$1, 0))</f>
        <v/>
      </c>
      <c r="B19">
        <f>INDEX(resultados!$A$2:$ZZ$2635, 13, MATCH($B$2, resultados!$A$1:$ZZ$1, 0))</f>
        <v/>
      </c>
      <c r="C19">
        <f>INDEX(resultados!$A$2:$ZZ$2635, 13, MATCH($B$3, resultados!$A$1:$ZZ$1, 0))</f>
        <v/>
      </c>
    </row>
    <row r="20">
      <c r="A20">
        <f>INDEX(resultados!$A$2:$ZZ$2635, 14, MATCH($B$1, resultados!$A$1:$ZZ$1, 0))</f>
        <v/>
      </c>
      <c r="B20">
        <f>INDEX(resultados!$A$2:$ZZ$2635, 14, MATCH($B$2, resultados!$A$1:$ZZ$1, 0))</f>
        <v/>
      </c>
      <c r="C20">
        <f>INDEX(resultados!$A$2:$ZZ$2635, 14, MATCH($B$3, resultados!$A$1:$ZZ$1, 0))</f>
        <v/>
      </c>
    </row>
    <row r="21">
      <c r="A21">
        <f>INDEX(resultados!$A$2:$ZZ$2635, 15, MATCH($B$1, resultados!$A$1:$ZZ$1, 0))</f>
        <v/>
      </c>
      <c r="B21">
        <f>INDEX(resultados!$A$2:$ZZ$2635, 15, MATCH($B$2, resultados!$A$1:$ZZ$1, 0))</f>
        <v/>
      </c>
      <c r="C21">
        <f>INDEX(resultados!$A$2:$ZZ$2635, 15, MATCH($B$3, resultados!$A$1:$ZZ$1, 0))</f>
        <v/>
      </c>
    </row>
    <row r="22">
      <c r="A22">
        <f>INDEX(resultados!$A$2:$ZZ$2635, 16, MATCH($B$1, resultados!$A$1:$ZZ$1, 0))</f>
        <v/>
      </c>
      <c r="B22">
        <f>INDEX(resultados!$A$2:$ZZ$2635, 16, MATCH($B$2, resultados!$A$1:$ZZ$1, 0))</f>
        <v/>
      </c>
      <c r="C22">
        <f>INDEX(resultados!$A$2:$ZZ$2635, 16, MATCH($B$3, resultados!$A$1:$ZZ$1, 0))</f>
        <v/>
      </c>
    </row>
    <row r="23">
      <c r="A23">
        <f>INDEX(resultados!$A$2:$ZZ$2635, 17, MATCH($B$1, resultados!$A$1:$ZZ$1, 0))</f>
        <v/>
      </c>
      <c r="B23">
        <f>INDEX(resultados!$A$2:$ZZ$2635, 17, MATCH($B$2, resultados!$A$1:$ZZ$1, 0))</f>
        <v/>
      </c>
      <c r="C23">
        <f>INDEX(resultados!$A$2:$ZZ$2635, 17, MATCH($B$3, resultados!$A$1:$ZZ$1, 0))</f>
        <v/>
      </c>
    </row>
    <row r="24">
      <c r="A24">
        <f>INDEX(resultados!$A$2:$ZZ$2635, 18, MATCH($B$1, resultados!$A$1:$ZZ$1, 0))</f>
        <v/>
      </c>
      <c r="B24">
        <f>INDEX(resultados!$A$2:$ZZ$2635, 18, MATCH($B$2, resultados!$A$1:$ZZ$1, 0))</f>
        <v/>
      </c>
      <c r="C24">
        <f>INDEX(resultados!$A$2:$ZZ$2635, 18, MATCH($B$3, resultados!$A$1:$ZZ$1, 0))</f>
        <v/>
      </c>
    </row>
    <row r="25">
      <c r="A25">
        <f>INDEX(resultados!$A$2:$ZZ$2635, 19, MATCH($B$1, resultados!$A$1:$ZZ$1, 0))</f>
        <v/>
      </c>
      <c r="B25">
        <f>INDEX(resultados!$A$2:$ZZ$2635, 19, MATCH($B$2, resultados!$A$1:$ZZ$1, 0))</f>
        <v/>
      </c>
      <c r="C25">
        <f>INDEX(resultados!$A$2:$ZZ$2635, 19, MATCH($B$3, resultados!$A$1:$ZZ$1, 0))</f>
        <v/>
      </c>
    </row>
    <row r="26">
      <c r="A26">
        <f>INDEX(resultados!$A$2:$ZZ$2635, 20, MATCH($B$1, resultados!$A$1:$ZZ$1, 0))</f>
        <v/>
      </c>
      <c r="B26">
        <f>INDEX(resultados!$A$2:$ZZ$2635, 20, MATCH($B$2, resultados!$A$1:$ZZ$1, 0))</f>
        <v/>
      </c>
      <c r="C26">
        <f>INDEX(resultados!$A$2:$ZZ$2635, 20, MATCH($B$3, resultados!$A$1:$ZZ$1, 0))</f>
        <v/>
      </c>
    </row>
    <row r="27">
      <c r="A27">
        <f>INDEX(resultados!$A$2:$ZZ$2635, 21, MATCH($B$1, resultados!$A$1:$ZZ$1, 0))</f>
        <v/>
      </c>
      <c r="B27">
        <f>INDEX(resultados!$A$2:$ZZ$2635, 21, MATCH($B$2, resultados!$A$1:$ZZ$1, 0))</f>
        <v/>
      </c>
      <c r="C27">
        <f>INDEX(resultados!$A$2:$ZZ$2635, 21, MATCH($B$3, resultados!$A$1:$ZZ$1, 0))</f>
        <v/>
      </c>
    </row>
    <row r="28">
      <c r="A28">
        <f>INDEX(resultados!$A$2:$ZZ$2635, 22, MATCH($B$1, resultados!$A$1:$ZZ$1, 0))</f>
        <v/>
      </c>
      <c r="B28">
        <f>INDEX(resultados!$A$2:$ZZ$2635, 22, MATCH($B$2, resultados!$A$1:$ZZ$1, 0))</f>
        <v/>
      </c>
      <c r="C28">
        <f>INDEX(resultados!$A$2:$ZZ$2635, 22, MATCH($B$3, resultados!$A$1:$ZZ$1, 0))</f>
        <v/>
      </c>
    </row>
    <row r="29">
      <c r="A29">
        <f>INDEX(resultados!$A$2:$ZZ$2635, 23, MATCH($B$1, resultados!$A$1:$ZZ$1, 0))</f>
        <v/>
      </c>
      <c r="B29">
        <f>INDEX(resultados!$A$2:$ZZ$2635, 23, MATCH($B$2, resultados!$A$1:$ZZ$1, 0))</f>
        <v/>
      </c>
      <c r="C29">
        <f>INDEX(resultados!$A$2:$ZZ$2635, 23, MATCH($B$3, resultados!$A$1:$ZZ$1, 0))</f>
        <v/>
      </c>
    </row>
    <row r="30">
      <c r="A30">
        <f>INDEX(resultados!$A$2:$ZZ$2635, 24, MATCH($B$1, resultados!$A$1:$ZZ$1, 0))</f>
        <v/>
      </c>
      <c r="B30">
        <f>INDEX(resultados!$A$2:$ZZ$2635, 24, MATCH($B$2, resultados!$A$1:$ZZ$1, 0))</f>
        <v/>
      </c>
      <c r="C30">
        <f>INDEX(resultados!$A$2:$ZZ$2635, 24, MATCH($B$3, resultados!$A$1:$ZZ$1, 0))</f>
        <v/>
      </c>
    </row>
    <row r="31">
      <c r="A31">
        <f>INDEX(resultados!$A$2:$ZZ$2635, 25, MATCH($B$1, resultados!$A$1:$ZZ$1, 0))</f>
        <v/>
      </c>
      <c r="B31">
        <f>INDEX(resultados!$A$2:$ZZ$2635, 25, MATCH($B$2, resultados!$A$1:$ZZ$1, 0))</f>
        <v/>
      </c>
      <c r="C31">
        <f>INDEX(resultados!$A$2:$ZZ$2635, 25, MATCH($B$3, resultados!$A$1:$ZZ$1, 0))</f>
        <v/>
      </c>
    </row>
    <row r="32">
      <c r="A32">
        <f>INDEX(resultados!$A$2:$ZZ$2635, 26, MATCH($B$1, resultados!$A$1:$ZZ$1, 0))</f>
        <v/>
      </c>
      <c r="B32">
        <f>INDEX(resultados!$A$2:$ZZ$2635, 26, MATCH($B$2, resultados!$A$1:$ZZ$1, 0))</f>
        <v/>
      </c>
      <c r="C32">
        <f>INDEX(resultados!$A$2:$ZZ$2635, 26, MATCH($B$3, resultados!$A$1:$ZZ$1, 0))</f>
        <v/>
      </c>
    </row>
    <row r="33">
      <c r="A33">
        <f>INDEX(resultados!$A$2:$ZZ$2635, 27, MATCH($B$1, resultados!$A$1:$ZZ$1, 0))</f>
        <v/>
      </c>
      <c r="B33">
        <f>INDEX(resultados!$A$2:$ZZ$2635, 27, MATCH($B$2, resultados!$A$1:$ZZ$1, 0))</f>
        <v/>
      </c>
      <c r="C33">
        <f>INDEX(resultados!$A$2:$ZZ$2635, 27, MATCH($B$3, resultados!$A$1:$ZZ$1, 0))</f>
        <v/>
      </c>
    </row>
    <row r="34">
      <c r="A34">
        <f>INDEX(resultados!$A$2:$ZZ$2635, 28, MATCH($B$1, resultados!$A$1:$ZZ$1, 0))</f>
        <v/>
      </c>
      <c r="B34">
        <f>INDEX(resultados!$A$2:$ZZ$2635, 28, MATCH($B$2, resultados!$A$1:$ZZ$1, 0))</f>
        <v/>
      </c>
      <c r="C34">
        <f>INDEX(resultados!$A$2:$ZZ$2635, 28, MATCH($B$3, resultados!$A$1:$ZZ$1, 0))</f>
        <v/>
      </c>
    </row>
    <row r="35">
      <c r="A35">
        <f>INDEX(resultados!$A$2:$ZZ$2635, 29, MATCH($B$1, resultados!$A$1:$ZZ$1, 0))</f>
        <v/>
      </c>
      <c r="B35">
        <f>INDEX(resultados!$A$2:$ZZ$2635, 29, MATCH($B$2, resultados!$A$1:$ZZ$1, 0))</f>
        <v/>
      </c>
      <c r="C35">
        <f>INDEX(resultados!$A$2:$ZZ$2635, 29, MATCH($B$3, resultados!$A$1:$ZZ$1, 0))</f>
        <v/>
      </c>
    </row>
    <row r="36">
      <c r="A36">
        <f>INDEX(resultados!$A$2:$ZZ$2635, 30, MATCH($B$1, resultados!$A$1:$ZZ$1, 0))</f>
        <v/>
      </c>
      <c r="B36">
        <f>INDEX(resultados!$A$2:$ZZ$2635, 30, MATCH($B$2, resultados!$A$1:$ZZ$1, 0))</f>
        <v/>
      </c>
      <c r="C36">
        <f>INDEX(resultados!$A$2:$ZZ$2635, 30, MATCH($B$3, resultados!$A$1:$ZZ$1, 0))</f>
        <v/>
      </c>
    </row>
    <row r="37">
      <c r="A37">
        <f>INDEX(resultados!$A$2:$ZZ$2635, 31, MATCH($B$1, resultados!$A$1:$ZZ$1, 0))</f>
        <v/>
      </c>
      <c r="B37">
        <f>INDEX(resultados!$A$2:$ZZ$2635, 31, MATCH($B$2, resultados!$A$1:$ZZ$1, 0))</f>
        <v/>
      </c>
      <c r="C37">
        <f>INDEX(resultados!$A$2:$ZZ$2635, 31, MATCH($B$3, resultados!$A$1:$ZZ$1, 0))</f>
        <v/>
      </c>
    </row>
    <row r="38">
      <c r="A38">
        <f>INDEX(resultados!$A$2:$ZZ$2635, 32, MATCH($B$1, resultados!$A$1:$ZZ$1, 0))</f>
        <v/>
      </c>
      <c r="B38">
        <f>INDEX(resultados!$A$2:$ZZ$2635, 32, MATCH($B$2, resultados!$A$1:$ZZ$1, 0))</f>
        <v/>
      </c>
      <c r="C38">
        <f>INDEX(resultados!$A$2:$ZZ$2635, 32, MATCH($B$3, resultados!$A$1:$ZZ$1, 0))</f>
        <v/>
      </c>
    </row>
    <row r="39">
      <c r="A39">
        <f>INDEX(resultados!$A$2:$ZZ$2635, 33, MATCH($B$1, resultados!$A$1:$ZZ$1, 0))</f>
        <v/>
      </c>
      <c r="B39">
        <f>INDEX(resultados!$A$2:$ZZ$2635, 33, MATCH($B$2, resultados!$A$1:$ZZ$1, 0))</f>
        <v/>
      </c>
      <c r="C39">
        <f>INDEX(resultados!$A$2:$ZZ$2635, 33, MATCH($B$3, resultados!$A$1:$ZZ$1, 0))</f>
        <v/>
      </c>
    </row>
    <row r="40">
      <c r="A40">
        <f>INDEX(resultados!$A$2:$ZZ$2635, 34, MATCH($B$1, resultados!$A$1:$ZZ$1, 0))</f>
        <v/>
      </c>
      <c r="B40">
        <f>INDEX(resultados!$A$2:$ZZ$2635, 34, MATCH($B$2, resultados!$A$1:$ZZ$1, 0))</f>
        <v/>
      </c>
      <c r="C40">
        <f>INDEX(resultados!$A$2:$ZZ$2635, 34, MATCH($B$3, resultados!$A$1:$ZZ$1, 0))</f>
        <v/>
      </c>
    </row>
    <row r="41">
      <c r="A41">
        <f>INDEX(resultados!$A$2:$ZZ$2635, 35, MATCH($B$1, resultados!$A$1:$ZZ$1, 0))</f>
        <v/>
      </c>
      <c r="B41">
        <f>INDEX(resultados!$A$2:$ZZ$2635, 35, MATCH($B$2, resultados!$A$1:$ZZ$1, 0))</f>
        <v/>
      </c>
      <c r="C41">
        <f>INDEX(resultados!$A$2:$ZZ$2635, 35, MATCH($B$3, resultados!$A$1:$ZZ$1, 0))</f>
        <v/>
      </c>
    </row>
    <row r="42">
      <c r="A42">
        <f>INDEX(resultados!$A$2:$ZZ$2635, 36, MATCH($B$1, resultados!$A$1:$ZZ$1, 0))</f>
        <v/>
      </c>
      <c r="B42">
        <f>INDEX(resultados!$A$2:$ZZ$2635, 36, MATCH($B$2, resultados!$A$1:$ZZ$1, 0))</f>
        <v/>
      </c>
      <c r="C42">
        <f>INDEX(resultados!$A$2:$ZZ$2635, 36, MATCH($B$3, resultados!$A$1:$ZZ$1, 0))</f>
        <v/>
      </c>
    </row>
    <row r="43">
      <c r="A43">
        <f>INDEX(resultados!$A$2:$ZZ$2635, 37, MATCH($B$1, resultados!$A$1:$ZZ$1, 0))</f>
        <v/>
      </c>
      <c r="B43">
        <f>INDEX(resultados!$A$2:$ZZ$2635, 37, MATCH($B$2, resultados!$A$1:$ZZ$1, 0))</f>
        <v/>
      </c>
      <c r="C43">
        <f>INDEX(resultados!$A$2:$ZZ$2635, 37, MATCH($B$3, resultados!$A$1:$ZZ$1, 0))</f>
        <v/>
      </c>
    </row>
    <row r="44">
      <c r="A44">
        <f>INDEX(resultados!$A$2:$ZZ$2635, 38, MATCH($B$1, resultados!$A$1:$ZZ$1, 0))</f>
        <v/>
      </c>
      <c r="B44">
        <f>INDEX(resultados!$A$2:$ZZ$2635, 38, MATCH($B$2, resultados!$A$1:$ZZ$1, 0))</f>
        <v/>
      </c>
      <c r="C44">
        <f>INDEX(resultados!$A$2:$ZZ$2635, 38, MATCH($B$3, resultados!$A$1:$ZZ$1, 0))</f>
        <v/>
      </c>
    </row>
    <row r="45">
      <c r="A45">
        <f>INDEX(resultados!$A$2:$ZZ$2635, 39, MATCH($B$1, resultados!$A$1:$ZZ$1, 0))</f>
        <v/>
      </c>
      <c r="B45">
        <f>INDEX(resultados!$A$2:$ZZ$2635, 39, MATCH($B$2, resultados!$A$1:$ZZ$1, 0))</f>
        <v/>
      </c>
      <c r="C45">
        <f>INDEX(resultados!$A$2:$ZZ$2635, 39, MATCH($B$3, resultados!$A$1:$ZZ$1, 0))</f>
        <v/>
      </c>
    </row>
    <row r="46">
      <c r="A46">
        <f>INDEX(resultados!$A$2:$ZZ$2635, 40, MATCH($B$1, resultados!$A$1:$ZZ$1, 0))</f>
        <v/>
      </c>
      <c r="B46">
        <f>INDEX(resultados!$A$2:$ZZ$2635, 40, MATCH($B$2, resultados!$A$1:$ZZ$1, 0))</f>
        <v/>
      </c>
      <c r="C46">
        <f>INDEX(resultados!$A$2:$ZZ$2635, 40, MATCH($B$3, resultados!$A$1:$ZZ$1, 0))</f>
        <v/>
      </c>
    </row>
    <row r="47">
      <c r="A47">
        <f>INDEX(resultados!$A$2:$ZZ$2635, 41, MATCH($B$1, resultados!$A$1:$ZZ$1, 0))</f>
        <v/>
      </c>
      <c r="B47">
        <f>INDEX(resultados!$A$2:$ZZ$2635, 41, MATCH($B$2, resultados!$A$1:$ZZ$1, 0))</f>
        <v/>
      </c>
      <c r="C47">
        <f>INDEX(resultados!$A$2:$ZZ$2635, 41, MATCH($B$3, resultados!$A$1:$ZZ$1, 0))</f>
        <v/>
      </c>
    </row>
    <row r="48">
      <c r="A48">
        <f>INDEX(resultados!$A$2:$ZZ$2635, 42, MATCH($B$1, resultados!$A$1:$ZZ$1, 0))</f>
        <v/>
      </c>
      <c r="B48">
        <f>INDEX(resultados!$A$2:$ZZ$2635, 42, MATCH($B$2, resultados!$A$1:$ZZ$1, 0))</f>
        <v/>
      </c>
      <c r="C48">
        <f>INDEX(resultados!$A$2:$ZZ$2635, 42, MATCH($B$3, resultados!$A$1:$ZZ$1, 0))</f>
        <v/>
      </c>
    </row>
    <row r="49">
      <c r="A49">
        <f>INDEX(resultados!$A$2:$ZZ$2635, 43, MATCH($B$1, resultados!$A$1:$ZZ$1, 0))</f>
        <v/>
      </c>
      <c r="B49">
        <f>INDEX(resultados!$A$2:$ZZ$2635, 43, MATCH($B$2, resultados!$A$1:$ZZ$1, 0))</f>
        <v/>
      </c>
      <c r="C49">
        <f>INDEX(resultados!$A$2:$ZZ$2635, 43, MATCH($B$3, resultados!$A$1:$ZZ$1, 0))</f>
        <v/>
      </c>
    </row>
    <row r="50">
      <c r="A50">
        <f>INDEX(resultados!$A$2:$ZZ$2635, 44, MATCH($B$1, resultados!$A$1:$ZZ$1, 0))</f>
        <v/>
      </c>
      <c r="B50">
        <f>INDEX(resultados!$A$2:$ZZ$2635, 44, MATCH($B$2, resultados!$A$1:$ZZ$1, 0))</f>
        <v/>
      </c>
      <c r="C50">
        <f>INDEX(resultados!$A$2:$ZZ$2635, 44, MATCH($B$3, resultados!$A$1:$ZZ$1, 0))</f>
        <v/>
      </c>
    </row>
    <row r="51">
      <c r="A51">
        <f>INDEX(resultados!$A$2:$ZZ$2635, 45, MATCH($B$1, resultados!$A$1:$ZZ$1, 0))</f>
        <v/>
      </c>
      <c r="B51">
        <f>INDEX(resultados!$A$2:$ZZ$2635, 45, MATCH($B$2, resultados!$A$1:$ZZ$1, 0))</f>
        <v/>
      </c>
      <c r="C51">
        <f>INDEX(resultados!$A$2:$ZZ$2635, 45, MATCH($B$3, resultados!$A$1:$ZZ$1, 0))</f>
        <v/>
      </c>
    </row>
    <row r="52">
      <c r="A52">
        <f>INDEX(resultados!$A$2:$ZZ$2635, 46, MATCH($B$1, resultados!$A$1:$ZZ$1, 0))</f>
        <v/>
      </c>
      <c r="B52">
        <f>INDEX(resultados!$A$2:$ZZ$2635, 46, MATCH($B$2, resultados!$A$1:$ZZ$1, 0))</f>
        <v/>
      </c>
      <c r="C52">
        <f>INDEX(resultados!$A$2:$ZZ$2635, 46, MATCH($B$3, resultados!$A$1:$ZZ$1, 0))</f>
        <v/>
      </c>
    </row>
    <row r="53">
      <c r="A53">
        <f>INDEX(resultados!$A$2:$ZZ$2635, 47, MATCH($B$1, resultados!$A$1:$ZZ$1, 0))</f>
        <v/>
      </c>
      <c r="B53">
        <f>INDEX(resultados!$A$2:$ZZ$2635, 47, MATCH($B$2, resultados!$A$1:$ZZ$1, 0))</f>
        <v/>
      </c>
      <c r="C53">
        <f>INDEX(resultados!$A$2:$ZZ$2635, 47, MATCH($B$3, resultados!$A$1:$ZZ$1, 0))</f>
        <v/>
      </c>
    </row>
    <row r="54">
      <c r="A54">
        <f>INDEX(resultados!$A$2:$ZZ$2635, 48, MATCH($B$1, resultados!$A$1:$ZZ$1, 0))</f>
        <v/>
      </c>
      <c r="B54">
        <f>INDEX(resultados!$A$2:$ZZ$2635, 48, MATCH($B$2, resultados!$A$1:$ZZ$1, 0))</f>
        <v/>
      </c>
      <c r="C54">
        <f>INDEX(resultados!$A$2:$ZZ$2635, 48, MATCH($B$3, resultados!$A$1:$ZZ$1, 0))</f>
        <v/>
      </c>
    </row>
    <row r="55">
      <c r="A55">
        <f>INDEX(resultados!$A$2:$ZZ$2635, 49, MATCH($B$1, resultados!$A$1:$ZZ$1, 0))</f>
        <v/>
      </c>
      <c r="B55">
        <f>INDEX(resultados!$A$2:$ZZ$2635, 49, MATCH($B$2, resultados!$A$1:$ZZ$1, 0))</f>
        <v/>
      </c>
      <c r="C55">
        <f>INDEX(resultados!$A$2:$ZZ$2635, 49, MATCH($B$3, resultados!$A$1:$ZZ$1, 0))</f>
        <v/>
      </c>
    </row>
    <row r="56">
      <c r="A56">
        <f>INDEX(resultados!$A$2:$ZZ$2635, 50, MATCH($B$1, resultados!$A$1:$ZZ$1, 0))</f>
        <v/>
      </c>
      <c r="B56">
        <f>INDEX(resultados!$A$2:$ZZ$2635, 50, MATCH($B$2, resultados!$A$1:$ZZ$1, 0))</f>
        <v/>
      </c>
      <c r="C56">
        <f>INDEX(resultados!$A$2:$ZZ$2635, 50, MATCH($B$3, resultados!$A$1:$ZZ$1, 0))</f>
        <v/>
      </c>
    </row>
    <row r="57">
      <c r="A57">
        <f>INDEX(resultados!$A$2:$ZZ$2635, 51, MATCH($B$1, resultados!$A$1:$ZZ$1, 0))</f>
        <v/>
      </c>
      <c r="B57">
        <f>INDEX(resultados!$A$2:$ZZ$2635, 51, MATCH($B$2, resultados!$A$1:$ZZ$1, 0))</f>
        <v/>
      </c>
      <c r="C57">
        <f>INDEX(resultados!$A$2:$ZZ$2635, 51, MATCH($B$3, resultados!$A$1:$ZZ$1, 0))</f>
        <v/>
      </c>
    </row>
    <row r="58">
      <c r="A58">
        <f>INDEX(resultados!$A$2:$ZZ$2635, 52, MATCH($B$1, resultados!$A$1:$ZZ$1, 0))</f>
        <v/>
      </c>
      <c r="B58">
        <f>INDEX(resultados!$A$2:$ZZ$2635, 52, MATCH($B$2, resultados!$A$1:$ZZ$1, 0))</f>
        <v/>
      </c>
      <c r="C58">
        <f>INDEX(resultados!$A$2:$ZZ$2635, 52, MATCH($B$3, resultados!$A$1:$ZZ$1, 0))</f>
        <v/>
      </c>
    </row>
    <row r="59">
      <c r="A59">
        <f>INDEX(resultados!$A$2:$ZZ$2635, 53, MATCH($B$1, resultados!$A$1:$ZZ$1, 0))</f>
        <v/>
      </c>
      <c r="B59">
        <f>INDEX(resultados!$A$2:$ZZ$2635, 53, MATCH($B$2, resultados!$A$1:$ZZ$1, 0))</f>
        <v/>
      </c>
      <c r="C59">
        <f>INDEX(resultados!$A$2:$ZZ$2635, 53, MATCH($B$3, resultados!$A$1:$ZZ$1, 0))</f>
        <v/>
      </c>
    </row>
    <row r="60">
      <c r="A60">
        <f>INDEX(resultados!$A$2:$ZZ$2635, 54, MATCH($B$1, resultados!$A$1:$ZZ$1, 0))</f>
        <v/>
      </c>
      <c r="B60">
        <f>INDEX(resultados!$A$2:$ZZ$2635, 54, MATCH($B$2, resultados!$A$1:$ZZ$1, 0))</f>
        <v/>
      </c>
      <c r="C60">
        <f>INDEX(resultados!$A$2:$ZZ$2635, 54, MATCH($B$3, resultados!$A$1:$ZZ$1, 0))</f>
        <v/>
      </c>
    </row>
    <row r="61">
      <c r="A61">
        <f>INDEX(resultados!$A$2:$ZZ$2635, 55, MATCH($B$1, resultados!$A$1:$ZZ$1, 0))</f>
        <v/>
      </c>
      <c r="B61">
        <f>INDEX(resultados!$A$2:$ZZ$2635, 55, MATCH($B$2, resultados!$A$1:$ZZ$1, 0))</f>
        <v/>
      </c>
      <c r="C61">
        <f>INDEX(resultados!$A$2:$ZZ$2635, 55, MATCH($B$3, resultados!$A$1:$ZZ$1, 0))</f>
        <v/>
      </c>
    </row>
    <row r="62">
      <c r="A62">
        <f>INDEX(resultados!$A$2:$ZZ$2635, 56, MATCH($B$1, resultados!$A$1:$ZZ$1, 0))</f>
        <v/>
      </c>
      <c r="B62">
        <f>INDEX(resultados!$A$2:$ZZ$2635, 56, MATCH($B$2, resultados!$A$1:$ZZ$1, 0))</f>
        <v/>
      </c>
      <c r="C62">
        <f>INDEX(resultados!$A$2:$ZZ$2635, 56, MATCH($B$3, resultados!$A$1:$ZZ$1, 0))</f>
        <v/>
      </c>
    </row>
    <row r="63">
      <c r="A63">
        <f>INDEX(resultados!$A$2:$ZZ$2635, 57, MATCH($B$1, resultados!$A$1:$ZZ$1, 0))</f>
        <v/>
      </c>
      <c r="B63">
        <f>INDEX(resultados!$A$2:$ZZ$2635, 57, MATCH($B$2, resultados!$A$1:$ZZ$1, 0))</f>
        <v/>
      </c>
      <c r="C63">
        <f>INDEX(resultados!$A$2:$ZZ$2635, 57, MATCH($B$3, resultados!$A$1:$ZZ$1, 0))</f>
        <v/>
      </c>
    </row>
    <row r="64">
      <c r="A64">
        <f>INDEX(resultados!$A$2:$ZZ$2635, 58, MATCH($B$1, resultados!$A$1:$ZZ$1, 0))</f>
        <v/>
      </c>
      <c r="B64">
        <f>INDEX(resultados!$A$2:$ZZ$2635, 58, MATCH($B$2, resultados!$A$1:$ZZ$1, 0))</f>
        <v/>
      </c>
      <c r="C64">
        <f>INDEX(resultados!$A$2:$ZZ$2635, 58, MATCH($B$3, resultados!$A$1:$ZZ$1, 0))</f>
        <v/>
      </c>
    </row>
    <row r="65">
      <c r="A65">
        <f>INDEX(resultados!$A$2:$ZZ$2635, 59, MATCH($B$1, resultados!$A$1:$ZZ$1, 0))</f>
        <v/>
      </c>
      <c r="B65">
        <f>INDEX(resultados!$A$2:$ZZ$2635, 59, MATCH($B$2, resultados!$A$1:$ZZ$1, 0))</f>
        <v/>
      </c>
      <c r="C65">
        <f>INDEX(resultados!$A$2:$ZZ$2635, 59, MATCH($B$3, resultados!$A$1:$ZZ$1, 0))</f>
        <v/>
      </c>
    </row>
    <row r="66">
      <c r="A66">
        <f>INDEX(resultados!$A$2:$ZZ$2635, 60, MATCH($B$1, resultados!$A$1:$ZZ$1, 0))</f>
        <v/>
      </c>
      <c r="B66">
        <f>INDEX(resultados!$A$2:$ZZ$2635, 60, MATCH($B$2, resultados!$A$1:$ZZ$1, 0))</f>
        <v/>
      </c>
      <c r="C66">
        <f>INDEX(resultados!$A$2:$ZZ$2635, 60, MATCH($B$3, resultados!$A$1:$ZZ$1, 0))</f>
        <v/>
      </c>
    </row>
    <row r="67">
      <c r="A67">
        <f>INDEX(resultados!$A$2:$ZZ$2635, 61, MATCH($B$1, resultados!$A$1:$ZZ$1, 0))</f>
        <v/>
      </c>
      <c r="B67">
        <f>INDEX(resultados!$A$2:$ZZ$2635, 61, MATCH($B$2, resultados!$A$1:$ZZ$1, 0))</f>
        <v/>
      </c>
      <c r="C67">
        <f>INDEX(resultados!$A$2:$ZZ$2635, 61, MATCH($B$3, resultados!$A$1:$ZZ$1, 0))</f>
        <v/>
      </c>
    </row>
    <row r="68">
      <c r="A68">
        <f>INDEX(resultados!$A$2:$ZZ$2635, 62, MATCH($B$1, resultados!$A$1:$ZZ$1, 0))</f>
        <v/>
      </c>
      <c r="B68">
        <f>INDEX(resultados!$A$2:$ZZ$2635, 62, MATCH($B$2, resultados!$A$1:$ZZ$1, 0))</f>
        <v/>
      </c>
      <c r="C68">
        <f>INDEX(resultados!$A$2:$ZZ$2635, 62, MATCH($B$3, resultados!$A$1:$ZZ$1, 0))</f>
        <v/>
      </c>
    </row>
    <row r="69">
      <c r="A69">
        <f>INDEX(resultados!$A$2:$ZZ$2635, 63, MATCH($B$1, resultados!$A$1:$ZZ$1, 0))</f>
        <v/>
      </c>
      <c r="B69">
        <f>INDEX(resultados!$A$2:$ZZ$2635, 63, MATCH($B$2, resultados!$A$1:$ZZ$1, 0))</f>
        <v/>
      </c>
      <c r="C69">
        <f>INDEX(resultados!$A$2:$ZZ$2635, 63, MATCH($B$3, resultados!$A$1:$ZZ$1, 0))</f>
        <v/>
      </c>
    </row>
    <row r="70">
      <c r="A70">
        <f>INDEX(resultados!$A$2:$ZZ$2635, 64, MATCH($B$1, resultados!$A$1:$ZZ$1, 0))</f>
        <v/>
      </c>
      <c r="B70">
        <f>INDEX(resultados!$A$2:$ZZ$2635, 64, MATCH($B$2, resultados!$A$1:$ZZ$1, 0))</f>
        <v/>
      </c>
      <c r="C70">
        <f>INDEX(resultados!$A$2:$ZZ$2635, 64, MATCH($B$3, resultados!$A$1:$ZZ$1, 0))</f>
        <v/>
      </c>
    </row>
    <row r="71">
      <c r="A71">
        <f>INDEX(resultados!$A$2:$ZZ$2635, 65, MATCH($B$1, resultados!$A$1:$ZZ$1, 0))</f>
        <v/>
      </c>
      <c r="B71">
        <f>INDEX(resultados!$A$2:$ZZ$2635, 65, MATCH($B$2, resultados!$A$1:$ZZ$1, 0))</f>
        <v/>
      </c>
      <c r="C71">
        <f>INDEX(resultados!$A$2:$ZZ$2635, 65, MATCH($B$3, resultados!$A$1:$ZZ$1, 0))</f>
        <v/>
      </c>
    </row>
    <row r="72">
      <c r="A72">
        <f>INDEX(resultados!$A$2:$ZZ$2635, 66, MATCH($B$1, resultados!$A$1:$ZZ$1, 0))</f>
        <v/>
      </c>
      <c r="B72">
        <f>INDEX(resultados!$A$2:$ZZ$2635, 66, MATCH($B$2, resultados!$A$1:$ZZ$1, 0))</f>
        <v/>
      </c>
      <c r="C72">
        <f>INDEX(resultados!$A$2:$ZZ$2635, 66, MATCH($B$3, resultados!$A$1:$ZZ$1, 0))</f>
        <v/>
      </c>
    </row>
    <row r="73">
      <c r="A73">
        <f>INDEX(resultados!$A$2:$ZZ$2635, 67, MATCH($B$1, resultados!$A$1:$ZZ$1, 0))</f>
        <v/>
      </c>
      <c r="B73">
        <f>INDEX(resultados!$A$2:$ZZ$2635, 67, MATCH($B$2, resultados!$A$1:$ZZ$1, 0))</f>
        <v/>
      </c>
      <c r="C73">
        <f>INDEX(resultados!$A$2:$ZZ$2635, 67, MATCH($B$3, resultados!$A$1:$ZZ$1, 0))</f>
        <v/>
      </c>
    </row>
    <row r="74">
      <c r="A74">
        <f>INDEX(resultados!$A$2:$ZZ$2635, 68, MATCH($B$1, resultados!$A$1:$ZZ$1, 0))</f>
        <v/>
      </c>
      <c r="B74">
        <f>INDEX(resultados!$A$2:$ZZ$2635, 68, MATCH($B$2, resultados!$A$1:$ZZ$1, 0))</f>
        <v/>
      </c>
      <c r="C74">
        <f>INDEX(resultados!$A$2:$ZZ$2635, 68, MATCH($B$3, resultados!$A$1:$ZZ$1, 0))</f>
        <v/>
      </c>
    </row>
    <row r="75">
      <c r="A75">
        <f>INDEX(resultados!$A$2:$ZZ$2635, 69, MATCH($B$1, resultados!$A$1:$ZZ$1, 0))</f>
        <v/>
      </c>
      <c r="B75">
        <f>INDEX(resultados!$A$2:$ZZ$2635, 69, MATCH($B$2, resultados!$A$1:$ZZ$1, 0))</f>
        <v/>
      </c>
      <c r="C75">
        <f>INDEX(resultados!$A$2:$ZZ$2635, 69, MATCH($B$3, resultados!$A$1:$ZZ$1, 0))</f>
        <v/>
      </c>
    </row>
    <row r="76">
      <c r="A76">
        <f>INDEX(resultados!$A$2:$ZZ$2635, 70, MATCH($B$1, resultados!$A$1:$ZZ$1, 0))</f>
        <v/>
      </c>
      <c r="B76">
        <f>INDEX(resultados!$A$2:$ZZ$2635, 70, MATCH($B$2, resultados!$A$1:$ZZ$1, 0))</f>
        <v/>
      </c>
      <c r="C76">
        <f>INDEX(resultados!$A$2:$ZZ$2635, 70, MATCH($B$3, resultados!$A$1:$ZZ$1, 0))</f>
        <v/>
      </c>
    </row>
    <row r="77">
      <c r="A77">
        <f>INDEX(resultados!$A$2:$ZZ$2635, 71, MATCH($B$1, resultados!$A$1:$ZZ$1, 0))</f>
        <v/>
      </c>
      <c r="B77">
        <f>INDEX(resultados!$A$2:$ZZ$2635, 71, MATCH($B$2, resultados!$A$1:$ZZ$1, 0))</f>
        <v/>
      </c>
      <c r="C77">
        <f>INDEX(resultados!$A$2:$ZZ$2635, 71, MATCH($B$3, resultados!$A$1:$ZZ$1, 0))</f>
        <v/>
      </c>
    </row>
    <row r="78">
      <c r="A78">
        <f>INDEX(resultados!$A$2:$ZZ$2635, 72, MATCH($B$1, resultados!$A$1:$ZZ$1, 0))</f>
        <v/>
      </c>
      <c r="B78">
        <f>INDEX(resultados!$A$2:$ZZ$2635, 72, MATCH($B$2, resultados!$A$1:$ZZ$1, 0))</f>
        <v/>
      </c>
      <c r="C78">
        <f>INDEX(resultados!$A$2:$ZZ$2635, 72, MATCH($B$3, resultados!$A$1:$ZZ$1, 0))</f>
        <v/>
      </c>
    </row>
    <row r="79">
      <c r="A79">
        <f>INDEX(resultados!$A$2:$ZZ$2635, 73, MATCH($B$1, resultados!$A$1:$ZZ$1, 0))</f>
        <v/>
      </c>
      <c r="B79">
        <f>INDEX(resultados!$A$2:$ZZ$2635, 73, MATCH($B$2, resultados!$A$1:$ZZ$1, 0))</f>
        <v/>
      </c>
      <c r="C79">
        <f>INDEX(resultados!$A$2:$ZZ$2635, 73, MATCH($B$3, resultados!$A$1:$ZZ$1, 0))</f>
        <v/>
      </c>
    </row>
    <row r="80">
      <c r="A80">
        <f>INDEX(resultados!$A$2:$ZZ$2635, 74, MATCH($B$1, resultados!$A$1:$ZZ$1, 0))</f>
        <v/>
      </c>
      <c r="B80">
        <f>INDEX(resultados!$A$2:$ZZ$2635, 74, MATCH($B$2, resultados!$A$1:$ZZ$1, 0))</f>
        <v/>
      </c>
      <c r="C80">
        <f>INDEX(resultados!$A$2:$ZZ$2635, 74, MATCH($B$3, resultados!$A$1:$ZZ$1, 0))</f>
        <v/>
      </c>
    </row>
    <row r="81">
      <c r="A81">
        <f>INDEX(resultados!$A$2:$ZZ$2635, 75, MATCH($B$1, resultados!$A$1:$ZZ$1, 0))</f>
        <v/>
      </c>
      <c r="B81">
        <f>INDEX(resultados!$A$2:$ZZ$2635, 75, MATCH($B$2, resultados!$A$1:$ZZ$1, 0))</f>
        <v/>
      </c>
      <c r="C81">
        <f>INDEX(resultados!$A$2:$ZZ$2635, 75, MATCH($B$3, resultados!$A$1:$ZZ$1, 0))</f>
        <v/>
      </c>
    </row>
    <row r="82">
      <c r="A82">
        <f>INDEX(resultados!$A$2:$ZZ$2635, 76, MATCH($B$1, resultados!$A$1:$ZZ$1, 0))</f>
        <v/>
      </c>
      <c r="B82">
        <f>INDEX(resultados!$A$2:$ZZ$2635, 76, MATCH($B$2, resultados!$A$1:$ZZ$1, 0))</f>
        <v/>
      </c>
      <c r="C82">
        <f>INDEX(resultados!$A$2:$ZZ$2635, 76, MATCH($B$3, resultados!$A$1:$ZZ$1, 0))</f>
        <v/>
      </c>
    </row>
    <row r="83">
      <c r="A83">
        <f>INDEX(resultados!$A$2:$ZZ$2635, 77, MATCH($B$1, resultados!$A$1:$ZZ$1, 0))</f>
        <v/>
      </c>
      <c r="B83">
        <f>INDEX(resultados!$A$2:$ZZ$2635, 77, MATCH($B$2, resultados!$A$1:$ZZ$1, 0))</f>
        <v/>
      </c>
      <c r="C83">
        <f>INDEX(resultados!$A$2:$ZZ$2635, 77, MATCH($B$3, resultados!$A$1:$ZZ$1, 0))</f>
        <v/>
      </c>
    </row>
    <row r="84">
      <c r="A84">
        <f>INDEX(resultados!$A$2:$ZZ$2635, 78, MATCH($B$1, resultados!$A$1:$ZZ$1, 0))</f>
        <v/>
      </c>
      <c r="B84">
        <f>INDEX(resultados!$A$2:$ZZ$2635, 78, MATCH($B$2, resultados!$A$1:$ZZ$1, 0))</f>
        <v/>
      </c>
      <c r="C84">
        <f>INDEX(resultados!$A$2:$ZZ$2635, 78, MATCH($B$3, resultados!$A$1:$ZZ$1, 0))</f>
        <v/>
      </c>
    </row>
    <row r="85">
      <c r="A85">
        <f>INDEX(resultados!$A$2:$ZZ$2635, 79, MATCH($B$1, resultados!$A$1:$ZZ$1, 0))</f>
        <v/>
      </c>
      <c r="B85">
        <f>INDEX(resultados!$A$2:$ZZ$2635, 79, MATCH($B$2, resultados!$A$1:$ZZ$1, 0))</f>
        <v/>
      </c>
      <c r="C85">
        <f>INDEX(resultados!$A$2:$ZZ$2635, 79, MATCH($B$3, resultados!$A$1:$ZZ$1, 0))</f>
        <v/>
      </c>
    </row>
    <row r="86">
      <c r="A86">
        <f>INDEX(resultados!$A$2:$ZZ$2635, 80, MATCH($B$1, resultados!$A$1:$ZZ$1, 0))</f>
        <v/>
      </c>
      <c r="B86">
        <f>INDEX(resultados!$A$2:$ZZ$2635, 80, MATCH($B$2, resultados!$A$1:$ZZ$1, 0))</f>
        <v/>
      </c>
      <c r="C86">
        <f>INDEX(resultados!$A$2:$ZZ$2635, 80, MATCH($B$3, resultados!$A$1:$ZZ$1, 0))</f>
        <v/>
      </c>
    </row>
    <row r="87">
      <c r="A87">
        <f>INDEX(resultados!$A$2:$ZZ$2635, 81, MATCH($B$1, resultados!$A$1:$ZZ$1, 0))</f>
        <v/>
      </c>
      <c r="B87">
        <f>INDEX(resultados!$A$2:$ZZ$2635, 81, MATCH($B$2, resultados!$A$1:$ZZ$1, 0))</f>
        <v/>
      </c>
      <c r="C87">
        <f>INDEX(resultados!$A$2:$ZZ$2635, 81, MATCH($B$3, resultados!$A$1:$ZZ$1, 0))</f>
        <v/>
      </c>
    </row>
    <row r="88">
      <c r="A88">
        <f>INDEX(resultados!$A$2:$ZZ$2635, 82, MATCH($B$1, resultados!$A$1:$ZZ$1, 0))</f>
        <v/>
      </c>
      <c r="B88">
        <f>INDEX(resultados!$A$2:$ZZ$2635, 82, MATCH($B$2, resultados!$A$1:$ZZ$1, 0))</f>
        <v/>
      </c>
      <c r="C88">
        <f>INDEX(resultados!$A$2:$ZZ$2635, 82, MATCH($B$3, resultados!$A$1:$ZZ$1, 0))</f>
        <v/>
      </c>
    </row>
    <row r="89">
      <c r="A89">
        <f>INDEX(resultados!$A$2:$ZZ$2635, 83, MATCH($B$1, resultados!$A$1:$ZZ$1, 0))</f>
        <v/>
      </c>
      <c r="B89">
        <f>INDEX(resultados!$A$2:$ZZ$2635, 83, MATCH($B$2, resultados!$A$1:$ZZ$1, 0))</f>
        <v/>
      </c>
      <c r="C89">
        <f>INDEX(resultados!$A$2:$ZZ$2635, 83, MATCH($B$3, resultados!$A$1:$ZZ$1, 0))</f>
        <v/>
      </c>
    </row>
    <row r="90">
      <c r="A90">
        <f>INDEX(resultados!$A$2:$ZZ$2635, 84, MATCH($B$1, resultados!$A$1:$ZZ$1, 0))</f>
        <v/>
      </c>
      <c r="B90">
        <f>INDEX(resultados!$A$2:$ZZ$2635, 84, MATCH($B$2, resultados!$A$1:$ZZ$1, 0))</f>
        <v/>
      </c>
      <c r="C90">
        <f>INDEX(resultados!$A$2:$ZZ$2635, 84, MATCH($B$3, resultados!$A$1:$ZZ$1, 0))</f>
        <v/>
      </c>
    </row>
    <row r="91">
      <c r="A91">
        <f>INDEX(resultados!$A$2:$ZZ$2635, 85, MATCH($B$1, resultados!$A$1:$ZZ$1, 0))</f>
        <v/>
      </c>
      <c r="B91">
        <f>INDEX(resultados!$A$2:$ZZ$2635, 85, MATCH($B$2, resultados!$A$1:$ZZ$1, 0))</f>
        <v/>
      </c>
      <c r="C91">
        <f>INDEX(resultados!$A$2:$ZZ$2635, 85, MATCH($B$3, resultados!$A$1:$ZZ$1, 0))</f>
        <v/>
      </c>
    </row>
    <row r="92">
      <c r="A92">
        <f>INDEX(resultados!$A$2:$ZZ$2635, 86, MATCH($B$1, resultados!$A$1:$ZZ$1, 0))</f>
        <v/>
      </c>
      <c r="B92">
        <f>INDEX(resultados!$A$2:$ZZ$2635, 86, MATCH($B$2, resultados!$A$1:$ZZ$1, 0))</f>
        <v/>
      </c>
      <c r="C92">
        <f>INDEX(resultados!$A$2:$ZZ$2635, 86, MATCH($B$3, resultados!$A$1:$ZZ$1, 0))</f>
        <v/>
      </c>
    </row>
    <row r="93">
      <c r="A93">
        <f>INDEX(resultados!$A$2:$ZZ$2635, 87, MATCH($B$1, resultados!$A$1:$ZZ$1, 0))</f>
        <v/>
      </c>
      <c r="B93">
        <f>INDEX(resultados!$A$2:$ZZ$2635, 87, MATCH($B$2, resultados!$A$1:$ZZ$1, 0))</f>
        <v/>
      </c>
      <c r="C93">
        <f>INDEX(resultados!$A$2:$ZZ$2635, 87, MATCH($B$3, resultados!$A$1:$ZZ$1, 0))</f>
        <v/>
      </c>
    </row>
    <row r="94">
      <c r="A94">
        <f>INDEX(resultados!$A$2:$ZZ$2635, 88, MATCH($B$1, resultados!$A$1:$ZZ$1, 0))</f>
        <v/>
      </c>
      <c r="B94">
        <f>INDEX(resultados!$A$2:$ZZ$2635, 88, MATCH($B$2, resultados!$A$1:$ZZ$1, 0))</f>
        <v/>
      </c>
      <c r="C94">
        <f>INDEX(resultados!$A$2:$ZZ$2635, 88, MATCH($B$3, resultados!$A$1:$ZZ$1, 0))</f>
        <v/>
      </c>
    </row>
    <row r="95">
      <c r="A95">
        <f>INDEX(resultados!$A$2:$ZZ$2635, 89, MATCH($B$1, resultados!$A$1:$ZZ$1, 0))</f>
        <v/>
      </c>
      <c r="B95">
        <f>INDEX(resultados!$A$2:$ZZ$2635, 89, MATCH($B$2, resultados!$A$1:$ZZ$1, 0))</f>
        <v/>
      </c>
      <c r="C95">
        <f>INDEX(resultados!$A$2:$ZZ$2635, 89, MATCH($B$3, resultados!$A$1:$ZZ$1, 0))</f>
        <v/>
      </c>
    </row>
    <row r="96">
      <c r="A96">
        <f>INDEX(resultados!$A$2:$ZZ$2635, 90, MATCH($B$1, resultados!$A$1:$ZZ$1, 0))</f>
        <v/>
      </c>
      <c r="B96">
        <f>INDEX(resultados!$A$2:$ZZ$2635, 90, MATCH($B$2, resultados!$A$1:$ZZ$1, 0))</f>
        <v/>
      </c>
      <c r="C96">
        <f>INDEX(resultados!$A$2:$ZZ$2635, 90, MATCH($B$3, resultados!$A$1:$ZZ$1, 0))</f>
        <v/>
      </c>
    </row>
    <row r="97">
      <c r="A97">
        <f>INDEX(resultados!$A$2:$ZZ$2635, 91, MATCH($B$1, resultados!$A$1:$ZZ$1, 0))</f>
        <v/>
      </c>
      <c r="B97">
        <f>INDEX(resultados!$A$2:$ZZ$2635, 91, MATCH($B$2, resultados!$A$1:$ZZ$1, 0))</f>
        <v/>
      </c>
      <c r="C97">
        <f>INDEX(resultados!$A$2:$ZZ$2635, 91, MATCH($B$3, resultados!$A$1:$ZZ$1, 0))</f>
        <v/>
      </c>
    </row>
    <row r="98">
      <c r="A98">
        <f>INDEX(resultados!$A$2:$ZZ$2635, 92, MATCH($B$1, resultados!$A$1:$ZZ$1, 0))</f>
        <v/>
      </c>
      <c r="B98">
        <f>INDEX(resultados!$A$2:$ZZ$2635, 92, MATCH($B$2, resultados!$A$1:$ZZ$1, 0))</f>
        <v/>
      </c>
      <c r="C98">
        <f>INDEX(resultados!$A$2:$ZZ$2635, 92, MATCH($B$3, resultados!$A$1:$ZZ$1, 0))</f>
        <v/>
      </c>
    </row>
    <row r="99">
      <c r="A99">
        <f>INDEX(resultados!$A$2:$ZZ$2635, 93, MATCH($B$1, resultados!$A$1:$ZZ$1, 0))</f>
        <v/>
      </c>
      <c r="B99">
        <f>INDEX(resultados!$A$2:$ZZ$2635, 93, MATCH($B$2, resultados!$A$1:$ZZ$1, 0))</f>
        <v/>
      </c>
      <c r="C99">
        <f>INDEX(resultados!$A$2:$ZZ$2635, 93, MATCH($B$3, resultados!$A$1:$ZZ$1, 0))</f>
        <v/>
      </c>
    </row>
    <row r="100">
      <c r="A100">
        <f>INDEX(resultados!$A$2:$ZZ$2635, 94, MATCH($B$1, resultados!$A$1:$ZZ$1, 0))</f>
        <v/>
      </c>
      <c r="B100">
        <f>INDEX(resultados!$A$2:$ZZ$2635, 94, MATCH($B$2, resultados!$A$1:$ZZ$1, 0))</f>
        <v/>
      </c>
      <c r="C100">
        <f>INDEX(resultados!$A$2:$ZZ$2635, 94, MATCH($B$3, resultados!$A$1:$ZZ$1, 0))</f>
        <v/>
      </c>
    </row>
    <row r="101">
      <c r="A101">
        <f>INDEX(resultados!$A$2:$ZZ$2635, 95, MATCH($B$1, resultados!$A$1:$ZZ$1, 0))</f>
        <v/>
      </c>
      <c r="B101">
        <f>INDEX(resultados!$A$2:$ZZ$2635, 95, MATCH($B$2, resultados!$A$1:$ZZ$1, 0))</f>
        <v/>
      </c>
      <c r="C101">
        <f>INDEX(resultados!$A$2:$ZZ$2635, 95, MATCH($B$3, resultados!$A$1:$ZZ$1, 0))</f>
        <v/>
      </c>
    </row>
    <row r="102">
      <c r="A102">
        <f>INDEX(resultados!$A$2:$ZZ$2635, 96, MATCH($B$1, resultados!$A$1:$ZZ$1, 0))</f>
        <v/>
      </c>
      <c r="B102">
        <f>INDEX(resultados!$A$2:$ZZ$2635, 96, MATCH($B$2, resultados!$A$1:$ZZ$1, 0))</f>
        <v/>
      </c>
      <c r="C102">
        <f>INDEX(resultados!$A$2:$ZZ$2635, 96, MATCH($B$3, resultados!$A$1:$ZZ$1, 0))</f>
        <v/>
      </c>
    </row>
    <row r="103">
      <c r="A103">
        <f>INDEX(resultados!$A$2:$ZZ$2635, 97, MATCH($B$1, resultados!$A$1:$ZZ$1, 0))</f>
        <v/>
      </c>
      <c r="B103">
        <f>INDEX(resultados!$A$2:$ZZ$2635, 97, MATCH($B$2, resultados!$A$1:$ZZ$1, 0))</f>
        <v/>
      </c>
      <c r="C103">
        <f>INDEX(resultados!$A$2:$ZZ$2635, 97, MATCH($B$3, resultados!$A$1:$ZZ$1, 0))</f>
        <v/>
      </c>
    </row>
    <row r="104">
      <c r="A104">
        <f>INDEX(resultados!$A$2:$ZZ$2635, 98, MATCH($B$1, resultados!$A$1:$ZZ$1, 0))</f>
        <v/>
      </c>
      <c r="B104">
        <f>INDEX(resultados!$A$2:$ZZ$2635, 98, MATCH($B$2, resultados!$A$1:$ZZ$1, 0))</f>
        <v/>
      </c>
      <c r="C104">
        <f>INDEX(resultados!$A$2:$ZZ$2635, 98, MATCH($B$3, resultados!$A$1:$ZZ$1, 0))</f>
        <v/>
      </c>
    </row>
    <row r="105">
      <c r="A105">
        <f>INDEX(resultados!$A$2:$ZZ$2635, 99, MATCH($B$1, resultados!$A$1:$ZZ$1, 0))</f>
        <v/>
      </c>
      <c r="B105">
        <f>INDEX(resultados!$A$2:$ZZ$2635, 99, MATCH($B$2, resultados!$A$1:$ZZ$1, 0))</f>
        <v/>
      </c>
      <c r="C105">
        <f>INDEX(resultados!$A$2:$ZZ$2635, 99, MATCH($B$3, resultados!$A$1:$ZZ$1, 0))</f>
        <v/>
      </c>
    </row>
    <row r="106">
      <c r="A106">
        <f>INDEX(resultados!$A$2:$ZZ$2635, 100, MATCH($B$1, resultados!$A$1:$ZZ$1, 0))</f>
        <v/>
      </c>
      <c r="B106">
        <f>INDEX(resultados!$A$2:$ZZ$2635, 100, MATCH($B$2, resultados!$A$1:$ZZ$1, 0))</f>
        <v/>
      </c>
      <c r="C106">
        <f>INDEX(resultados!$A$2:$ZZ$2635, 100, MATCH($B$3, resultados!$A$1:$ZZ$1, 0))</f>
        <v/>
      </c>
    </row>
    <row r="107">
      <c r="A107">
        <f>INDEX(resultados!$A$2:$ZZ$2635, 101, MATCH($B$1, resultados!$A$1:$ZZ$1, 0))</f>
        <v/>
      </c>
      <c r="B107">
        <f>INDEX(resultados!$A$2:$ZZ$2635, 101, MATCH($B$2, resultados!$A$1:$ZZ$1, 0))</f>
        <v/>
      </c>
      <c r="C107">
        <f>INDEX(resultados!$A$2:$ZZ$2635, 101, MATCH($B$3, resultados!$A$1:$ZZ$1, 0))</f>
        <v/>
      </c>
    </row>
    <row r="108">
      <c r="A108">
        <f>INDEX(resultados!$A$2:$ZZ$2635, 102, MATCH($B$1, resultados!$A$1:$ZZ$1, 0))</f>
        <v/>
      </c>
      <c r="B108">
        <f>INDEX(resultados!$A$2:$ZZ$2635, 102, MATCH($B$2, resultados!$A$1:$ZZ$1, 0))</f>
        <v/>
      </c>
      <c r="C108">
        <f>INDEX(resultados!$A$2:$ZZ$2635, 102, MATCH($B$3, resultados!$A$1:$ZZ$1, 0))</f>
        <v/>
      </c>
    </row>
    <row r="109">
      <c r="A109">
        <f>INDEX(resultados!$A$2:$ZZ$2635, 103, MATCH($B$1, resultados!$A$1:$ZZ$1, 0))</f>
        <v/>
      </c>
      <c r="B109">
        <f>INDEX(resultados!$A$2:$ZZ$2635, 103, MATCH($B$2, resultados!$A$1:$ZZ$1, 0))</f>
        <v/>
      </c>
      <c r="C109">
        <f>INDEX(resultados!$A$2:$ZZ$2635, 103, MATCH($B$3, resultados!$A$1:$ZZ$1, 0))</f>
        <v/>
      </c>
    </row>
    <row r="110">
      <c r="A110">
        <f>INDEX(resultados!$A$2:$ZZ$2635, 104, MATCH($B$1, resultados!$A$1:$ZZ$1, 0))</f>
        <v/>
      </c>
      <c r="B110">
        <f>INDEX(resultados!$A$2:$ZZ$2635, 104, MATCH($B$2, resultados!$A$1:$ZZ$1, 0))</f>
        <v/>
      </c>
      <c r="C110">
        <f>INDEX(resultados!$A$2:$ZZ$2635, 104, MATCH($B$3, resultados!$A$1:$ZZ$1, 0))</f>
        <v/>
      </c>
    </row>
    <row r="111">
      <c r="A111">
        <f>INDEX(resultados!$A$2:$ZZ$2635, 105, MATCH($B$1, resultados!$A$1:$ZZ$1, 0))</f>
        <v/>
      </c>
      <c r="B111">
        <f>INDEX(resultados!$A$2:$ZZ$2635, 105, MATCH($B$2, resultados!$A$1:$ZZ$1, 0))</f>
        <v/>
      </c>
      <c r="C111">
        <f>INDEX(resultados!$A$2:$ZZ$2635, 105, MATCH($B$3, resultados!$A$1:$ZZ$1, 0))</f>
        <v/>
      </c>
    </row>
    <row r="112">
      <c r="A112">
        <f>INDEX(resultados!$A$2:$ZZ$2635, 106, MATCH($B$1, resultados!$A$1:$ZZ$1, 0))</f>
        <v/>
      </c>
      <c r="B112">
        <f>INDEX(resultados!$A$2:$ZZ$2635, 106, MATCH($B$2, resultados!$A$1:$ZZ$1, 0))</f>
        <v/>
      </c>
      <c r="C112">
        <f>INDEX(resultados!$A$2:$ZZ$2635, 106, MATCH($B$3, resultados!$A$1:$ZZ$1, 0))</f>
        <v/>
      </c>
    </row>
    <row r="113">
      <c r="A113">
        <f>INDEX(resultados!$A$2:$ZZ$2635, 107, MATCH($B$1, resultados!$A$1:$ZZ$1, 0))</f>
        <v/>
      </c>
      <c r="B113">
        <f>INDEX(resultados!$A$2:$ZZ$2635, 107, MATCH($B$2, resultados!$A$1:$ZZ$1, 0))</f>
        <v/>
      </c>
      <c r="C113">
        <f>INDEX(resultados!$A$2:$ZZ$2635, 107, MATCH($B$3, resultados!$A$1:$ZZ$1, 0))</f>
        <v/>
      </c>
    </row>
    <row r="114">
      <c r="A114">
        <f>INDEX(resultados!$A$2:$ZZ$2635, 108, MATCH($B$1, resultados!$A$1:$ZZ$1, 0))</f>
        <v/>
      </c>
      <c r="B114">
        <f>INDEX(resultados!$A$2:$ZZ$2635, 108, MATCH($B$2, resultados!$A$1:$ZZ$1, 0))</f>
        <v/>
      </c>
      <c r="C114">
        <f>INDEX(resultados!$A$2:$ZZ$2635, 108, MATCH($B$3, resultados!$A$1:$ZZ$1, 0))</f>
        <v/>
      </c>
    </row>
    <row r="115">
      <c r="A115">
        <f>INDEX(resultados!$A$2:$ZZ$2635, 109, MATCH($B$1, resultados!$A$1:$ZZ$1, 0))</f>
        <v/>
      </c>
      <c r="B115">
        <f>INDEX(resultados!$A$2:$ZZ$2635, 109, MATCH($B$2, resultados!$A$1:$ZZ$1, 0))</f>
        <v/>
      </c>
      <c r="C115">
        <f>INDEX(resultados!$A$2:$ZZ$2635, 109, MATCH($B$3, resultados!$A$1:$ZZ$1, 0))</f>
        <v/>
      </c>
    </row>
    <row r="116">
      <c r="A116">
        <f>INDEX(resultados!$A$2:$ZZ$2635, 110, MATCH($B$1, resultados!$A$1:$ZZ$1, 0))</f>
        <v/>
      </c>
      <c r="B116">
        <f>INDEX(resultados!$A$2:$ZZ$2635, 110, MATCH($B$2, resultados!$A$1:$ZZ$1, 0))</f>
        <v/>
      </c>
      <c r="C116">
        <f>INDEX(resultados!$A$2:$ZZ$2635, 110, MATCH($B$3, resultados!$A$1:$ZZ$1, 0))</f>
        <v/>
      </c>
    </row>
    <row r="117">
      <c r="A117">
        <f>INDEX(resultados!$A$2:$ZZ$2635, 111, MATCH($B$1, resultados!$A$1:$ZZ$1, 0))</f>
        <v/>
      </c>
      <c r="B117">
        <f>INDEX(resultados!$A$2:$ZZ$2635, 111, MATCH($B$2, resultados!$A$1:$ZZ$1, 0))</f>
        <v/>
      </c>
      <c r="C117">
        <f>INDEX(resultados!$A$2:$ZZ$2635, 111, MATCH($B$3, resultados!$A$1:$ZZ$1, 0))</f>
        <v/>
      </c>
    </row>
    <row r="118">
      <c r="A118">
        <f>INDEX(resultados!$A$2:$ZZ$2635, 112, MATCH($B$1, resultados!$A$1:$ZZ$1, 0))</f>
        <v/>
      </c>
      <c r="B118">
        <f>INDEX(resultados!$A$2:$ZZ$2635, 112, MATCH($B$2, resultados!$A$1:$ZZ$1, 0))</f>
        <v/>
      </c>
      <c r="C118">
        <f>INDEX(resultados!$A$2:$ZZ$2635, 112, MATCH($B$3, resultados!$A$1:$ZZ$1, 0))</f>
        <v/>
      </c>
    </row>
    <row r="119">
      <c r="A119">
        <f>INDEX(resultados!$A$2:$ZZ$2635, 113, MATCH($B$1, resultados!$A$1:$ZZ$1, 0))</f>
        <v/>
      </c>
      <c r="B119">
        <f>INDEX(resultados!$A$2:$ZZ$2635, 113, MATCH($B$2, resultados!$A$1:$ZZ$1, 0))</f>
        <v/>
      </c>
      <c r="C119">
        <f>INDEX(resultados!$A$2:$ZZ$2635, 113, MATCH($B$3, resultados!$A$1:$ZZ$1, 0))</f>
        <v/>
      </c>
    </row>
    <row r="120">
      <c r="A120">
        <f>INDEX(resultados!$A$2:$ZZ$2635, 114, MATCH($B$1, resultados!$A$1:$ZZ$1, 0))</f>
        <v/>
      </c>
      <c r="B120">
        <f>INDEX(resultados!$A$2:$ZZ$2635, 114, MATCH($B$2, resultados!$A$1:$ZZ$1, 0))</f>
        <v/>
      </c>
      <c r="C120">
        <f>INDEX(resultados!$A$2:$ZZ$2635, 114, MATCH($B$3, resultados!$A$1:$ZZ$1, 0))</f>
        <v/>
      </c>
    </row>
    <row r="121">
      <c r="A121">
        <f>INDEX(resultados!$A$2:$ZZ$2635, 115, MATCH($B$1, resultados!$A$1:$ZZ$1, 0))</f>
        <v/>
      </c>
      <c r="B121">
        <f>INDEX(resultados!$A$2:$ZZ$2635, 115, MATCH($B$2, resultados!$A$1:$ZZ$1, 0))</f>
        <v/>
      </c>
      <c r="C121">
        <f>INDEX(resultados!$A$2:$ZZ$2635, 115, MATCH($B$3, resultados!$A$1:$ZZ$1, 0))</f>
        <v/>
      </c>
    </row>
    <row r="122">
      <c r="A122">
        <f>INDEX(resultados!$A$2:$ZZ$2635, 116, MATCH($B$1, resultados!$A$1:$ZZ$1, 0))</f>
        <v/>
      </c>
      <c r="B122">
        <f>INDEX(resultados!$A$2:$ZZ$2635, 116, MATCH($B$2, resultados!$A$1:$ZZ$1, 0))</f>
        <v/>
      </c>
      <c r="C122">
        <f>INDEX(resultados!$A$2:$ZZ$2635, 116, MATCH($B$3, resultados!$A$1:$ZZ$1, 0))</f>
        <v/>
      </c>
    </row>
    <row r="123">
      <c r="A123">
        <f>INDEX(resultados!$A$2:$ZZ$2635, 117, MATCH($B$1, resultados!$A$1:$ZZ$1, 0))</f>
        <v/>
      </c>
      <c r="B123">
        <f>INDEX(resultados!$A$2:$ZZ$2635, 117, MATCH($B$2, resultados!$A$1:$ZZ$1, 0))</f>
        <v/>
      </c>
      <c r="C123">
        <f>INDEX(resultados!$A$2:$ZZ$2635, 117, MATCH($B$3, resultados!$A$1:$ZZ$1, 0))</f>
        <v/>
      </c>
    </row>
    <row r="124">
      <c r="A124">
        <f>INDEX(resultados!$A$2:$ZZ$2635, 118, MATCH($B$1, resultados!$A$1:$ZZ$1, 0))</f>
        <v/>
      </c>
      <c r="B124">
        <f>INDEX(resultados!$A$2:$ZZ$2635, 118, MATCH($B$2, resultados!$A$1:$ZZ$1, 0))</f>
        <v/>
      </c>
      <c r="C124">
        <f>INDEX(resultados!$A$2:$ZZ$2635, 118, MATCH($B$3, resultados!$A$1:$ZZ$1, 0))</f>
        <v/>
      </c>
    </row>
    <row r="125">
      <c r="A125">
        <f>INDEX(resultados!$A$2:$ZZ$2635, 119, MATCH($B$1, resultados!$A$1:$ZZ$1, 0))</f>
        <v/>
      </c>
      <c r="B125">
        <f>INDEX(resultados!$A$2:$ZZ$2635, 119, MATCH($B$2, resultados!$A$1:$ZZ$1, 0))</f>
        <v/>
      </c>
      <c r="C125">
        <f>INDEX(resultados!$A$2:$ZZ$2635, 119, MATCH($B$3, resultados!$A$1:$ZZ$1, 0))</f>
        <v/>
      </c>
    </row>
    <row r="126">
      <c r="A126">
        <f>INDEX(resultados!$A$2:$ZZ$2635, 120, MATCH($B$1, resultados!$A$1:$ZZ$1, 0))</f>
        <v/>
      </c>
      <c r="B126">
        <f>INDEX(resultados!$A$2:$ZZ$2635, 120, MATCH($B$2, resultados!$A$1:$ZZ$1, 0))</f>
        <v/>
      </c>
      <c r="C126">
        <f>INDEX(resultados!$A$2:$ZZ$2635, 120, MATCH($B$3, resultados!$A$1:$ZZ$1, 0))</f>
        <v/>
      </c>
    </row>
    <row r="127">
      <c r="A127">
        <f>INDEX(resultados!$A$2:$ZZ$2635, 121, MATCH($B$1, resultados!$A$1:$ZZ$1, 0))</f>
        <v/>
      </c>
      <c r="B127">
        <f>INDEX(resultados!$A$2:$ZZ$2635, 121, MATCH($B$2, resultados!$A$1:$ZZ$1, 0))</f>
        <v/>
      </c>
      <c r="C127">
        <f>INDEX(resultados!$A$2:$ZZ$2635, 121, MATCH($B$3, resultados!$A$1:$ZZ$1, 0))</f>
        <v/>
      </c>
    </row>
    <row r="128">
      <c r="A128">
        <f>INDEX(resultados!$A$2:$ZZ$2635, 122, MATCH($B$1, resultados!$A$1:$ZZ$1, 0))</f>
        <v/>
      </c>
      <c r="B128">
        <f>INDEX(resultados!$A$2:$ZZ$2635, 122, MATCH($B$2, resultados!$A$1:$ZZ$1, 0))</f>
        <v/>
      </c>
      <c r="C128">
        <f>INDEX(resultados!$A$2:$ZZ$2635, 122, MATCH($B$3, resultados!$A$1:$ZZ$1, 0))</f>
        <v/>
      </c>
    </row>
    <row r="129">
      <c r="A129">
        <f>INDEX(resultados!$A$2:$ZZ$2635, 123, MATCH($B$1, resultados!$A$1:$ZZ$1, 0))</f>
        <v/>
      </c>
      <c r="B129">
        <f>INDEX(resultados!$A$2:$ZZ$2635, 123, MATCH($B$2, resultados!$A$1:$ZZ$1, 0))</f>
        <v/>
      </c>
      <c r="C129">
        <f>INDEX(resultados!$A$2:$ZZ$2635, 123, MATCH($B$3, resultados!$A$1:$ZZ$1, 0))</f>
        <v/>
      </c>
    </row>
    <row r="130">
      <c r="A130">
        <f>INDEX(resultados!$A$2:$ZZ$2635, 124, MATCH($B$1, resultados!$A$1:$ZZ$1, 0))</f>
        <v/>
      </c>
      <c r="B130">
        <f>INDEX(resultados!$A$2:$ZZ$2635, 124, MATCH($B$2, resultados!$A$1:$ZZ$1, 0))</f>
        <v/>
      </c>
      <c r="C130">
        <f>INDEX(resultados!$A$2:$ZZ$2635, 124, MATCH($B$3, resultados!$A$1:$ZZ$1, 0))</f>
        <v/>
      </c>
    </row>
    <row r="131">
      <c r="A131">
        <f>INDEX(resultados!$A$2:$ZZ$2635, 125, MATCH($B$1, resultados!$A$1:$ZZ$1, 0))</f>
        <v/>
      </c>
      <c r="B131">
        <f>INDEX(resultados!$A$2:$ZZ$2635, 125, MATCH($B$2, resultados!$A$1:$ZZ$1, 0))</f>
        <v/>
      </c>
      <c r="C131">
        <f>INDEX(resultados!$A$2:$ZZ$2635, 125, MATCH($B$3, resultados!$A$1:$ZZ$1, 0))</f>
        <v/>
      </c>
    </row>
    <row r="132">
      <c r="A132">
        <f>INDEX(resultados!$A$2:$ZZ$2635, 126, MATCH($B$1, resultados!$A$1:$ZZ$1, 0))</f>
        <v/>
      </c>
      <c r="B132">
        <f>INDEX(resultados!$A$2:$ZZ$2635, 126, MATCH($B$2, resultados!$A$1:$ZZ$1, 0))</f>
        <v/>
      </c>
      <c r="C132">
        <f>INDEX(resultados!$A$2:$ZZ$2635, 126, MATCH($B$3, resultados!$A$1:$ZZ$1, 0))</f>
        <v/>
      </c>
    </row>
    <row r="133">
      <c r="A133">
        <f>INDEX(resultados!$A$2:$ZZ$2635, 127, MATCH($B$1, resultados!$A$1:$ZZ$1, 0))</f>
        <v/>
      </c>
      <c r="B133">
        <f>INDEX(resultados!$A$2:$ZZ$2635, 127, MATCH($B$2, resultados!$A$1:$ZZ$1, 0))</f>
        <v/>
      </c>
      <c r="C133">
        <f>INDEX(resultados!$A$2:$ZZ$2635, 127, MATCH($B$3, resultados!$A$1:$ZZ$1, 0))</f>
        <v/>
      </c>
    </row>
    <row r="134">
      <c r="A134">
        <f>INDEX(resultados!$A$2:$ZZ$2635, 128, MATCH($B$1, resultados!$A$1:$ZZ$1, 0))</f>
        <v/>
      </c>
      <c r="B134">
        <f>INDEX(resultados!$A$2:$ZZ$2635, 128, MATCH($B$2, resultados!$A$1:$ZZ$1, 0))</f>
        <v/>
      </c>
      <c r="C134">
        <f>INDEX(resultados!$A$2:$ZZ$2635, 128, MATCH($B$3, resultados!$A$1:$ZZ$1, 0))</f>
        <v/>
      </c>
    </row>
    <row r="135">
      <c r="A135">
        <f>INDEX(resultados!$A$2:$ZZ$2635, 129, MATCH($B$1, resultados!$A$1:$ZZ$1, 0))</f>
        <v/>
      </c>
      <c r="B135">
        <f>INDEX(resultados!$A$2:$ZZ$2635, 129, MATCH($B$2, resultados!$A$1:$ZZ$1, 0))</f>
        <v/>
      </c>
      <c r="C135">
        <f>INDEX(resultados!$A$2:$ZZ$2635, 129, MATCH($B$3, resultados!$A$1:$ZZ$1, 0))</f>
        <v/>
      </c>
    </row>
    <row r="136">
      <c r="A136">
        <f>INDEX(resultados!$A$2:$ZZ$2635, 130, MATCH($B$1, resultados!$A$1:$ZZ$1, 0))</f>
        <v/>
      </c>
      <c r="B136">
        <f>INDEX(resultados!$A$2:$ZZ$2635, 130, MATCH($B$2, resultados!$A$1:$ZZ$1, 0))</f>
        <v/>
      </c>
      <c r="C136">
        <f>INDEX(resultados!$A$2:$ZZ$2635, 130, MATCH($B$3, resultados!$A$1:$ZZ$1, 0))</f>
        <v/>
      </c>
    </row>
    <row r="137">
      <c r="A137">
        <f>INDEX(resultados!$A$2:$ZZ$2635, 131, MATCH($B$1, resultados!$A$1:$ZZ$1, 0))</f>
        <v/>
      </c>
      <c r="B137">
        <f>INDEX(resultados!$A$2:$ZZ$2635, 131, MATCH($B$2, resultados!$A$1:$ZZ$1, 0))</f>
        <v/>
      </c>
      <c r="C137">
        <f>INDEX(resultados!$A$2:$ZZ$2635, 131, MATCH($B$3, resultados!$A$1:$ZZ$1, 0))</f>
        <v/>
      </c>
    </row>
    <row r="138">
      <c r="A138">
        <f>INDEX(resultados!$A$2:$ZZ$2635, 132, MATCH($B$1, resultados!$A$1:$ZZ$1, 0))</f>
        <v/>
      </c>
      <c r="B138">
        <f>INDEX(resultados!$A$2:$ZZ$2635, 132, MATCH($B$2, resultados!$A$1:$ZZ$1, 0))</f>
        <v/>
      </c>
      <c r="C138">
        <f>INDEX(resultados!$A$2:$ZZ$2635, 132, MATCH($B$3, resultados!$A$1:$ZZ$1, 0))</f>
        <v/>
      </c>
    </row>
    <row r="139">
      <c r="A139">
        <f>INDEX(resultados!$A$2:$ZZ$2635, 133, MATCH($B$1, resultados!$A$1:$ZZ$1, 0))</f>
        <v/>
      </c>
      <c r="B139">
        <f>INDEX(resultados!$A$2:$ZZ$2635, 133, MATCH($B$2, resultados!$A$1:$ZZ$1, 0))</f>
        <v/>
      </c>
      <c r="C139">
        <f>INDEX(resultados!$A$2:$ZZ$2635, 133, MATCH($B$3, resultados!$A$1:$ZZ$1, 0))</f>
        <v/>
      </c>
    </row>
    <row r="140">
      <c r="A140">
        <f>INDEX(resultados!$A$2:$ZZ$2635, 134, MATCH($B$1, resultados!$A$1:$ZZ$1, 0))</f>
        <v/>
      </c>
      <c r="B140">
        <f>INDEX(resultados!$A$2:$ZZ$2635, 134, MATCH($B$2, resultados!$A$1:$ZZ$1, 0))</f>
        <v/>
      </c>
      <c r="C140">
        <f>INDEX(resultados!$A$2:$ZZ$2635, 134, MATCH($B$3, resultados!$A$1:$ZZ$1, 0))</f>
        <v/>
      </c>
    </row>
    <row r="141">
      <c r="A141">
        <f>INDEX(resultados!$A$2:$ZZ$2635, 135, MATCH($B$1, resultados!$A$1:$ZZ$1, 0))</f>
        <v/>
      </c>
      <c r="B141">
        <f>INDEX(resultados!$A$2:$ZZ$2635, 135, MATCH($B$2, resultados!$A$1:$ZZ$1, 0))</f>
        <v/>
      </c>
      <c r="C141">
        <f>INDEX(resultados!$A$2:$ZZ$2635, 135, MATCH($B$3, resultados!$A$1:$ZZ$1, 0))</f>
        <v/>
      </c>
    </row>
    <row r="142">
      <c r="A142">
        <f>INDEX(resultados!$A$2:$ZZ$2635, 136, MATCH($B$1, resultados!$A$1:$ZZ$1, 0))</f>
        <v/>
      </c>
      <c r="B142">
        <f>INDEX(resultados!$A$2:$ZZ$2635, 136, MATCH($B$2, resultados!$A$1:$ZZ$1, 0))</f>
        <v/>
      </c>
      <c r="C142">
        <f>INDEX(resultados!$A$2:$ZZ$2635, 136, MATCH($B$3, resultados!$A$1:$ZZ$1, 0))</f>
        <v/>
      </c>
    </row>
    <row r="143">
      <c r="A143">
        <f>INDEX(resultados!$A$2:$ZZ$2635, 137, MATCH($B$1, resultados!$A$1:$ZZ$1, 0))</f>
        <v/>
      </c>
      <c r="B143">
        <f>INDEX(resultados!$A$2:$ZZ$2635, 137, MATCH($B$2, resultados!$A$1:$ZZ$1, 0))</f>
        <v/>
      </c>
      <c r="C143">
        <f>INDEX(resultados!$A$2:$ZZ$2635, 137, MATCH($B$3, resultados!$A$1:$ZZ$1, 0))</f>
        <v/>
      </c>
    </row>
    <row r="144">
      <c r="A144">
        <f>INDEX(resultados!$A$2:$ZZ$2635, 138, MATCH($B$1, resultados!$A$1:$ZZ$1, 0))</f>
        <v/>
      </c>
      <c r="B144">
        <f>INDEX(resultados!$A$2:$ZZ$2635, 138, MATCH($B$2, resultados!$A$1:$ZZ$1, 0))</f>
        <v/>
      </c>
      <c r="C144">
        <f>INDEX(resultados!$A$2:$ZZ$2635, 138, MATCH($B$3, resultados!$A$1:$ZZ$1, 0))</f>
        <v/>
      </c>
    </row>
    <row r="145">
      <c r="A145">
        <f>INDEX(resultados!$A$2:$ZZ$2635, 139, MATCH($B$1, resultados!$A$1:$ZZ$1, 0))</f>
        <v/>
      </c>
      <c r="B145">
        <f>INDEX(resultados!$A$2:$ZZ$2635, 139, MATCH($B$2, resultados!$A$1:$ZZ$1, 0))</f>
        <v/>
      </c>
      <c r="C145">
        <f>INDEX(resultados!$A$2:$ZZ$2635, 139, MATCH($B$3, resultados!$A$1:$ZZ$1, 0))</f>
        <v/>
      </c>
    </row>
    <row r="146">
      <c r="A146">
        <f>INDEX(resultados!$A$2:$ZZ$2635, 140, MATCH($B$1, resultados!$A$1:$ZZ$1, 0))</f>
        <v/>
      </c>
      <c r="B146">
        <f>INDEX(resultados!$A$2:$ZZ$2635, 140, MATCH($B$2, resultados!$A$1:$ZZ$1, 0))</f>
        <v/>
      </c>
      <c r="C146">
        <f>INDEX(resultados!$A$2:$ZZ$2635, 140, MATCH($B$3, resultados!$A$1:$ZZ$1, 0))</f>
        <v/>
      </c>
    </row>
    <row r="147">
      <c r="A147">
        <f>INDEX(resultados!$A$2:$ZZ$2635, 141, MATCH($B$1, resultados!$A$1:$ZZ$1, 0))</f>
        <v/>
      </c>
      <c r="B147">
        <f>INDEX(resultados!$A$2:$ZZ$2635, 141, MATCH($B$2, resultados!$A$1:$ZZ$1, 0))</f>
        <v/>
      </c>
      <c r="C147">
        <f>INDEX(resultados!$A$2:$ZZ$2635, 141, MATCH($B$3, resultados!$A$1:$ZZ$1, 0))</f>
        <v/>
      </c>
    </row>
    <row r="148">
      <c r="A148">
        <f>INDEX(resultados!$A$2:$ZZ$2635, 142, MATCH($B$1, resultados!$A$1:$ZZ$1, 0))</f>
        <v/>
      </c>
      <c r="B148">
        <f>INDEX(resultados!$A$2:$ZZ$2635, 142, MATCH($B$2, resultados!$A$1:$ZZ$1, 0))</f>
        <v/>
      </c>
      <c r="C148">
        <f>INDEX(resultados!$A$2:$ZZ$2635, 142, MATCH($B$3, resultados!$A$1:$ZZ$1, 0))</f>
        <v/>
      </c>
    </row>
    <row r="149">
      <c r="A149">
        <f>INDEX(resultados!$A$2:$ZZ$2635, 143, MATCH($B$1, resultados!$A$1:$ZZ$1, 0))</f>
        <v/>
      </c>
      <c r="B149">
        <f>INDEX(resultados!$A$2:$ZZ$2635, 143, MATCH($B$2, resultados!$A$1:$ZZ$1, 0))</f>
        <v/>
      </c>
      <c r="C149">
        <f>INDEX(resultados!$A$2:$ZZ$2635, 143, MATCH($B$3, resultados!$A$1:$ZZ$1, 0))</f>
        <v/>
      </c>
    </row>
    <row r="150">
      <c r="A150">
        <f>INDEX(resultados!$A$2:$ZZ$2635, 144, MATCH($B$1, resultados!$A$1:$ZZ$1, 0))</f>
        <v/>
      </c>
      <c r="B150">
        <f>INDEX(resultados!$A$2:$ZZ$2635, 144, MATCH($B$2, resultados!$A$1:$ZZ$1, 0))</f>
        <v/>
      </c>
      <c r="C150">
        <f>INDEX(resultados!$A$2:$ZZ$2635, 144, MATCH($B$3, resultados!$A$1:$ZZ$1, 0))</f>
        <v/>
      </c>
    </row>
    <row r="151">
      <c r="A151">
        <f>INDEX(resultados!$A$2:$ZZ$2635, 145, MATCH($B$1, resultados!$A$1:$ZZ$1, 0))</f>
        <v/>
      </c>
      <c r="B151">
        <f>INDEX(resultados!$A$2:$ZZ$2635, 145, MATCH($B$2, resultados!$A$1:$ZZ$1, 0))</f>
        <v/>
      </c>
      <c r="C151">
        <f>INDEX(resultados!$A$2:$ZZ$2635, 145, MATCH($B$3, resultados!$A$1:$ZZ$1, 0))</f>
        <v/>
      </c>
    </row>
    <row r="152">
      <c r="A152">
        <f>INDEX(resultados!$A$2:$ZZ$2635, 146, MATCH($B$1, resultados!$A$1:$ZZ$1, 0))</f>
        <v/>
      </c>
      <c r="B152">
        <f>INDEX(resultados!$A$2:$ZZ$2635, 146, MATCH($B$2, resultados!$A$1:$ZZ$1, 0))</f>
        <v/>
      </c>
      <c r="C152">
        <f>INDEX(resultados!$A$2:$ZZ$2635, 146, MATCH($B$3, resultados!$A$1:$ZZ$1, 0))</f>
        <v/>
      </c>
    </row>
    <row r="153">
      <c r="A153">
        <f>INDEX(resultados!$A$2:$ZZ$2635, 147, MATCH($B$1, resultados!$A$1:$ZZ$1, 0))</f>
        <v/>
      </c>
      <c r="B153">
        <f>INDEX(resultados!$A$2:$ZZ$2635, 147, MATCH($B$2, resultados!$A$1:$ZZ$1, 0))</f>
        <v/>
      </c>
      <c r="C153">
        <f>INDEX(resultados!$A$2:$ZZ$2635, 147, MATCH($B$3, resultados!$A$1:$ZZ$1, 0))</f>
        <v/>
      </c>
    </row>
    <row r="154">
      <c r="A154">
        <f>INDEX(resultados!$A$2:$ZZ$2635, 148, MATCH($B$1, resultados!$A$1:$ZZ$1, 0))</f>
        <v/>
      </c>
      <c r="B154">
        <f>INDEX(resultados!$A$2:$ZZ$2635, 148, MATCH($B$2, resultados!$A$1:$ZZ$1, 0))</f>
        <v/>
      </c>
      <c r="C154">
        <f>INDEX(resultados!$A$2:$ZZ$2635, 148, MATCH($B$3, resultados!$A$1:$ZZ$1, 0))</f>
        <v/>
      </c>
    </row>
    <row r="155">
      <c r="A155">
        <f>INDEX(resultados!$A$2:$ZZ$2635, 149, MATCH($B$1, resultados!$A$1:$ZZ$1, 0))</f>
        <v/>
      </c>
      <c r="B155">
        <f>INDEX(resultados!$A$2:$ZZ$2635, 149, MATCH($B$2, resultados!$A$1:$ZZ$1, 0))</f>
        <v/>
      </c>
      <c r="C155">
        <f>INDEX(resultados!$A$2:$ZZ$2635, 149, MATCH($B$3, resultados!$A$1:$ZZ$1, 0))</f>
        <v/>
      </c>
    </row>
    <row r="156">
      <c r="A156">
        <f>INDEX(resultados!$A$2:$ZZ$2635, 150, MATCH($B$1, resultados!$A$1:$ZZ$1, 0))</f>
        <v/>
      </c>
      <c r="B156">
        <f>INDEX(resultados!$A$2:$ZZ$2635, 150, MATCH($B$2, resultados!$A$1:$ZZ$1, 0))</f>
        <v/>
      </c>
      <c r="C156">
        <f>INDEX(resultados!$A$2:$ZZ$2635, 150, MATCH($B$3, resultados!$A$1:$ZZ$1, 0))</f>
        <v/>
      </c>
    </row>
    <row r="157">
      <c r="A157">
        <f>INDEX(resultados!$A$2:$ZZ$2635, 151, MATCH($B$1, resultados!$A$1:$ZZ$1, 0))</f>
        <v/>
      </c>
      <c r="B157">
        <f>INDEX(resultados!$A$2:$ZZ$2635, 151, MATCH($B$2, resultados!$A$1:$ZZ$1, 0))</f>
        <v/>
      </c>
      <c r="C157">
        <f>INDEX(resultados!$A$2:$ZZ$2635, 151, MATCH($B$3, resultados!$A$1:$ZZ$1, 0))</f>
        <v/>
      </c>
    </row>
    <row r="158">
      <c r="A158">
        <f>INDEX(resultados!$A$2:$ZZ$2635, 152, MATCH($B$1, resultados!$A$1:$ZZ$1, 0))</f>
        <v/>
      </c>
      <c r="B158">
        <f>INDEX(resultados!$A$2:$ZZ$2635, 152, MATCH($B$2, resultados!$A$1:$ZZ$1, 0))</f>
        <v/>
      </c>
      <c r="C158">
        <f>INDEX(resultados!$A$2:$ZZ$2635, 152, MATCH($B$3, resultados!$A$1:$ZZ$1, 0))</f>
        <v/>
      </c>
    </row>
    <row r="159">
      <c r="A159">
        <f>INDEX(resultados!$A$2:$ZZ$2635, 153, MATCH($B$1, resultados!$A$1:$ZZ$1, 0))</f>
        <v/>
      </c>
      <c r="B159">
        <f>INDEX(resultados!$A$2:$ZZ$2635, 153, MATCH($B$2, resultados!$A$1:$ZZ$1, 0))</f>
        <v/>
      </c>
      <c r="C159">
        <f>INDEX(resultados!$A$2:$ZZ$2635, 153, MATCH($B$3, resultados!$A$1:$ZZ$1, 0))</f>
        <v/>
      </c>
    </row>
    <row r="160">
      <c r="A160">
        <f>INDEX(resultados!$A$2:$ZZ$2635, 154, MATCH($B$1, resultados!$A$1:$ZZ$1, 0))</f>
        <v/>
      </c>
      <c r="B160">
        <f>INDEX(resultados!$A$2:$ZZ$2635, 154, MATCH($B$2, resultados!$A$1:$ZZ$1, 0))</f>
        <v/>
      </c>
      <c r="C160">
        <f>INDEX(resultados!$A$2:$ZZ$2635, 154, MATCH($B$3, resultados!$A$1:$ZZ$1, 0))</f>
        <v/>
      </c>
    </row>
    <row r="161">
      <c r="A161">
        <f>INDEX(resultados!$A$2:$ZZ$2635, 155, MATCH($B$1, resultados!$A$1:$ZZ$1, 0))</f>
        <v/>
      </c>
      <c r="B161">
        <f>INDEX(resultados!$A$2:$ZZ$2635, 155, MATCH($B$2, resultados!$A$1:$ZZ$1, 0))</f>
        <v/>
      </c>
      <c r="C161">
        <f>INDEX(resultados!$A$2:$ZZ$2635, 155, MATCH($B$3, resultados!$A$1:$ZZ$1, 0))</f>
        <v/>
      </c>
    </row>
    <row r="162">
      <c r="A162">
        <f>INDEX(resultados!$A$2:$ZZ$2635, 156, MATCH($B$1, resultados!$A$1:$ZZ$1, 0))</f>
        <v/>
      </c>
      <c r="B162">
        <f>INDEX(resultados!$A$2:$ZZ$2635, 156, MATCH($B$2, resultados!$A$1:$ZZ$1, 0))</f>
        <v/>
      </c>
      <c r="C162">
        <f>INDEX(resultados!$A$2:$ZZ$2635, 156, MATCH($B$3, resultados!$A$1:$ZZ$1, 0))</f>
        <v/>
      </c>
    </row>
    <row r="163">
      <c r="A163">
        <f>INDEX(resultados!$A$2:$ZZ$2635, 157, MATCH($B$1, resultados!$A$1:$ZZ$1, 0))</f>
        <v/>
      </c>
      <c r="B163">
        <f>INDEX(resultados!$A$2:$ZZ$2635, 157, MATCH($B$2, resultados!$A$1:$ZZ$1, 0))</f>
        <v/>
      </c>
      <c r="C163">
        <f>INDEX(resultados!$A$2:$ZZ$2635, 157, MATCH($B$3, resultados!$A$1:$ZZ$1, 0))</f>
        <v/>
      </c>
    </row>
    <row r="164">
      <c r="A164">
        <f>INDEX(resultados!$A$2:$ZZ$2635, 158, MATCH($B$1, resultados!$A$1:$ZZ$1, 0))</f>
        <v/>
      </c>
      <c r="B164">
        <f>INDEX(resultados!$A$2:$ZZ$2635, 158, MATCH($B$2, resultados!$A$1:$ZZ$1, 0))</f>
        <v/>
      </c>
      <c r="C164">
        <f>INDEX(resultados!$A$2:$ZZ$2635, 158, MATCH($B$3, resultados!$A$1:$ZZ$1, 0))</f>
        <v/>
      </c>
    </row>
    <row r="165">
      <c r="A165">
        <f>INDEX(resultados!$A$2:$ZZ$2635, 159, MATCH($B$1, resultados!$A$1:$ZZ$1, 0))</f>
        <v/>
      </c>
      <c r="B165">
        <f>INDEX(resultados!$A$2:$ZZ$2635, 159, MATCH($B$2, resultados!$A$1:$ZZ$1, 0))</f>
        <v/>
      </c>
      <c r="C165">
        <f>INDEX(resultados!$A$2:$ZZ$2635, 159, MATCH($B$3, resultados!$A$1:$ZZ$1, 0))</f>
        <v/>
      </c>
    </row>
    <row r="166">
      <c r="A166">
        <f>INDEX(resultados!$A$2:$ZZ$2635, 160, MATCH($B$1, resultados!$A$1:$ZZ$1, 0))</f>
        <v/>
      </c>
      <c r="B166">
        <f>INDEX(resultados!$A$2:$ZZ$2635, 160, MATCH($B$2, resultados!$A$1:$ZZ$1, 0))</f>
        <v/>
      </c>
      <c r="C166">
        <f>INDEX(resultados!$A$2:$ZZ$2635, 160, MATCH($B$3, resultados!$A$1:$ZZ$1, 0))</f>
        <v/>
      </c>
    </row>
    <row r="167">
      <c r="A167">
        <f>INDEX(resultados!$A$2:$ZZ$2635, 161, MATCH($B$1, resultados!$A$1:$ZZ$1, 0))</f>
        <v/>
      </c>
      <c r="B167">
        <f>INDEX(resultados!$A$2:$ZZ$2635, 161, MATCH($B$2, resultados!$A$1:$ZZ$1, 0))</f>
        <v/>
      </c>
      <c r="C167">
        <f>INDEX(resultados!$A$2:$ZZ$2635, 161, MATCH($B$3, resultados!$A$1:$ZZ$1, 0))</f>
        <v/>
      </c>
    </row>
    <row r="168">
      <c r="A168">
        <f>INDEX(resultados!$A$2:$ZZ$2635, 162, MATCH($B$1, resultados!$A$1:$ZZ$1, 0))</f>
        <v/>
      </c>
      <c r="B168">
        <f>INDEX(resultados!$A$2:$ZZ$2635, 162, MATCH($B$2, resultados!$A$1:$ZZ$1, 0))</f>
        <v/>
      </c>
      <c r="C168">
        <f>INDEX(resultados!$A$2:$ZZ$2635, 162, MATCH($B$3, resultados!$A$1:$ZZ$1, 0))</f>
        <v/>
      </c>
    </row>
    <row r="169">
      <c r="A169">
        <f>INDEX(resultados!$A$2:$ZZ$2635, 163, MATCH($B$1, resultados!$A$1:$ZZ$1, 0))</f>
        <v/>
      </c>
      <c r="B169">
        <f>INDEX(resultados!$A$2:$ZZ$2635, 163, MATCH($B$2, resultados!$A$1:$ZZ$1, 0))</f>
        <v/>
      </c>
      <c r="C169">
        <f>INDEX(resultados!$A$2:$ZZ$2635, 163, MATCH($B$3, resultados!$A$1:$ZZ$1, 0))</f>
        <v/>
      </c>
    </row>
    <row r="170">
      <c r="A170">
        <f>INDEX(resultados!$A$2:$ZZ$2635, 164, MATCH($B$1, resultados!$A$1:$ZZ$1, 0))</f>
        <v/>
      </c>
      <c r="B170">
        <f>INDEX(resultados!$A$2:$ZZ$2635, 164, MATCH($B$2, resultados!$A$1:$ZZ$1, 0))</f>
        <v/>
      </c>
      <c r="C170">
        <f>INDEX(resultados!$A$2:$ZZ$2635, 164, MATCH($B$3, resultados!$A$1:$ZZ$1, 0))</f>
        <v/>
      </c>
    </row>
    <row r="171">
      <c r="A171">
        <f>INDEX(resultados!$A$2:$ZZ$2635, 165, MATCH($B$1, resultados!$A$1:$ZZ$1, 0))</f>
        <v/>
      </c>
      <c r="B171">
        <f>INDEX(resultados!$A$2:$ZZ$2635, 165, MATCH($B$2, resultados!$A$1:$ZZ$1, 0))</f>
        <v/>
      </c>
      <c r="C171">
        <f>INDEX(resultados!$A$2:$ZZ$2635, 165, MATCH($B$3, resultados!$A$1:$ZZ$1, 0))</f>
        <v/>
      </c>
    </row>
    <row r="172">
      <c r="A172">
        <f>INDEX(resultados!$A$2:$ZZ$2635, 166, MATCH($B$1, resultados!$A$1:$ZZ$1, 0))</f>
        <v/>
      </c>
      <c r="B172">
        <f>INDEX(resultados!$A$2:$ZZ$2635, 166, MATCH($B$2, resultados!$A$1:$ZZ$1, 0))</f>
        <v/>
      </c>
      <c r="C172">
        <f>INDEX(resultados!$A$2:$ZZ$2635, 166, MATCH($B$3, resultados!$A$1:$ZZ$1, 0))</f>
        <v/>
      </c>
    </row>
    <row r="173">
      <c r="A173">
        <f>INDEX(resultados!$A$2:$ZZ$2635, 167, MATCH($B$1, resultados!$A$1:$ZZ$1, 0))</f>
        <v/>
      </c>
      <c r="B173">
        <f>INDEX(resultados!$A$2:$ZZ$2635, 167, MATCH($B$2, resultados!$A$1:$ZZ$1, 0))</f>
        <v/>
      </c>
      <c r="C173">
        <f>INDEX(resultados!$A$2:$ZZ$2635, 167, MATCH($B$3, resultados!$A$1:$ZZ$1, 0))</f>
        <v/>
      </c>
    </row>
    <row r="174">
      <c r="A174">
        <f>INDEX(resultados!$A$2:$ZZ$2635, 168, MATCH($B$1, resultados!$A$1:$ZZ$1, 0))</f>
        <v/>
      </c>
      <c r="B174">
        <f>INDEX(resultados!$A$2:$ZZ$2635, 168, MATCH($B$2, resultados!$A$1:$ZZ$1, 0))</f>
        <v/>
      </c>
      <c r="C174">
        <f>INDEX(resultados!$A$2:$ZZ$2635, 168, MATCH($B$3, resultados!$A$1:$ZZ$1, 0))</f>
        <v/>
      </c>
    </row>
    <row r="175">
      <c r="A175">
        <f>INDEX(resultados!$A$2:$ZZ$2635, 169, MATCH($B$1, resultados!$A$1:$ZZ$1, 0))</f>
        <v/>
      </c>
      <c r="B175">
        <f>INDEX(resultados!$A$2:$ZZ$2635, 169, MATCH($B$2, resultados!$A$1:$ZZ$1, 0))</f>
        <v/>
      </c>
      <c r="C175">
        <f>INDEX(resultados!$A$2:$ZZ$2635, 169, MATCH($B$3, resultados!$A$1:$ZZ$1, 0))</f>
        <v/>
      </c>
    </row>
    <row r="176">
      <c r="A176">
        <f>INDEX(resultados!$A$2:$ZZ$2635, 170, MATCH($B$1, resultados!$A$1:$ZZ$1, 0))</f>
        <v/>
      </c>
      <c r="B176">
        <f>INDEX(resultados!$A$2:$ZZ$2635, 170, MATCH($B$2, resultados!$A$1:$ZZ$1, 0))</f>
        <v/>
      </c>
      <c r="C176">
        <f>INDEX(resultados!$A$2:$ZZ$2635, 170, MATCH($B$3, resultados!$A$1:$ZZ$1, 0))</f>
        <v/>
      </c>
    </row>
    <row r="177">
      <c r="A177">
        <f>INDEX(resultados!$A$2:$ZZ$2635, 171, MATCH($B$1, resultados!$A$1:$ZZ$1, 0))</f>
        <v/>
      </c>
      <c r="B177">
        <f>INDEX(resultados!$A$2:$ZZ$2635, 171, MATCH($B$2, resultados!$A$1:$ZZ$1, 0))</f>
        <v/>
      </c>
      <c r="C177">
        <f>INDEX(resultados!$A$2:$ZZ$2635, 171, MATCH($B$3, resultados!$A$1:$ZZ$1, 0))</f>
        <v/>
      </c>
    </row>
    <row r="178">
      <c r="A178">
        <f>INDEX(resultados!$A$2:$ZZ$2635, 172, MATCH($B$1, resultados!$A$1:$ZZ$1, 0))</f>
        <v/>
      </c>
      <c r="B178">
        <f>INDEX(resultados!$A$2:$ZZ$2635, 172, MATCH($B$2, resultados!$A$1:$ZZ$1, 0))</f>
        <v/>
      </c>
      <c r="C178">
        <f>INDEX(resultados!$A$2:$ZZ$2635, 172, MATCH($B$3, resultados!$A$1:$ZZ$1, 0))</f>
        <v/>
      </c>
    </row>
    <row r="179">
      <c r="A179">
        <f>INDEX(resultados!$A$2:$ZZ$2635, 173, MATCH($B$1, resultados!$A$1:$ZZ$1, 0))</f>
        <v/>
      </c>
      <c r="B179">
        <f>INDEX(resultados!$A$2:$ZZ$2635, 173, MATCH($B$2, resultados!$A$1:$ZZ$1, 0))</f>
        <v/>
      </c>
      <c r="C179">
        <f>INDEX(resultados!$A$2:$ZZ$2635, 173, MATCH($B$3, resultados!$A$1:$ZZ$1, 0))</f>
        <v/>
      </c>
    </row>
    <row r="180">
      <c r="A180">
        <f>INDEX(resultados!$A$2:$ZZ$2635, 174, MATCH($B$1, resultados!$A$1:$ZZ$1, 0))</f>
        <v/>
      </c>
      <c r="B180">
        <f>INDEX(resultados!$A$2:$ZZ$2635, 174, MATCH($B$2, resultados!$A$1:$ZZ$1, 0))</f>
        <v/>
      </c>
      <c r="C180">
        <f>INDEX(resultados!$A$2:$ZZ$2635, 174, MATCH($B$3, resultados!$A$1:$ZZ$1, 0))</f>
        <v/>
      </c>
    </row>
    <row r="181">
      <c r="A181">
        <f>INDEX(resultados!$A$2:$ZZ$2635, 175, MATCH($B$1, resultados!$A$1:$ZZ$1, 0))</f>
        <v/>
      </c>
      <c r="B181">
        <f>INDEX(resultados!$A$2:$ZZ$2635, 175, MATCH($B$2, resultados!$A$1:$ZZ$1, 0))</f>
        <v/>
      </c>
      <c r="C181">
        <f>INDEX(resultados!$A$2:$ZZ$2635, 175, MATCH($B$3, resultados!$A$1:$ZZ$1, 0))</f>
        <v/>
      </c>
    </row>
    <row r="182">
      <c r="A182">
        <f>INDEX(resultados!$A$2:$ZZ$2635, 176, MATCH($B$1, resultados!$A$1:$ZZ$1, 0))</f>
        <v/>
      </c>
      <c r="B182">
        <f>INDEX(resultados!$A$2:$ZZ$2635, 176, MATCH($B$2, resultados!$A$1:$ZZ$1, 0))</f>
        <v/>
      </c>
      <c r="C182">
        <f>INDEX(resultados!$A$2:$ZZ$2635, 176, MATCH($B$3, resultados!$A$1:$ZZ$1, 0))</f>
        <v/>
      </c>
    </row>
    <row r="183">
      <c r="A183">
        <f>INDEX(resultados!$A$2:$ZZ$2635, 177, MATCH($B$1, resultados!$A$1:$ZZ$1, 0))</f>
        <v/>
      </c>
      <c r="B183">
        <f>INDEX(resultados!$A$2:$ZZ$2635, 177, MATCH($B$2, resultados!$A$1:$ZZ$1, 0))</f>
        <v/>
      </c>
      <c r="C183">
        <f>INDEX(resultados!$A$2:$ZZ$2635, 177, MATCH($B$3, resultados!$A$1:$ZZ$1, 0))</f>
        <v/>
      </c>
    </row>
    <row r="184">
      <c r="A184">
        <f>INDEX(resultados!$A$2:$ZZ$2635, 178, MATCH($B$1, resultados!$A$1:$ZZ$1, 0))</f>
        <v/>
      </c>
      <c r="B184">
        <f>INDEX(resultados!$A$2:$ZZ$2635, 178, MATCH($B$2, resultados!$A$1:$ZZ$1, 0))</f>
        <v/>
      </c>
      <c r="C184">
        <f>INDEX(resultados!$A$2:$ZZ$2635, 178, MATCH($B$3, resultados!$A$1:$ZZ$1, 0))</f>
        <v/>
      </c>
    </row>
    <row r="185">
      <c r="A185">
        <f>INDEX(resultados!$A$2:$ZZ$2635, 179, MATCH($B$1, resultados!$A$1:$ZZ$1, 0))</f>
        <v/>
      </c>
      <c r="B185">
        <f>INDEX(resultados!$A$2:$ZZ$2635, 179, MATCH($B$2, resultados!$A$1:$ZZ$1, 0))</f>
        <v/>
      </c>
      <c r="C185">
        <f>INDEX(resultados!$A$2:$ZZ$2635, 179, MATCH($B$3, resultados!$A$1:$ZZ$1, 0))</f>
        <v/>
      </c>
    </row>
    <row r="186">
      <c r="A186">
        <f>INDEX(resultados!$A$2:$ZZ$2635, 180, MATCH($B$1, resultados!$A$1:$ZZ$1, 0))</f>
        <v/>
      </c>
      <c r="B186">
        <f>INDEX(resultados!$A$2:$ZZ$2635, 180, MATCH($B$2, resultados!$A$1:$ZZ$1, 0))</f>
        <v/>
      </c>
      <c r="C186">
        <f>INDEX(resultados!$A$2:$ZZ$2635, 180, MATCH($B$3, resultados!$A$1:$ZZ$1, 0))</f>
        <v/>
      </c>
    </row>
    <row r="187">
      <c r="A187">
        <f>INDEX(resultados!$A$2:$ZZ$2635, 181, MATCH($B$1, resultados!$A$1:$ZZ$1, 0))</f>
        <v/>
      </c>
      <c r="B187">
        <f>INDEX(resultados!$A$2:$ZZ$2635, 181, MATCH($B$2, resultados!$A$1:$ZZ$1, 0))</f>
        <v/>
      </c>
      <c r="C187">
        <f>INDEX(resultados!$A$2:$ZZ$2635, 181, MATCH($B$3, resultados!$A$1:$ZZ$1, 0))</f>
        <v/>
      </c>
    </row>
    <row r="188">
      <c r="A188">
        <f>INDEX(resultados!$A$2:$ZZ$2635, 182, MATCH($B$1, resultados!$A$1:$ZZ$1, 0))</f>
        <v/>
      </c>
      <c r="B188">
        <f>INDEX(resultados!$A$2:$ZZ$2635, 182, MATCH($B$2, resultados!$A$1:$ZZ$1, 0))</f>
        <v/>
      </c>
      <c r="C188">
        <f>INDEX(resultados!$A$2:$ZZ$2635, 182, MATCH($B$3, resultados!$A$1:$ZZ$1, 0))</f>
        <v/>
      </c>
    </row>
    <row r="189">
      <c r="A189">
        <f>INDEX(resultados!$A$2:$ZZ$2635, 183, MATCH($B$1, resultados!$A$1:$ZZ$1, 0))</f>
        <v/>
      </c>
      <c r="B189">
        <f>INDEX(resultados!$A$2:$ZZ$2635, 183, MATCH($B$2, resultados!$A$1:$ZZ$1, 0))</f>
        <v/>
      </c>
      <c r="C189">
        <f>INDEX(resultados!$A$2:$ZZ$2635, 183, MATCH($B$3, resultados!$A$1:$ZZ$1, 0))</f>
        <v/>
      </c>
    </row>
    <row r="190">
      <c r="A190">
        <f>INDEX(resultados!$A$2:$ZZ$2635, 184, MATCH($B$1, resultados!$A$1:$ZZ$1, 0))</f>
        <v/>
      </c>
      <c r="B190">
        <f>INDEX(resultados!$A$2:$ZZ$2635, 184, MATCH($B$2, resultados!$A$1:$ZZ$1, 0))</f>
        <v/>
      </c>
      <c r="C190">
        <f>INDEX(resultados!$A$2:$ZZ$2635, 184, MATCH($B$3, resultados!$A$1:$ZZ$1, 0))</f>
        <v/>
      </c>
    </row>
    <row r="191">
      <c r="A191">
        <f>INDEX(resultados!$A$2:$ZZ$2635, 185, MATCH($B$1, resultados!$A$1:$ZZ$1, 0))</f>
        <v/>
      </c>
      <c r="B191">
        <f>INDEX(resultados!$A$2:$ZZ$2635, 185, MATCH($B$2, resultados!$A$1:$ZZ$1, 0))</f>
        <v/>
      </c>
      <c r="C191">
        <f>INDEX(resultados!$A$2:$ZZ$2635, 185, MATCH($B$3, resultados!$A$1:$ZZ$1, 0))</f>
        <v/>
      </c>
    </row>
    <row r="192">
      <c r="A192">
        <f>INDEX(resultados!$A$2:$ZZ$2635, 186, MATCH($B$1, resultados!$A$1:$ZZ$1, 0))</f>
        <v/>
      </c>
      <c r="B192">
        <f>INDEX(resultados!$A$2:$ZZ$2635, 186, MATCH($B$2, resultados!$A$1:$ZZ$1, 0))</f>
        <v/>
      </c>
      <c r="C192">
        <f>INDEX(resultados!$A$2:$ZZ$2635, 186, MATCH($B$3, resultados!$A$1:$ZZ$1, 0))</f>
        <v/>
      </c>
    </row>
    <row r="193">
      <c r="A193">
        <f>INDEX(resultados!$A$2:$ZZ$2635, 187, MATCH($B$1, resultados!$A$1:$ZZ$1, 0))</f>
        <v/>
      </c>
      <c r="B193">
        <f>INDEX(resultados!$A$2:$ZZ$2635, 187, MATCH($B$2, resultados!$A$1:$ZZ$1, 0))</f>
        <v/>
      </c>
      <c r="C193">
        <f>INDEX(resultados!$A$2:$ZZ$2635, 187, MATCH($B$3, resultados!$A$1:$ZZ$1, 0))</f>
        <v/>
      </c>
    </row>
    <row r="194">
      <c r="A194">
        <f>INDEX(resultados!$A$2:$ZZ$2635, 188, MATCH($B$1, resultados!$A$1:$ZZ$1, 0))</f>
        <v/>
      </c>
      <c r="B194">
        <f>INDEX(resultados!$A$2:$ZZ$2635, 188, MATCH($B$2, resultados!$A$1:$ZZ$1, 0))</f>
        <v/>
      </c>
      <c r="C194">
        <f>INDEX(resultados!$A$2:$ZZ$2635, 188, MATCH($B$3, resultados!$A$1:$ZZ$1, 0))</f>
        <v/>
      </c>
    </row>
    <row r="195">
      <c r="A195">
        <f>INDEX(resultados!$A$2:$ZZ$2635, 189, MATCH($B$1, resultados!$A$1:$ZZ$1, 0))</f>
        <v/>
      </c>
      <c r="B195">
        <f>INDEX(resultados!$A$2:$ZZ$2635, 189, MATCH($B$2, resultados!$A$1:$ZZ$1, 0))</f>
        <v/>
      </c>
      <c r="C195">
        <f>INDEX(resultados!$A$2:$ZZ$2635, 189, MATCH($B$3, resultados!$A$1:$ZZ$1, 0))</f>
        <v/>
      </c>
    </row>
    <row r="196">
      <c r="A196">
        <f>INDEX(resultados!$A$2:$ZZ$2635, 190, MATCH($B$1, resultados!$A$1:$ZZ$1, 0))</f>
        <v/>
      </c>
      <c r="B196">
        <f>INDEX(resultados!$A$2:$ZZ$2635, 190, MATCH($B$2, resultados!$A$1:$ZZ$1, 0))</f>
        <v/>
      </c>
      <c r="C196">
        <f>INDEX(resultados!$A$2:$ZZ$2635, 190, MATCH($B$3, resultados!$A$1:$ZZ$1, 0))</f>
        <v/>
      </c>
    </row>
    <row r="197">
      <c r="A197">
        <f>INDEX(resultados!$A$2:$ZZ$2635, 191, MATCH($B$1, resultados!$A$1:$ZZ$1, 0))</f>
        <v/>
      </c>
      <c r="B197">
        <f>INDEX(resultados!$A$2:$ZZ$2635, 191, MATCH($B$2, resultados!$A$1:$ZZ$1, 0))</f>
        <v/>
      </c>
      <c r="C197">
        <f>INDEX(resultados!$A$2:$ZZ$2635, 191, MATCH($B$3, resultados!$A$1:$ZZ$1, 0))</f>
        <v/>
      </c>
    </row>
    <row r="198">
      <c r="A198">
        <f>INDEX(resultados!$A$2:$ZZ$2635, 192, MATCH($B$1, resultados!$A$1:$ZZ$1, 0))</f>
        <v/>
      </c>
      <c r="B198">
        <f>INDEX(resultados!$A$2:$ZZ$2635, 192, MATCH($B$2, resultados!$A$1:$ZZ$1, 0))</f>
        <v/>
      </c>
      <c r="C198">
        <f>INDEX(resultados!$A$2:$ZZ$2635, 192, MATCH($B$3, resultados!$A$1:$ZZ$1, 0))</f>
        <v/>
      </c>
    </row>
    <row r="199">
      <c r="A199">
        <f>INDEX(resultados!$A$2:$ZZ$2635, 193, MATCH($B$1, resultados!$A$1:$ZZ$1, 0))</f>
        <v/>
      </c>
      <c r="B199">
        <f>INDEX(resultados!$A$2:$ZZ$2635, 193, MATCH($B$2, resultados!$A$1:$ZZ$1, 0))</f>
        <v/>
      </c>
      <c r="C199">
        <f>INDEX(resultados!$A$2:$ZZ$2635, 193, MATCH($B$3, resultados!$A$1:$ZZ$1, 0))</f>
        <v/>
      </c>
    </row>
    <row r="200">
      <c r="A200">
        <f>INDEX(resultados!$A$2:$ZZ$2635, 194, MATCH($B$1, resultados!$A$1:$ZZ$1, 0))</f>
        <v/>
      </c>
      <c r="B200">
        <f>INDEX(resultados!$A$2:$ZZ$2635, 194, MATCH($B$2, resultados!$A$1:$ZZ$1, 0))</f>
        <v/>
      </c>
      <c r="C200">
        <f>INDEX(resultados!$A$2:$ZZ$2635, 194, MATCH($B$3, resultados!$A$1:$ZZ$1, 0))</f>
        <v/>
      </c>
    </row>
    <row r="201">
      <c r="A201">
        <f>INDEX(resultados!$A$2:$ZZ$2635, 195, MATCH($B$1, resultados!$A$1:$ZZ$1, 0))</f>
        <v/>
      </c>
      <c r="B201">
        <f>INDEX(resultados!$A$2:$ZZ$2635, 195, MATCH($B$2, resultados!$A$1:$ZZ$1, 0))</f>
        <v/>
      </c>
      <c r="C201">
        <f>INDEX(resultados!$A$2:$ZZ$2635, 195, MATCH($B$3, resultados!$A$1:$ZZ$1, 0))</f>
        <v/>
      </c>
    </row>
    <row r="202">
      <c r="A202">
        <f>INDEX(resultados!$A$2:$ZZ$2635, 196, MATCH($B$1, resultados!$A$1:$ZZ$1, 0))</f>
        <v/>
      </c>
      <c r="B202">
        <f>INDEX(resultados!$A$2:$ZZ$2635, 196, MATCH($B$2, resultados!$A$1:$ZZ$1, 0))</f>
        <v/>
      </c>
      <c r="C202">
        <f>INDEX(resultados!$A$2:$ZZ$2635, 196, MATCH($B$3, resultados!$A$1:$ZZ$1, 0))</f>
        <v/>
      </c>
    </row>
    <row r="203">
      <c r="A203">
        <f>INDEX(resultados!$A$2:$ZZ$2635, 197, MATCH($B$1, resultados!$A$1:$ZZ$1, 0))</f>
        <v/>
      </c>
      <c r="B203">
        <f>INDEX(resultados!$A$2:$ZZ$2635, 197, MATCH($B$2, resultados!$A$1:$ZZ$1, 0))</f>
        <v/>
      </c>
      <c r="C203">
        <f>INDEX(resultados!$A$2:$ZZ$2635, 197, MATCH($B$3, resultados!$A$1:$ZZ$1, 0))</f>
        <v/>
      </c>
    </row>
    <row r="204">
      <c r="A204">
        <f>INDEX(resultados!$A$2:$ZZ$2635, 198, MATCH($B$1, resultados!$A$1:$ZZ$1, 0))</f>
        <v/>
      </c>
      <c r="B204">
        <f>INDEX(resultados!$A$2:$ZZ$2635, 198, MATCH($B$2, resultados!$A$1:$ZZ$1, 0))</f>
        <v/>
      </c>
      <c r="C204">
        <f>INDEX(resultados!$A$2:$ZZ$2635, 198, MATCH($B$3, resultados!$A$1:$ZZ$1, 0))</f>
        <v/>
      </c>
    </row>
    <row r="205">
      <c r="A205">
        <f>INDEX(resultados!$A$2:$ZZ$2635, 199, MATCH($B$1, resultados!$A$1:$ZZ$1, 0))</f>
        <v/>
      </c>
      <c r="B205">
        <f>INDEX(resultados!$A$2:$ZZ$2635, 199, MATCH($B$2, resultados!$A$1:$ZZ$1, 0))</f>
        <v/>
      </c>
      <c r="C205">
        <f>INDEX(resultados!$A$2:$ZZ$2635, 199, MATCH($B$3, resultados!$A$1:$ZZ$1, 0))</f>
        <v/>
      </c>
    </row>
    <row r="206">
      <c r="A206">
        <f>INDEX(resultados!$A$2:$ZZ$2635, 200, MATCH($B$1, resultados!$A$1:$ZZ$1, 0))</f>
        <v/>
      </c>
      <c r="B206">
        <f>INDEX(resultados!$A$2:$ZZ$2635, 200, MATCH($B$2, resultados!$A$1:$ZZ$1, 0))</f>
        <v/>
      </c>
      <c r="C206">
        <f>INDEX(resultados!$A$2:$ZZ$2635, 200, MATCH($B$3, resultados!$A$1:$ZZ$1, 0))</f>
        <v/>
      </c>
    </row>
    <row r="207">
      <c r="A207">
        <f>INDEX(resultados!$A$2:$ZZ$2635, 201, MATCH($B$1, resultados!$A$1:$ZZ$1, 0))</f>
        <v/>
      </c>
      <c r="B207">
        <f>INDEX(resultados!$A$2:$ZZ$2635, 201, MATCH($B$2, resultados!$A$1:$ZZ$1, 0))</f>
        <v/>
      </c>
      <c r="C207">
        <f>INDEX(resultados!$A$2:$ZZ$2635, 201, MATCH($B$3, resultados!$A$1:$ZZ$1, 0))</f>
        <v/>
      </c>
    </row>
    <row r="208">
      <c r="A208">
        <f>INDEX(resultados!$A$2:$ZZ$2635, 202, MATCH($B$1, resultados!$A$1:$ZZ$1, 0))</f>
        <v/>
      </c>
      <c r="B208">
        <f>INDEX(resultados!$A$2:$ZZ$2635, 202, MATCH($B$2, resultados!$A$1:$ZZ$1, 0))</f>
        <v/>
      </c>
      <c r="C208">
        <f>INDEX(resultados!$A$2:$ZZ$2635, 202, MATCH($B$3, resultados!$A$1:$ZZ$1, 0))</f>
        <v/>
      </c>
    </row>
    <row r="209">
      <c r="A209">
        <f>INDEX(resultados!$A$2:$ZZ$2635, 203, MATCH($B$1, resultados!$A$1:$ZZ$1, 0))</f>
        <v/>
      </c>
      <c r="B209">
        <f>INDEX(resultados!$A$2:$ZZ$2635, 203, MATCH($B$2, resultados!$A$1:$ZZ$1, 0))</f>
        <v/>
      </c>
      <c r="C209">
        <f>INDEX(resultados!$A$2:$ZZ$2635, 203, MATCH($B$3, resultados!$A$1:$ZZ$1, 0))</f>
        <v/>
      </c>
    </row>
    <row r="210">
      <c r="A210">
        <f>INDEX(resultados!$A$2:$ZZ$2635, 204, MATCH($B$1, resultados!$A$1:$ZZ$1, 0))</f>
        <v/>
      </c>
      <c r="B210">
        <f>INDEX(resultados!$A$2:$ZZ$2635, 204, MATCH($B$2, resultados!$A$1:$ZZ$1, 0))</f>
        <v/>
      </c>
      <c r="C210">
        <f>INDEX(resultados!$A$2:$ZZ$2635, 204, MATCH($B$3, resultados!$A$1:$ZZ$1, 0))</f>
        <v/>
      </c>
    </row>
    <row r="211">
      <c r="A211">
        <f>INDEX(resultados!$A$2:$ZZ$2635, 205, MATCH($B$1, resultados!$A$1:$ZZ$1, 0))</f>
        <v/>
      </c>
      <c r="B211">
        <f>INDEX(resultados!$A$2:$ZZ$2635, 205, MATCH($B$2, resultados!$A$1:$ZZ$1, 0))</f>
        <v/>
      </c>
      <c r="C211">
        <f>INDEX(resultados!$A$2:$ZZ$2635, 205, MATCH($B$3, resultados!$A$1:$ZZ$1, 0))</f>
        <v/>
      </c>
    </row>
    <row r="212">
      <c r="A212">
        <f>INDEX(resultados!$A$2:$ZZ$2635, 206, MATCH($B$1, resultados!$A$1:$ZZ$1, 0))</f>
        <v/>
      </c>
      <c r="B212">
        <f>INDEX(resultados!$A$2:$ZZ$2635, 206, MATCH($B$2, resultados!$A$1:$ZZ$1, 0))</f>
        <v/>
      </c>
      <c r="C212">
        <f>INDEX(resultados!$A$2:$ZZ$2635, 206, MATCH($B$3, resultados!$A$1:$ZZ$1, 0))</f>
        <v/>
      </c>
    </row>
    <row r="213">
      <c r="A213">
        <f>INDEX(resultados!$A$2:$ZZ$2635, 207, MATCH($B$1, resultados!$A$1:$ZZ$1, 0))</f>
        <v/>
      </c>
      <c r="B213">
        <f>INDEX(resultados!$A$2:$ZZ$2635, 207, MATCH($B$2, resultados!$A$1:$ZZ$1, 0))</f>
        <v/>
      </c>
      <c r="C213">
        <f>INDEX(resultados!$A$2:$ZZ$2635, 207, MATCH($B$3, resultados!$A$1:$ZZ$1, 0))</f>
        <v/>
      </c>
    </row>
    <row r="214">
      <c r="A214">
        <f>INDEX(resultados!$A$2:$ZZ$2635, 208, MATCH($B$1, resultados!$A$1:$ZZ$1, 0))</f>
        <v/>
      </c>
      <c r="B214">
        <f>INDEX(resultados!$A$2:$ZZ$2635, 208, MATCH($B$2, resultados!$A$1:$ZZ$1, 0))</f>
        <v/>
      </c>
      <c r="C214">
        <f>INDEX(resultados!$A$2:$ZZ$2635, 208, MATCH($B$3, resultados!$A$1:$ZZ$1, 0))</f>
        <v/>
      </c>
    </row>
    <row r="215">
      <c r="A215">
        <f>INDEX(resultados!$A$2:$ZZ$2635, 209, MATCH($B$1, resultados!$A$1:$ZZ$1, 0))</f>
        <v/>
      </c>
      <c r="B215">
        <f>INDEX(resultados!$A$2:$ZZ$2635, 209, MATCH($B$2, resultados!$A$1:$ZZ$1, 0))</f>
        <v/>
      </c>
      <c r="C215">
        <f>INDEX(resultados!$A$2:$ZZ$2635, 209, MATCH($B$3, resultados!$A$1:$ZZ$1, 0))</f>
        <v/>
      </c>
    </row>
    <row r="216">
      <c r="A216">
        <f>INDEX(resultados!$A$2:$ZZ$2635, 210, MATCH($B$1, resultados!$A$1:$ZZ$1, 0))</f>
        <v/>
      </c>
      <c r="B216">
        <f>INDEX(resultados!$A$2:$ZZ$2635, 210, MATCH($B$2, resultados!$A$1:$ZZ$1, 0))</f>
        <v/>
      </c>
      <c r="C216">
        <f>INDEX(resultados!$A$2:$ZZ$2635, 210, MATCH($B$3, resultados!$A$1:$ZZ$1, 0))</f>
        <v/>
      </c>
    </row>
    <row r="217">
      <c r="A217">
        <f>INDEX(resultados!$A$2:$ZZ$2635, 211, MATCH($B$1, resultados!$A$1:$ZZ$1, 0))</f>
        <v/>
      </c>
      <c r="B217">
        <f>INDEX(resultados!$A$2:$ZZ$2635, 211, MATCH($B$2, resultados!$A$1:$ZZ$1, 0))</f>
        <v/>
      </c>
      <c r="C217">
        <f>INDEX(resultados!$A$2:$ZZ$2635, 211, MATCH($B$3, resultados!$A$1:$ZZ$1, 0))</f>
        <v/>
      </c>
    </row>
    <row r="218">
      <c r="A218">
        <f>INDEX(resultados!$A$2:$ZZ$2635, 212, MATCH($B$1, resultados!$A$1:$ZZ$1, 0))</f>
        <v/>
      </c>
      <c r="B218">
        <f>INDEX(resultados!$A$2:$ZZ$2635, 212, MATCH($B$2, resultados!$A$1:$ZZ$1, 0))</f>
        <v/>
      </c>
      <c r="C218">
        <f>INDEX(resultados!$A$2:$ZZ$2635, 212, MATCH($B$3, resultados!$A$1:$ZZ$1, 0))</f>
        <v/>
      </c>
    </row>
    <row r="219">
      <c r="A219">
        <f>INDEX(resultados!$A$2:$ZZ$2635, 213, MATCH($B$1, resultados!$A$1:$ZZ$1, 0))</f>
        <v/>
      </c>
      <c r="B219">
        <f>INDEX(resultados!$A$2:$ZZ$2635, 213, MATCH($B$2, resultados!$A$1:$ZZ$1, 0))</f>
        <v/>
      </c>
      <c r="C219">
        <f>INDEX(resultados!$A$2:$ZZ$2635, 213, MATCH($B$3, resultados!$A$1:$ZZ$1, 0))</f>
        <v/>
      </c>
    </row>
    <row r="220">
      <c r="A220">
        <f>INDEX(resultados!$A$2:$ZZ$2635, 214, MATCH($B$1, resultados!$A$1:$ZZ$1, 0))</f>
        <v/>
      </c>
      <c r="B220">
        <f>INDEX(resultados!$A$2:$ZZ$2635, 214, MATCH($B$2, resultados!$A$1:$ZZ$1, 0))</f>
        <v/>
      </c>
      <c r="C220">
        <f>INDEX(resultados!$A$2:$ZZ$2635, 214, MATCH($B$3, resultados!$A$1:$ZZ$1, 0))</f>
        <v/>
      </c>
    </row>
    <row r="221">
      <c r="A221">
        <f>INDEX(resultados!$A$2:$ZZ$2635, 215, MATCH($B$1, resultados!$A$1:$ZZ$1, 0))</f>
        <v/>
      </c>
      <c r="B221">
        <f>INDEX(resultados!$A$2:$ZZ$2635, 215, MATCH($B$2, resultados!$A$1:$ZZ$1, 0))</f>
        <v/>
      </c>
      <c r="C221">
        <f>INDEX(resultados!$A$2:$ZZ$2635, 215, MATCH($B$3, resultados!$A$1:$ZZ$1, 0))</f>
        <v/>
      </c>
    </row>
    <row r="222">
      <c r="A222">
        <f>INDEX(resultados!$A$2:$ZZ$2635, 216, MATCH($B$1, resultados!$A$1:$ZZ$1, 0))</f>
        <v/>
      </c>
      <c r="B222">
        <f>INDEX(resultados!$A$2:$ZZ$2635, 216, MATCH($B$2, resultados!$A$1:$ZZ$1, 0))</f>
        <v/>
      </c>
      <c r="C222">
        <f>INDEX(resultados!$A$2:$ZZ$2635, 216, MATCH($B$3, resultados!$A$1:$ZZ$1, 0))</f>
        <v/>
      </c>
    </row>
    <row r="223">
      <c r="A223">
        <f>INDEX(resultados!$A$2:$ZZ$2635, 217, MATCH($B$1, resultados!$A$1:$ZZ$1, 0))</f>
        <v/>
      </c>
      <c r="B223">
        <f>INDEX(resultados!$A$2:$ZZ$2635, 217, MATCH($B$2, resultados!$A$1:$ZZ$1, 0))</f>
        <v/>
      </c>
      <c r="C223">
        <f>INDEX(resultados!$A$2:$ZZ$2635, 217, MATCH($B$3, resultados!$A$1:$ZZ$1, 0))</f>
        <v/>
      </c>
    </row>
    <row r="224">
      <c r="A224">
        <f>INDEX(resultados!$A$2:$ZZ$2635, 218, MATCH($B$1, resultados!$A$1:$ZZ$1, 0))</f>
        <v/>
      </c>
      <c r="B224">
        <f>INDEX(resultados!$A$2:$ZZ$2635, 218, MATCH($B$2, resultados!$A$1:$ZZ$1, 0))</f>
        <v/>
      </c>
      <c r="C224">
        <f>INDEX(resultados!$A$2:$ZZ$2635, 218, MATCH($B$3, resultados!$A$1:$ZZ$1, 0))</f>
        <v/>
      </c>
    </row>
    <row r="225">
      <c r="A225">
        <f>INDEX(resultados!$A$2:$ZZ$2635, 219, MATCH($B$1, resultados!$A$1:$ZZ$1, 0))</f>
        <v/>
      </c>
      <c r="B225">
        <f>INDEX(resultados!$A$2:$ZZ$2635, 219, MATCH($B$2, resultados!$A$1:$ZZ$1, 0))</f>
        <v/>
      </c>
      <c r="C225">
        <f>INDEX(resultados!$A$2:$ZZ$2635, 219, MATCH($B$3, resultados!$A$1:$ZZ$1, 0))</f>
        <v/>
      </c>
    </row>
    <row r="226">
      <c r="A226">
        <f>INDEX(resultados!$A$2:$ZZ$2635, 220, MATCH($B$1, resultados!$A$1:$ZZ$1, 0))</f>
        <v/>
      </c>
      <c r="B226">
        <f>INDEX(resultados!$A$2:$ZZ$2635, 220, MATCH($B$2, resultados!$A$1:$ZZ$1, 0))</f>
        <v/>
      </c>
      <c r="C226">
        <f>INDEX(resultados!$A$2:$ZZ$2635, 220, MATCH($B$3, resultados!$A$1:$ZZ$1, 0))</f>
        <v/>
      </c>
    </row>
    <row r="227">
      <c r="A227">
        <f>INDEX(resultados!$A$2:$ZZ$2635, 221, MATCH($B$1, resultados!$A$1:$ZZ$1, 0))</f>
        <v/>
      </c>
      <c r="B227">
        <f>INDEX(resultados!$A$2:$ZZ$2635, 221, MATCH($B$2, resultados!$A$1:$ZZ$1, 0))</f>
        <v/>
      </c>
      <c r="C227">
        <f>INDEX(resultados!$A$2:$ZZ$2635, 221, MATCH($B$3, resultados!$A$1:$ZZ$1, 0))</f>
        <v/>
      </c>
    </row>
    <row r="228">
      <c r="A228">
        <f>INDEX(resultados!$A$2:$ZZ$2635, 222, MATCH($B$1, resultados!$A$1:$ZZ$1, 0))</f>
        <v/>
      </c>
      <c r="B228">
        <f>INDEX(resultados!$A$2:$ZZ$2635, 222, MATCH($B$2, resultados!$A$1:$ZZ$1, 0))</f>
        <v/>
      </c>
      <c r="C228">
        <f>INDEX(resultados!$A$2:$ZZ$2635, 222, MATCH($B$3, resultados!$A$1:$ZZ$1, 0))</f>
        <v/>
      </c>
    </row>
    <row r="229">
      <c r="A229">
        <f>INDEX(resultados!$A$2:$ZZ$2635, 223, MATCH($B$1, resultados!$A$1:$ZZ$1, 0))</f>
        <v/>
      </c>
      <c r="B229">
        <f>INDEX(resultados!$A$2:$ZZ$2635, 223, MATCH($B$2, resultados!$A$1:$ZZ$1, 0))</f>
        <v/>
      </c>
      <c r="C229">
        <f>INDEX(resultados!$A$2:$ZZ$2635, 223, MATCH($B$3, resultados!$A$1:$ZZ$1, 0))</f>
        <v/>
      </c>
    </row>
    <row r="230">
      <c r="A230">
        <f>INDEX(resultados!$A$2:$ZZ$2635, 224, MATCH($B$1, resultados!$A$1:$ZZ$1, 0))</f>
        <v/>
      </c>
      <c r="B230">
        <f>INDEX(resultados!$A$2:$ZZ$2635, 224, MATCH($B$2, resultados!$A$1:$ZZ$1, 0))</f>
        <v/>
      </c>
      <c r="C230">
        <f>INDEX(resultados!$A$2:$ZZ$2635, 224, MATCH($B$3, resultados!$A$1:$ZZ$1, 0))</f>
        <v/>
      </c>
    </row>
    <row r="231">
      <c r="A231">
        <f>INDEX(resultados!$A$2:$ZZ$2635, 225, MATCH($B$1, resultados!$A$1:$ZZ$1, 0))</f>
        <v/>
      </c>
      <c r="B231">
        <f>INDEX(resultados!$A$2:$ZZ$2635, 225, MATCH($B$2, resultados!$A$1:$ZZ$1, 0))</f>
        <v/>
      </c>
      <c r="C231">
        <f>INDEX(resultados!$A$2:$ZZ$2635, 225, MATCH($B$3, resultados!$A$1:$ZZ$1, 0))</f>
        <v/>
      </c>
    </row>
    <row r="232">
      <c r="A232">
        <f>INDEX(resultados!$A$2:$ZZ$2635, 226, MATCH($B$1, resultados!$A$1:$ZZ$1, 0))</f>
        <v/>
      </c>
      <c r="B232">
        <f>INDEX(resultados!$A$2:$ZZ$2635, 226, MATCH($B$2, resultados!$A$1:$ZZ$1, 0))</f>
        <v/>
      </c>
      <c r="C232">
        <f>INDEX(resultados!$A$2:$ZZ$2635, 226, MATCH($B$3, resultados!$A$1:$ZZ$1, 0))</f>
        <v/>
      </c>
    </row>
    <row r="233">
      <c r="A233">
        <f>INDEX(resultados!$A$2:$ZZ$2635, 227, MATCH($B$1, resultados!$A$1:$ZZ$1, 0))</f>
        <v/>
      </c>
      <c r="B233">
        <f>INDEX(resultados!$A$2:$ZZ$2635, 227, MATCH($B$2, resultados!$A$1:$ZZ$1, 0))</f>
        <v/>
      </c>
      <c r="C233">
        <f>INDEX(resultados!$A$2:$ZZ$2635, 227, MATCH($B$3, resultados!$A$1:$ZZ$1, 0))</f>
        <v/>
      </c>
    </row>
    <row r="234">
      <c r="A234">
        <f>INDEX(resultados!$A$2:$ZZ$2635, 228, MATCH($B$1, resultados!$A$1:$ZZ$1, 0))</f>
        <v/>
      </c>
      <c r="B234">
        <f>INDEX(resultados!$A$2:$ZZ$2635, 228, MATCH($B$2, resultados!$A$1:$ZZ$1, 0))</f>
        <v/>
      </c>
      <c r="C234">
        <f>INDEX(resultados!$A$2:$ZZ$2635, 228, MATCH($B$3, resultados!$A$1:$ZZ$1, 0))</f>
        <v/>
      </c>
    </row>
    <row r="235">
      <c r="A235">
        <f>INDEX(resultados!$A$2:$ZZ$2635, 229, MATCH($B$1, resultados!$A$1:$ZZ$1, 0))</f>
        <v/>
      </c>
      <c r="B235">
        <f>INDEX(resultados!$A$2:$ZZ$2635, 229, MATCH($B$2, resultados!$A$1:$ZZ$1, 0))</f>
        <v/>
      </c>
      <c r="C235">
        <f>INDEX(resultados!$A$2:$ZZ$2635, 229, MATCH($B$3, resultados!$A$1:$ZZ$1, 0))</f>
        <v/>
      </c>
    </row>
    <row r="236">
      <c r="A236">
        <f>INDEX(resultados!$A$2:$ZZ$2635, 230, MATCH($B$1, resultados!$A$1:$ZZ$1, 0))</f>
        <v/>
      </c>
      <c r="B236">
        <f>INDEX(resultados!$A$2:$ZZ$2635, 230, MATCH($B$2, resultados!$A$1:$ZZ$1, 0))</f>
        <v/>
      </c>
      <c r="C236">
        <f>INDEX(resultados!$A$2:$ZZ$2635, 230, MATCH($B$3, resultados!$A$1:$ZZ$1, 0))</f>
        <v/>
      </c>
    </row>
    <row r="237">
      <c r="A237">
        <f>INDEX(resultados!$A$2:$ZZ$2635, 231, MATCH($B$1, resultados!$A$1:$ZZ$1, 0))</f>
        <v/>
      </c>
      <c r="B237">
        <f>INDEX(resultados!$A$2:$ZZ$2635, 231, MATCH($B$2, resultados!$A$1:$ZZ$1, 0))</f>
        <v/>
      </c>
      <c r="C237">
        <f>INDEX(resultados!$A$2:$ZZ$2635, 231, MATCH($B$3, resultados!$A$1:$ZZ$1, 0))</f>
        <v/>
      </c>
    </row>
    <row r="238">
      <c r="A238">
        <f>INDEX(resultados!$A$2:$ZZ$2635, 232, MATCH($B$1, resultados!$A$1:$ZZ$1, 0))</f>
        <v/>
      </c>
      <c r="B238">
        <f>INDEX(resultados!$A$2:$ZZ$2635, 232, MATCH($B$2, resultados!$A$1:$ZZ$1, 0))</f>
        <v/>
      </c>
      <c r="C238">
        <f>INDEX(resultados!$A$2:$ZZ$2635, 232, MATCH($B$3, resultados!$A$1:$ZZ$1, 0))</f>
        <v/>
      </c>
    </row>
    <row r="239">
      <c r="A239">
        <f>INDEX(resultados!$A$2:$ZZ$2635, 233, MATCH($B$1, resultados!$A$1:$ZZ$1, 0))</f>
        <v/>
      </c>
      <c r="B239">
        <f>INDEX(resultados!$A$2:$ZZ$2635, 233, MATCH($B$2, resultados!$A$1:$ZZ$1, 0))</f>
        <v/>
      </c>
      <c r="C239">
        <f>INDEX(resultados!$A$2:$ZZ$2635, 233, MATCH($B$3, resultados!$A$1:$ZZ$1, 0))</f>
        <v/>
      </c>
    </row>
    <row r="240">
      <c r="A240">
        <f>INDEX(resultados!$A$2:$ZZ$2635, 234, MATCH($B$1, resultados!$A$1:$ZZ$1, 0))</f>
        <v/>
      </c>
      <c r="B240">
        <f>INDEX(resultados!$A$2:$ZZ$2635, 234, MATCH($B$2, resultados!$A$1:$ZZ$1, 0))</f>
        <v/>
      </c>
      <c r="C240">
        <f>INDEX(resultados!$A$2:$ZZ$2635, 234, MATCH($B$3, resultados!$A$1:$ZZ$1, 0))</f>
        <v/>
      </c>
    </row>
    <row r="241">
      <c r="A241">
        <f>INDEX(resultados!$A$2:$ZZ$2635, 235, MATCH($B$1, resultados!$A$1:$ZZ$1, 0))</f>
        <v/>
      </c>
      <c r="B241">
        <f>INDEX(resultados!$A$2:$ZZ$2635, 235, MATCH($B$2, resultados!$A$1:$ZZ$1, 0))</f>
        <v/>
      </c>
      <c r="C241">
        <f>INDEX(resultados!$A$2:$ZZ$2635, 235, MATCH($B$3, resultados!$A$1:$ZZ$1, 0))</f>
        <v/>
      </c>
    </row>
    <row r="242">
      <c r="A242">
        <f>INDEX(resultados!$A$2:$ZZ$2635, 236, MATCH($B$1, resultados!$A$1:$ZZ$1, 0))</f>
        <v/>
      </c>
      <c r="B242">
        <f>INDEX(resultados!$A$2:$ZZ$2635, 236, MATCH($B$2, resultados!$A$1:$ZZ$1, 0))</f>
        <v/>
      </c>
      <c r="C242">
        <f>INDEX(resultados!$A$2:$ZZ$2635, 236, MATCH($B$3, resultados!$A$1:$ZZ$1, 0))</f>
        <v/>
      </c>
    </row>
    <row r="243">
      <c r="A243">
        <f>INDEX(resultados!$A$2:$ZZ$2635, 237, MATCH($B$1, resultados!$A$1:$ZZ$1, 0))</f>
        <v/>
      </c>
      <c r="B243">
        <f>INDEX(resultados!$A$2:$ZZ$2635, 237, MATCH($B$2, resultados!$A$1:$ZZ$1, 0))</f>
        <v/>
      </c>
      <c r="C243">
        <f>INDEX(resultados!$A$2:$ZZ$2635, 237, MATCH($B$3, resultados!$A$1:$ZZ$1, 0))</f>
        <v/>
      </c>
    </row>
    <row r="244">
      <c r="A244">
        <f>INDEX(resultados!$A$2:$ZZ$2635, 238, MATCH($B$1, resultados!$A$1:$ZZ$1, 0))</f>
        <v/>
      </c>
      <c r="B244">
        <f>INDEX(resultados!$A$2:$ZZ$2635, 238, MATCH($B$2, resultados!$A$1:$ZZ$1, 0))</f>
        <v/>
      </c>
      <c r="C244">
        <f>INDEX(resultados!$A$2:$ZZ$2635, 238, MATCH($B$3, resultados!$A$1:$ZZ$1, 0))</f>
        <v/>
      </c>
    </row>
    <row r="245">
      <c r="A245">
        <f>INDEX(resultados!$A$2:$ZZ$2635, 239, MATCH($B$1, resultados!$A$1:$ZZ$1, 0))</f>
        <v/>
      </c>
      <c r="B245">
        <f>INDEX(resultados!$A$2:$ZZ$2635, 239, MATCH($B$2, resultados!$A$1:$ZZ$1, 0))</f>
        <v/>
      </c>
      <c r="C245">
        <f>INDEX(resultados!$A$2:$ZZ$2635, 239, MATCH($B$3, resultados!$A$1:$ZZ$1, 0))</f>
        <v/>
      </c>
    </row>
    <row r="246">
      <c r="A246">
        <f>INDEX(resultados!$A$2:$ZZ$2635, 240, MATCH($B$1, resultados!$A$1:$ZZ$1, 0))</f>
        <v/>
      </c>
      <c r="B246">
        <f>INDEX(resultados!$A$2:$ZZ$2635, 240, MATCH($B$2, resultados!$A$1:$ZZ$1, 0))</f>
        <v/>
      </c>
      <c r="C246">
        <f>INDEX(resultados!$A$2:$ZZ$2635, 240, MATCH($B$3, resultados!$A$1:$ZZ$1, 0))</f>
        <v/>
      </c>
    </row>
    <row r="247">
      <c r="A247">
        <f>INDEX(resultados!$A$2:$ZZ$2635, 241, MATCH($B$1, resultados!$A$1:$ZZ$1, 0))</f>
        <v/>
      </c>
      <c r="B247">
        <f>INDEX(resultados!$A$2:$ZZ$2635, 241, MATCH($B$2, resultados!$A$1:$ZZ$1, 0))</f>
        <v/>
      </c>
      <c r="C247">
        <f>INDEX(resultados!$A$2:$ZZ$2635, 241, MATCH($B$3, resultados!$A$1:$ZZ$1, 0))</f>
        <v/>
      </c>
    </row>
    <row r="248">
      <c r="A248">
        <f>INDEX(resultados!$A$2:$ZZ$2635, 242, MATCH($B$1, resultados!$A$1:$ZZ$1, 0))</f>
        <v/>
      </c>
      <c r="B248">
        <f>INDEX(resultados!$A$2:$ZZ$2635, 242, MATCH($B$2, resultados!$A$1:$ZZ$1, 0))</f>
        <v/>
      </c>
      <c r="C248">
        <f>INDEX(resultados!$A$2:$ZZ$2635, 242, MATCH($B$3, resultados!$A$1:$ZZ$1, 0))</f>
        <v/>
      </c>
    </row>
    <row r="249">
      <c r="A249">
        <f>INDEX(resultados!$A$2:$ZZ$2635, 243, MATCH($B$1, resultados!$A$1:$ZZ$1, 0))</f>
        <v/>
      </c>
      <c r="B249">
        <f>INDEX(resultados!$A$2:$ZZ$2635, 243, MATCH($B$2, resultados!$A$1:$ZZ$1, 0))</f>
        <v/>
      </c>
      <c r="C249">
        <f>INDEX(resultados!$A$2:$ZZ$2635, 243, MATCH($B$3, resultados!$A$1:$ZZ$1, 0))</f>
        <v/>
      </c>
    </row>
    <row r="250">
      <c r="A250">
        <f>INDEX(resultados!$A$2:$ZZ$2635, 244, MATCH($B$1, resultados!$A$1:$ZZ$1, 0))</f>
        <v/>
      </c>
      <c r="B250">
        <f>INDEX(resultados!$A$2:$ZZ$2635, 244, MATCH($B$2, resultados!$A$1:$ZZ$1, 0))</f>
        <v/>
      </c>
      <c r="C250">
        <f>INDEX(resultados!$A$2:$ZZ$2635, 244, MATCH($B$3, resultados!$A$1:$ZZ$1, 0))</f>
        <v/>
      </c>
    </row>
    <row r="251">
      <c r="A251">
        <f>INDEX(resultados!$A$2:$ZZ$2635, 245, MATCH($B$1, resultados!$A$1:$ZZ$1, 0))</f>
        <v/>
      </c>
      <c r="B251">
        <f>INDEX(resultados!$A$2:$ZZ$2635, 245, MATCH($B$2, resultados!$A$1:$ZZ$1, 0))</f>
        <v/>
      </c>
      <c r="C251">
        <f>INDEX(resultados!$A$2:$ZZ$2635, 245, MATCH($B$3, resultados!$A$1:$ZZ$1, 0))</f>
        <v/>
      </c>
    </row>
    <row r="252">
      <c r="A252">
        <f>INDEX(resultados!$A$2:$ZZ$2635, 246, MATCH($B$1, resultados!$A$1:$ZZ$1, 0))</f>
        <v/>
      </c>
      <c r="B252">
        <f>INDEX(resultados!$A$2:$ZZ$2635, 246, MATCH($B$2, resultados!$A$1:$ZZ$1, 0))</f>
        <v/>
      </c>
      <c r="C252">
        <f>INDEX(resultados!$A$2:$ZZ$2635, 246, MATCH($B$3, resultados!$A$1:$ZZ$1, 0))</f>
        <v/>
      </c>
    </row>
    <row r="253">
      <c r="A253">
        <f>INDEX(resultados!$A$2:$ZZ$2635, 247, MATCH($B$1, resultados!$A$1:$ZZ$1, 0))</f>
        <v/>
      </c>
      <c r="B253">
        <f>INDEX(resultados!$A$2:$ZZ$2635, 247, MATCH($B$2, resultados!$A$1:$ZZ$1, 0))</f>
        <v/>
      </c>
      <c r="C253">
        <f>INDEX(resultados!$A$2:$ZZ$2635, 247, MATCH($B$3, resultados!$A$1:$ZZ$1, 0))</f>
        <v/>
      </c>
    </row>
    <row r="254">
      <c r="A254">
        <f>INDEX(resultados!$A$2:$ZZ$2635, 248, MATCH($B$1, resultados!$A$1:$ZZ$1, 0))</f>
        <v/>
      </c>
      <c r="B254">
        <f>INDEX(resultados!$A$2:$ZZ$2635, 248, MATCH($B$2, resultados!$A$1:$ZZ$1, 0))</f>
        <v/>
      </c>
      <c r="C254">
        <f>INDEX(resultados!$A$2:$ZZ$2635, 248, MATCH($B$3, resultados!$A$1:$ZZ$1, 0))</f>
        <v/>
      </c>
    </row>
    <row r="255">
      <c r="A255">
        <f>INDEX(resultados!$A$2:$ZZ$2635, 249, MATCH($B$1, resultados!$A$1:$ZZ$1, 0))</f>
        <v/>
      </c>
      <c r="B255">
        <f>INDEX(resultados!$A$2:$ZZ$2635, 249, MATCH($B$2, resultados!$A$1:$ZZ$1, 0))</f>
        <v/>
      </c>
      <c r="C255">
        <f>INDEX(resultados!$A$2:$ZZ$2635, 249, MATCH($B$3, resultados!$A$1:$ZZ$1, 0))</f>
        <v/>
      </c>
    </row>
    <row r="256">
      <c r="A256">
        <f>INDEX(resultados!$A$2:$ZZ$2635, 250, MATCH($B$1, resultados!$A$1:$ZZ$1, 0))</f>
        <v/>
      </c>
      <c r="B256">
        <f>INDEX(resultados!$A$2:$ZZ$2635, 250, MATCH($B$2, resultados!$A$1:$ZZ$1, 0))</f>
        <v/>
      </c>
      <c r="C256">
        <f>INDEX(resultados!$A$2:$ZZ$2635, 250, MATCH($B$3, resultados!$A$1:$ZZ$1, 0))</f>
        <v/>
      </c>
    </row>
    <row r="257">
      <c r="A257">
        <f>INDEX(resultados!$A$2:$ZZ$2635, 251, MATCH($B$1, resultados!$A$1:$ZZ$1, 0))</f>
        <v/>
      </c>
      <c r="B257">
        <f>INDEX(resultados!$A$2:$ZZ$2635, 251, MATCH($B$2, resultados!$A$1:$ZZ$1, 0))</f>
        <v/>
      </c>
      <c r="C257">
        <f>INDEX(resultados!$A$2:$ZZ$2635, 251, MATCH($B$3, resultados!$A$1:$ZZ$1, 0))</f>
        <v/>
      </c>
    </row>
    <row r="258">
      <c r="A258">
        <f>INDEX(resultados!$A$2:$ZZ$2635, 252, MATCH($B$1, resultados!$A$1:$ZZ$1, 0))</f>
        <v/>
      </c>
      <c r="B258">
        <f>INDEX(resultados!$A$2:$ZZ$2635, 252, MATCH($B$2, resultados!$A$1:$ZZ$1, 0))</f>
        <v/>
      </c>
      <c r="C258">
        <f>INDEX(resultados!$A$2:$ZZ$2635, 252, MATCH($B$3, resultados!$A$1:$ZZ$1, 0))</f>
        <v/>
      </c>
    </row>
    <row r="259">
      <c r="A259">
        <f>INDEX(resultados!$A$2:$ZZ$2635, 253, MATCH($B$1, resultados!$A$1:$ZZ$1, 0))</f>
        <v/>
      </c>
      <c r="B259">
        <f>INDEX(resultados!$A$2:$ZZ$2635, 253, MATCH($B$2, resultados!$A$1:$ZZ$1, 0))</f>
        <v/>
      </c>
      <c r="C259">
        <f>INDEX(resultados!$A$2:$ZZ$2635, 253, MATCH($B$3, resultados!$A$1:$ZZ$1, 0))</f>
        <v/>
      </c>
    </row>
    <row r="260">
      <c r="A260">
        <f>INDEX(resultados!$A$2:$ZZ$2635, 254, MATCH($B$1, resultados!$A$1:$ZZ$1, 0))</f>
        <v/>
      </c>
      <c r="B260">
        <f>INDEX(resultados!$A$2:$ZZ$2635, 254, MATCH($B$2, resultados!$A$1:$ZZ$1, 0))</f>
        <v/>
      </c>
      <c r="C260">
        <f>INDEX(resultados!$A$2:$ZZ$2635, 254, MATCH($B$3, resultados!$A$1:$ZZ$1, 0))</f>
        <v/>
      </c>
    </row>
    <row r="261">
      <c r="A261">
        <f>INDEX(resultados!$A$2:$ZZ$2635, 255, MATCH($B$1, resultados!$A$1:$ZZ$1, 0))</f>
        <v/>
      </c>
      <c r="B261">
        <f>INDEX(resultados!$A$2:$ZZ$2635, 255, MATCH($B$2, resultados!$A$1:$ZZ$1, 0))</f>
        <v/>
      </c>
      <c r="C261">
        <f>INDEX(resultados!$A$2:$ZZ$2635, 255, MATCH($B$3, resultados!$A$1:$ZZ$1, 0))</f>
        <v/>
      </c>
    </row>
    <row r="262">
      <c r="A262">
        <f>INDEX(resultados!$A$2:$ZZ$2635, 256, MATCH($B$1, resultados!$A$1:$ZZ$1, 0))</f>
        <v/>
      </c>
      <c r="B262">
        <f>INDEX(resultados!$A$2:$ZZ$2635, 256, MATCH($B$2, resultados!$A$1:$ZZ$1, 0))</f>
        <v/>
      </c>
      <c r="C262">
        <f>INDEX(resultados!$A$2:$ZZ$2635, 256, MATCH($B$3, resultados!$A$1:$ZZ$1, 0))</f>
        <v/>
      </c>
    </row>
    <row r="263">
      <c r="A263">
        <f>INDEX(resultados!$A$2:$ZZ$2635, 257, MATCH($B$1, resultados!$A$1:$ZZ$1, 0))</f>
        <v/>
      </c>
      <c r="B263">
        <f>INDEX(resultados!$A$2:$ZZ$2635, 257, MATCH($B$2, resultados!$A$1:$ZZ$1, 0))</f>
        <v/>
      </c>
      <c r="C263">
        <f>INDEX(resultados!$A$2:$ZZ$2635, 257, MATCH($B$3, resultados!$A$1:$ZZ$1, 0))</f>
        <v/>
      </c>
    </row>
    <row r="264">
      <c r="A264">
        <f>INDEX(resultados!$A$2:$ZZ$2635, 258, MATCH($B$1, resultados!$A$1:$ZZ$1, 0))</f>
        <v/>
      </c>
      <c r="B264">
        <f>INDEX(resultados!$A$2:$ZZ$2635, 258, MATCH($B$2, resultados!$A$1:$ZZ$1, 0))</f>
        <v/>
      </c>
      <c r="C264">
        <f>INDEX(resultados!$A$2:$ZZ$2635, 258, MATCH($B$3, resultados!$A$1:$ZZ$1, 0))</f>
        <v/>
      </c>
    </row>
    <row r="265">
      <c r="A265">
        <f>INDEX(resultados!$A$2:$ZZ$2635, 259, MATCH($B$1, resultados!$A$1:$ZZ$1, 0))</f>
        <v/>
      </c>
      <c r="B265">
        <f>INDEX(resultados!$A$2:$ZZ$2635, 259, MATCH($B$2, resultados!$A$1:$ZZ$1, 0))</f>
        <v/>
      </c>
      <c r="C265">
        <f>INDEX(resultados!$A$2:$ZZ$2635, 259, MATCH($B$3, resultados!$A$1:$ZZ$1, 0))</f>
        <v/>
      </c>
    </row>
    <row r="266">
      <c r="A266">
        <f>INDEX(resultados!$A$2:$ZZ$2635, 260, MATCH($B$1, resultados!$A$1:$ZZ$1, 0))</f>
        <v/>
      </c>
      <c r="B266">
        <f>INDEX(resultados!$A$2:$ZZ$2635, 260, MATCH($B$2, resultados!$A$1:$ZZ$1, 0))</f>
        <v/>
      </c>
      <c r="C266">
        <f>INDEX(resultados!$A$2:$ZZ$2635, 260, MATCH($B$3, resultados!$A$1:$ZZ$1, 0))</f>
        <v/>
      </c>
    </row>
    <row r="267">
      <c r="A267">
        <f>INDEX(resultados!$A$2:$ZZ$2635, 261, MATCH($B$1, resultados!$A$1:$ZZ$1, 0))</f>
        <v/>
      </c>
      <c r="B267">
        <f>INDEX(resultados!$A$2:$ZZ$2635, 261, MATCH($B$2, resultados!$A$1:$ZZ$1, 0))</f>
        <v/>
      </c>
      <c r="C267">
        <f>INDEX(resultados!$A$2:$ZZ$2635, 261, MATCH($B$3, resultados!$A$1:$ZZ$1, 0))</f>
        <v/>
      </c>
    </row>
    <row r="268">
      <c r="A268">
        <f>INDEX(resultados!$A$2:$ZZ$2635, 262, MATCH($B$1, resultados!$A$1:$ZZ$1, 0))</f>
        <v/>
      </c>
      <c r="B268">
        <f>INDEX(resultados!$A$2:$ZZ$2635, 262, MATCH($B$2, resultados!$A$1:$ZZ$1, 0))</f>
        <v/>
      </c>
      <c r="C268">
        <f>INDEX(resultados!$A$2:$ZZ$2635, 262, MATCH($B$3, resultados!$A$1:$ZZ$1, 0))</f>
        <v/>
      </c>
    </row>
    <row r="269">
      <c r="A269">
        <f>INDEX(resultados!$A$2:$ZZ$2635, 263, MATCH($B$1, resultados!$A$1:$ZZ$1, 0))</f>
        <v/>
      </c>
      <c r="B269">
        <f>INDEX(resultados!$A$2:$ZZ$2635, 263, MATCH($B$2, resultados!$A$1:$ZZ$1, 0))</f>
        <v/>
      </c>
      <c r="C269">
        <f>INDEX(resultados!$A$2:$ZZ$2635, 263, MATCH($B$3, resultados!$A$1:$ZZ$1, 0))</f>
        <v/>
      </c>
    </row>
    <row r="270">
      <c r="A270">
        <f>INDEX(resultados!$A$2:$ZZ$2635, 264, MATCH($B$1, resultados!$A$1:$ZZ$1, 0))</f>
        <v/>
      </c>
      <c r="B270">
        <f>INDEX(resultados!$A$2:$ZZ$2635, 264, MATCH($B$2, resultados!$A$1:$ZZ$1, 0))</f>
        <v/>
      </c>
      <c r="C270">
        <f>INDEX(resultados!$A$2:$ZZ$2635, 264, MATCH($B$3, resultados!$A$1:$ZZ$1, 0))</f>
        <v/>
      </c>
    </row>
    <row r="271">
      <c r="A271">
        <f>INDEX(resultados!$A$2:$ZZ$2635, 265, MATCH($B$1, resultados!$A$1:$ZZ$1, 0))</f>
        <v/>
      </c>
      <c r="B271">
        <f>INDEX(resultados!$A$2:$ZZ$2635, 265, MATCH($B$2, resultados!$A$1:$ZZ$1, 0))</f>
        <v/>
      </c>
      <c r="C271">
        <f>INDEX(resultados!$A$2:$ZZ$2635, 265, MATCH($B$3, resultados!$A$1:$ZZ$1, 0))</f>
        <v/>
      </c>
    </row>
    <row r="272">
      <c r="A272">
        <f>INDEX(resultados!$A$2:$ZZ$2635, 266, MATCH($B$1, resultados!$A$1:$ZZ$1, 0))</f>
        <v/>
      </c>
      <c r="B272">
        <f>INDEX(resultados!$A$2:$ZZ$2635, 266, MATCH($B$2, resultados!$A$1:$ZZ$1, 0))</f>
        <v/>
      </c>
      <c r="C272">
        <f>INDEX(resultados!$A$2:$ZZ$2635, 266, MATCH($B$3, resultados!$A$1:$ZZ$1, 0))</f>
        <v/>
      </c>
    </row>
    <row r="273">
      <c r="A273">
        <f>INDEX(resultados!$A$2:$ZZ$2635, 267, MATCH($B$1, resultados!$A$1:$ZZ$1, 0))</f>
        <v/>
      </c>
      <c r="B273">
        <f>INDEX(resultados!$A$2:$ZZ$2635, 267, MATCH($B$2, resultados!$A$1:$ZZ$1, 0))</f>
        <v/>
      </c>
      <c r="C273">
        <f>INDEX(resultados!$A$2:$ZZ$2635, 267, MATCH($B$3, resultados!$A$1:$ZZ$1, 0))</f>
        <v/>
      </c>
    </row>
    <row r="274">
      <c r="A274">
        <f>INDEX(resultados!$A$2:$ZZ$2635, 268, MATCH($B$1, resultados!$A$1:$ZZ$1, 0))</f>
        <v/>
      </c>
      <c r="B274">
        <f>INDEX(resultados!$A$2:$ZZ$2635, 268, MATCH($B$2, resultados!$A$1:$ZZ$1, 0))</f>
        <v/>
      </c>
      <c r="C274">
        <f>INDEX(resultados!$A$2:$ZZ$2635, 268, MATCH($B$3, resultados!$A$1:$ZZ$1, 0))</f>
        <v/>
      </c>
    </row>
    <row r="275">
      <c r="A275">
        <f>INDEX(resultados!$A$2:$ZZ$2635, 269, MATCH($B$1, resultados!$A$1:$ZZ$1, 0))</f>
        <v/>
      </c>
      <c r="B275">
        <f>INDEX(resultados!$A$2:$ZZ$2635, 269, MATCH($B$2, resultados!$A$1:$ZZ$1, 0))</f>
        <v/>
      </c>
      <c r="C275">
        <f>INDEX(resultados!$A$2:$ZZ$2635, 269, MATCH($B$3, resultados!$A$1:$ZZ$1, 0))</f>
        <v/>
      </c>
    </row>
    <row r="276">
      <c r="A276">
        <f>INDEX(resultados!$A$2:$ZZ$2635, 270, MATCH($B$1, resultados!$A$1:$ZZ$1, 0))</f>
        <v/>
      </c>
      <c r="B276">
        <f>INDEX(resultados!$A$2:$ZZ$2635, 270, MATCH($B$2, resultados!$A$1:$ZZ$1, 0))</f>
        <v/>
      </c>
      <c r="C276">
        <f>INDEX(resultados!$A$2:$ZZ$2635, 270, MATCH($B$3, resultados!$A$1:$ZZ$1, 0))</f>
        <v/>
      </c>
    </row>
    <row r="277">
      <c r="A277">
        <f>INDEX(resultados!$A$2:$ZZ$2635, 271, MATCH($B$1, resultados!$A$1:$ZZ$1, 0))</f>
        <v/>
      </c>
      <c r="B277">
        <f>INDEX(resultados!$A$2:$ZZ$2635, 271, MATCH($B$2, resultados!$A$1:$ZZ$1, 0))</f>
        <v/>
      </c>
      <c r="C277">
        <f>INDEX(resultados!$A$2:$ZZ$2635, 271, MATCH($B$3, resultados!$A$1:$ZZ$1, 0))</f>
        <v/>
      </c>
    </row>
    <row r="278">
      <c r="A278">
        <f>INDEX(resultados!$A$2:$ZZ$2635, 272, MATCH($B$1, resultados!$A$1:$ZZ$1, 0))</f>
        <v/>
      </c>
      <c r="B278">
        <f>INDEX(resultados!$A$2:$ZZ$2635, 272, MATCH($B$2, resultados!$A$1:$ZZ$1, 0))</f>
        <v/>
      </c>
      <c r="C278">
        <f>INDEX(resultados!$A$2:$ZZ$2635, 272, MATCH($B$3, resultados!$A$1:$ZZ$1, 0))</f>
        <v/>
      </c>
    </row>
    <row r="279">
      <c r="A279">
        <f>INDEX(resultados!$A$2:$ZZ$2635, 273, MATCH($B$1, resultados!$A$1:$ZZ$1, 0))</f>
        <v/>
      </c>
      <c r="B279">
        <f>INDEX(resultados!$A$2:$ZZ$2635, 273, MATCH($B$2, resultados!$A$1:$ZZ$1, 0))</f>
        <v/>
      </c>
      <c r="C279">
        <f>INDEX(resultados!$A$2:$ZZ$2635, 273, MATCH($B$3, resultados!$A$1:$ZZ$1, 0))</f>
        <v/>
      </c>
    </row>
    <row r="280">
      <c r="A280">
        <f>INDEX(resultados!$A$2:$ZZ$2635, 274, MATCH($B$1, resultados!$A$1:$ZZ$1, 0))</f>
        <v/>
      </c>
      <c r="B280">
        <f>INDEX(resultados!$A$2:$ZZ$2635, 274, MATCH($B$2, resultados!$A$1:$ZZ$1, 0))</f>
        <v/>
      </c>
      <c r="C280">
        <f>INDEX(resultados!$A$2:$ZZ$2635, 274, MATCH($B$3, resultados!$A$1:$ZZ$1, 0))</f>
        <v/>
      </c>
    </row>
    <row r="281">
      <c r="A281">
        <f>INDEX(resultados!$A$2:$ZZ$2635, 275, MATCH($B$1, resultados!$A$1:$ZZ$1, 0))</f>
        <v/>
      </c>
      <c r="B281">
        <f>INDEX(resultados!$A$2:$ZZ$2635, 275, MATCH($B$2, resultados!$A$1:$ZZ$1, 0))</f>
        <v/>
      </c>
      <c r="C281">
        <f>INDEX(resultados!$A$2:$ZZ$2635, 275, MATCH($B$3, resultados!$A$1:$ZZ$1, 0))</f>
        <v/>
      </c>
    </row>
    <row r="282">
      <c r="A282">
        <f>INDEX(resultados!$A$2:$ZZ$2635, 276, MATCH($B$1, resultados!$A$1:$ZZ$1, 0))</f>
        <v/>
      </c>
      <c r="B282">
        <f>INDEX(resultados!$A$2:$ZZ$2635, 276, MATCH($B$2, resultados!$A$1:$ZZ$1, 0))</f>
        <v/>
      </c>
      <c r="C282">
        <f>INDEX(resultados!$A$2:$ZZ$2635, 276, MATCH($B$3, resultados!$A$1:$ZZ$1, 0))</f>
        <v/>
      </c>
    </row>
    <row r="283">
      <c r="A283">
        <f>INDEX(resultados!$A$2:$ZZ$2635, 277, MATCH($B$1, resultados!$A$1:$ZZ$1, 0))</f>
        <v/>
      </c>
      <c r="B283">
        <f>INDEX(resultados!$A$2:$ZZ$2635, 277, MATCH($B$2, resultados!$A$1:$ZZ$1, 0))</f>
        <v/>
      </c>
      <c r="C283">
        <f>INDEX(resultados!$A$2:$ZZ$2635, 277, MATCH($B$3, resultados!$A$1:$ZZ$1, 0))</f>
        <v/>
      </c>
    </row>
    <row r="284">
      <c r="A284">
        <f>INDEX(resultados!$A$2:$ZZ$2635, 278, MATCH($B$1, resultados!$A$1:$ZZ$1, 0))</f>
        <v/>
      </c>
      <c r="B284">
        <f>INDEX(resultados!$A$2:$ZZ$2635, 278, MATCH($B$2, resultados!$A$1:$ZZ$1, 0))</f>
        <v/>
      </c>
      <c r="C284">
        <f>INDEX(resultados!$A$2:$ZZ$2635, 278, MATCH($B$3, resultados!$A$1:$ZZ$1, 0))</f>
        <v/>
      </c>
    </row>
    <row r="285">
      <c r="A285">
        <f>INDEX(resultados!$A$2:$ZZ$2635, 279, MATCH($B$1, resultados!$A$1:$ZZ$1, 0))</f>
        <v/>
      </c>
      <c r="B285">
        <f>INDEX(resultados!$A$2:$ZZ$2635, 279, MATCH($B$2, resultados!$A$1:$ZZ$1, 0))</f>
        <v/>
      </c>
      <c r="C285">
        <f>INDEX(resultados!$A$2:$ZZ$2635, 279, MATCH($B$3, resultados!$A$1:$ZZ$1, 0))</f>
        <v/>
      </c>
    </row>
    <row r="286">
      <c r="A286">
        <f>INDEX(resultados!$A$2:$ZZ$2635, 280, MATCH($B$1, resultados!$A$1:$ZZ$1, 0))</f>
        <v/>
      </c>
      <c r="B286">
        <f>INDEX(resultados!$A$2:$ZZ$2635, 280, MATCH($B$2, resultados!$A$1:$ZZ$1, 0))</f>
        <v/>
      </c>
      <c r="C286">
        <f>INDEX(resultados!$A$2:$ZZ$2635, 280, MATCH($B$3, resultados!$A$1:$ZZ$1, 0))</f>
        <v/>
      </c>
    </row>
    <row r="287">
      <c r="A287">
        <f>INDEX(resultados!$A$2:$ZZ$2635, 281, MATCH($B$1, resultados!$A$1:$ZZ$1, 0))</f>
        <v/>
      </c>
      <c r="B287">
        <f>INDEX(resultados!$A$2:$ZZ$2635, 281, MATCH($B$2, resultados!$A$1:$ZZ$1, 0))</f>
        <v/>
      </c>
      <c r="C287">
        <f>INDEX(resultados!$A$2:$ZZ$2635, 281, MATCH($B$3, resultados!$A$1:$ZZ$1, 0))</f>
        <v/>
      </c>
    </row>
    <row r="288">
      <c r="A288">
        <f>INDEX(resultados!$A$2:$ZZ$2635, 282, MATCH($B$1, resultados!$A$1:$ZZ$1, 0))</f>
        <v/>
      </c>
      <c r="B288">
        <f>INDEX(resultados!$A$2:$ZZ$2635, 282, MATCH($B$2, resultados!$A$1:$ZZ$1, 0))</f>
        <v/>
      </c>
      <c r="C288">
        <f>INDEX(resultados!$A$2:$ZZ$2635, 282, MATCH($B$3, resultados!$A$1:$ZZ$1, 0))</f>
        <v/>
      </c>
    </row>
    <row r="289">
      <c r="A289">
        <f>INDEX(resultados!$A$2:$ZZ$2635, 283, MATCH($B$1, resultados!$A$1:$ZZ$1, 0))</f>
        <v/>
      </c>
      <c r="B289">
        <f>INDEX(resultados!$A$2:$ZZ$2635, 283, MATCH($B$2, resultados!$A$1:$ZZ$1, 0))</f>
        <v/>
      </c>
      <c r="C289">
        <f>INDEX(resultados!$A$2:$ZZ$2635, 283, MATCH($B$3, resultados!$A$1:$ZZ$1, 0))</f>
        <v/>
      </c>
    </row>
    <row r="290">
      <c r="A290">
        <f>INDEX(resultados!$A$2:$ZZ$2635, 284, MATCH($B$1, resultados!$A$1:$ZZ$1, 0))</f>
        <v/>
      </c>
      <c r="B290">
        <f>INDEX(resultados!$A$2:$ZZ$2635, 284, MATCH($B$2, resultados!$A$1:$ZZ$1, 0))</f>
        <v/>
      </c>
      <c r="C290">
        <f>INDEX(resultados!$A$2:$ZZ$2635, 284, MATCH($B$3, resultados!$A$1:$ZZ$1, 0))</f>
        <v/>
      </c>
    </row>
    <row r="291">
      <c r="A291">
        <f>INDEX(resultados!$A$2:$ZZ$2635, 285, MATCH($B$1, resultados!$A$1:$ZZ$1, 0))</f>
        <v/>
      </c>
      <c r="B291">
        <f>INDEX(resultados!$A$2:$ZZ$2635, 285, MATCH($B$2, resultados!$A$1:$ZZ$1, 0))</f>
        <v/>
      </c>
      <c r="C291">
        <f>INDEX(resultados!$A$2:$ZZ$2635, 285, MATCH($B$3, resultados!$A$1:$ZZ$1, 0))</f>
        <v/>
      </c>
    </row>
    <row r="292">
      <c r="A292">
        <f>INDEX(resultados!$A$2:$ZZ$2635, 286, MATCH($B$1, resultados!$A$1:$ZZ$1, 0))</f>
        <v/>
      </c>
      <c r="B292">
        <f>INDEX(resultados!$A$2:$ZZ$2635, 286, MATCH($B$2, resultados!$A$1:$ZZ$1, 0))</f>
        <v/>
      </c>
      <c r="C292">
        <f>INDEX(resultados!$A$2:$ZZ$2635, 286, MATCH($B$3, resultados!$A$1:$ZZ$1, 0))</f>
        <v/>
      </c>
    </row>
    <row r="293">
      <c r="A293">
        <f>INDEX(resultados!$A$2:$ZZ$2635, 287, MATCH($B$1, resultados!$A$1:$ZZ$1, 0))</f>
        <v/>
      </c>
      <c r="B293">
        <f>INDEX(resultados!$A$2:$ZZ$2635, 287, MATCH($B$2, resultados!$A$1:$ZZ$1, 0))</f>
        <v/>
      </c>
      <c r="C293">
        <f>INDEX(resultados!$A$2:$ZZ$2635, 287, MATCH($B$3, resultados!$A$1:$ZZ$1, 0))</f>
        <v/>
      </c>
    </row>
    <row r="294">
      <c r="A294">
        <f>INDEX(resultados!$A$2:$ZZ$2635, 288, MATCH($B$1, resultados!$A$1:$ZZ$1, 0))</f>
        <v/>
      </c>
      <c r="B294">
        <f>INDEX(resultados!$A$2:$ZZ$2635, 288, MATCH($B$2, resultados!$A$1:$ZZ$1, 0))</f>
        <v/>
      </c>
      <c r="C294">
        <f>INDEX(resultados!$A$2:$ZZ$2635, 288, MATCH($B$3, resultados!$A$1:$ZZ$1, 0))</f>
        <v/>
      </c>
    </row>
    <row r="295">
      <c r="A295">
        <f>INDEX(resultados!$A$2:$ZZ$2635, 289, MATCH($B$1, resultados!$A$1:$ZZ$1, 0))</f>
        <v/>
      </c>
      <c r="B295">
        <f>INDEX(resultados!$A$2:$ZZ$2635, 289, MATCH($B$2, resultados!$A$1:$ZZ$1, 0))</f>
        <v/>
      </c>
      <c r="C295">
        <f>INDEX(resultados!$A$2:$ZZ$2635, 289, MATCH($B$3, resultados!$A$1:$ZZ$1, 0))</f>
        <v/>
      </c>
    </row>
    <row r="296">
      <c r="A296">
        <f>INDEX(resultados!$A$2:$ZZ$2635, 290, MATCH($B$1, resultados!$A$1:$ZZ$1, 0))</f>
        <v/>
      </c>
      <c r="B296">
        <f>INDEX(resultados!$A$2:$ZZ$2635, 290, MATCH($B$2, resultados!$A$1:$ZZ$1, 0))</f>
        <v/>
      </c>
      <c r="C296">
        <f>INDEX(resultados!$A$2:$ZZ$2635, 290, MATCH($B$3, resultados!$A$1:$ZZ$1, 0))</f>
        <v/>
      </c>
    </row>
    <row r="297">
      <c r="A297">
        <f>INDEX(resultados!$A$2:$ZZ$2635, 291, MATCH($B$1, resultados!$A$1:$ZZ$1, 0))</f>
        <v/>
      </c>
      <c r="B297">
        <f>INDEX(resultados!$A$2:$ZZ$2635, 291, MATCH($B$2, resultados!$A$1:$ZZ$1, 0))</f>
        <v/>
      </c>
      <c r="C297">
        <f>INDEX(resultados!$A$2:$ZZ$2635, 291, MATCH($B$3, resultados!$A$1:$ZZ$1, 0))</f>
        <v/>
      </c>
    </row>
    <row r="298">
      <c r="A298">
        <f>INDEX(resultados!$A$2:$ZZ$2635, 292, MATCH($B$1, resultados!$A$1:$ZZ$1, 0))</f>
        <v/>
      </c>
      <c r="B298">
        <f>INDEX(resultados!$A$2:$ZZ$2635, 292, MATCH($B$2, resultados!$A$1:$ZZ$1, 0))</f>
        <v/>
      </c>
      <c r="C298">
        <f>INDEX(resultados!$A$2:$ZZ$2635, 292, MATCH($B$3, resultados!$A$1:$ZZ$1, 0))</f>
        <v/>
      </c>
    </row>
    <row r="299">
      <c r="A299">
        <f>INDEX(resultados!$A$2:$ZZ$2635, 293, MATCH($B$1, resultados!$A$1:$ZZ$1, 0))</f>
        <v/>
      </c>
      <c r="B299">
        <f>INDEX(resultados!$A$2:$ZZ$2635, 293, MATCH($B$2, resultados!$A$1:$ZZ$1, 0))</f>
        <v/>
      </c>
      <c r="C299">
        <f>INDEX(resultados!$A$2:$ZZ$2635, 293, MATCH($B$3, resultados!$A$1:$ZZ$1, 0))</f>
        <v/>
      </c>
    </row>
    <row r="300">
      <c r="A300">
        <f>INDEX(resultados!$A$2:$ZZ$2635, 294, MATCH($B$1, resultados!$A$1:$ZZ$1, 0))</f>
        <v/>
      </c>
      <c r="B300">
        <f>INDEX(resultados!$A$2:$ZZ$2635, 294, MATCH($B$2, resultados!$A$1:$ZZ$1, 0))</f>
        <v/>
      </c>
      <c r="C300">
        <f>INDEX(resultados!$A$2:$ZZ$2635, 294, MATCH($B$3, resultados!$A$1:$ZZ$1, 0))</f>
        <v/>
      </c>
    </row>
    <row r="301">
      <c r="A301">
        <f>INDEX(resultados!$A$2:$ZZ$2635, 295, MATCH($B$1, resultados!$A$1:$ZZ$1, 0))</f>
        <v/>
      </c>
      <c r="B301">
        <f>INDEX(resultados!$A$2:$ZZ$2635, 295, MATCH($B$2, resultados!$A$1:$ZZ$1, 0))</f>
        <v/>
      </c>
      <c r="C301">
        <f>INDEX(resultados!$A$2:$ZZ$2635, 295, MATCH($B$3, resultados!$A$1:$ZZ$1, 0))</f>
        <v/>
      </c>
    </row>
    <row r="302">
      <c r="A302">
        <f>INDEX(resultados!$A$2:$ZZ$2635, 296, MATCH($B$1, resultados!$A$1:$ZZ$1, 0))</f>
        <v/>
      </c>
      <c r="B302">
        <f>INDEX(resultados!$A$2:$ZZ$2635, 296, MATCH($B$2, resultados!$A$1:$ZZ$1, 0))</f>
        <v/>
      </c>
      <c r="C302">
        <f>INDEX(resultados!$A$2:$ZZ$2635, 296, MATCH($B$3, resultados!$A$1:$ZZ$1, 0))</f>
        <v/>
      </c>
    </row>
    <row r="303">
      <c r="A303">
        <f>INDEX(resultados!$A$2:$ZZ$2635, 297, MATCH($B$1, resultados!$A$1:$ZZ$1, 0))</f>
        <v/>
      </c>
      <c r="B303">
        <f>INDEX(resultados!$A$2:$ZZ$2635, 297, MATCH($B$2, resultados!$A$1:$ZZ$1, 0))</f>
        <v/>
      </c>
      <c r="C303">
        <f>INDEX(resultados!$A$2:$ZZ$2635, 297, MATCH($B$3, resultados!$A$1:$ZZ$1, 0))</f>
        <v/>
      </c>
    </row>
    <row r="304">
      <c r="A304">
        <f>INDEX(resultados!$A$2:$ZZ$2635, 298, MATCH($B$1, resultados!$A$1:$ZZ$1, 0))</f>
        <v/>
      </c>
      <c r="B304">
        <f>INDEX(resultados!$A$2:$ZZ$2635, 298, MATCH($B$2, resultados!$A$1:$ZZ$1, 0))</f>
        <v/>
      </c>
      <c r="C304">
        <f>INDEX(resultados!$A$2:$ZZ$2635, 298, MATCH($B$3, resultados!$A$1:$ZZ$1, 0))</f>
        <v/>
      </c>
    </row>
    <row r="305">
      <c r="A305">
        <f>INDEX(resultados!$A$2:$ZZ$2635, 299, MATCH($B$1, resultados!$A$1:$ZZ$1, 0))</f>
        <v/>
      </c>
      <c r="B305">
        <f>INDEX(resultados!$A$2:$ZZ$2635, 299, MATCH($B$2, resultados!$A$1:$ZZ$1, 0))</f>
        <v/>
      </c>
      <c r="C305">
        <f>INDEX(resultados!$A$2:$ZZ$2635, 299, MATCH($B$3, resultados!$A$1:$ZZ$1, 0))</f>
        <v/>
      </c>
    </row>
    <row r="306">
      <c r="A306">
        <f>INDEX(resultados!$A$2:$ZZ$2635, 300, MATCH($B$1, resultados!$A$1:$ZZ$1, 0))</f>
        <v/>
      </c>
      <c r="B306">
        <f>INDEX(resultados!$A$2:$ZZ$2635, 300, MATCH($B$2, resultados!$A$1:$ZZ$1, 0))</f>
        <v/>
      </c>
      <c r="C306">
        <f>INDEX(resultados!$A$2:$ZZ$2635, 300, MATCH($B$3, resultados!$A$1:$ZZ$1, 0))</f>
        <v/>
      </c>
    </row>
    <row r="307">
      <c r="A307">
        <f>INDEX(resultados!$A$2:$ZZ$2635, 301, MATCH($B$1, resultados!$A$1:$ZZ$1, 0))</f>
        <v/>
      </c>
      <c r="B307">
        <f>INDEX(resultados!$A$2:$ZZ$2635, 301, MATCH($B$2, resultados!$A$1:$ZZ$1, 0))</f>
        <v/>
      </c>
      <c r="C307">
        <f>INDEX(resultados!$A$2:$ZZ$2635, 301, MATCH($B$3, resultados!$A$1:$ZZ$1, 0))</f>
        <v/>
      </c>
    </row>
    <row r="308">
      <c r="A308">
        <f>INDEX(resultados!$A$2:$ZZ$2635, 302, MATCH($B$1, resultados!$A$1:$ZZ$1, 0))</f>
        <v/>
      </c>
      <c r="B308">
        <f>INDEX(resultados!$A$2:$ZZ$2635, 302, MATCH($B$2, resultados!$A$1:$ZZ$1, 0))</f>
        <v/>
      </c>
      <c r="C308">
        <f>INDEX(resultados!$A$2:$ZZ$2635, 302, MATCH($B$3, resultados!$A$1:$ZZ$1, 0))</f>
        <v/>
      </c>
    </row>
    <row r="309">
      <c r="A309">
        <f>INDEX(resultados!$A$2:$ZZ$2635, 303, MATCH($B$1, resultados!$A$1:$ZZ$1, 0))</f>
        <v/>
      </c>
      <c r="B309">
        <f>INDEX(resultados!$A$2:$ZZ$2635, 303, MATCH($B$2, resultados!$A$1:$ZZ$1, 0))</f>
        <v/>
      </c>
      <c r="C309">
        <f>INDEX(resultados!$A$2:$ZZ$2635, 303, MATCH($B$3, resultados!$A$1:$ZZ$1, 0))</f>
        <v/>
      </c>
    </row>
    <row r="310">
      <c r="A310">
        <f>INDEX(resultados!$A$2:$ZZ$2635, 304, MATCH($B$1, resultados!$A$1:$ZZ$1, 0))</f>
        <v/>
      </c>
      <c r="B310">
        <f>INDEX(resultados!$A$2:$ZZ$2635, 304, MATCH($B$2, resultados!$A$1:$ZZ$1, 0))</f>
        <v/>
      </c>
      <c r="C310">
        <f>INDEX(resultados!$A$2:$ZZ$2635, 304, MATCH($B$3, resultados!$A$1:$ZZ$1, 0))</f>
        <v/>
      </c>
    </row>
    <row r="311">
      <c r="A311">
        <f>INDEX(resultados!$A$2:$ZZ$2635, 305, MATCH($B$1, resultados!$A$1:$ZZ$1, 0))</f>
        <v/>
      </c>
      <c r="B311">
        <f>INDEX(resultados!$A$2:$ZZ$2635, 305, MATCH($B$2, resultados!$A$1:$ZZ$1, 0))</f>
        <v/>
      </c>
      <c r="C311">
        <f>INDEX(resultados!$A$2:$ZZ$2635, 305, MATCH($B$3, resultados!$A$1:$ZZ$1, 0))</f>
        <v/>
      </c>
    </row>
    <row r="312">
      <c r="A312">
        <f>INDEX(resultados!$A$2:$ZZ$2635, 306, MATCH($B$1, resultados!$A$1:$ZZ$1, 0))</f>
        <v/>
      </c>
      <c r="B312">
        <f>INDEX(resultados!$A$2:$ZZ$2635, 306, MATCH($B$2, resultados!$A$1:$ZZ$1, 0))</f>
        <v/>
      </c>
      <c r="C312">
        <f>INDEX(resultados!$A$2:$ZZ$2635, 306, MATCH($B$3, resultados!$A$1:$ZZ$1, 0))</f>
        <v/>
      </c>
    </row>
    <row r="313">
      <c r="A313">
        <f>INDEX(resultados!$A$2:$ZZ$2635, 307, MATCH($B$1, resultados!$A$1:$ZZ$1, 0))</f>
        <v/>
      </c>
      <c r="B313">
        <f>INDEX(resultados!$A$2:$ZZ$2635, 307, MATCH($B$2, resultados!$A$1:$ZZ$1, 0))</f>
        <v/>
      </c>
      <c r="C313">
        <f>INDEX(resultados!$A$2:$ZZ$2635, 307, MATCH($B$3, resultados!$A$1:$ZZ$1, 0))</f>
        <v/>
      </c>
    </row>
    <row r="314">
      <c r="A314">
        <f>INDEX(resultados!$A$2:$ZZ$2635, 308, MATCH($B$1, resultados!$A$1:$ZZ$1, 0))</f>
        <v/>
      </c>
      <c r="B314">
        <f>INDEX(resultados!$A$2:$ZZ$2635, 308, MATCH($B$2, resultados!$A$1:$ZZ$1, 0))</f>
        <v/>
      </c>
      <c r="C314">
        <f>INDEX(resultados!$A$2:$ZZ$2635, 308, MATCH($B$3, resultados!$A$1:$ZZ$1, 0))</f>
        <v/>
      </c>
    </row>
    <row r="315">
      <c r="A315">
        <f>INDEX(resultados!$A$2:$ZZ$2635, 309, MATCH($B$1, resultados!$A$1:$ZZ$1, 0))</f>
        <v/>
      </c>
      <c r="B315">
        <f>INDEX(resultados!$A$2:$ZZ$2635, 309, MATCH($B$2, resultados!$A$1:$ZZ$1, 0))</f>
        <v/>
      </c>
      <c r="C315">
        <f>INDEX(resultados!$A$2:$ZZ$2635, 309, MATCH($B$3, resultados!$A$1:$ZZ$1, 0))</f>
        <v/>
      </c>
    </row>
    <row r="316">
      <c r="A316">
        <f>INDEX(resultados!$A$2:$ZZ$2635, 310, MATCH($B$1, resultados!$A$1:$ZZ$1, 0))</f>
        <v/>
      </c>
      <c r="B316">
        <f>INDEX(resultados!$A$2:$ZZ$2635, 310, MATCH($B$2, resultados!$A$1:$ZZ$1, 0))</f>
        <v/>
      </c>
      <c r="C316">
        <f>INDEX(resultados!$A$2:$ZZ$2635, 310, MATCH($B$3, resultados!$A$1:$ZZ$1, 0))</f>
        <v/>
      </c>
    </row>
    <row r="317">
      <c r="A317">
        <f>INDEX(resultados!$A$2:$ZZ$2635, 311, MATCH($B$1, resultados!$A$1:$ZZ$1, 0))</f>
        <v/>
      </c>
      <c r="B317">
        <f>INDEX(resultados!$A$2:$ZZ$2635, 311, MATCH($B$2, resultados!$A$1:$ZZ$1, 0))</f>
        <v/>
      </c>
      <c r="C317">
        <f>INDEX(resultados!$A$2:$ZZ$2635, 311, MATCH($B$3, resultados!$A$1:$ZZ$1, 0))</f>
        <v/>
      </c>
    </row>
    <row r="318">
      <c r="A318">
        <f>INDEX(resultados!$A$2:$ZZ$2635, 312, MATCH($B$1, resultados!$A$1:$ZZ$1, 0))</f>
        <v/>
      </c>
      <c r="B318">
        <f>INDEX(resultados!$A$2:$ZZ$2635, 312, MATCH($B$2, resultados!$A$1:$ZZ$1, 0))</f>
        <v/>
      </c>
      <c r="C318">
        <f>INDEX(resultados!$A$2:$ZZ$2635, 312, MATCH($B$3, resultados!$A$1:$ZZ$1, 0))</f>
        <v/>
      </c>
    </row>
    <row r="319">
      <c r="A319">
        <f>INDEX(resultados!$A$2:$ZZ$2635, 313, MATCH($B$1, resultados!$A$1:$ZZ$1, 0))</f>
        <v/>
      </c>
      <c r="B319">
        <f>INDEX(resultados!$A$2:$ZZ$2635, 313, MATCH($B$2, resultados!$A$1:$ZZ$1, 0))</f>
        <v/>
      </c>
      <c r="C319">
        <f>INDEX(resultados!$A$2:$ZZ$2635, 313, MATCH($B$3, resultados!$A$1:$ZZ$1, 0))</f>
        <v/>
      </c>
    </row>
    <row r="320">
      <c r="A320">
        <f>INDEX(resultados!$A$2:$ZZ$2635, 314, MATCH($B$1, resultados!$A$1:$ZZ$1, 0))</f>
        <v/>
      </c>
      <c r="B320">
        <f>INDEX(resultados!$A$2:$ZZ$2635, 314, MATCH($B$2, resultados!$A$1:$ZZ$1, 0))</f>
        <v/>
      </c>
      <c r="C320">
        <f>INDEX(resultados!$A$2:$ZZ$2635, 314, MATCH($B$3, resultados!$A$1:$ZZ$1, 0))</f>
        <v/>
      </c>
    </row>
    <row r="321">
      <c r="A321">
        <f>INDEX(resultados!$A$2:$ZZ$2635, 315, MATCH($B$1, resultados!$A$1:$ZZ$1, 0))</f>
        <v/>
      </c>
      <c r="B321">
        <f>INDEX(resultados!$A$2:$ZZ$2635, 315, MATCH($B$2, resultados!$A$1:$ZZ$1, 0))</f>
        <v/>
      </c>
      <c r="C321">
        <f>INDEX(resultados!$A$2:$ZZ$2635, 315, MATCH($B$3, resultados!$A$1:$ZZ$1, 0))</f>
        <v/>
      </c>
    </row>
    <row r="322">
      <c r="A322">
        <f>INDEX(resultados!$A$2:$ZZ$2635, 316, MATCH($B$1, resultados!$A$1:$ZZ$1, 0))</f>
        <v/>
      </c>
      <c r="B322">
        <f>INDEX(resultados!$A$2:$ZZ$2635, 316, MATCH($B$2, resultados!$A$1:$ZZ$1, 0))</f>
        <v/>
      </c>
      <c r="C322">
        <f>INDEX(resultados!$A$2:$ZZ$2635, 316, MATCH($B$3, resultados!$A$1:$ZZ$1, 0))</f>
        <v/>
      </c>
    </row>
    <row r="323">
      <c r="A323">
        <f>INDEX(resultados!$A$2:$ZZ$2635, 317, MATCH($B$1, resultados!$A$1:$ZZ$1, 0))</f>
        <v/>
      </c>
      <c r="B323">
        <f>INDEX(resultados!$A$2:$ZZ$2635, 317, MATCH($B$2, resultados!$A$1:$ZZ$1, 0))</f>
        <v/>
      </c>
      <c r="C323">
        <f>INDEX(resultados!$A$2:$ZZ$2635, 317, MATCH($B$3, resultados!$A$1:$ZZ$1, 0))</f>
        <v/>
      </c>
    </row>
    <row r="324">
      <c r="A324">
        <f>INDEX(resultados!$A$2:$ZZ$2635, 318, MATCH($B$1, resultados!$A$1:$ZZ$1, 0))</f>
        <v/>
      </c>
      <c r="B324">
        <f>INDEX(resultados!$A$2:$ZZ$2635, 318, MATCH($B$2, resultados!$A$1:$ZZ$1, 0))</f>
        <v/>
      </c>
      <c r="C324">
        <f>INDEX(resultados!$A$2:$ZZ$2635, 318, MATCH($B$3, resultados!$A$1:$ZZ$1, 0))</f>
        <v/>
      </c>
    </row>
    <row r="325">
      <c r="A325">
        <f>INDEX(resultados!$A$2:$ZZ$2635, 319, MATCH($B$1, resultados!$A$1:$ZZ$1, 0))</f>
        <v/>
      </c>
      <c r="B325">
        <f>INDEX(resultados!$A$2:$ZZ$2635, 319, MATCH($B$2, resultados!$A$1:$ZZ$1, 0))</f>
        <v/>
      </c>
      <c r="C325">
        <f>INDEX(resultados!$A$2:$ZZ$2635, 319, MATCH($B$3, resultados!$A$1:$ZZ$1, 0))</f>
        <v/>
      </c>
    </row>
    <row r="326">
      <c r="A326">
        <f>INDEX(resultados!$A$2:$ZZ$2635, 320, MATCH($B$1, resultados!$A$1:$ZZ$1, 0))</f>
        <v/>
      </c>
      <c r="B326">
        <f>INDEX(resultados!$A$2:$ZZ$2635, 320, MATCH($B$2, resultados!$A$1:$ZZ$1, 0))</f>
        <v/>
      </c>
      <c r="C326">
        <f>INDEX(resultados!$A$2:$ZZ$2635, 320, MATCH($B$3, resultados!$A$1:$ZZ$1, 0))</f>
        <v/>
      </c>
    </row>
    <row r="327">
      <c r="A327">
        <f>INDEX(resultados!$A$2:$ZZ$2635, 321, MATCH($B$1, resultados!$A$1:$ZZ$1, 0))</f>
        <v/>
      </c>
      <c r="B327">
        <f>INDEX(resultados!$A$2:$ZZ$2635, 321, MATCH($B$2, resultados!$A$1:$ZZ$1, 0))</f>
        <v/>
      </c>
      <c r="C327">
        <f>INDEX(resultados!$A$2:$ZZ$2635, 321, MATCH($B$3, resultados!$A$1:$ZZ$1, 0))</f>
        <v/>
      </c>
    </row>
    <row r="328">
      <c r="A328">
        <f>INDEX(resultados!$A$2:$ZZ$2635, 322, MATCH($B$1, resultados!$A$1:$ZZ$1, 0))</f>
        <v/>
      </c>
      <c r="B328">
        <f>INDEX(resultados!$A$2:$ZZ$2635, 322, MATCH($B$2, resultados!$A$1:$ZZ$1, 0))</f>
        <v/>
      </c>
      <c r="C328">
        <f>INDEX(resultados!$A$2:$ZZ$2635, 322, MATCH($B$3, resultados!$A$1:$ZZ$1, 0))</f>
        <v/>
      </c>
    </row>
    <row r="329">
      <c r="A329">
        <f>INDEX(resultados!$A$2:$ZZ$2635, 323, MATCH($B$1, resultados!$A$1:$ZZ$1, 0))</f>
        <v/>
      </c>
      <c r="B329">
        <f>INDEX(resultados!$A$2:$ZZ$2635, 323, MATCH($B$2, resultados!$A$1:$ZZ$1, 0))</f>
        <v/>
      </c>
      <c r="C329">
        <f>INDEX(resultados!$A$2:$ZZ$2635, 323, MATCH($B$3, resultados!$A$1:$ZZ$1, 0))</f>
        <v/>
      </c>
    </row>
    <row r="330">
      <c r="A330">
        <f>INDEX(resultados!$A$2:$ZZ$2635, 324, MATCH($B$1, resultados!$A$1:$ZZ$1, 0))</f>
        <v/>
      </c>
      <c r="B330">
        <f>INDEX(resultados!$A$2:$ZZ$2635, 324, MATCH($B$2, resultados!$A$1:$ZZ$1, 0))</f>
        <v/>
      </c>
      <c r="C330">
        <f>INDEX(resultados!$A$2:$ZZ$2635, 324, MATCH($B$3, resultados!$A$1:$ZZ$1, 0))</f>
        <v/>
      </c>
    </row>
    <row r="331">
      <c r="A331">
        <f>INDEX(resultados!$A$2:$ZZ$2635, 325, MATCH($B$1, resultados!$A$1:$ZZ$1, 0))</f>
        <v/>
      </c>
      <c r="B331">
        <f>INDEX(resultados!$A$2:$ZZ$2635, 325, MATCH($B$2, resultados!$A$1:$ZZ$1, 0))</f>
        <v/>
      </c>
      <c r="C331">
        <f>INDEX(resultados!$A$2:$ZZ$2635, 325, MATCH($B$3, resultados!$A$1:$ZZ$1, 0))</f>
        <v/>
      </c>
    </row>
    <row r="332">
      <c r="A332">
        <f>INDEX(resultados!$A$2:$ZZ$2635, 326, MATCH($B$1, resultados!$A$1:$ZZ$1, 0))</f>
        <v/>
      </c>
      <c r="B332">
        <f>INDEX(resultados!$A$2:$ZZ$2635, 326, MATCH($B$2, resultados!$A$1:$ZZ$1, 0))</f>
        <v/>
      </c>
      <c r="C332">
        <f>INDEX(resultados!$A$2:$ZZ$2635, 326, MATCH($B$3, resultados!$A$1:$ZZ$1, 0))</f>
        <v/>
      </c>
    </row>
    <row r="333">
      <c r="A333">
        <f>INDEX(resultados!$A$2:$ZZ$2635, 327, MATCH($B$1, resultados!$A$1:$ZZ$1, 0))</f>
        <v/>
      </c>
      <c r="B333">
        <f>INDEX(resultados!$A$2:$ZZ$2635, 327, MATCH($B$2, resultados!$A$1:$ZZ$1, 0))</f>
        <v/>
      </c>
      <c r="C333">
        <f>INDEX(resultados!$A$2:$ZZ$2635, 327, MATCH($B$3, resultados!$A$1:$ZZ$1, 0))</f>
        <v/>
      </c>
    </row>
    <row r="334">
      <c r="A334">
        <f>INDEX(resultados!$A$2:$ZZ$2635, 328, MATCH($B$1, resultados!$A$1:$ZZ$1, 0))</f>
        <v/>
      </c>
      <c r="B334">
        <f>INDEX(resultados!$A$2:$ZZ$2635, 328, MATCH($B$2, resultados!$A$1:$ZZ$1, 0))</f>
        <v/>
      </c>
      <c r="C334">
        <f>INDEX(resultados!$A$2:$ZZ$2635, 328, MATCH($B$3, resultados!$A$1:$ZZ$1, 0))</f>
        <v/>
      </c>
    </row>
    <row r="335">
      <c r="A335">
        <f>INDEX(resultados!$A$2:$ZZ$2635, 329, MATCH($B$1, resultados!$A$1:$ZZ$1, 0))</f>
        <v/>
      </c>
      <c r="B335">
        <f>INDEX(resultados!$A$2:$ZZ$2635, 329, MATCH($B$2, resultados!$A$1:$ZZ$1, 0))</f>
        <v/>
      </c>
      <c r="C335">
        <f>INDEX(resultados!$A$2:$ZZ$2635, 329, MATCH($B$3, resultados!$A$1:$ZZ$1, 0))</f>
        <v/>
      </c>
    </row>
    <row r="336">
      <c r="A336">
        <f>INDEX(resultados!$A$2:$ZZ$2635, 330, MATCH($B$1, resultados!$A$1:$ZZ$1, 0))</f>
        <v/>
      </c>
      <c r="B336">
        <f>INDEX(resultados!$A$2:$ZZ$2635, 330, MATCH($B$2, resultados!$A$1:$ZZ$1, 0))</f>
        <v/>
      </c>
      <c r="C336">
        <f>INDEX(resultados!$A$2:$ZZ$2635, 330, MATCH($B$3, resultados!$A$1:$ZZ$1, 0))</f>
        <v/>
      </c>
    </row>
    <row r="337">
      <c r="A337">
        <f>INDEX(resultados!$A$2:$ZZ$2635, 331, MATCH($B$1, resultados!$A$1:$ZZ$1, 0))</f>
        <v/>
      </c>
      <c r="B337">
        <f>INDEX(resultados!$A$2:$ZZ$2635, 331, MATCH($B$2, resultados!$A$1:$ZZ$1, 0))</f>
        <v/>
      </c>
      <c r="C337">
        <f>INDEX(resultados!$A$2:$ZZ$2635, 331, MATCH($B$3, resultados!$A$1:$ZZ$1, 0))</f>
        <v/>
      </c>
    </row>
    <row r="338">
      <c r="A338">
        <f>INDEX(resultados!$A$2:$ZZ$2635, 332, MATCH($B$1, resultados!$A$1:$ZZ$1, 0))</f>
        <v/>
      </c>
      <c r="B338">
        <f>INDEX(resultados!$A$2:$ZZ$2635, 332, MATCH($B$2, resultados!$A$1:$ZZ$1, 0))</f>
        <v/>
      </c>
      <c r="C338">
        <f>INDEX(resultados!$A$2:$ZZ$2635, 332, MATCH($B$3, resultados!$A$1:$ZZ$1, 0))</f>
        <v/>
      </c>
    </row>
    <row r="339">
      <c r="A339">
        <f>INDEX(resultados!$A$2:$ZZ$2635, 333, MATCH($B$1, resultados!$A$1:$ZZ$1, 0))</f>
        <v/>
      </c>
      <c r="B339">
        <f>INDEX(resultados!$A$2:$ZZ$2635, 333, MATCH($B$2, resultados!$A$1:$ZZ$1, 0))</f>
        <v/>
      </c>
      <c r="C339">
        <f>INDEX(resultados!$A$2:$ZZ$2635, 333, MATCH($B$3, resultados!$A$1:$ZZ$1, 0))</f>
        <v/>
      </c>
    </row>
    <row r="340">
      <c r="A340">
        <f>INDEX(resultados!$A$2:$ZZ$2635, 334, MATCH($B$1, resultados!$A$1:$ZZ$1, 0))</f>
        <v/>
      </c>
      <c r="B340">
        <f>INDEX(resultados!$A$2:$ZZ$2635, 334, MATCH($B$2, resultados!$A$1:$ZZ$1, 0))</f>
        <v/>
      </c>
      <c r="C340">
        <f>INDEX(resultados!$A$2:$ZZ$2635, 334, MATCH($B$3, resultados!$A$1:$ZZ$1, 0))</f>
        <v/>
      </c>
    </row>
    <row r="341">
      <c r="A341">
        <f>INDEX(resultados!$A$2:$ZZ$2635, 335, MATCH($B$1, resultados!$A$1:$ZZ$1, 0))</f>
        <v/>
      </c>
      <c r="B341">
        <f>INDEX(resultados!$A$2:$ZZ$2635, 335, MATCH($B$2, resultados!$A$1:$ZZ$1, 0))</f>
        <v/>
      </c>
      <c r="C341">
        <f>INDEX(resultados!$A$2:$ZZ$2635, 335, MATCH($B$3, resultados!$A$1:$ZZ$1, 0))</f>
        <v/>
      </c>
    </row>
    <row r="342">
      <c r="A342">
        <f>INDEX(resultados!$A$2:$ZZ$2635, 336, MATCH($B$1, resultados!$A$1:$ZZ$1, 0))</f>
        <v/>
      </c>
      <c r="B342">
        <f>INDEX(resultados!$A$2:$ZZ$2635, 336, MATCH($B$2, resultados!$A$1:$ZZ$1, 0))</f>
        <v/>
      </c>
      <c r="C342">
        <f>INDEX(resultados!$A$2:$ZZ$2635, 336, MATCH($B$3, resultados!$A$1:$ZZ$1, 0))</f>
        <v/>
      </c>
    </row>
    <row r="343">
      <c r="A343">
        <f>INDEX(resultados!$A$2:$ZZ$2635, 337, MATCH($B$1, resultados!$A$1:$ZZ$1, 0))</f>
        <v/>
      </c>
      <c r="B343">
        <f>INDEX(resultados!$A$2:$ZZ$2635, 337, MATCH($B$2, resultados!$A$1:$ZZ$1, 0))</f>
        <v/>
      </c>
      <c r="C343">
        <f>INDEX(resultados!$A$2:$ZZ$2635, 337, MATCH($B$3, resultados!$A$1:$ZZ$1, 0))</f>
        <v/>
      </c>
    </row>
    <row r="344">
      <c r="A344">
        <f>INDEX(resultados!$A$2:$ZZ$2635, 338, MATCH($B$1, resultados!$A$1:$ZZ$1, 0))</f>
        <v/>
      </c>
      <c r="B344">
        <f>INDEX(resultados!$A$2:$ZZ$2635, 338, MATCH($B$2, resultados!$A$1:$ZZ$1, 0))</f>
        <v/>
      </c>
      <c r="C344">
        <f>INDEX(resultados!$A$2:$ZZ$2635, 338, MATCH($B$3, resultados!$A$1:$ZZ$1, 0))</f>
        <v/>
      </c>
    </row>
    <row r="345">
      <c r="A345">
        <f>INDEX(resultados!$A$2:$ZZ$2635, 339, MATCH($B$1, resultados!$A$1:$ZZ$1, 0))</f>
        <v/>
      </c>
      <c r="B345">
        <f>INDEX(resultados!$A$2:$ZZ$2635, 339, MATCH($B$2, resultados!$A$1:$ZZ$1, 0))</f>
        <v/>
      </c>
      <c r="C345">
        <f>INDEX(resultados!$A$2:$ZZ$2635, 339, MATCH($B$3, resultados!$A$1:$ZZ$1, 0))</f>
        <v/>
      </c>
    </row>
    <row r="346">
      <c r="A346">
        <f>INDEX(resultados!$A$2:$ZZ$2635, 340, MATCH($B$1, resultados!$A$1:$ZZ$1, 0))</f>
        <v/>
      </c>
      <c r="B346">
        <f>INDEX(resultados!$A$2:$ZZ$2635, 340, MATCH($B$2, resultados!$A$1:$ZZ$1, 0))</f>
        <v/>
      </c>
      <c r="C346">
        <f>INDEX(resultados!$A$2:$ZZ$2635, 340, MATCH($B$3, resultados!$A$1:$ZZ$1, 0))</f>
        <v/>
      </c>
    </row>
    <row r="347">
      <c r="A347">
        <f>INDEX(resultados!$A$2:$ZZ$2635, 341, MATCH($B$1, resultados!$A$1:$ZZ$1, 0))</f>
        <v/>
      </c>
      <c r="B347">
        <f>INDEX(resultados!$A$2:$ZZ$2635, 341, MATCH($B$2, resultados!$A$1:$ZZ$1, 0))</f>
        <v/>
      </c>
      <c r="C347">
        <f>INDEX(resultados!$A$2:$ZZ$2635, 341, MATCH($B$3, resultados!$A$1:$ZZ$1, 0))</f>
        <v/>
      </c>
    </row>
    <row r="348">
      <c r="A348">
        <f>INDEX(resultados!$A$2:$ZZ$2635, 342, MATCH($B$1, resultados!$A$1:$ZZ$1, 0))</f>
        <v/>
      </c>
      <c r="B348">
        <f>INDEX(resultados!$A$2:$ZZ$2635, 342, MATCH($B$2, resultados!$A$1:$ZZ$1, 0))</f>
        <v/>
      </c>
      <c r="C348">
        <f>INDEX(resultados!$A$2:$ZZ$2635, 342, MATCH($B$3, resultados!$A$1:$ZZ$1, 0))</f>
        <v/>
      </c>
    </row>
    <row r="349">
      <c r="A349">
        <f>INDEX(resultados!$A$2:$ZZ$2635, 343, MATCH($B$1, resultados!$A$1:$ZZ$1, 0))</f>
        <v/>
      </c>
      <c r="B349">
        <f>INDEX(resultados!$A$2:$ZZ$2635, 343, MATCH($B$2, resultados!$A$1:$ZZ$1, 0))</f>
        <v/>
      </c>
      <c r="C349">
        <f>INDEX(resultados!$A$2:$ZZ$2635, 343, MATCH($B$3, resultados!$A$1:$ZZ$1, 0))</f>
        <v/>
      </c>
    </row>
    <row r="350">
      <c r="A350">
        <f>INDEX(resultados!$A$2:$ZZ$2635, 344, MATCH($B$1, resultados!$A$1:$ZZ$1, 0))</f>
        <v/>
      </c>
      <c r="B350">
        <f>INDEX(resultados!$A$2:$ZZ$2635, 344, MATCH($B$2, resultados!$A$1:$ZZ$1, 0))</f>
        <v/>
      </c>
      <c r="C350">
        <f>INDEX(resultados!$A$2:$ZZ$2635, 344, MATCH($B$3, resultados!$A$1:$ZZ$1, 0))</f>
        <v/>
      </c>
    </row>
    <row r="351">
      <c r="A351">
        <f>INDEX(resultados!$A$2:$ZZ$2635, 345, MATCH($B$1, resultados!$A$1:$ZZ$1, 0))</f>
        <v/>
      </c>
      <c r="B351">
        <f>INDEX(resultados!$A$2:$ZZ$2635, 345, MATCH($B$2, resultados!$A$1:$ZZ$1, 0))</f>
        <v/>
      </c>
      <c r="C351">
        <f>INDEX(resultados!$A$2:$ZZ$2635, 345, MATCH($B$3, resultados!$A$1:$ZZ$1, 0))</f>
        <v/>
      </c>
    </row>
    <row r="352">
      <c r="A352">
        <f>INDEX(resultados!$A$2:$ZZ$2635, 346, MATCH($B$1, resultados!$A$1:$ZZ$1, 0))</f>
        <v/>
      </c>
      <c r="B352">
        <f>INDEX(resultados!$A$2:$ZZ$2635, 346, MATCH($B$2, resultados!$A$1:$ZZ$1, 0))</f>
        <v/>
      </c>
      <c r="C352">
        <f>INDEX(resultados!$A$2:$ZZ$2635, 346, MATCH($B$3, resultados!$A$1:$ZZ$1, 0))</f>
        <v/>
      </c>
    </row>
    <row r="353">
      <c r="A353">
        <f>INDEX(resultados!$A$2:$ZZ$2635, 347, MATCH($B$1, resultados!$A$1:$ZZ$1, 0))</f>
        <v/>
      </c>
      <c r="B353">
        <f>INDEX(resultados!$A$2:$ZZ$2635, 347, MATCH($B$2, resultados!$A$1:$ZZ$1, 0))</f>
        <v/>
      </c>
      <c r="C353">
        <f>INDEX(resultados!$A$2:$ZZ$2635, 347, MATCH($B$3, resultados!$A$1:$ZZ$1, 0))</f>
        <v/>
      </c>
    </row>
    <row r="354">
      <c r="A354">
        <f>INDEX(resultados!$A$2:$ZZ$2635, 348, MATCH($B$1, resultados!$A$1:$ZZ$1, 0))</f>
        <v/>
      </c>
      <c r="B354">
        <f>INDEX(resultados!$A$2:$ZZ$2635, 348, MATCH($B$2, resultados!$A$1:$ZZ$1, 0))</f>
        <v/>
      </c>
      <c r="C354">
        <f>INDEX(resultados!$A$2:$ZZ$2635, 348, MATCH($B$3, resultados!$A$1:$ZZ$1, 0))</f>
        <v/>
      </c>
    </row>
    <row r="355">
      <c r="A355">
        <f>INDEX(resultados!$A$2:$ZZ$2635, 349, MATCH($B$1, resultados!$A$1:$ZZ$1, 0))</f>
        <v/>
      </c>
      <c r="B355">
        <f>INDEX(resultados!$A$2:$ZZ$2635, 349, MATCH($B$2, resultados!$A$1:$ZZ$1, 0))</f>
        <v/>
      </c>
      <c r="C355">
        <f>INDEX(resultados!$A$2:$ZZ$2635, 349, MATCH($B$3, resultados!$A$1:$ZZ$1, 0))</f>
        <v/>
      </c>
    </row>
    <row r="356">
      <c r="A356">
        <f>INDEX(resultados!$A$2:$ZZ$2635, 350, MATCH($B$1, resultados!$A$1:$ZZ$1, 0))</f>
        <v/>
      </c>
      <c r="B356">
        <f>INDEX(resultados!$A$2:$ZZ$2635, 350, MATCH($B$2, resultados!$A$1:$ZZ$1, 0))</f>
        <v/>
      </c>
      <c r="C356">
        <f>INDEX(resultados!$A$2:$ZZ$2635, 350, MATCH($B$3, resultados!$A$1:$ZZ$1, 0))</f>
        <v/>
      </c>
    </row>
    <row r="357">
      <c r="A357">
        <f>INDEX(resultados!$A$2:$ZZ$2635, 351, MATCH($B$1, resultados!$A$1:$ZZ$1, 0))</f>
        <v/>
      </c>
      <c r="B357">
        <f>INDEX(resultados!$A$2:$ZZ$2635, 351, MATCH($B$2, resultados!$A$1:$ZZ$1, 0))</f>
        <v/>
      </c>
      <c r="C357">
        <f>INDEX(resultados!$A$2:$ZZ$2635, 351, MATCH($B$3, resultados!$A$1:$ZZ$1, 0))</f>
        <v/>
      </c>
    </row>
    <row r="358">
      <c r="A358">
        <f>INDEX(resultados!$A$2:$ZZ$2635, 352, MATCH($B$1, resultados!$A$1:$ZZ$1, 0))</f>
        <v/>
      </c>
      <c r="B358">
        <f>INDEX(resultados!$A$2:$ZZ$2635, 352, MATCH($B$2, resultados!$A$1:$ZZ$1, 0))</f>
        <v/>
      </c>
      <c r="C358">
        <f>INDEX(resultados!$A$2:$ZZ$2635, 352, MATCH($B$3, resultados!$A$1:$ZZ$1, 0))</f>
        <v/>
      </c>
    </row>
    <row r="359">
      <c r="A359">
        <f>INDEX(resultados!$A$2:$ZZ$2635, 353, MATCH($B$1, resultados!$A$1:$ZZ$1, 0))</f>
        <v/>
      </c>
      <c r="B359">
        <f>INDEX(resultados!$A$2:$ZZ$2635, 353, MATCH($B$2, resultados!$A$1:$ZZ$1, 0))</f>
        <v/>
      </c>
      <c r="C359">
        <f>INDEX(resultados!$A$2:$ZZ$2635, 353, MATCH($B$3, resultados!$A$1:$ZZ$1, 0))</f>
        <v/>
      </c>
    </row>
    <row r="360">
      <c r="A360">
        <f>INDEX(resultados!$A$2:$ZZ$2635, 354, MATCH($B$1, resultados!$A$1:$ZZ$1, 0))</f>
        <v/>
      </c>
      <c r="B360">
        <f>INDEX(resultados!$A$2:$ZZ$2635, 354, MATCH($B$2, resultados!$A$1:$ZZ$1, 0))</f>
        <v/>
      </c>
      <c r="C360">
        <f>INDEX(resultados!$A$2:$ZZ$2635, 354, MATCH($B$3, resultados!$A$1:$ZZ$1, 0))</f>
        <v/>
      </c>
    </row>
    <row r="361">
      <c r="A361">
        <f>INDEX(resultados!$A$2:$ZZ$2635, 355, MATCH($B$1, resultados!$A$1:$ZZ$1, 0))</f>
        <v/>
      </c>
      <c r="B361">
        <f>INDEX(resultados!$A$2:$ZZ$2635, 355, MATCH($B$2, resultados!$A$1:$ZZ$1, 0))</f>
        <v/>
      </c>
      <c r="C361">
        <f>INDEX(resultados!$A$2:$ZZ$2635, 355, MATCH($B$3, resultados!$A$1:$ZZ$1, 0))</f>
        <v/>
      </c>
    </row>
    <row r="362">
      <c r="A362">
        <f>INDEX(resultados!$A$2:$ZZ$2635, 356, MATCH($B$1, resultados!$A$1:$ZZ$1, 0))</f>
        <v/>
      </c>
      <c r="B362">
        <f>INDEX(resultados!$A$2:$ZZ$2635, 356, MATCH($B$2, resultados!$A$1:$ZZ$1, 0))</f>
        <v/>
      </c>
      <c r="C362">
        <f>INDEX(resultados!$A$2:$ZZ$2635, 356, MATCH($B$3, resultados!$A$1:$ZZ$1, 0))</f>
        <v/>
      </c>
    </row>
    <row r="363">
      <c r="A363">
        <f>INDEX(resultados!$A$2:$ZZ$2635, 357, MATCH($B$1, resultados!$A$1:$ZZ$1, 0))</f>
        <v/>
      </c>
      <c r="B363">
        <f>INDEX(resultados!$A$2:$ZZ$2635, 357, MATCH($B$2, resultados!$A$1:$ZZ$1, 0))</f>
        <v/>
      </c>
      <c r="C363">
        <f>INDEX(resultados!$A$2:$ZZ$2635, 357, MATCH($B$3, resultados!$A$1:$ZZ$1, 0))</f>
        <v/>
      </c>
    </row>
    <row r="364">
      <c r="A364">
        <f>INDEX(resultados!$A$2:$ZZ$2635, 358, MATCH($B$1, resultados!$A$1:$ZZ$1, 0))</f>
        <v/>
      </c>
      <c r="B364">
        <f>INDEX(resultados!$A$2:$ZZ$2635, 358, MATCH($B$2, resultados!$A$1:$ZZ$1, 0))</f>
        <v/>
      </c>
      <c r="C364">
        <f>INDEX(resultados!$A$2:$ZZ$2635, 358, MATCH($B$3, resultados!$A$1:$ZZ$1, 0))</f>
        <v/>
      </c>
    </row>
    <row r="365">
      <c r="A365">
        <f>INDEX(resultados!$A$2:$ZZ$2635, 359, MATCH($B$1, resultados!$A$1:$ZZ$1, 0))</f>
        <v/>
      </c>
      <c r="B365">
        <f>INDEX(resultados!$A$2:$ZZ$2635, 359, MATCH($B$2, resultados!$A$1:$ZZ$1, 0))</f>
        <v/>
      </c>
      <c r="C365">
        <f>INDEX(resultados!$A$2:$ZZ$2635, 359, MATCH($B$3, resultados!$A$1:$ZZ$1, 0))</f>
        <v/>
      </c>
    </row>
    <row r="366">
      <c r="A366">
        <f>INDEX(resultados!$A$2:$ZZ$2635, 360, MATCH($B$1, resultados!$A$1:$ZZ$1, 0))</f>
        <v/>
      </c>
      <c r="B366">
        <f>INDEX(resultados!$A$2:$ZZ$2635, 360, MATCH($B$2, resultados!$A$1:$ZZ$1, 0))</f>
        <v/>
      </c>
      <c r="C366">
        <f>INDEX(resultados!$A$2:$ZZ$2635, 360, MATCH($B$3, resultados!$A$1:$ZZ$1, 0))</f>
        <v/>
      </c>
    </row>
    <row r="367">
      <c r="A367">
        <f>INDEX(resultados!$A$2:$ZZ$2635, 361, MATCH($B$1, resultados!$A$1:$ZZ$1, 0))</f>
        <v/>
      </c>
      <c r="B367">
        <f>INDEX(resultados!$A$2:$ZZ$2635, 361, MATCH($B$2, resultados!$A$1:$ZZ$1, 0))</f>
        <v/>
      </c>
      <c r="C367">
        <f>INDEX(resultados!$A$2:$ZZ$2635, 361, MATCH($B$3, resultados!$A$1:$ZZ$1, 0))</f>
        <v/>
      </c>
    </row>
    <row r="368">
      <c r="A368">
        <f>INDEX(resultados!$A$2:$ZZ$2635, 362, MATCH($B$1, resultados!$A$1:$ZZ$1, 0))</f>
        <v/>
      </c>
      <c r="B368">
        <f>INDEX(resultados!$A$2:$ZZ$2635, 362, MATCH($B$2, resultados!$A$1:$ZZ$1, 0))</f>
        <v/>
      </c>
      <c r="C368">
        <f>INDEX(resultados!$A$2:$ZZ$2635, 362, MATCH($B$3, resultados!$A$1:$ZZ$1, 0))</f>
        <v/>
      </c>
    </row>
    <row r="369">
      <c r="A369">
        <f>INDEX(resultados!$A$2:$ZZ$2635, 363, MATCH($B$1, resultados!$A$1:$ZZ$1, 0))</f>
        <v/>
      </c>
      <c r="B369">
        <f>INDEX(resultados!$A$2:$ZZ$2635, 363, MATCH($B$2, resultados!$A$1:$ZZ$1, 0))</f>
        <v/>
      </c>
      <c r="C369">
        <f>INDEX(resultados!$A$2:$ZZ$2635, 363, MATCH($B$3, resultados!$A$1:$ZZ$1, 0))</f>
        <v/>
      </c>
    </row>
    <row r="370">
      <c r="A370">
        <f>INDEX(resultados!$A$2:$ZZ$2635, 364, MATCH($B$1, resultados!$A$1:$ZZ$1, 0))</f>
        <v/>
      </c>
      <c r="B370">
        <f>INDEX(resultados!$A$2:$ZZ$2635, 364, MATCH($B$2, resultados!$A$1:$ZZ$1, 0))</f>
        <v/>
      </c>
      <c r="C370">
        <f>INDEX(resultados!$A$2:$ZZ$2635, 364, MATCH($B$3, resultados!$A$1:$ZZ$1, 0))</f>
        <v/>
      </c>
    </row>
    <row r="371">
      <c r="A371">
        <f>INDEX(resultados!$A$2:$ZZ$2635, 365, MATCH($B$1, resultados!$A$1:$ZZ$1, 0))</f>
        <v/>
      </c>
      <c r="B371">
        <f>INDEX(resultados!$A$2:$ZZ$2635, 365, MATCH($B$2, resultados!$A$1:$ZZ$1, 0))</f>
        <v/>
      </c>
      <c r="C371">
        <f>INDEX(resultados!$A$2:$ZZ$2635, 365, MATCH($B$3, resultados!$A$1:$ZZ$1, 0))</f>
        <v/>
      </c>
    </row>
    <row r="372">
      <c r="A372">
        <f>INDEX(resultados!$A$2:$ZZ$2635, 366, MATCH($B$1, resultados!$A$1:$ZZ$1, 0))</f>
        <v/>
      </c>
      <c r="B372">
        <f>INDEX(resultados!$A$2:$ZZ$2635, 366, MATCH($B$2, resultados!$A$1:$ZZ$1, 0))</f>
        <v/>
      </c>
      <c r="C372">
        <f>INDEX(resultados!$A$2:$ZZ$2635, 366, MATCH($B$3, resultados!$A$1:$ZZ$1, 0))</f>
        <v/>
      </c>
    </row>
    <row r="373">
      <c r="A373">
        <f>INDEX(resultados!$A$2:$ZZ$2635, 367, MATCH($B$1, resultados!$A$1:$ZZ$1, 0))</f>
        <v/>
      </c>
      <c r="B373">
        <f>INDEX(resultados!$A$2:$ZZ$2635, 367, MATCH($B$2, resultados!$A$1:$ZZ$1, 0))</f>
        <v/>
      </c>
      <c r="C373">
        <f>INDEX(resultados!$A$2:$ZZ$2635, 367, MATCH($B$3, resultados!$A$1:$ZZ$1, 0))</f>
        <v/>
      </c>
    </row>
    <row r="374">
      <c r="A374">
        <f>INDEX(resultados!$A$2:$ZZ$2635, 368, MATCH($B$1, resultados!$A$1:$ZZ$1, 0))</f>
        <v/>
      </c>
      <c r="B374">
        <f>INDEX(resultados!$A$2:$ZZ$2635, 368, MATCH($B$2, resultados!$A$1:$ZZ$1, 0))</f>
        <v/>
      </c>
      <c r="C374">
        <f>INDEX(resultados!$A$2:$ZZ$2635, 368, MATCH($B$3, resultados!$A$1:$ZZ$1, 0))</f>
        <v/>
      </c>
    </row>
    <row r="375">
      <c r="A375">
        <f>INDEX(resultados!$A$2:$ZZ$2635, 369, MATCH($B$1, resultados!$A$1:$ZZ$1, 0))</f>
        <v/>
      </c>
      <c r="B375">
        <f>INDEX(resultados!$A$2:$ZZ$2635, 369, MATCH($B$2, resultados!$A$1:$ZZ$1, 0))</f>
        <v/>
      </c>
      <c r="C375">
        <f>INDEX(resultados!$A$2:$ZZ$2635, 369, MATCH($B$3, resultados!$A$1:$ZZ$1, 0))</f>
        <v/>
      </c>
    </row>
    <row r="376">
      <c r="A376">
        <f>INDEX(resultados!$A$2:$ZZ$2635, 370, MATCH($B$1, resultados!$A$1:$ZZ$1, 0))</f>
        <v/>
      </c>
      <c r="B376">
        <f>INDEX(resultados!$A$2:$ZZ$2635, 370, MATCH($B$2, resultados!$A$1:$ZZ$1, 0))</f>
        <v/>
      </c>
      <c r="C376">
        <f>INDEX(resultados!$A$2:$ZZ$2635, 370, MATCH($B$3, resultados!$A$1:$ZZ$1, 0))</f>
        <v/>
      </c>
    </row>
    <row r="377">
      <c r="A377">
        <f>INDEX(resultados!$A$2:$ZZ$2635, 371, MATCH($B$1, resultados!$A$1:$ZZ$1, 0))</f>
        <v/>
      </c>
      <c r="B377">
        <f>INDEX(resultados!$A$2:$ZZ$2635, 371, MATCH($B$2, resultados!$A$1:$ZZ$1, 0))</f>
        <v/>
      </c>
      <c r="C377">
        <f>INDEX(resultados!$A$2:$ZZ$2635, 371, MATCH($B$3, resultados!$A$1:$ZZ$1, 0))</f>
        <v/>
      </c>
    </row>
    <row r="378">
      <c r="A378">
        <f>INDEX(resultados!$A$2:$ZZ$2635, 372, MATCH($B$1, resultados!$A$1:$ZZ$1, 0))</f>
        <v/>
      </c>
      <c r="B378">
        <f>INDEX(resultados!$A$2:$ZZ$2635, 372, MATCH($B$2, resultados!$A$1:$ZZ$1, 0))</f>
        <v/>
      </c>
      <c r="C378">
        <f>INDEX(resultados!$A$2:$ZZ$2635, 372, MATCH($B$3, resultados!$A$1:$ZZ$1, 0))</f>
        <v/>
      </c>
    </row>
    <row r="379">
      <c r="A379">
        <f>INDEX(resultados!$A$2:$ZZ$2635, 373, MATCH($B$1, resultados!$A$1:$ZZ$1, 0))</f>
        <v/>
      </c>
      <c r="B379">
        <f>INDEX(resultados!$A$2:$ZZ$2635, 373, MATCH($B$2, resultados!$A$1:$ZZ$1, 0))</f>
        <v/>
      </c>
      <c r="C379">
        <f>INDEX(resultados!$A$2:$ZZ$2635, 373, MATCH($B$3, resultados!$A$1:$ZZ$1, 0))</f>
        <v/>
      </c>
    </row>
    <row r="380">
      <c r="A380">
        <f>INDEX(resultados!$A$2:$ZZ$2635, 374, MATCH($B$1, resultados!$A$1:$ZZ$1, 0))</f>
        <v/>
      </c>
      <c r="B380">
        <f>INDEX(resultados!$A$2:$ZZ$2635, 374, MATCH($B$2, resultados!$A$1:$ZZ$1, 0))</f>
        <v/>
      </c>
      <c r="C380">
        <f>INDEX(resultados!$A$2:$ZZ$2635, 374, MATCH($B$3, resultados!$A$1:$ZZ$1, 0))</f>
        <v/>
      </c>
    </row>
    <row r="381">
      <c r="A381">
        <f>INDEX(resultados!$A$2:$ZZ$2635, 375, MATCH($B$1, resultados!$A$1:$ZZ$1, 0))</f>
        <v/>
      </c>
      <c r="B381">
        <f>INDEX(resultados!$A$2:$ZZ$2635, 375, MATCH($B$2, resultados!$A$1:$ZZ$1, 0))</f>
        <v/>
      </c>
      <c r="C381">
        <f>INDEX(resultados!$A$2:$ZZ$2635, 375, MATCH($B$3, resultados!$A$1:$ZZ$1, 0))</f>
        <v/>
      </c>
    </row>
    <row r="382">
      <c r="A382">
        <f>INDEX(resultados!$A$2:$ZZ$2635, 376, MATCH($B$1, resultados!$A$1:$ZZ$1, 0))</f>
        <v/>
      </c>
      <c r="B382">
        <f>INDEX(resultados!$A$2:$ZZ$2635, 376, MATCH($B$2, resultados!$A$1:$ZZ$1, 0))</f>
        <v/>
      </c>
      <c r="C382">
        <f>INDEX(resultados!$A$2:$ZZ$2635, 376, MATCH($B$3, resultados!$A$1:$ZZ$1, 0))</f>
        <v/>
      </c>
    </row>
    <row r="383">
      <c r="A383">
        <f>INDEX(resultados!$A$2:$ZZ$2635, 377, MATCH($B$1, resultados!$A$1:$ZZ$1, 0))</f>
        <v/>
      </c>
      <c r="B383">
        <f>INDEX(resultados!$A$2:$ZZ$2635, 377, MATCH($B$2, resultados!$A$1:$ZZ$1, 0))</f>
        <v/>
      </c>
      <c r="C383">
        <f>INDEX(resultados!$A$2:$ZZ$2635, 377, MATCH($B$3, resultados!$A$1:$ZZ$1, 0))</f>
        <v/>
      </c>
    </row>
    <row r="384">
      <c r="A384">
        <f>INDEX(resultados!$A$2:$ZZ$2635, 378, MATCH($B$1, resultados!$A$1:$ZZ$1, 0))</f>
        <v/>
      </c>
      <c r="B384">
        <f>INDEX(resultados!$A$2:$ZZ$2635, 378, MATCH($B$2, resultados!$A$1:$ZZ$1, 0))</f>
        <v/>
      </c>
      <c r="C384">
        <f>INDEX(resultados!$A$2:$ZZ$2635, 378, MATCH($B$3, resultados!$A$1:$ZZ$1, 0))</f>
        <v/>
      </c>
    </row>
    <row r="385">
      <c r="A385">
        <f>INDEX(resultados!$A$2:$ZZ$2635, 379, MATCH($B$1, resultados!$A$1:$ZZ$1, 0))</f>
        <v/>
      </c>
      <c r="B385">
        <f>INDEX(resultados!$A$2:$ZZ$2635, 379, MATCH($B$2, resultados!$A$1:$ZZ$1, 0))</f>
        <v/>
      </c>
      <c r="C385">
        <f>INDEX(resultados!$A$2:$ZZ$2635, 379, MATCH($B$3, resultados!$A$1:$ZZ$1, 0))</f>
        <v/>
      </c>
    </row>
    <row r="386">
      <c r="A386">
        <f>INDEX(resultados!$A$2:$ZZ$2635, 380, MATCH($B$1, resultados!$A$1:$ZZ$1, 0))</f>
        <v/>
      </c>
      <c r="B386">
        <f>INDEX(resultados!$A$2:$ZZ$2635, 380, MATCH($B$2, resultados!$A$1:$ZZ$1, 0))</f>
        <v/>
      </c>
      <c r="C386">
        <f>INDEX(resultados!$A$2:$ZZ$2635, 380, MATCH($B$3, resultados!$A$1:$ZZ$1, 0))</f>
        <v/>
      </c>
    </row>
    <row r="387">
      <c r="A387">
        <f>INDEX(resultados!$A$2:$ZZ$2635, 381, MATCH($B$1, resultados!$A$1:$ZZ$1, 0))</f>
        <v/>
      </c>
      <c r="B387">
        <f>INDEX(resultados!$A$2:$ZZ$2635, 381, MATCH($B$2, resultados!$A$1:$ZZ$1, 0))</f>
        <v/>
      </c>
      <c r="C387">
        <f>INDEX(resultados!$A$2:$ZZ$2635, 381, MATCH($B$3, resultados!$A$1:$ZZ$1, 0))</f>
        <v/>
      </c>
    </row>
    <row r="388">
      <c r="A388">
        <f>INDEX(resultados!$A$2:$ZZ$2635, 382, MATCH($B$1, resultados!$A$1:$ZZ$1, 0))</f>
        <v/>
      </c>
      <c r="B388">
        <f>INDEX(resultados!$A$2:$ZZ$2635, 382, MATCH($B$2, resultados!$A$1:$ZZ$1, 0))</f>
        <v/>
      </c>
      <c r="C388">
        <f>INDEX(resultados!$A$2:$ZZ$2635, 382, MATCH($B$3, resultados!$A$1:$ZZ$1, 0))</f>
        <v/>
      </c>
    </row>
    <row r="389">
      <c r="A389">
        <f>INDEX(resultados!$A$2:$ZZ$2635, 383, MATCH($B$1, resultados!$A$1:$ZZ$1, 0))</f>
        <v/>
      </c>
      <c r="B389">
        <f>INDEX(resultados!$A$2:$ZZ$2635, 383, MATCH($B$2, resultados!$A$1:$ZZ$1, 0))</f>
        <v/>
      </c>
      <c r="C389">
        <f>INDEX(resultados!$A$2:$ZZ$2635, 383, MATCH($B$3, resultados!$A$1:$ZZ$1, 0))</f>
        <v/>
      </c>
    </row>
    <row r="390">
      <c r="A390">
        <f>INDEX(resultados!$A$2:$ZZ$2635, 384, MATCH($B$1, resultados!$A$1:$ZZ$1, 0))</f>
        <v/>
      </c>
      <c r="B390">
        <f>INDEX(resultados!$A$2:$ZZ$2635, 384, MATCH($B$2, resultados!$A$1:$ZZ$1, 0))</f>
        <v/>
      </c>
      <c r="C390">
        <f>INDEX(resultados!$A$2:$ZZ$2635, 384, MATCH($B$3, resultados!$A$1:$ZZ$1, 0))</f>
        <v/>
      </c>
    </row>
    <row r="391">
      <c r="A391">
        <f>INDEX(resultados!$A$2:$ZZ$2635, 385, MATCH($B$1, resultados!$A$1:$ZZ$1, 0))</f>
        <v/>
      </c>
      <c r="B391">
        <f>INDEX(resultados!$A$2:$ZZ$2635, 385, MATCH($B$2, resultados!$A$1:$ZZ$1, 0))</f>
        <v/>
      </c>
      <c r="C391">
        <f>INDEX(resultados!$A$2:$ZZ$2635, 385, MATCH($B$3, resultados!$A$1:$ZZ$1, 0))</f>
        <v/>
      </c>
    </row>
    <row r="392">
      <c r="A392">
        <f>INDEX(resultados!$A$2:$ZZ$2635, 386, MATCH($B$1, resultados!$A$1:$ZZ$1, 0))</f>
        <v/>
      </c>
      <c r="B392">
        <f>INDEX(resultados!$A$2:$ZZ$2635, 386, MATCH($B$2, resultados!$A$1:$ZZ$1, 0))</f>
        <v/>
      </c>
      <c r="C392">
        <f>INDEX(resultados!$A$2:$ZZ$2635, 386, MATCH($B$3, resultados!$A$1:$ZZ$1, 0))</f>
        <v/>
      </c>
    </row>
    <row r="393">
      <c r="A393">
        <f>INDEX(resultados!$A$2:$ZZ$2635, 387, MATCH($B$1, resultados!$A$1:$ZZ$1, 0))</f>
        <v/>
      </c>
      <c r="B393">
        <f>INDEX(resultados!$A$2:$ZZ$2635, 387, MATCH($B$2, resultados!$A$1:$ZZ$1, 0))</f>
        <v/>
      </c>
      <c r="C393">
        <f>INDEX(resultados!$A$2:$ZZ$2635, 387, MATCH($B$3, resultados!$A$1:$ZZ$1, 0))</f>
        <v/>
      </c>
    </row>
    <row r="394">
      <c r="A394">
        <f>INDEX(resultados!$A$2:$ZZ$2635, 388, MATCH($B$1, resultados!$A$1:$ZZ$1, 0))</f>
        <v/>
      </c>
      <c r="B394">
        <f>INDEX(resultados!$A$2:$ZZ$2635, 388, MATCH($B$2, resultados!$A$1:$ZZ$1, 0))</f>
        <v/>
      </c>
      <c r="C394">
        <f>INDEX(resultados!$A$2:$ZZ$2635, 388, MATCH($B$3, resultados!$A$1:$ZZ$1, 0))</f>
        <v/>
      </c>
    </row>
    <row r="395">
      <c r="A395">
        <f>INDEX(resultados!$A$2:$ZZ$2635, 389, MATCH($B$1, resultados!$A$1:$ZZ$1, 0))</f>
        <v/>
      </c>
      <c r="B395">
        <f>INDEX(resultados!$A$2:$ZZ$2635, 389, MATCH($B$2, resultados!$A$1:$ZZ$1, 0))</f>
        <v/>
      </c>
      <c r="C395">
        <f>INDEX(resultados!$A$2:$ZZ$2635, 389, MATCH($B$3, resultados!$A$1:$ZZ$1, 0))</f>
        <v/>
      </c>
    </row>
    <row r="396">
      <c r="A396">
        <f>INDEX(resultados!$A$2:$ZZ$2635, 390, MATCH($B$1, resultados!$A$1:$ZZ$1, 0))</f>
        <v/>
      </c>
      <c r="B396">
        <f>INDEX(resultados!$A$2:$ZZ$2635, 390, MATCH($B$2, resultados!$A$1:$ZZ$1, 0))</f>
        <v/>
      </c>
      <c r="C396">
        <f>INDEX(resultados!$A$2:$ZZ$2635, 390, MATCH($B$3, resultados!$A$1:$ZZ$1, 0))</f>
        <v/>
      </c>
    </row>
    <row r="397">
      <c r="A397">
        <f>INDEX(resultados!$A$2:$ZZ$2635, 391, MATCH($B$1, resultados!$A$1:$ZZ$1, 0))</f>
        <v/>
      </c>
      <c r="B397">
        <f>INDEX(resultados!$A$2:$ZZ$2635, 391, MATCH($B$2, resultados!$A$1:$ZZ$1, 0))</f>
        <v/>
      </c>
      <c r="C397">
        <f>INDEX(resultados!$A$2:$ZZ$2635, 391, MATCH($B$3, resultados!$A$1:$ZZ$1, 0))</f>
        <v/>
      </c>
    </row>
    <row r="398">
      <c r="A398">
        <f>INDEX(resultados!$A$2:$ZZ$2635, 392, MATCH($B$1, resultados!$A$1:$ZZ$1, 0))</f>
        <v/>
      </c>
      <c r="B398">
        <f>INDEX(resultados!$A$2:$ZZ$2635, 392, MATCH($B$2, resultados!$A$1:$ZZ$1, 0))</f>
        <v/>
      </c>
      <c r="C398">
        <f>INDEX(resultados!$A$2:$ZZ$2635, 392, MATCH($B$3, resultados!$A$1:$ZZ$1, 0))</f>
        <v/>
      </c>
    </row>
    <row r="399">
      <c r="A399">
        <f>INDEX(resultados!$A$2:$ZZ$2635, 393, MATCH($B$1, resultados!$A$1:$ZZ$1, 0))</f>
        <v/>
      </c>
      <c r="B399">
        <f>INDEX(resultados!$A$2:$ZZ$2635, 393, MATCH($B$2, resultados!$A$1:$ZZ$1, 0))</f>
        <v/>
      </c>
      <c r="C399">
        <f>INDEX(resultados!$A$2:$ZZ$2635, 393, MATCH($B$3, resultados!$A$1:$ZZ$1, 0))</f>
        <v/>
      </c>
    </row>
    <row r="400">
      <c r="A400">
        <f>INDEX(resultados!$A$2:$ZZ$2635, 394, MATCH($B$1, resultados!$A$1:$ZZ$1, 0))</f>
        <v/>
      </c>
      <c r="B400">
        <f>INDEX(resultados!$A$2:$ZZ$2635, 394, MATCH($B$2, resultados!$A$1:$ZZ$1, 0))</f>
        <v/>
      </c>
      <c r="C400">
        <f>INDEX(resultados!$A$2:$ZZ$2635, 394, MATCH($B$3, resultados!$A$1:$ZZ$1, 0))</f>
        <v/>
      </c>
    </row>
    <row r="401">
      <c r="A401">
        <f>INDEX(resultados!$A$2:$ZZ$2635, 395, MATCH($B$1, resultados!$A$1:$ZZ$1, 0))</f>
        <v/>
      </c>
      <c r="B401">
        <f>INDEX(resultados!$A$2:$ZZ$2635, 395, MATCH($B$2, resultados!$A$1:$ZZ$1, 0))</f>
        <v/>
      </c>
      <c r="C401">
        <f>INDEX(resultados!$A$2:$ZZ$2635, 395, MATCH($B$3, resultados!$A$1:$ZZ$1, 0))</f>
        <v/>
      </c>
    </row>
    <row r="402">
      <c r="A402">
        <f>INDEX(resultados!$A$2:$ZZ$2635, 396, MATCH($B$1, resultados!$A$1:$ZZ$1, 0))</f>
        <v/>
      </c>
      <c r="B402">
        <f>INDEX(resultados!$A$2:$ZZ$2635, 396, MATCH($B$2, resultados!$A$1:$ZZ$1, 0))</f>
        <v/>
      </c>
      <c r="C402">
        <f>INDEX(resultados!$A$2:$ZZ$2635, 396, MATCH($B$3, resultados!$A$1:$ZZ$1, 0))</f>
        <v/>
      </c>
    </row>
    <row r="403">
      <c r="A403">
        <f>INDEX(resultados!$A$2:$ZZ$2635, 397, MATCH($B$1, resultados!$A$1:$ZZ$1, 0))</f>
        <v/>
      </c>
      <c r="B403">
        <f>INDEX(resultados!$A$2:$ZZ$2635, 397, MATCH($B$2, resultados!$A$1:$ZZ$1, 0))</f>
        <v/>
      </c>
      <c r="C403">
        <f>INDEX(resultados!$A$2:$ZZ$2635, 397, MATCH($B$3, resultados!$A$1:$ZZ$1, 0))</f>
        <v/>
      </c>
    </row>
    <row r="404">
      <c r="A404">
        <f>INDEX(resultados!$A$2:$ZZ$2635, 398, MATCH($B$1, resultados!$A$1:$ZZ$1, 0))</f>
        <v/>
      </c>
      <c r="B404">
        <f>INDEX(resultados!$A$2:$ZZ$2635, 398, MATCH($B$2, resultados!$A$1:$ZZ$1, 0))</f>
        <v/>
      </c>
      <c r="C404">
        <f>INDEX(resultados!$A$2:$ZZ$2635, 398, MATCH($B$3, resultados!$A$1:$ZZ$1, 0))</f>
        <v/>
      </c>
    </row>
    <row r="405">
      <c r="A405">
        <f>INDEX(resultados!$A$2:$ZZ$2635, 399, MATCH($B$1, resultados!$A$1:$ZZ$1, 0))</f>
        <v/>
      </c>
      <c r="B405">
        <f>INDEX(resultados!$A$2:$ZZ$2635, 399, MATCH($B$2, resultados!$A$1:$ZZ$1, 0))</f>
        <v/>
      </c>
      <c r="C405">
        <f>INDEX(resultados!$A$2:$ZZ$2635, 399, MATCH($B$3, resultados!$A$1:$ZZ$1, 0))</f>
        <v/>
      </c>
    </row>
    <row r="406">
      <c r="A406">
        <f>INDEX(resultados!$A$2:$ZZ$2635, 400, MATCH($B$1, resultados!$A$1:$ZZ$1, 0))</f>
        <v/>
      </c>
      <c r="B406">
        <f>INDEX(resultados!$A$2:$ZZ$2635, 400, MATCH($B$2, resultados!$A$1:$ZZ$1, 0))</f>
        <v/>
      </c>
      <c r="C406">
        <f>INDEX(resultados!$A$2:$ZZ$2635, 400, MATCH($B$3, resultados!$A$1:$ZZ$1, 0))</f>
        <v/>
      </c>
    </row>
    <row r="407">
      <c r="A407">
        <f>INDEX(resultados!$A$2:$ZZ$2635, 401, MATCH($B$1, resultados!$A$1:$ZZ$1, 0))</f>
        <v/>
      </c>
      <c r="B407">
        <f>INDEX(resultados!$A$2:$ZZ$2635, 401, MATCH($B$2, resultados!$A$1:$ZZ$1, 0))</f>
        <v/>
      </c>
      <c r="C407">
        <f>INDEX(resultados!$A$2:$ZZ$2635, 401, MATCH($B$3, resultados!$A$1:$ZZ$1, 0))</f>
        <v/>
      </c>
    </row>
    <row r="408">
      <c r="A408">
        <f>INDEX(resultados!$A$2:$ZZ$2635, 402, MATCH($B$1, resultados!$A$1:$ZZ$1, 0))</f>
        <v/>
      </c>
      <c r="B408">
        <f>INDEX(resultados!$A$2:$ZZ$2635, 402, MATCH($B$2, resultados!$A$1:$ZZ$1, 0))</f>
        <v/>
      </c>
      <c r="C408">
        <f>INDEX(resultados!$A$2:$ZZ$2635, 402, MATCH($B$3, resultados!$A$1:$ZZ$1, 0))</f>
        <v/>
      </c>
    </row>
    <row r="409">
      <c r="A409">
        <f>INDEX(resultados!$A$2:$ZZ$2635, 403, MATCH($B$1, resultados!$A$1:$ZZ$1, 0))</f>
        <v/>
      </c>
      <c r="B409">
        <f>INDEX(resultados!$A$2:$ZZ$2635, 403, MATCH($B$2, resultados!$A$1:$ZZ$1, 0))</f>
        <v/>
      </c>
      <c r="C409">
        <f>INDEX(resultados!$A$2:$ZZ$2635, 403, MATCH($B$3, resultados!$A$1:$ZZ$1, 0))</f>
        <v/>
      </c>
    </row>
    <row r="410">
      <c r="A410">
        <f>INDEX(resultados!$A$2:$ZZ$2635, 404, MATCH($B$1, resultados!$A$1:$ZZ$1, 0))</f>
        <v/>
      </c>
      <c r="B410">
        <f>INDEX(resultados!$A$2:$ZZ$2635, 404, MATCH($B$2, resultados!$A$1:$ZZ$1, 0))</f>
        <v/>
      </c>
      <c r="C410">
        <f>INDEX(resultados!$A$2:$ZZ$2635, 404, MATCH($B$3, resultados!$A$1:$ZZ$1, 0))</f>
        <v/>
      </c>
    </row>
    <row r="411">
      <c r="A411">
        <f>INDEX(resultados!$A$2:$ZZ$2635, 405, MATCH($B$1, resultados!$A$1:$ZZ$1, 0))</f>
        <v/>
      </c>
      <c r="B411">
        <f>INDEX(resultados!$A$2:$ZZ$2635, 405, MATCH($B$2, resultados!$A$1:$ZZ$1, 0))</f>
        <v/>
      </c>
      <c r="C411">
        <f>INDEX(resultados!$A$2:$ZZ$2635, 405, MATCH($B$3, resultados!$A$1:$ZZ$1, 0))</f>
        <v/>
      </c>
    </row>
    <row r="412">
      <c r="A412">
        <f>INDEX(resultados!$A$2:$ZZ$2635, 406, MATCH($B$1, resultados!$A$1:$ZZ$1, 0))</f>
        <v/>
      </c>
      <c r="B412">
        <f>INDEX(resultados!$A$2:$ZZ$2635, 406, MATCH($B$2, resultados!$A$1:$ZZ$1, 0))</f>
        <v/>
      </c>
      <c r="C412">
        <f>INDEX(resultados!$A$2:$ZZ$2635, 406, MATCH($B$3, resultados!$A$1:$ZZ$1, 0))</f>
        <v/>
      </c>
    </row>
    <row r="413">
      <c r="A413">
        <f>INDEX(resultados!$A$2:$ZZ$2635, 407, MATCH($B$1, resultados!$A$1:$ZZ$1, 0))</f>
        <v/>
      </c>
      <c r="B413">
        <f>INDEX(resultados!$A$2:$ZZ$2635, 407, MATCH($B$2, resultados!$A$1:$ZZ$1, 0))</f>
        <v/>
      </c>
      <c r="C413">
        <f>INDEX(resultados!$A$2:$ZZ$2635, 407, MATCH($B$3, resultados!$A$1:$ZZ$1, 0))</f>
        <v/>
      </c>
    </row>
    <row r="414">
      <c r="A414">
        <f>INDEX(resultados!$A$2:$ZZ$2635, 408, MATCH($B$1, resultados!$A$1:$ZZ$1, 0))</f>
        <v/>
      </c>
      <c r="B414">
        <f>INDEX(resultados!$A$2:$ZZ$2635, 408, MATCH($B$2, resultados!$A$1:$ZZ$1, 0))</f>
        <v/>
      </c>
      <c r="C414">
        <f>INDEX(resultados!$A$2:$ZZ$2635, 408, MATCH($B$3, resultados!$A$1:$ZZ$1, 0))</f>
        <v/>
      </c>
    </row>
    <row r="415">
      <c r="A415">
        <f>INDEX(resultados!$A$2:$ZZ$2635, 409, MATCH($B$1, resultados!$A$1:$ZZ$1, 0))</f>
        <v/>
      </c>
      <c r="B415">
        <f>INDEX(resultados!$A$2:$ZZ$2635, 409, MATCH($B$2, resultados!$A$1:$ZZ$1, 0))</f>
        <v/>
      </c>
      <c r="C415">
        <f>INDEX(resultados!$A$2:$ZZ$2635, 409, MATCH($B$3, resultados!$A$1:$ZZ$1, 0))</f>
        <v/>
      </c>
    </row>
    <row r="416">
      <c r="A416">
        <f>INDEX(resultados!$A$2:$ZZ$2635, 410, MATCH($B$1, resultados!$A$1:$ZZ$1, 0))</f>
        <v/>
      </c>
      <c r="B416">
        <f>INDEX(resultados!$A$2:$ZZ$2635, 410, MATCH($B$2, resultados!$A$1:$ZZ$1, 0))</f>
        <v/>
      </c>
      <c r="C416">
        <f>INDEX(resultados!$A$2:$ZZ$2635, 410, MATCH($B$3, resultados!$A$1:$ZZ$1, 0))</f>
        <v/>
      </c>
    </row>
    <row r="417">
      <c r="A417">
        <f>INDEX(resultados!$A$2:$ZZ$2635, 411, MATCH($B$1, resultados!$A$1:$ZZ$1, 0))</f>
        <v/>
      </c>
      <c r="B417">
        <f>INDEX(resultados!$A$2:$ZZ$2635, 411, MATCH($B$2, resultados!$A$1:$ZZ$1, 0))</f>
        <v/>
      </c>
      <c r="C417">
        <f>INDEX(resultados!$A$2:$ZZ$2635, 411, MATCH($B$3, resultados!$A$1:$ZZ$1, 0))</f>
        <v/>
      </c>
    </row>
    <row r="418">
      <c r="A418">
        <f>INDEX(resultados!$A$2:$ZZ$2635, 412, MATCH($B$1, resultados!$A$1:$ZZ$1, 0))</f>
        <v/>
      </c>
      <c r="B418">
        <f>INDEX(resultados!$A$2:$ZZ$2635, 412, MATCH($B$2, resultados!$A$1:$ZZ$1, 0))</f>
        <v/>
      </c>
      <c r="C418">
        <f>INDEX(resultados!$A$2:$ZZ$2635, 412, MATCH($B$3, resultados!$A$1:$ZZ$1, 0))</f>
        <v/>
      </c>
    </row>
    <row r="419">
      <c r="A419">
        <f>INDEX(resultados!$A$2:$ZZ$2635, 413, MATCH($B$1, resultados!$A$1:$ZZ$1, 0))</f>
        <v/>
      </c>
      <c r="B419">
        <f>INDEX(resultados!$A$2:$ZZ$2635, 413, MATCH($B$2, resultados!$A$1:$ZZ$1, 0))</f>
        <v/>
      </c>
      <c r="C419">
        <f>INDEX(resultados!$A$2:$ZZ$2635, 413, MATCH($B$3, resultados!$A$1:$ZZ$1, 0))</f>
        <v/>
      </c>
    </row>
    <row r="420">
      <c r="A420">
        <f>INDEX(resultados!$A$2:$ZZ$2635, 414, MATCH($B$1, resultados!$A$1:$ZZ$1, 0))</f>
        <v/>
      </c>
      <c r="B420">
        <f>INDEX(resultados!$A$2:$ZZ$2635, 414, MATCH($B$2, resultados!$A$1:$ZZ$1, 0))</f>
        <v/>
      </c>
      <c r="C420">
        <f>INDEX(resultados!$A$2:$ZZ$2635, 414, MATCH($B$3, resultados!$A$1:$ZZ$1, 0))</f>
        <v/>
      </c>
    </row>
    <row r="421">
      <c r="A421">
        <f>INDEX(resultados!$A$2:$ZZ$2635, 415, MATCH($B$1, resultados!$A$1:$ZZ$1, 0))</f>
        <v/>
      </c>
      <c r="B421">
        <f>INDEX(resultados!$A$2:$ZZ$2635, 415, MATCH($B$2, resultados!$A$1:$ZZ$1, 0))</f>
        <v/>
      </c>
      <c r="C421">
        <f>INDEX(resultados!$A$2:$ZZ$2635, 415, MATCH($B$3, resultados!$A$1:$ZZ$1, 0))</f>
        <v/>
      </c>
    </row>
    <row r="422">
      <c r="A422">
        <f>INDEX(resultados!$A$2:$ZZ$2635, 416, MATCH($B$1, resultados!$A$1:$ZZ$1, 0))</f>
        <v/>
      </c>
      <c r="B422">
        <f>INDEX(resultados!$A$2:$ZZ$2635, 416, MATCH($B$2, resultados!$A$1:$ZZ$1, 0))</f>
        <v/>
      </c>
      <c r="C422">
        <f>INDEX(resultados!$A$2:$ZZ$2635, 416, MATCH($B$3, resultados!$A$1:$ZZ$1, 0))</f>
        <v/>
      </c>
    </row>
    <row r="423">
      <c r="A423">
        <f>INDEX(resultados!$A$2:$ZZ$2635, 417, MATCH($B$1, resultados!$A$1:$ZZ$1, 0))</f>
        <v/>
      </c>
      <c r="B423">
        <f>INDEX(resultados!$A$2:$ZZ$2635, 417, MATCH($B$2, resultados!$A$1:$ZZ$1, 0))</f>
        <v/>
      </c>
      <c r="C423">
        <f>INDEX(resultados!$A$2:$ZZ$2635, 417, MATCH($B$3, resultados!$A$1:$ZZ$1, 0))</f>
        <v/>
      </c>
    </row>
    <row r="424">
      <c r="A424">
        <f>INDEX(resultados!$A$2:$ZZ$2635, 418, MATCH($B$1, resultados!$A$1:$ZZ$1, 0))</f>
        <v/>
      </c>
      <c r="B424">
        <f>INDEX(resultados!$A$2:$ZZ$2635, 418, MATCH($B$2, resultados!$A$1:$ZZ$1, 0))</f>
        <v/>
      </c>
      <c r="C424">
        <f>INDEX(resultados!$A$2:$ZZ$2635, 418, MATCH($B$3, resultados!$A$1:$ZZ$1, 0))</f>
        <v/>
      </c>
    </row>
    <row r="425">
      <c r="A425">
        <f>INDEX(resultados!$A$2:$ZZ$2635, 419, MATCH($B$1, resultados!$A$1:$ZZ$1, 0))</f>
        <v/>
      </c>
      <c r="B425">
        <f>INDEX(resultados!$A$2:$ZZ$2635, 419, MATCH($B$2, resultados!$A$1:$ZZ$1, 0))</f>
        <v/>
      </c>
      <c r="C425">
        <f>INDEX(resultados!$A$2:$ZZ$2635, 419, MATCH($B$3, resultados!$A$1:$ZZ$1, 0))</f>
        <v/>
      </c>
    </row>
    <row r="426">
      <c r="A426">
        <f>INDEX(resultados!$A$2:$ZZ$2635, 420, MATCH($B$1, resultados!$A$1:$ZZ$1, 0))</f>
        <v/>
      </c>
      <c r="B426">
        <f>INDEX(resultados!$A$2:$ZZ$2635, 420, MATCH($B$2, resultados!$A$1:$ZZ$1, 0))</f>
        <v/>
      </c>
      <c r="C426">
        <f>INDEX(resultados!$A$2:$ZZ$2635, 420, MATCH($B$3, resultados!$A$1:$ZZ$1, 0))</f>
        <v/>
      </c>
    </row>
    <row r="427">
      <c r="A427">
        <f>INDEX(resultados!$A$2:$ZZ$2635, 421, MATCH($B$1, resultados!$A$1:$ZZ$1, 0))</f>
        <v/>
      </c>
      <c r="B427">
        <f>INDEX(resultados!$A$2:$ZZ$2635, 421, MATCH($B$2, resultados!$A$1:$ZZ$1, 0))</f>
        <v/>
      </c>
      <c r="C427">
        <f>INDEX(resultados!$A$2:$ZZ$2635, 421, MATCH($B$3, resultados!$A$1:$ZZ$1, 0))</f>
        <v/>
      </c>
    </row>
    <row r="428">
      <c r="A428">
        <f>INDEX(resultados!$A$2:$ZZ$2635, 422, MATCH($B$1, resultados!$A$1:$ZZ$1, 0))</f>
        <v/>
      </c>
      <c r="B428">
        <f>INDEX(resultados!$A$2:$ZZ$2635, 422, MATCH($B$2, resultados!$A$1:$ZZ$1, 0))</f>
        <v/>
      </c>
      <c r="C428">
        <f>INDEX(resultados!$A$2:$ZZ$2635, 422, MATCH($B$3, resultados!$A$1:$ZZ$1, 0))</f>
        <v/>
      </c>
    </row>
    <row r="429">
      <c r="A429">
        <f>INDEX(resultados!$A$2:$ZZ$2635, 423, MATCH($B$1, resultados!$A$1:$ZZ$1, 0))</f>
        <v/>
      </c>
      <c r="B429">
        <f>INDEX(resultados!$A$2:$ZZ$2635, 423, MATCH($B$2, resultados!$A$1:$ZZ$1, 0))</f>
        <v/>
      </c>
      <c r="C429">
        <f>INDEX(resultados!$A$2:$ZZ$2635, 423, MATCH($B$3, resultados!$A$1:$ZZ$1, 0))</f>
        <v/>
      </c>
    </row>
    <row r="430">
      <c r="A430">
        <f>INDEX(resultados!$A$2:$ZZ$2635, 424, MATCH($B$1, resultados!$A$1:$ZZ$1, 0))</f>
        <v/>
      </c>
      <c r="B430">
        <f>INDEX(resultados!$A$2:$ZZ$2635, 424, MATCH($B$2, resultados!$A$1:$ZZ$1, 0))</f>
        <v/>
      </c>
      <c r="C430">
        <f>INDEX(resultados!$A$2:$ZZ$2635, 424, MATCH($B$3, resultados!$A$1:$ZZ$1, 0))</f>
        <v/>
      </c>
    </row>
    <row r="431">
      <c r="A431">
        <f>INDEX(resultados!$A$2:$ZZ$2635, 425, MATCH($B$1, resultados!$A$1:$ZZ$1, 0))</f>
        <v/>
      </c>
      <c r="B431">
        <f>INDEX(resultados!$A$2:$ZZ$2635, 425, MATCH($B$2, resultados!$A$1:$ZZ$1, 0))</f>
        <v/>
      </c>
      <c r="C431">
        <f>INDEX(resultados!$A$2:$ZZ$2635, 425, MATCH($B$3, resultados!$A$1:$ZZ$1, 0))</f>
        <v/>
      </c>
    </row>
    <row r="432">
      <c r="A432">
        <f>INDEX(resultados!$A$2:$ZZ$2635, 426, MATCH($B$1, resultados!$A$1:$ZZ$1, 0))</f>
        <v/>
      </c>
      <c r="B432">
        <f>INDEX(resultados!$A$2:$ZZ$2635, 426, MATCH($B$2, resultados!$A$1:$ZZ$1, 0))</f>
        <v/>
      </c>
      <c r="C432">
        <f>INDEX(resultados!$A$2:$ZZ$2635, 426, MATCH($B$3, resultados!$A$1:$ZZ$1, 0))</f>
        <v/>
      </c>
    </row>
    <row r="433">
      <c r="A433">
        <f>INDEX(resultados!$A$2:$ZZ$2635, 427, MATCH($B$1, resultados!$A$1:$ZZ$1, 0))</f>
        <v/>
      </c>
      <c r="B433">
        <f>INDEX(resultados!$A$2:$ZZ$2635, 427, MATCH($B$2, resultados!$A$1:$ZZ$1, 0))</f>
        <v/>
      </c>
      <c r="C433">
        <f>INDEX(resultados!$A$2:$ZZ$2635, 427, MATCH($B$3, resultados!$A$1:$ZZ$1, 0))</f>
        <v/>
      </c>
    </row>
    <row r="434">
      <c r="A434">
        <f>INDEX(resultados!$A$2:$ZZ$2635, 428, MATCH($B$1, resultados!$A$1:$ZZ$1, 0))</f>
        <v/>
      </c>
      <c r="B434">
        <f>INDEX(resultados!$A$2:$ZZ$2635, 428, MATCH($B$2, resultados!$A$1:$ZZ$1, 0))</f>
        <v/>
      </c>
      <c r="C434">
        <f>INDEX(resultados!$A$2:$ZZ$2635, 428, MATCH($B$3, resultados!$A$1:$ZZ$1, 0))</f>
        <v/>
      </c>
    </row>
    <row r="435">
      <c r="A435">
        <f>INDEX(resultados!$A$2:$ZZ$2635, 429, MATCH($B$1, resultados!$A$1:$ZZ$1, 0))</f>
        <v/>
      </c>
      <c r="B435">
        <f>INDEX(resultados!$A$2:$ZZ$2635, 429, MATCH($B$2, resultados!$A$1:$ZZ$1, 0))</f>
        <v/>
      </c>
      <c r="C435">
        <f>INDEX(resultados!$A$2:$ZZ$2635, 429, MATCH($B$3, resultados!$A$1:$ZZ$1, 0))</f>
        <v/>
      </c>
    </row>
    <row r="436">
      <c r="A436">
        <f>INDEX(resultados!$A$2:$ZZ$2635, 430, MATCH($B$1, resultados!$A$1:$ZZ$1, 0))</f>
        <v/>
      </c>
      <c r="B436">
        <f>INDEX(resultados!$A$2:$ZZ$2635, 430, MATCH($B$2, resultados!$A$1:$ZZ$1, 0))</f>
        <v/>
      </c>
      <c r="C436">
        <f>INDEX(resultados!$A$2:$ZZ$2635, 430, MATCH($B$3, resultados!$A$1:$ZZ$1, 0))</f>
        <v/>
      </c>
    </row>
    <row r="437">
      <c r="A437">
        <f>INDEX(resultados!$A$2:$ZZ$2635, 431, MATCH($B$1, resultados!$A$1:$ZZ$1, 0))</f>
        <v/>
      </c>
      <c r="B437">
        <f>INDEX(resultados!$A$2:$ZZ$2635, 431, MATCH($B$2, resultados!$A$1:$ZZ$1, 0))</f>
        <v/>
      </c>
      <c r="C437">
        <f>INDEX(resultados!$A$2:$ZZ$2635, 431, MATCH($B$3, resultados!$A$1:$ZZ$1, 0))</f>
        <v/>
      </c>
    </row>
    <row r="438">
      <c r="A438">
        <f>INDEX(resultados!$A$2:$ZZ$2635, 432, MATCH($B$1, resultados!$A$1:$ZZ$1, 0))</f>
        <v/>
      </c>
      <c r="B438">
        <f>INDEX(resultados!$A$2:$ZZ$2635, 432, MATCH($B$2, resultados!$A$1:$ZZ$1, 0))</f>
        <v/>
      </c>
      <c r="C438">
        <f>INDEX(resultados!$A$2:$ZZ$2635, 432, MATCH($B$3, resultados!$A$1:$ZZ$1, 0))</f>
        <v/>
      </c>
    </row>
    <row r="439">
      <c r="A439">
        <f>INDEX(resultados!$A$2:$ZZ$2635, 433, MATCH($B$1, resultados!$A$1:$ZZ$1, 0))</f>
        <v/>
      </c>
      <c r="B439">
        <f>INDEX(resultados!$A$2:$ZZ$2635, 433, MATCH($B$2, resultados!$A$1:$ZZ$1, 0))</f>
        <v/>
      </c>
      <c r="C439">
        <f>INDEX(resultados!$A$2:$ZZ$2635, 433, MATCH($B$3, resultados!$A$1:$ZZ$1, 0))</f>
        <v/>
      </c>
    </row>
    <row r="440">
      <c r="A440">
        <f>INDEX(resultados!$A$2:$ZZ$2635, 434, MATCH($B$1, resultados!$A$1:$ZZ$1, 0))</f>
        <v/>
      </c>
      <c r="B440">
        <f>INDEX(resultados!$A$2:$ZZ$2635, 434, MATCH($B$2, resultados!$A$1:$ZZ$1, 0))</f>
        <v/>
      </c>
      <c r="C440">
        <f>INDEX(resultados!$A$2:$ZZ$2635, 434, MATCH($B$3, resultados!$A$1:$ZZ$1, 0))</f>
        <v/>
      </c>
    </row>
    <row r="441">
      <c r="A441">
        <f>INDEX(resultados!$A$2:$ZZ$2635, 435, MATCH($B$1, resultados!$A$1:$ZZ$1, 0))</f>
        <v/>
      </c>
      <c r="B441">
        <f>INDEX(resultados!$A$2:$ZZ$2635, 435, MATCH($B$2, resultados!$A$1:$ZZ$1, 0))</f>
        <v/>
      </c>
      <c r="C441">
        <f>INDEX(resultados!$A$2:$ZZ$2635, 435, MATCH($B$3, resultados!$A$1:$ZZ$1, 0))</f>
        <v/>
      </c>
    </row>
    <row r="442">
      <c r="A442">
        <f>INDEX(resultados!$A$2:$ZZ$2635, 436, MATCH($B$1, resultados!$A$1:$ZZ$1, 0))</f>
        <v/>
      </c>
      <c r="B442">
        <f>INDEX(resultados!$A$2:$ZZ$2635, 436, MATCH($B$2, resultados!$A$1:$ZZ$1, 0))</f>
        <v/>
      </c>
      <c r="C442">
        <f>INDEX(resultados!$A$2:$ZZ$2635, 436, MATCH($B$3, resultados!$A$1:$ZZ$1, 0))</f>
        <v/>
      </c>
    </row>
    <row r="443">
      <c r="A443">
        <f>INDEX(resultados!$A$2:$ZZ$2635, 437, MATCH($B$1, resultados!$A$1:$ZZ$1, 0))</f>
        <v/>
      </c>
      <c r="B443">
        <f>INDEX(resultados!$A$2:$ZZ$2635, 437, MATCH($B$2, resultados!$A$1:$ZZ$1, 0))</f>
        <v/>
      </c>
      <c r="C443">
        <f>INDEX(resultados!$A$2:$ZZ$2635, 437, MATCH($B$3, resultados!$A$1:$ZZ$1, 0))</f>
        <v/>
      </c>
    </row>
    <row r="444">
      <c r="A444">
        <f>INDEX(resultados!$A$2:$ZZ$2635, 438, MATCH($B$1, resultados!$A$1:$ZZ$1, 0))</f>
        <v/>
      </c>
      <c r="B444">
        <f>INDEX(resultados!$A$2:$ZZ$2635, 438, MATCH($B$2, resultados!$A$1:$ZZ$1, 0))</f>
        <v/>
      </c>
      <c r="C444">
        <f>INDEX(resultados!$A$2:$ZZ$2635, 438, MATCH($B$3, resultados!$A$1:$ZZ$1, 0))</f>
        <v/>
      </c>
    </row>
    <row r="445">
      <c r="A445">
        <f>INDEX(resultados!$A$2:$ZZ$2635, 439, MATCH($B$1, resultados!$A$1:$ZZ$1, 0))</f>
        <v/>
      </c>
      <c r="B445">
        <f>INDEX(resultados!$A$2:$ZZ$2635, 439, MATCH($B$2, resultados!$A$1:$ZZ$1, 0))</f>
        <v/>
      </c>
      <c r="C445">
        <f>INDEX(resultados!$A$2:$ZZ$2635, 439, MATCH($B$3, resultados!$A$1:$ZZ$1, 0))</f>
        <v/>
      </c>
    </row>
    <row r="446">
      <c r="A446">
        <f>INDEX(resultados!$A$2:$ZZ$2635, 440, MATCH($B$1, resultados!$A$1:$ZZ$1, 0))</f>
        <v/>
      </c>
      <c r="B446">
        <f>INDEX(resultados!$A$2:$ZZ$2635, 440, MATCH($B$2, resultados!$A$1:$ZZ$1, 0))</f>
        <v/>
      </c>
      <c r="C446">
        <f>INDEX(resultados!$A$2:$ZZ$2635, 440, MATCH($B$3, resultados!$A$1:$ZZ$1, 0))</f>
        <v/>
      </c>
    </row>
    <row r="447">
      <c r="A447">
        <f>INDEX(resultados!$A$2:$ZZ$2635, 441, MATCH($B$1, resultados!$A$1:$ZZ$1, 0))</f>
        <v/>
      </c>
      <c r="B447">
        <f>INDEX(resultados!$A$2:$ZZ$2635, 441, MATCH($B$2, resultados!$A$1:$ZZ$1, 0))</f>
        <v/>
      </c>
      <c r="C447">
        <f>INDEX(resultados!$A$2:$ZZ$2635, 441, MATCH($B$3, resultados!$A$1:$ZZ$1, 0))</f>
        <v/>
      </c>
    </row>
    <row r="448">
      <c r="A448">
        <f>INDEX(resultados!$A$2:$ZZ$2635, 442, MATCH($B$1, resultados!$A$1:$ZZ$1, 0))</f>
        <v/>
      </c>
      <c r="B448">
        <f>INDEX(resultados!$A$2:$ZZ$2635, 442, MATCH($B$2, resultados!$A$1:$ZZ$1, 0))</f>
        <v/>
      </c>
      <c r="C448">
        <f>INDEX(resultados!$A$2:$ZZ$2635, 442, MATCH($B$3, resultados!$A$1:$ZZ$1, 0))</f>
        <v/>
      </c>
    </row>
    <row r="449">
      <c r="A449">
        <f>INDEX(resultados!$A$2:$ZZ$2635, 443, MATCH($B$1, resultados!$A$1:$ZZ$1, 0))</f>
        <v/>
      </c>
      <c r="B449">
        <f>INDEX(resultados!$A$2:$ZZ$2635, 443, MATCH($B$2, resultados!$A$1:$ZZ$1, 0))</f>
        <v/>
      </c>
      <c r="C449">
        <f>INDEX(resultados!$A$2:$ZZ$2635, 443, MATCH($B$3, resultados!$A$1:$ZZ$1, 0))</f>
        <v/>
      </c>
    </row>
    <row r="450">
      <c r="A450">
        <f>INDEX(resultados!$A$2:$ZZ$2635, 444, MATCH($B$1, resultados!$A$1:$ZZ$1, 0))</f>
        <v/>
      </c>
      <c r="B450">
        <f>INDEX(resultados!$A$2:$ZZ$2635, 444, MATCH($B$2, resultados!$A$1:$ZZ$1, 0))</f>
        <v/>
      </c>
      <c r="C450">
        <f>INDEX(resultados!$A$2:$ZZ$2635, 444, MATCH($B$3, resultados!$A$1:$ZZ$1, 0))</f>
        <v/>
      </c>
    </row>
    <row r="451">
      <c r="A451">
        <f>INDEX(resultados!$A$2:$ZZ$2635, 445, MATCH($B$1, resultados!$A$1:$ZZ$1, 0))</f>
        <v/>
      </c>
      <c r="B451">
        <f>INDEX(resultados!$A$2:$ZZ$2635, 445, MATCH($B$2, resultados!$A$1:$ZZ$1, 0))</f>
        <v/>
      </c>
      <c r="C451">
        <f>INDEX(resultados!$A$2:$ZZ$2635, 445, MATCH($B$3, resultados!$A$1:$ZZ$1, 0))</f>
        <v/>
      </c>
    </row>
    <row r="452">
      <c r="A452">
        <f>INDEX(resultados!$A$2:$ZZ$2635, 446, MATCH($B$1, resultados!$A$1:$ZZ$1, 0))</f>
        <v/>
      </c>
      <c r="B452">
        <f>INDEX(resultados!$A$2:$ZZ$2635, 446, MATCH($B$2, resultados!$A$1:$ZZ$1, 0))</f>
        <v/>
      </c>
      <c r="C452">
        <f>INDEX(resultados!$A$2:$ZZ$2635, 446, MATCH($B$3, resultados!$A$1:$ZZ$1, 0))</f>
        <v/>
      </c>
    </row>
    <row r="453">
      <c r="A453">
        <f>INDEX(resultados!$A$2:$ZZ$2635, 447, MATCH($B$1, resultados!$A$1:$ZZ$1, 0))</f>
        <v/>
      </c>
      <c r="B453">
        <f>INDEX(resultados!$A$2:$ZZ$2635, 447, MATCH($B$2, resultados!$A$1:$ZZ$1, 0))</f>
        <v/>
      </c>
      <c r="C453">
        <f>INDEX(resultados!$A$2:$ZZ$2635, 447, MATCH($B$3, resultados!$A$1:$ZZ$1, 0))</f>
        <v/>
      </c>
    </row>
    <row r="454">
      <c r="A454">
        <f>INDEX(resultados!$A$2:$ZZ$2635, 448, MATCH($B$1, resultados!$A$1:$ZZ$1, 0))</f>
        <v/>
      </c>
      <c r="B454">
        <f>INDEX(resultados!$A$2:$ZZ$2635, 448, MATCH($B$2, resultados!$A$1:$ZZ$1, 0))</f>
        <v/>
      </c>
      <c r="C454">
        <f>INDEX(resultados!$A$2:$ZZ$2635, 448, MATCH($B$3, resultados!$A$1:$ZZ$1, 0))</f>
        <v/>
      </c>
    </row>
    <row r="455">
      <c r="A455">
        <f>INDEX(resultados!$A$2:$ZZ$2635, 449, MATCH($B$1, resultados!$A$1:$ZZ$1, 0))</f>
        <v/>
      </c>
      <c r="B455">
        <f>INDEX(resultados!$A$2:$ZZ$2635, 449, MATCH($B$2, resultados!$A$1:$ZZ$1, 0))</f>
        <v/>
      </c>
      <c r="C455">
        <f>INDEX(resultados!$A$2:$ZZ$2635, 449, MATCH($B$3, resultados!$A$1:$ZZ$1, 0))</f>
        <v/>
      </c>
    </row>
    <row r="456">
      <c r="A456">
        <f>INDEX(resultados!$A$2:$ZZ$2635, 450, MATCH($B$1, resultados!$A$1:$ZZ$1, 0))</f>
        <v/>
      </c>
      <c r="B456">
        <f>INDEX(resultados!$A$2:$ZZ$2635, 450, MATCH($B$2, resultados!$A$1:$ZZ$1, 0))</f>
        <v/>
      </c>
      <c r="C456">
        <f>INDEX(resultados!$A$2:$ZZ$2635, 450, MATCH($B$3, resultados!$A$1:$ZZ$1, 0))</f>
        <v/>
      </c>
    </row>
    <row r="457">
      <c r="A457">
        <f>INDEX(resultados!$A$2:$ZZ$2635, 451, MATCH($B$1, resultados!$A$1:$ZZ$1, 0))</f>
        <v/>
      </c>
      <c r="B457">
        <f>INDEX(resultados!$A$2:$ZZ$2635, 451, MATCH($B$2, resultados!$A$1:$ZZ$1, 0))</f>
        <v/>
      </c>
      <c r="C457">
        <f>INDEX(resultados!$A$2:$ZZ$2635, 451, MATCH($B$3, resultados!$A$1:$ZZ$1, 0))</f>
        <v/>
      </c>
    </row>
    <row r="458">
      <c r="A458">
        <f>INDEX(resultados!$A$2:$ZZ$2635, 452, MATCH($B$1, resultados!$A$1:$ZZ$1, 0))</f>
        <v/>
      </c>
      <c r="B458">
        <f>INDEX(resultados!$A$2:$ZZ$2635, 452, MATCH($B$2, resultados!$A$1:$ZZ$1, 0))</f>
        <v/>
      </c>
      <c r="C458">
        <f>INDEX(resultados!$A$2:$ZZ$2635, 452, MATCH($B$3, resultados!$A$1:$ZZ$1, 0))</f>
        <v/>
      </c>
    </row>
    <row r="459">
      <c r="A459">
        <f>INDEX(resultados!$A$2:$ZZ$2635, 453, MATCH($B$1, resultados!$A$1:$ZZ$1, 0))</f>
        <v/>
      </c>
      <c r="B459">
        <f>INDEX(resultados!$A$2:$ZZ$2635, 453, MATCH($B$2, resultados!$A$1:$ZZ$1, 0))</f>
        <v/>
      </c>
      <c r="C459">
        <f>INDEX(resultados!$A$2:$ZZ$2635, 453, MATCH($B$3, resultados!$A$1:$ZZ$1, 0))</f>
        <v/>
      </c>
    </row>
    <row r="460">
      <c r="A460">
        <f>INDEX(resultados!$A$2:$ZZ$2635, 454, MATCH($B$1, resultados!$A$1:$ZZ$1, 0))</f>
        <v/>
      </c>
      <c r="B460">
        <f>INDEX(resultados!$A$2:$ZZ$2635, 454, MATCH($B$2, resultados!$A$1:$ZZ$1, 0))</f>
        <v/>
      </c>
      <c r="C460">
        <f>INDEX(resultados!$A$2:$ZZ$2635, 454, MATCH($B$3, resultados!$A$1:$ZZ$1, 0))</f>
        <v/>
      </c>
    </row>
    <row r="461">
      <c r="A461">
        <f>INDEX(resultados!$A$2:$ZZ$2635, 455, MATCH($B$1, resultados!$A$1:$ZZ$1, 0))</f>
        <v/>
      </c>
      <c r="B461">
        <f>INDEX(resultados!$A$2:$ZZ$2635, 455, MATCH($B$2, resultados!$A$1:$ZZ$1, 0))</f>
        <v/>
      </c>
      <c r="C461">
        <f>INDEX(resultados!$A$2:$ZZ$2635, 455, MATCH($B$3, resultados!$A$1:$ZZ$1, 0))</f>
        <v/>
      </c>
    </row>
    <row r="462">
      <c r="A462">
        <f>INDEX(resultados!$A$2:$ZZ$2635, 456, MATCH($B$1, resultados!$A$1:$ZZ$1, 0))</f>
        <v/>
      </c>
      <c r="B462">
        <f>INDEX(resultados!$A$2:$ZZ$2635, 456, MATCH($B$2, resultados!$A$1:$ZZ$1, 0))</f>
        <v/>
      </c>
      <c r="C462">
        <f>INDEX(resultados!$A$2:$ZZ$2635, 456, MATCH($B$3, resultados!$A$1:$ZZ$1, 0))</f>
        <v/>
      </c>
    </row>
    <row r="463">
      <c r="A463">
        <f>INDEX(resultados!$A$2:$ZZ$2635, 457, MATCH($B$1, resultados!$A$1:$ZZ$1, 0))</f>
        <v/>
      </c>
      <c r="B463">
        <f>INDEX(resultados!$A$2:$ZZ$2635, 457, MATCH($B$2, resultados!$A$1:$ZZ$1, 0))</f>
        <v/>
      </c>
      <c r="C463">
        <f>INDEX(resultados!$A$2:$ZZ$2635, 457, MATCH($B$3, resultados!$A$1:$ZZ$1, 0))</f>
        <v/>
      </c>
    </row>
    <row r="464">
      <c r="A464">
        <f>INDEX(resultados!$A$2:$ZZ$2635, 458, MATCH($B$1, resultados!$A$1:$ZZ$1, 0))</f>
        <v/>
      </c>
      <c r="B464">
        <f>INDEX(resultados!$A$2:$ZZ$2635, 458, MATCH($B$2, resultados!$A$1:$ZZ$1, 0))</f>
        <v/>
      </c>
      <c r="C464">
        <f>INDEX(resultados!$A$2:$ZZ$2635, 458, MATCH($B$3, resultados!$A$1:$ZZ$1, 0))</f>
        <v/>
      </c>
    </row>
    <row r="465">
      <c r="A465">
        <f>INDEX(resultados!$A$2:$ZZ$2635, 459, MATCH($B$1, resultados!$A$1:$ZZ$1, 0))</f>
        <v/>
      </c>
      <c r="B465">
        <f>INDEX(resultados!$A$2:$ZZ$2635, 459, MATCH($B$2, resultados!$A$1:$ZZ$1, 0))</f>
        <v/>
      </c>
      <c r="C465">
        <f>INDEX(resultados!$A$2:$ZZ$2635, 459, MATCH($B$3, resultados!$A$1:$ZZ$1, 0))</f>
        <v/>
      </c>
    </row>
    <row r="466">
      <c r="A466">
        <f>INDEX(resultados!$A$2:$ZZ$2635, 460, MATCH($B$1, resultados!$A$1:$ZZ$1, 0))</f>
        <v/>
      </c>
      <c r="B466">
        <f>INDEX(resultados!$A$2:$ZZ$2635, 460, MATCH($B$2, resultados!$A$1:$ZZ$1, 0))</f>
        <v/>
      </c>
      <c r="C466">
        <f>INDEX(resultados!$A$2:$ZZ$2635, 460, MATCH($B$3, resultados!$A$1:$ZZ$1, 0))</f>
        <v/>
      </c>
    </row>
    <row r="467">
      <c r="A467">
        <f>INDEX(resultados!$A$2:$ZZ$2635, 461, MATCH($B$1, resultados!$A$1:$ZZ$1, 0))</f>
        <v/>
      </c>
      <c r="B467">
        <f>INDEX(resultados!$A$2:$ZZ$2635, 461, MATCH($B$2, resultados!$A$1:$ZZ$1, 0))</f>
        <v/>
      </c>
      <c r="C467">
        <f>INDEX(resultados!$A$2:$ZZ$2635, 461, MATCH($B$3, resultados!$A$1:$ZZ$1, 0))</f>
        <v/>
      </c>
    </row>
    <row r="468">
      <c r="A468">
        <f>INDEX(resultados!$A$2:$ZZ$2635, 462, MATCH($B$1, resultados!$A$1:$ZZ$1, 0))</f>
        <v/>
      </c>
      <c r="B468">
        <f>INDEX(resultados!$A$2:$ZZ$2635, 462, MATCH($B$2, resultados!$A$1:$ZZ$1, 0))</f>
        <v/>
      </c>
      <c r="C468">
        <f>INDEX(resultados!$A$2:$ZZ$2635, 462, MATCH($B$3, resultados!$A$1:$ZZ$1, 0))</f>
        <v/>
      </c>
    </row>
    <row r="469">
      <c r="A469">
        <f>INDEX(resultados!$A$2:$ZZ$2635, 463, MATCH($B$1, resultados!$A$1:$ZZ$1, 0))</f>
        <v/>
      </c>
      <c r="B469">
        <f>INDEX(resultados!$A$2:$ZZ$2635, 463, MATCH($B$2, resultados!$A$1:$ZZ$1, 0))</f>
        <v/>
      </c>
      <c r="C469">
        <f>INDEX(resultados!$A$2:$ZZ$2635, 463, MATCH($B$3, resultados!$A$1:$ZZ$1, 0))</f>
        <v/>
      </c>
    </row>
    <row r="470">
      <c r="A470">
        <f>INDEX(resultados!$A$2:$ZZ$2635, 464, MATCH($B$1, resultados!$A$1:$ZZ$1, 0))</f>
        <v/>
      </c>
      <c r="B470">
        <f>INDEX(resultados!$A$2:$ZZ$2635, 464, MATCH($B$2, resultados!$A$1:$ZZ$1, 0))</f>
        <v/>
      </c>
      <c r="C470">
        <f>INDEX(resultados!$A$2:$ZZ$2635, 464, MATCH($B$3, resultados!$A$1:$ZZ$1, 0))</f>
        <v/>
      </c>
    </row>
    <row r="471">
      <c r="A471">
        <f>INDEX(resultados!$A$2:$ZZ$2635, 465, MATCH($B$1, resultados!$A$1:$ZZ$1, 0))</f>
        <v/>
      </c>
      <c r="B471">
        <f>INDEX(resultados!$A$2:$ZZ$2635, 465, MATCH($B$2, resultados!$A$1:$ZZ$1, 0))</f>
        <v/>
      </c>
      <c r="C471">
        <f>INDEX(resultados!$A$2:$ZZ$2635, 465, MATCH($B$3, resultados!$A$1:$ZZ$1, 0))</f>
        <v/>
      </c>
    </row>
    <row r="472">
      <c r="A472">
        <f>INDEX(resultados!$A$2:$ZZ$2635, 466, MATCH($B$1, resultados!$A$1:$ZZ$1, 0))</f>
        <v/>
      </c>
      <c r="B472">
        <f>INDEX(resultados!$A$2:$ZZ$2635, 466, MATCH($B$2, resultados!$A$1:$ZZ$1, 0))</f>
        <v/>
      </c>
      <c r="C472">
        <f>INDEX(resultados!$A$2:$ZZ$2635, 466, MATCH($B$3, resultados!$A$1:$ZZ$1, 0))</f>
        <v/>
      </c>
    </row>
    <row r="473">
      <c r="A473">
        <f>INDEX(resultados!$A$2:$ZZ$2635, 467, MATCH($B$1, resultados!$A$1:$ZZ$1, 0))</f>
        <v/>
      </c>
      <c r="B473">
        <f>INDEX(resultados!$A$2:$ZZ$2635, 467, MATCH($B$2, resultados!$A$1:$ZZ$1, 0))</f>
        <v/>
      </c>
      <c r="C473">
        <f>INDEX(resultados!$A$2:$ZZ$2635, 467, MATCH($B$3, resultados!$A$1:$ZZ$1, 0))</f>
        <v/>
      </c>
    </row>
    <row r="474">
      <c r="A474">
        <f>INDEX(resultados!$A$2:$ZZ$2635, 468, MATCH($B$1, resultados!$A$1:$ZZ$1, 0))</f>
        <v/>
      </c>
      <c r="B474">
        <f>INDEX(resultados!$A$2:$ZZ$2635, 468, MATCH($B$2, resultados!$A$1:$ZZ$1, 0))</f>
        <v/>
      </c>
      <c r="C474">
        <f>INDEX(resultados!$A$2:$ZZ$2635, 468, MATCH($B$3, resultados!$A$1:$ZZ$1, 0))</f>
        <v/>
      </c>
    </row>
    <row r="475">
      <c r="A475">
        <f>INDEX(resultados!$A$2:$ZZ$2635, 469, MATCH($B$1, resultados!$A$1:$ZZ$1, 0))</f>
        <v/>
      </c>
      <c r="B475">
        <f>INDEX(resultados!$A$2:$ZZ$2635, 469, MATCH($B$2, resultados!$A$1:$ZZ$1, 0))</f>
        <v/>
      </c>
      <c r="C475">
        <f>INDEX(resultados!$A$2:$ZZ$2635, 469, MATCH($B$3, resultados!$A$1:$ZZ$1, 0))</f>
        <v/>
      </c>
    </row>
    <row r="476">
      <c r="A476">
        <f>INDEX(resultados!$A$2:$ZZ$2635, 470, MATCH($B$1, resultados!$A$1:$ZZ$1, 0))</f>
        <v/>
      </c>
      <c r="B476">
        <f>INDEX(resultados!$A$2:$ZZ$2635, 470, MATCH($B$2, resultados!$A$1:$ZZ$1, 0))</f>
        <v/>
      </c>
      <c r="C476">
        <f>INDEX(resultados!$A$2:$ZZ$2635, 470, MATCH($B$3, resultados!$A$1:$ZZ$1, 0))</f>
        <v/>
      </c>
    </row>
    <row r="477">
      <c r="A477">
        <f>INDEX(resultados!$A$2:$ZZ$2635, 471, MATCH($B$1, resultados!$A$1:$ZZ$1, 0))</f>
        <v/>
      </c>
      <c r="B477">
        <f>INDEX(resultados!$A$2:$ZZ$2635, 471, MATCH($B$2, resultados!$A$1:$ZZ$1, 0))</f>
        <v/>
      </c>
      <c r="C477">
        <f>INDEX(resultados!$A$2:$ZZ$2635, 471, MATCH($B$3, resultados!$A$1:$ZZ$1, 0))</f>
        <v/>
      </c>
    </row>
    <row r="478">
      <c r="A478">
        <f>INDEX(resultados!$A$2:$ZZ$2635, 472, MATCH($B$1, resultados!$A$1:$ZZ$1, 0))</f>
        <v/>
      </c>
      <c r="B478">
        <f>INDEX(resultados!$A$2:$ZZ$2635, 472, MATCH($B$2, resultados!$A$1:$ZZ$1, 0))</f>
        <v/>
      </c>
      <c r="C478">
        <f>INDEX(resultados!$A$2:$ZZ$2635, 472, MATCH($B$3, resultados!$A$1:$ZZ$1, 0))</f>
        <v/>
      </c>
    </row>
    <row r="479">
      <c r="A479">
        <f>INDEX(resultados!$A$2:$ZZ$2635, 473, MATCH($B$1, resultados!$A$1:$ZZ$1, 0))</f>
        <v/>
      </c>
      <c r="B479">
        <f>INDEX(resultados!$A$2:$ZZ$2635, 473, MATCH($B$2, resultados!$A$1:$ZZ$1, 0))</f>
        <v/>
      </c>
      <c r="C479">
        <f>INDEX(resultados!$A$2:$ZZ$2635, 473, MATCH($B$3, resultados!$A$1:$ZZ$1, 0))</f>
        <v/>
      </c>
    </row>
    <row r="480">
      <c r="A480">
        <f>INDEX(resultados!$A$2:$ZZ$2635, 474, MATCH($B$1, resultados!$A$1:$ZZ$1, 0))</f>
        <v/>
      </c>
      <c r="B480">
        <f>INDEX(resultados!$A$2:$ZZ$2635, 474, MATCH($B$2, resultados!$A$1:$ZZ$1, 0))</f>
        <v/>
      </c>
      <c r="C480">
        <f>INDEX(resultados!$A$2:$ZZ$2635, 474, MATCH($B$3, resultados!$A$1:$ZZ$1, 0))</f>
        <v/>
      </c>
    </row>
    <row r="481">
      <c r="A481">
        <f>INDEX(resultados!$A$2:$ZZ$2635, 475, MATCH($B$1, resultados!$A$1:$ZZ$1, 0))</f>
        <v/>
      </c>
      <c r="B481">
        <f>INDEX(resultados!$A$2:$ZZ$2635, 475, MATCH($B$2, resultados!$A$1:$ZZ$1, 0))</f>
        <v/>
      </c>
      <c r="C481">
        <f>INDEX(resultados!$A$2:$ZZ$2635, 475, MATCH($B$3, resultados!$A$1:$ZZ$1, 0))</f>
        <v/>
      </c>
    </row>
    <row r="482">
      <c r="A482">
        <f>INDEX(resultados!$A$2:$ZZ$2635, 476, MATCH($B$1, resultados!$A$1:$ZZ$1, 0))</f>
        <v/>
      </c>
      <c r="B482">
        <f>INDEX(resultados!$A$2:$ZZ$2635, 476, MATCH($B$2, resultados!$A$1:$ZZ$1, 0))</f>
        <v/>
      </c>
      <c r="C482">
        <f>INDEX(resultados!$A$2:$ZZ$2635, 476, MATCH($B$3, resultados!$A$1:$ZZ$1, 0))</f>
        <v/>
      </c>
    </row>
    <row r="483">
      <c r="A483">
        <f>INDEX(resultados!$A$2:$ZZ$2635, 477, MATCH($B$1, resultados!$A$1:$ZZ$1, 0))</f>
        <v/>
      </c>
      <c r="B483">
        <f>INDEX(resultados!$A$2:$ZZ$2635, 477, MATCH($B$2, resultados!$A$1:$ZZ$1, 0))</f>
        <v/>
      </c>
      <c r="C483">
        <f>INDEX(resultados!$A$2:$ZZ$2635, 477, MATCH($B$3, resultados!$A$1:$ZZ$1, 0))</f>
        <v/>
      </c>
    </row>
    <row r="484">
      <c r="A484">
        <f>INDEX(resultados!$A$2:$ZZ$2635, 478, MATCH($B$1, resultados!$A$1:$ZZ$1, 0))</f>
        <v/>
      </c>
      <c r="B484">
        <f>INDEX(resultados!$A$2:$ZZ$2635, 478, MATCH($B$2, resultados!$A$1:$ZZ$1, 0))</f>
        <v/>
      </c>
      <c r="C484">
        <f>INDEX(resultados!$A$2:$ZZ$2635, 478, MATCH($B$3, resultados!$A$1:$ZZ$1, 0))</f>
        <v/>
      </c>
    </row>
    <row r="485">
      <c r="A485">
        <f>INDEX(resultados!$A$2:$ZZ$2635, 479, MATCH($B$1, resultados!$A$1:$ZZ$1, 0))</f>
        <v/>
      </c>
      <c r="B485">
        <f>INDEX(resultados!$A$2:$ZZ$2635, 479, MATCH($B$2, resultados!$A$1:$ZZ$1, 0))</f>
        <v/>
      </c>
      <c r="C485">
        <f>INDEX(resultados!$A$2:$ZZ$2635, 479, MATCH($B$3, resultados!$A$1:$ZZ$1, 0))</f>
        <v/>
      </c>
    </row>
    <row r="486">
      <c r="A486">
        <f>INDEX(resultados!$A$2:$ZZ$2635, 480, MATCH($B$1, resultados!$A$1:$ZZ$1, 0))</f>
        <v/>
      </c>
      <c r="B486">
        <f>INDEX(resultados!$A$2:$ZZ$2635, 480, MATCH($B$2, resultados!$A$1:$ZZ$1, 0))</f>
        <v/>
      </c>
      <c r="C486">
        <f>INDEX(resultados!$A$2:$ZZ$2635, 480, MATCH($B$3, resultados!$A$1:$ZZ$1, 0))</f>
        <v/>
      </c>
    </row>
    <row r="487">
      <c r="A487">
        <f>INDEX(resultados!$A$2:$ZZ$2635, 481, MATCH($B$1, resultados!$A$1:$ZZ$1, 0))</f>
        <v/>
      </c>
      <c r="B487">
        <f>INDEX(resultados!$A$2:$ZZ$2635, 481, MATCH($B$2, resultados!$A$1:$ZZ$1, 0))</f>
        <v/>
      </c>
      <c r="C487">
        <f>INDEX(resultados!$A$2:$ZZ$2635, 481, MATCH($B$3, resultados!$A$1:$ZZ$1, 0))</f>
        <v/>
      </c>
    </row>
    <row r="488">
      <c r="A488">
        <f>INDEX(resultados!$A$2:$ZZ$2635, 482, MATCH($B$1, resultados!$A$1:$ZZ$1, 0))</f>
        <v/>
      </c>
      <c r="B488">
        <f>INDEX(resultados!$A$2:$ZZ$2635, 482, MATCH($B$2, resultados!$A$1:$ZZ$1, 0))</f>
        <v/>
      </c>
      <c r="C488">
        <f>INDEX(resultados!$A$2:$ZZ$2635, 482, MATCH($B$3, resultados!$A$1:$ZZ$1, 0))</f>
        <v/>
      </c>
    </row>
    <row r="489">
      <c r="A489">
        <f>INDEX(resultados!$A$2:$ZZ$2635, 483, MATCH($B$1, resultados!$A$1:$ZZ$1, 0))</f>
        <v/>
      </c>
      <c r="B489">
        <f>INDEX(resultados!$A$2:$ZZ$2635, 483, MATCH($B$2, resultados!$A$1:$ZZ$1, 0))</f>
        <v/>
      </c>
      <c r="C489">
        <f>INDEX(resultados!$A$2:$ZZ$2635, 483, MATCH($B$3, resultados!$A$1:$ZZ$1, 0))</f>
        <v/>
      </c>
    </row>
    <row r="490">
      <c r="A490">
        <f>INDEX(resultados!$A$2:$ZZ$2635, 484, MATCH($B$1, resultados!$A$1:$ZZ$1, 0))</f>
        <v/>
      </c>
      <c r="B490">
        <f>INDEX(resultados!$A$2:$ZZ$2635, 484, MATCH($B$2, resultados!$A$1:$ZZ$1, 0))</f>
        <v/>
      </c>
      <c r="C490">
        <f>INDEX(resultados!$A$2:$ZZ$2635, 484, MATCH($B$3, resultados!$A$1:$ZZ$1, 0))</f>
        <v/>
      </c>
    </row>
    <row r="491">
      <c r="A491">
        <f>INDEX(resultados!$A$2:$ZZ$2635, 485, MATCH($B$1, resultados!$A$1:$ZZ$1, 0))</f>
        <v/>
      </c>
      <c r="B491">
        <f>INDEX(resultados!$A$2:$ZZ$2635, 485, MATCH($B$2, resultados!$A$1:$ZZ$1, 0))</f>
        <v/>
      </c>
      <c r="C491">
        <f>INDEX(resultados!$A$2:$ZZ$2635, 485, MATCH($B$3, resultados!$A$1:$ZZ$1, 0))</f>
        <v/>
      </c>
    </row>
    <row r="492">
      <c r="A492">
        <f>INDEX(resultados!$A$2:$ZZ$2635, 486, MATCH($B$1, resultados!$A$1:$ZZ$1, 0))</f>
        <v/>
      </c>
      <c r="B492">
        <f>INDEX(resultados!$A$2:$ZZ$2635, 486, MATCH($B$2, resultados!$A$1:$ZZ$1, 0))</f>
        <v/>
      </c>
      <c r="C492">
        <f>INDEX(resultados!$A$2:$ZZ$2635, 486, MATCH($B$3, resultados!$A$1:$ZZ$1, 0))</f>
        <v/>
      </c>
    </row>
    <row r="493">
      <c r="A493">
        <f>INDEX(resultados!$A$2:$ZZ$2635, 487, MATCH($B$1, resultados!$A$1:$ZZ$1, 0))</f>
        <v/>
      </c>
      <c r="B493">
        <f>INDEX(resultados!$A$2:$ZZ$2635, 487, MATCH($B$2, resultados!$A$1:$ZZ$1, 0))</f>
        <v/>
      </c>
      <c r="C493">
        <f>INDEX(resultados!$A$2:$ZZ$2635, 487, MATCH($B$3, resultados!$A$1:$ZZ$1, 0))</f>
        <v/>
      </c>
    </row>
    <row r="494">
      <c r="A494">
        <f>INDEX(resultados!$A$2:$ZZ$2635, 488, MATCH($B$1, resultados!$A$1:$ZZ$1, 0))</f>
        <v/>
      </c>
      <c r="B494">
        <f>INDEX(resultados!$A$2:$ZZ$2635, 488, MATCH($B$2, resultados!$A$1:$ZZ$1, 0))</f>
        <v/>
      </c>
      <c r="C494">
        <f>INDEX(resultados!$A$2:$ZZ$2635, 488, MATCH($B$3, resultados!$A$1:$ZZ$1, 0))</f>
        <v/>
      </c>
    </row>
    <row r="495">
      <c r="A495">
        <f>INDEX(resultados!$A$2:$ZZ$2635, 489, MATCH($B$1, resultados!$A$1:$ZZ$1, 0))</f>
        <v/>
      </c>
      <c r="B495">
        <f>INDEX(resultados!$A$2:$ZZ$2635, 489, MATCH($B$2, resultados!$A$1:$ZZ$1, 0))</f>
        <v/>
      </c>
      <c r="C495">
        <f>INDEX(resultados!$A$2:$ZZ$2635, 489, MATCH($B$3, resultados!$A$1:$ZZ$1, 0))</f>
        <v/>
      </c>
    </row>
    <row r="496">
      <c r="A496">
        <f>INDEX(resultados!$A$2:$ZZ$2635, 490, MATCH($B$1, resultados!$A$1:$ZZ$1, 0))</f>
        <v/>
      </c>
      <c r="B496">
        <f>INDEX(resultados!$A$2:$ZZ$2635, 490, MATCH($B$2, resultados!$A$1:$ZZ$1, 0))</f>
        <v/>
      </c>
      <c r="C496">
        <f>INDEX(resultados!$A$2:$ZZ$2635, 490, MATCH($B$3, resultados!$A$1:$ZZ$1, 0))</f>
        <v/>
      </c>
    </row>
    <row r="497">
      <c r="A497">
        <f>INDEX(resultados!$A$2:$ZZ$2635, 491, MATCH($B$1, resultados!$A$1:$ZZ$1, 0))</f>
        <v/>
      </c>
      <c r="B497">
        <f>INDEX(resultados!$A$2:$ZZ$2635, 491, MATCH($B$2, resultados!$A$1:$ZZ$1, 0))</f>
        <v/>
      </c>
      <c r="C497">
        <f>INDEX(resultados!$A$2:$ZZ$2635, 491, MATCH($B$3, resultados!$A$1:$ZZ$1, 0))</f>
        <v/>
      </c>
    </row>
    <row r="498">
      <c r="A498">
        <f>INDEX(resultados!$A$2:$ZZ$2635, 492, MATCH($B$1, resultados!$A$1:$ZZ$1, 0))</f>
        <v/>
      </c>
      <c r="B498">
        <f>INDEX(resultados!$A$2:$ZZ$2635, 492, MATCH($B$2, resultados!$A$1:$ZZ$1, 0))</f>
        <v/>
      </c>
      <c r="C498">
        <f>INDEX(resultados!$A$2:$ZZ$2635, 492, MATCH($B$3, resultados!$A$1:$ZZ$1, 0))</f>
        <v/>
      </c>
    </row>
    <row r="499">
      <c r="A499">
        <f>INDEX(resultados!$A$2:$ZZ$2635, 493, MATCH($B$1, resultados!$A$1:$ZZ$1, 0))</f>
        <v/>
      </c>
      <c r="B499">
        <f>INDEX(resultados!$A$2:$ZZ$2635, 493, MATCH($B$2, resultados!$A$1:$ZZ$1, 0))</f>
        <v/>
      </c>
      <c r="C499">
        <f>INDEX(resultados!$A$2:$ZZ$2635, 493, MATCH($B$3, resultados!$A$1:$ZZ$1, 0))</f>
        <v/>
      </c>
    </row>
    <row r="500">
      <c r="A500">
        <f>INDEX(resultados!$A$2:$ZZ$2635, 494, MATCH($B$1, resultados!$A$1:$ZZ$1, 0))</f>
        <v/>
      </c>
      <c r="B500">
        <f>INDEX(resultados!$A$2:$ZZ$2635, 494, MATCH($B$2, resultados!$A$1:$ZZ$1, 0))</f>
        <v/>
      </c>
      <c r="C500">
        <f>INDEX(resultados!$A$2:$ZZ$2635, 494, MATCH($B$3, resultados!$A$1:$ZZ$1, 0))</f>
        <v/>
      </c>
    </row>
    <row r="501">
      <c r="A501">
        <f>INDEX(resultados!$A$2:$ZZ$2635, 495, MATCH($B$1, resultados!$A$1:$ZZ$1, 0))</f>
        <v/>
      </c>
      <c r="B501">
        <f>INDEX(resultados!$A$2:$ZZ$2635, 495, MATCH($B$2, resultados!$A$1:$ZZ$1, 0))</f>
        <v/>
      </c>
      <c r="C501">
        <f>INDEX(resultados!$A$2:$ZZ$2635, 495, MATCH($B$3, resultados!$A$1:$ZZ$1, 0))</f>
        <v/>
      </c>
    </row>
    <row r="502">
      <c r="A502">
        <f>INDEX(resultados!$A$2:$ZZ$2635, 496, MATCH($B$1, resultados!$A$1:$ZZ$1, 0))</f>
        <v/>
      </c>
      <c r="B502">
        <f>INDEX(resultados!$A$2:$ZZ$2635, 496, MATCH($B$2, resultados!$A$1:$ZZ$1, 0))</f>
        <v/>
      </c>
      <c r="C502">
        <f>INDEX(resultados!$A$2:$ZZ$2635, 496, MATCH($B$3, resultados!$A$1:$ZZ$1, 0))</f>
        <v/>
      </c>
    </row>
    <row r="503">
      <c r="A503">
        <f>INDEX(resultados!$A$2:$ZZ$2635, 497, MATCH($B$1, resultados!$A$1:$ZZ$1, 0))</f>
        <v/>
      </c>
      <c r="B503">
        <f>INDEX(resultados!$A$2:$ZZ$2635, 497, MATCH($B$2, resultados!$A$1:$ZZ$1, 0))</f>
        <v/>
      </c>
      <c r="C503">
        <f>INDEX(resultados!$A$2:$ZZ$2635, 497, MATCH($B$3, resultados!$A$1:$ZZ$1, 0))</f>
        <v/>
      </c>
    </row>
    <row r="504">
      <c r="A504">
        <f>INDEX(resultados!$A$2:$ZZ$2635, 498, MATCH($B$1, resultados!$A$1:$ZZ$1, 0))</f>
        <v/>
      </c>
      <c r="B504">
        <f>INDEX(resultados!$A$2:$ZZ$2635, 498, MATCH($B$2, resultados!$A$1:$ZZ$1, 0))</f>
        <v/>
      </c>
      <c r="C504">
        <f>INDEX(resultados!$A$2:$ZZ$2635, 498, MATCH($B$3, resultados!$A$1:$ZZ$1, 0))</f>
        <v/>
      </c>
    </row>
    <row r="505">
      <c r="A505">
        <f>INDEX(resultados!$A$2:$ZZ$2635, 499, MATCH($B$1, resultados!$A$1:$ZZ$1, 0))</f>
        <v/>
      </c>
      <c r="B505">
        <f>INDEX(resultados!$A$2:$ZZ$2635, 499, MATCH($B$2, resultados!$A$1:$ZZ$1, 0))</f>
        <v/>
      </c>
      <c r="C505">
        <f>INDEX(resultados!$A$2:$ZZ$2635, 499, MATCH($B$3, resultados!$A$1:$ZZ$1, 0))</f>
        <v/>
      </c>
    </row>
    <row r="506">
      <c r="A506">
        <f>INDEX(resultados!$A$2:$ZZ$2635, 500, MATCH($B$1, resultados!$A$1:$ZZ$1, 0))</f>
        <v/>
      </c>
      <c r="B506">
        <f>INDEX(resultados!$A$2:$ZZ$2635, 500, MATCH($B$2, resultados!$A$1:$ZZ$1, 0))</f>
        <v/>
      </c>
      <c r="C506">
        <f>INDEX(resultados!$A$2:$ZZ$2635, 500, MATCH($B$3, resultados!$A$1:$ZZ$1, 0))</f>
        <v/>
      </c>
    </row>
    <row r="507">
      <c r="A507">
        <f>INDEX(resultados!$A$2:$ZZ$2635, 501, MATCH($B$1, resultados!$A$1:$ZZ$1, 0))</f>
        <v/>
      </c>
      <c r="B507">
        <f>INDEX(resultados!$A$2:$ZZ$2635, 501, MATCH($B$2, resultados!$A$1:$ZZ$1, 0))</f>
        <v/>
      </c>
      <c r="C507">
        <f>INDEX(resultados!$A$2:$ZZ$2635, 501, MATCH($B$3, resultados!$A$1:$ZZ$1, 0))</f>
        <v/>
      </c>
    </row>
    <row r="508">
      <c r="A508">
        <f>INDEX(resultados!$A$2:$ZZ$2635, 502, MATCH($B$1, resultados!$A$1:$ZZ$1, 0))</f>
        <v/>
      </c>
      <c r="B508">
        <f>INDEX(resultados!$A$2:$ZZ$2635, 502, MATCH($B$2, resultados!$A$1:$ZZ$1, 0))</f>
        <v/>
      </c>
      <c r="C508">
        <f>INDEX(resultados!$A$2:$ZZ$2635, 502, MATCH($B$3, resultados!$A$1:$ZZ$1, 0))</f>
        <v/>
      </c>
    </row>
    <row r="509">
      <c r="A509">
        <f>INDEX(resultados!$A$2:$ZZ$2635, 503, MATCH($B$1, resultados!$A$1:$ZZ$1, 0))</f>
        <v/>
      </c>
      <c r="B509">
        <f>INDEX(resultados!$A$2:$ZZ$2635, 503, MATCH($B$2, resultados!$A$1:$ZZ$1, 0))</f>
        <v/>
      </c>
      <c r="C509">
        <f>INDEX(resultados!$A$2:$ZZ$2635, 503, MATCH($B$3, resultados!$A$1:$ZZ$1, 0))</f>
        <v/>
      </c>
    </row>
    <row r="510">
      <c r="A510">
        <f>INDEX(resultados!$A$2:$ZZ$2635, 504, MATCH($B$1, resultados!$A$1:$ZZ$1, 0))</f>
        <v/>
      </c>
      <c r="B510">
        <f>INDEX(resultados!$A$2:$ZZ$2635, 504, MATCH($B$2, resultados!$A$1:$ZZ$1, 0))</f>
        <v/>
      </c>
      <c r="C510">
        <f>INDEX(resultados!$A$2:$ZZ$2635, 504, MATCH($B$3, resultados!$A$1:$ZZ$1, 0))</f>
        <v/>
      </c>
    </row>
    <row r="511">
      <c r="A511">
        <f>INDEX(resultados!$A$2:$ZZ$2635, 505, MATCH($B$1, resultados!$A$1:$ZZ$1, 0))</f>
        <v/>
      </c>
      <c r="B511">
        <f>INDEX(resultados!$A$2:$ZZ$2635, 505, MATCH($B$2, resultados!$A$1:$ZZ$1, 0))</f>
        <v/>
      </c>
      <c r="C511">
        <f>INDEX(resultados!$A$2:$ZZ$2635, 505, MATCH($B$3, resultados!$A$1:$ZZ$1, 0))</f>
        <v/>
      </c>
    </row>
    <row r="512">
      <c r="A512">
        <f>INDEX(resultados!$A$2:$ZZ$2635, 506, MATCH($B$1, resultados!$A$1:$ZZ$1, 0))</f>
        <v/>
      </c>
      <c r="B512">
        <f>INDEX(resultados!$A$2:$ZZ$2635, 506, MATCH($B$2, resultados!$A$1:$ZZ$1, 0))</f>
        <v/>
      </c>
      <c r="C512">
        <f>INDEX(resultados!$A$2:$ZZ$2635, 506, MATCH($B$3, resultados!$A$1:$ZZ$1, 0))</f>
        <v/>
      </c>
    </row>
    <row r="513">
      <c r="A513">
        <f>INDEX(resultados!$A$2:$ZZ$2635, 507, MATCH($B$1, resultados!$A$1:$ZZ$1, 0))</f>
        <v/>
      </c>
      <c r="B513">
        <f>INDEX(resultados!$A$2:$ZZ$2635, 507, MATCH($B$2, resultados!$A$1:$ZZ$1, 0))</f>
        <v/>
      </c>
      <c r="C513">
        <f>INDEX(resultados!$A$2:$ZZ$2635, 507, MATCH($B$3, resultados!$A$1:$ZZ$1, 0))</f>
        <v/>
      </c>
    </row>
    <row r="514">
      <c r="A514">
        <f>INDEX(resultados!$A$2:$ZZ$2635, 508, MATCH($B$1, resultados!$A$1:$ZZ$1, 0))</f>
        <v/>
      </c>
      <c r="B514">
        <f>INDEX(resultados!$A$2:$ZZ$2635, 508, MATCH($B$2, resultados!$A$1:$ZZ$1, 0))</f>
        <v/>
      </c>
      <c r="C514">
        <f>INDEX(resultados!$A$2:$ZZ$2635, 508, MATCH($B$3, resultados!$A$1:$ZZ$1, 0))</f>
        <v/>
      </c>
    </row>
    <row r="515">
      <c r="A515">
        <f>INDEX(resultados!$A$2:$ZZ$2635, 509, MATCH($B$1, resultados!$A$1:$ZZ$1, 0))</f>
        <v/>
      </c>
      <c r="B515">
        <f>INDEX(resultados!$A$2:$ZZ$2635, 509, MATCH($B$2, resultados!$A$1:$ZZ$1, 0))</f>
        <v/>
      </c>
      <c r="C515">
        <f>INDEX(resultados!$A$2:$ZZ$2635, 509, MATCH($B$3, resultados!$A$1:$ZZ$1, 0))</f>
        <v/>
      </c>
    </row>
    <row r="516">
      <c r="A516">
        <f>INDEX(resultados!$A$2:$ZZ$2635, 510, MATCH($B$1, resultados!$A$1:$ZZ$1, 0))</f>
        <v/>
      </c>
      <c r="B516">
        <f>INDEX(resultados!$A$2:$ZZ$2635, 510, MATCH($B$2, resultados!$A$1:$ZZ$1, 0))</f>
        <v/>
      </c>
      <c r="C516">
        <f>INDEX(resultados!$A$2:$ZZ$2635, 510, MATCH($B$3, resultados!$A$1:$ZZ$1, 0))</f>
        <v/>
      </c>
    </row>
    <row r="517">
      <c r="A517">
        <f>INDEX(resultados!$A$2:$ZZ$2635, 511, MATCH($B$1, resultados!$A$1:$ZZ$1, 0))</f>
        <v/>
      </c>
      <c r="B517">
        <f>INDEX(resultados!$A$2:$ZZ$2635, 511, MATCH($B$2, resultados!$A$1:$ZZ$1, 0))</f>
        <v/>
      </c>
      <c r="C517">
        <f>INDEX(resultados!$A$2:$ZZ$2635, 511, MATCH($B$3, resultados!$A$1:$ZZ$1, 0))</f>
        <v/>
      </c>
    </row>
    <row r="518">
      <c r="A518">
        <f>INDEX(resultados!$A$2:$ZZ$2635, 512, MATCH($B$1, resultados!$A$1:$ZZ$1, 0))</f>
        <v/>
      </c>
      <c r="B518">
        <f>INDEX(resultados!$A$2:$ZZ$2635, 512, MATCH($B$2, resultados!$A$1:$ZZ$1, 0))</f>
        <v/>
      </c>
      <c r="C518">
        <f>INDEX(resultados!$A$2:$ZZ$2635, 512, MATCH($B$3, resultados!$A$1:$ZZ$1, 0))</f>
        <v/>
      </c>
    </row>
    <row r="519">
      <c r="A519">
        <f>INDEX(resultados!$A$2:$ZZ$2635, 513, MATCH($B$1, resultados!$A$1:$ZZ$1, 0))</f>
        <v/>
      </c>
      <c r="B519">
        <f>INDEX(resultados!$A$2:$ZZ$2635, 513, MATCH($B$2, resultados!$A$1:$ZZ$1, 0))</f>
        <v/>
      </c>
      <c r="C519">
        <f>INDEX(resultados!$A$2:$ZZ$2635, 513, MATCH($B$3, resultados!$A$1:$ZZ$1, 0))</f>
        <v/>
      </c>
    </row>
    <row r="520">
      <c r="A520">
        <f>INDEX(resultados!$A$2:$ZZ$2635, 514, MATCH($B$1, resultados!$A$1:$ZZ$1, 0))</f>
        <v/>
      </c>
      <c r="B520">
        <f>INDEX(resultados!$A$2:$ZZ$2635, 514, MATCH($B$2, resultados!$A$1:$ZZ$1, 0))</f>
        <v/>
      </c>
      <c r="C520">
        <f>INDEX(resultados!$A$2:$ZZ$2635, 514, MATCH($B$3, resultados!$A$1:$ZZ$1, 0))</f>
        <v/>
      </c>
    </row>
    <row r="521">
      <c r="A521">
        <f>INDEX(resultados!$A$2:$ZZ$2635, 515, MATCH($B$1, resultados!$A$1:$ZZ$1, 0))</f>
        <v/>
      </c>
      <c r="B521">
        <f>INDEX(resultados!$A$2:$ZZ$2635, 515, MATCH($B$2, resultados!$A$1:$ZZ$1, 0))</f>
        <v/>
      </c>
      <c r="C521">
        <f>INDEX(resultados!$A$2:$ZZ$2635, 515, MATCH($B$3, resultados!$A$1:$ZZ$1, 0))</f>
        <v/>
      </c>
    </row>
    <row r="522">
      <c r="A522">
        <f>INDEX(resultados!$A$2:$ZZ$2635, 516, MATCH($B$1, resultados!$A$1:$ZZ$1, 0))</f>
        <v/>
      </c>
      <c r="B522">
        <f>INDEX(resultados!$A$2:$ZZ$2635, 516, MATCH($B$2, resultados!$A$1:$ZZ$1, 0))</f>
        <v/>
      </c>
      <c r="C522">
        <f>INDEX(resultados!$A$2:$ZZ$2635, 516, MATCH($B$3, resultados!$A$1:$ZZ$1, 0))</f>
        <v/>
      </c>
    </row>
    <row r="523">
      <c r="A523">
        <f>INDEX(resultados!$A$2:$ZZ$2635, 517, MATCH($B$1, resultados!$A$1:$ZZ$1, 0))</f>
        <v/>
      </c>
      <c r="B523">
        <f>INDEX(resultados!$A$2:$ZZ$2635, 517, MATCH($B$2, resultados!$A$1:$ZZ$1, 0))</f>
        <v/>
      </c>
      <c r="C523">
        <f>INDEX(resultados!$A$2:$ZZ$2635, 517, MATCH($B$3, resultados!$A$1:$ZZ$1, 0))</f>
        <v/>
      </c>
    </row>
    <row r="524">
      <c r="A524">
        <f>INDEX(resultados!$A$2:$ZZ$2635, 518, MATCH($B$1, resultados!$A$1:$ZZ$1, 0))</f>
        <v/>
      </c>
      <c r="B524">
        <f>INDEX(resultados!$A$2:$ZZ$2635, 518, MATCH($B$2, resultados!$A$1:$ZZ$1, 0))</f>
        <v/>
      </c>
      <c r="C524">
        <f>INDEX(resultados!$A$2:$ZZ$2635, 518, MATCH($B$3, resultados!$A$1:$ZZ$1, 0))</f>
        <v/>
      </c>
    </row>
    <row r="525">
      <c r="A525">
        <f>INDEX(resultados!$A$2:$ZZ$2635, 519, MATCH($B$1, resultados!$A$1:$ZZ$1, 0))</f>
        <v/>
      </c>
      <c r="B525">
        <f>INDEX(resultados!$A$2:$ZZ$2635, 519, MATCH($B$2, resultados!$A$1:$ZZ$1, 0))</f>
        <v/>
      </c>
      <c r="C525">
        <f>INDEX(resultados!$A$2:$ZZ$2635, 519, MATCH($B$3, resultados!$A$1:$ZZ$1, 0))</f>
        <v/>
      </c>
    </row>
    <row r="526">
      <c r="A526">
        <f>INDEX(resultados!$A$2:$ZZ$2635, 520, MATCH($B$1, resultados!$A$1:$ZZ$1, 0))</f>
        <v/>
      </c>
      <c r="B526">
        <f>INDEX(resultados!$A$2:$ZZ$2635, 520, MATCH($B$2, resultados!$A$1:$ZZ$1, 0))</f>
        <v/>
      </c>
      <c r="C526">
        <f>INDEX(resultados!$A$2:$ZZ$2635, 520, MATCH($B$3, resultados!$A$1:$ZZ$1, 0))</f>
        <v/>
      </c>
    </row>
    <row r="527">
      <c r="A527">
        <f>INDEX(resultados!$A$2:$ZZ$2635, 521, MATCH($B$1, resultados!$A$1:$ZZ$1, 0))</f>
        <v/>
      </c>
      <c r="B527">
        <f>INDEX(resultados!$A$2:$ZZ$2635, 521, MATCH($B$2, resultados!$A$1:$ZZ$1, 0))</f>
        <v/>
      </c>
      <c r="C527">
        <f>INDEX(resultados!$A$2:$ZZ$2635, 521, MATCH($B$3, resultados!$A$1:$ZZ$1, 0))</f>
        <v/>
      </c>
    </row>
    <row r="528">
      <c r="A528">
        <f>INDEX(resultados!$A$2:$ZZ$2635, 522, MATCH($B$1, resultados!$A$1:$ZZ$1, 0))</f>
        <v/>
      </c>
      <c r="B528">
        <f>INDEX(resultados!$A$2:$ZZ$2635, 522, MATCH($B$2, resultados!$A$1:$ZZ$1, 0))</f>
        <v/>
      </c>
      <c r="C528">
        <f>INDEX(resultados!$A$2:$ZZ$2635, 522, MATCH($B$3, resultados!$A$1:$ZZ$1, 0))</f>
        <v/>
      </c>
    </row>
    <row r="529">
      <c r="A529">
        <f>INDEX(resultados!$A$2:$ZZ$2635, 523, MATCH($B$1, resultados!$A$1:$ZZ$1, 0))</f>
        <v/>
      </c>
      <c r="B529">
        <f>INDEX(resultados!$A$2:$ZZ$2635, 523, MATCH($B$2, resultados!$A$1:$ZZ$1, 0))</f>
        <v/>
      </c>
      <c r="C529">
        <f>INDEX(resultados!$A$2:$ZZ$2635, 523, MATCH($B$3, resultados!$A$1:$ZZ$1, 0))</f>
        <v/>
      </c>
    </row>
    <row r="530">
      <c r="A530">
        <f>INDEX(resultados!$A$2:$ZZ$2635, 524, MATCH($B$1, resultados!$A$1:$ZZ$1, 0))</f>
        <v/>
      </c>
      <c r="B530">
        <f>INDEX(resultados!$A$2:$ZZ$2635, 524, MATCH($B$2, resultados!$A$1:$ZZ$1, 0))</f>
        <v/>
      </c>
      <c r="C530">
        <f>INDEX(resultados!$A$2:$ZZ$2635, 524, MATCH($B$3, resultados!$A$1:$ZZ$1, 0))</f>
        <v/>
      </c>
    </row>
    <row r="531">
      <c r="A531">
        <f>INDEX(resultados!$A$2:$ZZ$2635, 525, MATCH($B$1, resultados!$A$1:$ZZ$1, 0))</f>
        <v/>
      </c>
      <c r="B531">
        <f>INDEX(resultados!$A$2:$ZZ$2635, 525, MATCH($B$2, resultados!$A$1:$ZZ$1, 0))</f>
        <v/>
      </c>
      <c r="C531">
        <f>INDEX(resultados!$A$2:$ZZ$2635, 525, MATCH($B$3, resultados!$A$1:$ZZ$1, 0))</f>
        <v/>
      </c>
    </row>
    <row r="532">
      <c r="A532">
        <f>INDEX(resultados!$A$2:$ZZ$2635, 526, MATCH($B$1, resultados!$A$1:$ZZ$1, 0))</f>
        <v/>
      </c>
      <c r="B532">
        <f>INDEX(resultados!$A$2:$ZZ$2635, 526, MATCH($B$2, resultados!$A$1:$ZZ$1, 0))</f>
        <v/>
      </c>
      <c r="C532">
        <f>INDEX(resultados!$A$2:$ZZ$2635, 526, MATCH($B$3, resultados!$A$1:$ZZ$1, 0))</f>
        <v/>
      </c>
    </row>
    <row r="533">
      <c r="A533">
        <f>INDEX(resultados!$A$2:$ZZ$2635, 527, MATCH($B$1, resultados!$A$1:$ZZ$1, 0))</f>
        <v/>
      </c>
      <c r="B533">
        <f>INDEX(resultados!$A$2:$ZZ$2635, 527, MATCH($B$2, resultados!$A$1:$ZZ$1, 0))</f>
        <v/>
      </c>
      <c r="C533">
        <f>INDEX(resultados!$A$2:$ZZ$2635, 527, MATCH($B$3, resultados!$A$1:$ZZ$1, 0))</f>
        <v/>
      </c>
    </row>
    <row r="534">
      <c r="A534">
        <f>INDEX(resultados!$A$2:$ZZ$2635, 528, MATCH($B$1, resultados!$A$1:$ZZ$1, 0))</f>
        <v/>
      </c>
      <c r="B534">
        <f>INDEX(resultados!$A$2:$ZZ$2635, 528, MATCH($B$2, resultados!$A$1:$ZZ$1, 0))</f>
        <v/>
      </c>
      <c r="C534">
        <f>INDEX(resultados!$A$2:$ZZ$2635, 528, MATCH($B$3, resultados!$A$1:$ZZ$1, 0))</f>
        <v/>
      </c>
    </row>
    <row r="535">
      <c r="A535">
        <f>INDEX(resultados!$A$2:$ZZ$2635, 529, MATCH($B$1, resultados!$A$1:$ZZ$1, 0))</f>
        <v/>
      </c>
      <c r="B535">
        <f>INDEX(resultados!$A$2:$ZZ$2635, 529, MATCH($B$2, resultados!$A$1:$ZZ$1, 0))</f>
        <v/>
      </c>
      <c r="C535">
        <f>INDEX(resultados!$A$2:$ZZ$2635, 529, MATCH($B$3, resultados!$A$1:$ZZ$1, 0))</f>
        <v/>
      </c>
    </row>
    <row r="536">
      <c r="A536">
        <f>INDEX(resultados!$A$2:$ZZ$2635, 530, MATCH($B$1, resultados!$A$1:$ZZ$1, 0))</f>
        <v/>
      </c>
      <c r="B536">
        <f>INDEX(resultados!$A$2:$ZZ$2635, 530, MATCH($B$2, resultados!$A$1:$ZZ$1, 0))</f>
        <v/>
      </c>
      <c r="C536">
        <f>INDEX(resultados!$A$2:$ZZ$2635, 530, MATCH($B$3, resultados!$A$1:$ZZ$1, 0))</f>
        <v/>
      </c>
    </row>
    <row r="537">
      <c r="A537">
        <f>INDEX(resultados!$A$2:$ZZ$2635, 531, MATCH($B$1, resultados!$A$1:$ZZ$1, 0))</f>
        <v/>
      </c>
      <c r="B537">
        <f>INDEX(resultados!$A$2:$ZZ$2635, 531, MATCH($B$2, resultados!$A$1:$ZZ$1, 0))</f>
        <v/>
      </c>
      <c r="C537">
        <f>INDEX(resultados!$A$2:$ZZ$2635, 531, MATCH($B$3, resultados!$A$1:$ZZ$1, 0))</f>
        <v/>
      </c>
    </row>
    <row r="538">
      <c r="A538">
        <f>INDEX(resultados!$A$2:$ZZ$2635, 532, MATCH($B$1, resultados!$A$1:$ZZ$1, 0))</f>
        <v/>
      </c>
      <c r="B538">
        <f>INDEX(resultados!$A$2:$ZZ$2635, 532, MATCH($B$2, resultados!$A$1:$ZZ$1, 0))</f>
        <v/>
      </c>
      <c r="C538">
        <f>INDEX(resultados!$A$2:$ZZ$2635, 532, MATCH($B$3, resultados!$A$1:$ZZ$1, 0))</f>
        <v/>
      </c>
    </row>
    <row r="539">
      <c r="A539">
        <f>INDEX(resultados!$A$2:$ZZ$2635, 533, MATCH($B$1, resultados!$A$1:$ZZ$1, 0))</f>
        <v/>
      </c>
      <c r="B539">
        <f>INDEX(resultados!$A$2:$ZZ$2635, 533, MATCH($B$2, resultados!$A$1:$ZZ$1, 0))</f>
        <v/>
      </c>
      <c r="C539">
        <f>INDEX(resultados!$A$2:$ZZ$2635, 533, MATCH($B$3, resultados!$A$1:$ZZ$1, 0))</f>
        <v/>
      </c>
    </row>
    <row r="540">
      <c r="A540">
        <f>INDEX(resultados!$A$2:$ZZ$2635, 534, MATCH($B$1, resultados!$A$1:$ZZ$1, 0))</f>
        <v/>
      </c>
      <c r="B540">
        <f>INDEX(resultados!$A$2:$ZZ$2635, 534, MATCH($B$2, resultados!$A$1:$ZZ$1, 0))</f>
        <v/>
      </c>
      <c r="C540">
        <f>INDEX(resultados!$A$2:$ZZ$2635, 534, MATCH($B$3, resultados!$A$1:$ZZ$1, 0))</f>
        <v/>
      </c>
    </row>
    <row r="541">
      <c r="A541">
        <f>INDEX(resultados!$A$2:$ZZ$2635, 535, MATCH($B$1, resultados!$A$1:$ZZ$1, 0))</f>
        <v/>
      </c>
      <c r="B541">
        <f>INDEX(resultados!$A$2:$ZZ$2635, 535, MATCH($B$2, resultados!$A$1:$ZZ$1, 0))</f>
        <v/>
      </c>
      <c r="C541">
        <f>INDEX(resultados!$A$2:$ZZ$2635, 535, MATCH($B$3, resultados!$A$1:$ZZ$1, 0))</f>
        <v/>
      </c>
    </row>
    <row r="542">
      <c r="A542">
        <f>INDEX(resultados!$A$2:$ZZ$2635, 536, MATCH($B$1, resultados!$A$1:$ZZ$1, 0))</f>
        <v/>
      </c>
      <c r="B542">
        <f>INDEX(resultados!$A$2:$ZZ$2635, 536, MATCH($B$2, resultados!$A$1:$ZZ$1, 0))</f>
        <v/>
      </c>
      <c r="C542">
        <f>INDEX(resultados!$A$2:$ZZ$2635, 536, MATCH($B$3, resultados!$A$1:$ZZ$1, 0))</f>
        <v/>
      </c>
    </row>
    <row r="543">
      <c r="A543">
        <f>INDEX(resultados!$A$2:$ZZ$2635, 537, MATCH($B$1, resultados!$A$1:$ZZ$1, 0))</f>
        <v/>
      </c>
      <c r="B543">
        <f>INDEX(resultados!$A$2:$ZZ$2635, 537, MATCH($B$2, resultados!$A$1:$ZZ$1, 0))</f>
        <v/>
      </c>
      <c r="C543">
        <f>INDEX(resultados!$A$2:$ZZ$2635, 537, MATCH($B$3, resultados!$A$1:$ZZ$1, 0))</f>
        <v/>
      </c>
    </row>
    <row r="544">
      <c r="A544">
        <f>INDEX(resultados!$A$2:$ZZ$2635, 538, MATCH($B$1, resultados!$A$1:$ZZ$1, 0))</f>
        <v/>
      </c>
      <c r="B544">
        <f>INDEX(resultados!$A$2:$ZZ$2635, 538, MATCH($B$2, resultados!$A$1:$ZZ$1, 0))</f>
        <v/>
      </c>
      <c r="C544">
        <f>INDEX(resultados!$A$2:$ZZ$2635, 538, MATCH($B$3, resultados!$A$1:$ZZ$1, 0))</f>
        <v/>
      </c>
    </row>
    <row r="545">
      <c r="A545">
        <f>INDEX(resultados!$A$2:$ZZ$2635, 539, MATCH($B$1, resultados!$A$1:$ZZ$1, 0))</f>
        <v/>
      </c>
      <c r="B545">
        <f>INDEX(resultados!$A$2:$ZZ$2635, 539, MATCH($B$2, resultados!$A$1:$ZZ$1, 0))</f>
        <v/>
      </c>
      <c r="C545">
        <f>INDEX(resultados!$A$2:$ZZ$2635, 539, MATCH($B$3, resultados!$A$1:$ZZ$1, 0))</f>
        <v/>
      </c>
    </row>
    <row r="546">
      <c r="A546">
        <f>INDEX(resultados!$A$2:$ZZ$2635, 540, MATCH($B$1, resultados!$A$1:$ZZ$1, 0))</f>
        <v/>
      </c>
      <c r="B546">
        <f>INDEX(resultados!$A$2:$ZZ$2635, 540, MATCH($B$2, resultados!$A$1:$ZZ$1, 0))</f>
        <v/>
      </c>
      <c r="C546">
        <f>INDEX(resultados!$A$2:$ZZ$2635, 540, MATCH($B$3, resultados!$A$1:$ZZ$1, 0))</f>
        <v/>
      </c>
    </row>
    <row r="547">
      <c r="A547">
        <f>INDEX(resultados!$A$2:$ZZ$2635, 541, MATCH($B$1, resultados!$A$1:$ZZ$1, 0))</f>
        <v/>
      </c>
      <c r="B547">
        <f>INDEX(resultados!$A$2:$ZZ$2635, 541, MATCH($B$2, resultados!$A$1:$ZZ$1, 0))</f>
        <v/>
      </c>
      <c r="C547">
        <f>INDEX(resultados!$A$2:$ZZ$2635, 541, MATCH($B$3, resultados!$A$1:$ZZ$1, 0))</f>
        <v/>
      </c>
    </row>
    <row r="548">
      <c r="A548">
        <f>INDEX(resultados!$A$2:$ZZ$2635, 542, MATCH($B$1, resultados!$A$1:$ZZ$1, 0))</f>
        <v/>
      </c>
      <c r="B548">
        <f>INDEX(resultados!$A$2:$ZZ$2635, 542, MATCH($B$2, resultados!$A$1:$ZZ$1, 0))</f>
        <v/>
      </c>
      <c r="C548">
        <f>INDEX(resultados!$A$2:$ZZ$2635, 542, MATCH($B$3, resultados!$A$1:$ZZ$1, 0))</f>
        <v/>
      </c>
    </row>
    <row r="549">
      <c r="A549">
        <f>INDEX(resultados!$A$2:$ZZ$2635, 543, MATCH($B$1, resultados!$A$1:$ZZ$1, 0))</f>
        <v/>
      </c>
      <c r="B549">
        <f>INDEX(resultados!$A$2:$ZZ$2635, 543, MATCH($B$2, resultados!$A$1:$ZZ$1, 0))</f>
        <v/>
      </c>
      <c r="C549">
        <f>INDEX(resultados!$A$2:$ZZ$2635, 543, MATCH($B$3, resultados!$A$1:$ZZ$1, 0))</f>
        <v/>
      </c>
    </row>
    <row r="550">
      <c r="A550">
        <f>INDEX(resultados!$A$2:$ZZ$2635, 544, MATCH($B$1, resultados!$A$1:$ZZ$1, 0))</f>
        <v/>
      </c>
      <c r="B550">
        <f>INDEX(resultados!$A$2:$ZZ$2635, 544, MATCH($B$2, resultados!$A$1:$ZZ$1, 0))</f>
        <v/>
      </c>
      <c r="C550">
        <f>INDEX(resultados!$A$2:$ZZ$2635, 544, MATCH($B$3, resultados!$A$1:$ZZ$1, 0))</f>
        <v/>
      </c>
    </row>
    <row r="551">
      <c r="A551">
        <f>INDEX(resultados!$A$2:$ZZ$2635, 545, MATCH($B$1, resultados!$A$1:$ZZ$1, 0))</f>
        <v/>
      </c>
      <c r="B551">
        <f>INDEX(resultados!$A$2:$ZZ$2635, 545, MATCH($B$2, resultados!$A$1:$ZZ$1, 0))</f>
        <v/>
      </c>
      <c r="C551">
        <f>INDEX(resultados!$A$2:$ZZ$2635, 545, MATCH($B$3, resultados!$A$1:$ZZ$1, 0))</f>
        <v/>
      </c>
    </row>
    <row r="552">
      <c r="A552">
        <f>INDEX(resultados!$A$2:$ZZ$2635, 546, MATCH($B$1, resultados!$A$1:$ZZ$1, 0))</f>
        <v/>
      </c>
      <c r="B552">
        <f>INDEX(resultados!$A$2:$ZZ$2635, 546, MATCH($B$2, resultados!$A$1:$ZZ$1, 0))</f>
        <v/>
      </c>
      <c r="C552">
        <f>INDEX(resultados!$A$2:$ZZ$2635, 546, MATCH($B$3, resultados!$A$1:$ZZ$1, 0))</f>
        <v/>
      </c>
    </row>
    <row r="553">
      <c r="A553">
        <f>INDEX(resultados!$A$2:$ZZ$2635, 547, MATCH($B$1, resultados!$A$1:$ZZ$1, 0))</f>
        <v/>
      </c>
      <c r="B553">
        <f>INDEX(resultados!$A$2:$ZZ$2635, 547, MATCH($B$2, resultados!$A$1:$ZZ$1, 0))</f>
        <v/>
      </c>
      <c r="C553">
        <f>INDEX(resultados!$A$2:$ZZ$2635, 547, MATCH($B$3, resultados!$A$1:$ZZ$1, 0))</f>
        <v/>
      </c>
    </row>
    <row r="554">
      <c r="A554">
        <f>INDEX(resultados!$A$2:$ZZ$2635, 548, MATCH($B$1, resultados!$A$1:$ZZ$1, 0))</f>
        <v/>
      </c>
      <c r="B554">
        <f>INDEX(resultados!$A$2:$ZZ$2635, 548, MATCH($B$2, resultados!$A$1:$ZZ$1, 0))</f>
        <v/>
      </c>
      <c r="C554">
        <f>INDEX(resultados!$A$2:$ZZ$2635, 548, MATCH($B$3, resultados!$A$1:$ZZ$1, 0))</f>
        <v/>
      </c>
    </row>
    <row r="555">
      <c r="A555">
        <f>INDEX(resultados!$A$2:$ZZ$2635, 549, MATCH($B$1, resultados!$A$1:$ZZ$1, 0))</f>
        <v/>
      </c>
      <c r="B555">
        <f>INDEX(resultados!$A$2:$ZZ$2635, 549, MATCH($B$2, resultados!$A$1:$ZZ$1, 0))</f>
        <v/>
      </c>
      <c r="C555">
        <f>INDEX(resultados!$A$2:$ZZ$2635, 549, MATCH($B$3, resultados!$A$1:$ZZ$1, 0))</f>
        <v/>
      </c>
    </row>
    <row r="556">
      <c r="A556">
        <f>INDEX(resultados!$A$2:$ZZ$2635, 550, MATCH($B$1, resultados!$A$1:$ZZ$1, 0))</f>
        <v/>
      </c>
      <c r="B556">
        <f>INDEX(resultados!$A$2:$ZZ$2635, 550, MATCH($B$2, resultados!$A$1:$ZZ$1, 0))</f>
        <v/>
      </c>
      <c r="C556">
        <f>INDEX(resultados!$A$2:$ZZ$2635, 550, MATCH($B$3, resultados!$A$1:$ZZ$1, 0))</f>
        <v/>
      </c>
    </row>
    <row r="557">
      <c r="A557">
        <f>INDEX(resultados!$A$2:$ZZ$2635, 551, MATCH($B$1, resultados!$A$1:$ZZ$1, 0))</f>
        <v/>
      </c>
      <c r="B557">
        <f>INDEX(resultados!$A$2:$ZZ$2635, 551, MATCH($B$2, resultados!$A$1:$ZZ$1, 0))</f>
        <v/>
      </c>
      <c r="C557">
        <f>INDEX(resultados!$A$2:$ZZ$2635, 551, MATCH($B$3, resultados!$A$1:$ZZ$1, 0))</f>
        <v/>
      </c>
    </row>
    <row r="558">
      <c r="A558">
        <f>INDEX(resultados!$A$2:$ZZ$2635, 552, MATCH($B$1, resultados!$A$1:$ZZ$1, 0))</f>
        <v/>
      </c>
      <c r="B558">
        <f>INDEX(resultados!$A$2:$ZZ$2635, 552, MATCH($B$2, resultados!$A$1:$ZZ$1, 0))</f>
        <v/>
      </c>
      <c r="C558">
        <f>INDEX(resultados!$A$2:$ZZ$2635, 552, MATCH($B$3, resultados!$A$1:$ZZ$1, 0))</f>
        <v/>
      </c>
    </row>
    <row r="559">
      <c r="A559">
        <f>INDEX(resultados!$A$2:$ZZ$2635, 553, MATCH($B$1, resultados!$A$1:$ZZ$1, 0))</f>
        <v/>
      </c>
      <c r="B559">
        <f>INDEX(resultados!$A$2:$ZZ$2635, 553, MATCH($B$2, resultados!$A$1:$ZZ$1, 0))</f>
        <v/>
      </c>
      <c r="C559">
        <f>INDEX(resultados!$A$2:$ZZ$2635, 553, MATCH($B$3, resultados!$A$1:$ZZ$1, 0))</f>
        <v/>
      </c>
    </row>
    <row r="560">
      <c r="A560">
        <f>INDEX(resultados!$A$2:$ZZ$2635, 554, MATCH($B$1, resultados!$A$1:$ZZ$1, 0))</f>
        <v/>
      </c>
      <c r="B560">
        <f>INDEX(resultados!$A$2:$ZZ$2635, 554, MATCH($B$2, resultados!$A$1:$ZZ$1, 0))</f>
        <v/>
      </c>
      <c r="C560">
        <f>INDEX(resultados!$A$2:$ZZ$2635, 554, MATCH($B$3, resultados!$A$1:$ZZ$1, 0))</f>
        <v/>
      </c>
    </row>
    <row r="561">
      <c r="A561">
        <f>INDEX(resultados!$A$2:$ZZ$2635, 555, MATCH($B$1, resultados!$A$1:$ZZ$1, 0))</f>
        <v/>
      </c>
      <c r="B561">
        <f>INDEX(resultados!$A$2:$ZZ$2635, 555, MATCH($B$2, resultados!$A$1:$ZZ$1, 0))</f>
        <v/>
      </c>
      <c r="C561">
        <f>INDEX(resultados!$A$2:$ZZ$2635, 555, MATCH($B$3, resultados!$A$1:$ZZ$1, 0))</f>
        <v/>
      </c>
    </row>
    <row r="562">
      <c r="A562">
        <f>INDEX(resultados!$A$2:$ZZ$2635, 556, MATCH($B$1, resultados!$A$1:$ZZ$1, 0))</f>
        <v/>
      </c>
      <c r="B562">
        <f>INDEX(resultados!$A$2:$ZZ$2635, 556, MATCH($B$2, resultados!$A$1:$ZZ$1, 0))</f>
        <v/>
      </c>
      <c r="C562">
        <f>INDEX(resultados!$A$2:$ZZ$2635, 556, MATCH($B$3, resultados!$A$1:$ZZ$1, 0))</f>
        <v/>
      </c>
    </row>
    <row r="563">
      <c r="A563">
        <f>INDEX(resultados!$A$2:$ZZ$2635, 557, MATCH($B$1, resultados!$A$1:$ZZ$1, 0))</f>
        <v/>
      </c>
      <c r="B563">
        <f>INDEX(resultados!$A$2:$ZZ$2635, 557, MATCH($B$2, resultados!$A$1:$ZZ$1, 0))</f>
        <v/>
      </c>
      <c r="C563">
        <f>INDEX(resultados!$A$2:$ZZ$2635, 557, MATCH($B$3, resultados!$A$1:$ZZ$1, 0))</f>
        <v/>
      </c>
    </row>
    <row r="564">
      <c r="A564">
        <f>INDEX(resultados!$A$2:$ZZ$2635, 558, MATCH($B$1, resultados!$A$1:$ZZ$1, 0))</f>
        <v/>
      </c>
      <c r="B564">
        <f>INDEX(resultados!$A$2:$ZZ$2635, 558, MATCH($B$2, resultados!$A$1:$ZZ$1, 0))</f>
        <v/>
      </c>
      <c r="C564">
        <f>INDEX(resultados!$A$2:$ZZ$2635, 558, MATCH($B$3, resultados!$A$1:$ZZ$1, 0))</f>
        <v/>
      </c>
    </row>
    <row r="565">
      <c r="A565">
        <f>INDEX(resultados!$A$2:$ZZ$2635, 559, MATCH($B$1, resultados!$A$1:$ZZ$1, 0))</f>
        <v/>
      </c>
      <c r="B565">
        <f>INDEX(resultados!$A$2:$ZZ$2635, 559, MATCH($B$2, resultados!$A$1:$ZZ$1, 0))</f>
        <v/>
      </c>
      <c r="C565">
        <f>INDEX(resultados!$A$2:$ZZ$2635, 559, MATCH($B$3, resultados!$A$1:$ZZ$1, 0))</f>
        <v/>
      </c>
    </row>
    <row r="566">
      <c r="A566">
        <f>INDEX(resultados!$A$2:$ZZ$2635, 560, MATCH($B$1, resultados!$A$1:$ZZ$1, 0))</f>
        <v/>
      </c>
      <c r="B566">
        <f>INDEX(resultados!$A$2:$ZZ$2635, 560, MATCH($B$2, resultados!$A$1:$ZZ$1, 0))</f>
        <v/>
      </c>
      <c r="C566">
        <f>INDEX(resultados!$A$2:$ZZ$2635, 560, MATCH($B$3, resultados!$A$1:$ZZ$1, 0))</f>
        <v/>
      </c>
    </row>
    <row r="567">
      <c r="A567">
        <f>INDEX(resultados!$A$2:$ZZ$2635, 561, MATCH($B$1, resultados!$A$1:$ZZ$1, 0))</f>
        <v/>
      </c>
      <c r="B567">
        <f>INDEX(resultados!$A$2:$ZZ$2635, 561, MATCH($B$2, resultados!$A$1:$ZZ$1, 0))</f>
        <v/>
      </c>
      <c r="C567">
        <f>INDEX(resultados!$A$2:$ZZ$2635, 561, MATCH($B$3, resultados!$A$1:$ZZ$1, 0))</f>
        <v/>
      </c>
    </row>
    <row r="568">
      <c r="A568">
        <f>INDEX(resultados!$A$2:$ZZ$2635, 562, MATCH($B$1, resultados!$A$1:$ZZ$1, 0))</f>
        <v/>
      </c>
      <c r="B568">
        <f>INDEX(resultados!$A$2:$ZZ$2635, 562, MATCH($B$2, resultados!$A$1:$ZZ$1, 0))</f>
        <v/>
      </c>
      <c r="C568">
        <f>INDEX(resultados!$A$2:$ZZ$2635, 562, MATCH($B$3, resultados!$A$1:$ZZ$1, 0))</f>
        <v/>
      </c>
    </row>
    <row r="569">
      <c r="A569">
        <f>INDEX(resultados!$A$2:$ZZ$2635, 563, MATCH($B$1, resultados!$A$1:$ZZ$1, 0))</f>
        <v/>
      </c>
      <c r="B569">
        <f>INDEX(resultados!$A$2:$ZZ$2635, 563, MATCH($B$2, resultados!$A$1:$ZZ$1, 0))</f>
        <v/>
      </c>
      <c r="C569">
        <f>INDEX(resultados!$A$2:$ZZ$2635, 563, MATCH($B$3, resultados!$A$1:$ZZ$1, 0))</f>
        <v/>
      </c>
    </row>
    <row r="570">
      <c r="A570">
        <f>INDEX(resultados!$A$2:$ZZ$2635, 564, MATCH($B$1, resultados!$A$1:$ZZ$1, 0))</f>
        <v/>
      </c>
      <c r="B570">
        <f>INDEX(resultados!$A$2:$ZZ$2635, 564, MATCH($B$2, resultados!$A$1:$ZZ$1, 0))</f>
        <v/>
      </c>
      <c r="C570">
        <f>INDEX(resultados!$A$2:$ZZ$2635, 564, MATCH($B$3, resultados!$A$1:$ZZ$1, 0))</f>
        <v/>
      </c>
    </row>
    <row r="571">
      <c r="A571">
        <f>INDEX(resultados!$A$2:$ZZ$2635, 565, MATCH($B$1, resultados!$A$1:$ZZ$1, 0))</f>
        <v/>
      </c>
      <c r="B571">
        <f>INDEX(resultados!$A$2:$ZZ$2635, 565, MATCH($B$2, resultados!$A$1:$ZZ$1, 0))</f>
        <v/>
      </c>
      <c r="C571">
        <f>INDEX(resultados!$A$2:$ZZ$2635, 565, MATCH($B$3, resultados!$A$1:$ZZ$1, 0))</f>
        <v/>
      </c>
    </row>
    <row r="572">
      <c r="A572">
        <f>INDEX(resultados!$A$2:$ZZ$2635, 566, MATCH($B$1, resultados!$A$1:$ZZ$1, 0))</f>
        <v/>
      </c>
      <c r="B572">
        <f>INDEX(resultados!$A$2:$ZZ$2635, 566, MATCH($B$2, resultados!$A$1:$ZZ$1, 0))</f>
        <v/>
      </c>
      <c r="C572">
        <f>INDEX(resultados!$A$2:$ZZ$2635, 566, MATCH($B$3, resultados!$A$1:$ZZ$1, 0))</f>
        <v/>
      </c>
    </row>
    <row r="573">
      <c r="A573">
        <f>INDEX(resultados!$A$2:$ZZ$2635, 567, MATCH($B$1, resultados!$A$1:$ZZ$1, 0))</f>
        <v/>
      </c>
      <c r="B573">
        <f>INDEX(resultados!$A$2:$ZZ$2635, 567, MATCH($B$2, resultados!$A$1:$ZZ$1, 0))</f>
        <v/>
      </c>
      <c r="C573">
        <f>INDEX(resultados!$A$2:$ZZ$2635, 567, MATCH($B$3, resultados!$A$1:$ZZ$1, 0))</f>
        <v/>
      </c>
    </row>
    <row r="574">
      <c r="A574">
        <f>INDEX(resultados!$A$2:$ZZ$2635, 568, MATCH($B$1, resultados!$A$1:$ZZ$1, 0))</f>
        <v/>
      </c>
      <c r="B574">
        <f>INDEX(resultados!$A$2:$ZZ$2635, 568, MATCH($B$2, resultados!$A$1:$ZZ$1, 0))</f>
        <v/>
      </c>
      <c r="C574">
        <f>INDEX(resultados!$A$2:$ZZ$2635, 568, MATCH($B$3, resultados!$A$1:$ZZ$1, 0))</f>
        <v/>
      </c>
    </row>
    <row r="575">
      <c r="A575">
        <f>INDEX(resultados!$A$2:$ZZ$2635, 569, MATCH($B$1, resultados!$A$1:$ZZ$1, 0))</f>
        <v/>
      </c>
      <c r="B575">
        <f>INDEX(resultados!$A$2:$ZZ$2635, 569, MATCH($B$2, resultados!$A$1:$ZZ$1, 0))</f>
        <v/>
      </c>
      <c r="C575">
        <f>INDEX(resultados!$A$2:$ZZ$2635, 569, MATCH($B$3, resultados!$A$1:$ZZ$1, 0))</f>
        <v/>
      </c>
    </row>
    <row r="576">
      <c r="A576">
        <f>INDEX(resultados!$A$2:$ZZ$2635, 570, MATCH($B$1, resultados!$A$1:$ZZ$1, 0))</f>
        <v/>
      </c>
      <c r="B576">
        <f>INDEX(resultados!$A$2:$ZZ$2635, 570, MATCH($B$2, resultados!$A$1:$ZZ$1, 0))</f>
        <v/>
      </c>
      <c r="C576">
        <f>INDEX(resultados!$A$2:$ZZ$2635, 570, MATCH($B$3, resultados!$A$1:$ZZ$1, 0))</f>
        <v/>
      </c>
    </row>
    <row r="577">
      <c r="A577">
        <f>INDEX(resultados!$A$2:$ZZ$2635, 571, MATCH($B$1, resultados!$A$1:$ZZ$1, 0))</f>
        <v/>
      </c>
      <c r="B577">
        <f>INDEX(resultados!$A$2:$ZZ$2635, 571, MATCH($B$2, resultados!$A$1:$ZZ$1, 0))</f>
        <v/>
      </c>
      <c r="C577">
        <f>INDEX(resultados!$A$2:$ZZ$2635, 571, MATCH($B$3, resultados!$A$1:$ZZ$1, 0))</f>
        <v/>
      </c>
    </row>
    <row r="578">
      <c r="A578">
        <f>INDEX(resultados!$A$2:$ZZ$2635, 572, MATCH($B$1, resultados!$A$1:$ZZ$1, 0))</f>
        <v/>
      </c>
      <c r="B578">
        <f>INDEX(resultados!$A$2:$ZZ$2635, 572, MATCH($B$2, resultados!$A$1:$ZZ$1, 0))</f>
        <v/>
      </c>
      <c r="C578">
        <f>INDEX(resultados!$A$2:$ZZ$2635, 572, MATCH($B$3, resultados!$A$1:$ZZ$1, 0))</f>
        <v/>
      </c>
    </row>
    <row r="579">
      <c r="A579">
        <f>INDEX(resultados!$A$2:$ZZ$2635, 573, MATCH($B$1, resultados!$A$1:$ZZ$1, 0))</f>
        <v/>
      </c>
      <c r="B579">
        <f>INDEX(resultados!$A$2:$ZZ$2635, 573, MATCH($B$2, resultados!$A$1:$ZZ$1, 0))</f>
        <v/>
      </c>
      <c r="C579">
        <f>INDEX(resultados!$A$2:$ZZ$2635, 573, MATCH($B$3, resultados!$A$1:$ZZ$1, 0))</f>
        <v/>
      </c>
    </row>
    <row r="580">
      <c r="A580">
        <f>INDEX(resultados!$A$2:$ZZ$2635, 574, MATCH($B$1, resultados!$A$1:$ZZ$1, 0))</f>
        <v/>
      </c>
      <c r="B580">
        <f>INDEX(resultados!$A$2:$ZZ$2635, 574, MATCH($B$2, resultados!$A$1:$ZZ$1, 0))</f>
        <v/>
      </c>
      <c r="C580">
        <f>INDEX(resultados!$A$2:$ZZ$2635, 574, MATCH($B$3, resultados!$A$1:$ZZ$1, 0))</f>
        <v/>
      </c>
    </row>
    <row r="581">
      <c r="A581">
        <f>INDEX(resultados!$A$2:$ZZ$2635, 575, MATCH($B$1, resultados!$A$1:$ZZ$1, 0))</f>
        <v/>
      </c>
      <c r="B581">
        <f>INDEX(resultados!$A$2:$ZZ$2635, 575, MATCH($B$2, resultados!$A$1:$ZZ$1, 0))</f>
        <v/>
      </c>
      <c r="C581">
        <f>INDEX(resultados!$A$2:$ZZ$2635, 575, MATCH($B$3, resultados!$A$1:$ZZ$1, 0))</f>
        <v/>
      </c>
    </row>
    <row r="582">
      <c r="A582">
        <f>INDEX(resultados!$A$2:$ZZ$2635, 576, MATCH($B$1, resultados!$A$1:$ZZ$1, 0))</f>
        <v/>
      </c>
      <c r="B582">
        <f>INDEX(resultados!$A$2:$ZZ$2635, 576, MATCH($B$2, resultados!$A$1:$ZZ$1, 0))</f>
        <v/>
      </c>
      <c r="C582">
        <f>INDEX(resultados!$A$2:$ZZ$2635, 576, MATCH($B$3, resultados!$A$1:$ZZ$1, 0))</f>
        <v/>
      </c>
    </row>
    <row r="583">
      <c r="A583">
        <f>INDEX(resultados!$A$2:$ZZ$2635, 577, MATCH($B$1, resultados!$A$1:$ZZ$1, 0))</f>
        <v/>
      </c>
      <c r="B583">
        <f>INDEX(resultados!$A$2:$ZZ$2635, 577, MATCH($B$2, resultados!$A$1:$ZZ$1, 0))</f>
        <v/>
      </c>
      <c r="C583">
        <f>INDEX(resultados!$A$2:$ZZ$2635, 577, MATCH($B$3, resultados!$A$1:$ZZ$1, 0))</f>
        <v/>
      </c>
    </row>
    <row r="584">
      <c r="A584">
        <f>INDEX(resultados!$A$2:$ZZ$2635, 578, MATCH($B$1, resultados!$A$1:$ZZ$1, 0))</f>
        <v/>
      </c>
      <c r="B584">
        <f>INDEX(resultados!$A$2:$ZZ$2635, 578, MATCH($B$2, resultados!$A$1:$ZZ$1, 0))</f>
        <v/>
      </c>
      <c r="C584">
        <f>INDEX(resultados!$A$2:$ZZ$2635, 578, MATCH($B$3, resultados!$A$1:$ZZ$1, 0))</f>
        <v/>
      </c>
    </row>
    <row r="585">
      <c r="A585">
        <f>INDEX(resultados!$A$2:$ZZ$2635, 579, MATCH($B$1, resultados!$A$1:$ZZ$1, 0))</f>
        <v/>
      </c>
      <c r="B585">
        <f>INDEX(resultados!$A$2:$ZZ$2635, 579, MATCH($B$2, resultados!$A$1:$ZZ$1, 0))</f>
        <v/>
      </c>
      <c r="C585">
        <f>INDEX(resultados!$A$2:$ZZ$2635, 579, MATCH($B$3, resultados!$A$1:$ZZ$1, 0))</f>
        <v/>
      </c>
    </row>
    <row r="586">
      <c r="A586">
        <f>INDEX(resultados!$A$2:$ZZ$2635, 580, MATCH($B$1, resultados!$A$1:$ZZ$1, 0))</f>
        <v/>
      </c>
      <c r="B586">
        <f>INDEX(resultados!$A$2:$ZZ$2635, 580, MATCH($B$2, resultados!$A$1:$ZZ$1, 0))</f>
        <v/>
      </c>
      <c r="C586">
        <f>INDEX(resultados!$A$2:$ZZ$2635, 580, MATCH($B$3, resultados!$A$1:$ZZ$1, 0))</f>
        <v/>
      </c>
    </row>
    <row r="587">
      <c r="A587">
        <f>INDEX(resultados!$A$2:$ZZ$2635, 581, MATCH($B$1, resultados!$A$1:$ZZ$1, 0))</f>
        <v/>
      </c>
      <c r="B587">
        <f>INDEX(resultados!$A$2:$ZZ$2635, 581, MATCH($B$2, resultados!$A$1:$ZZ$1, 0))</f>
        <v/>
      </c>
      <c r="C587">
        <f>INDEX(resultados!$A$2:$ZZ$2635, 581, MATCH($B$3, resultados!$A$1:$ZZ$1, 0))</f>
        <v/>
      </c>
    </row>
    <row r="588">
      <c r="A588">
        <f>INDEX(resultados!$A$2:$ZZ$2635, 582, MATCH($B$1, resultados!$A$1:$ZZ$1, 0))</f>
        <v/>
      </c>
      <c r="B588">
        <f>INDEX(resultados!$A$2:$ZZ$2635, 582, MATCH($B$2, resultados!$A$1:$ZZ$1, 0))</f>
        <v/>
      </c>
      <c r="C588">
        <f>INDEX(resultados!$A$2:$ZZ$2635, 582, MATCH($B$3, resultados!$A$1:$ZZ$1, 0))</f>
        <v/>
      </c>
    </row>
    <row r="589">
      <c r="A589">
        <f>INDEX(resultados!$A$2:$ZZ$2635, 583, MATCH($B$1, resultados!$A$1:$ZZ$1, 0))</f>
        <v/>
      </c>
      <c r="B589">
        <f>INDEX(resultados!$A$2:$ZZ$2635, 583, MATCH($B$2, resultados!$A$1:$ZZ$1, 0))</f>
        <v/>
      </c>
      <c r="C589">
        <f>INDEX(resultados!$A$2:$ZZ$2635, 583, MATCH($B$3, resultados!$A$1:$ZZ$1, 0))</f>
        <v/>
      </c>
    </row>
    <row r="590">
      <c r="A590">
        <f>INDEX(resultados!$A$2:$ZZ$2635, 584, MATCH($B$1, resultados!$A$1:$ZZ$1, 0))</f>
        <v/>
      </c>
      <c r="B590">
        <f>INDEX(resultados!$A$2:$ZZ$2635, 584, MATCH($B$2, resultados!$A$1:$ZZ$1, 0))</f>
        <v/>
      </c>
      <c r="C590">
        <f>INDEX(resultados!$A$2:$ZZ$2635, 584, MATCH($B$3, resultados!$A$1:$ZZ$1, 0))</f>
        <v/>
      </c>
    </row>
    <row r="591">
      <c r="A591">
        <f>INDEX(resultados!$A$2:$ZZ$2635, 585, MATCH($B$1, resultados!$A$1:$ZZ$1, 0))</f>
        <v/>
      </c>
      <c r="B591">
        <f>INDEX(resultados!$A$2:$ZZ$2635, 585, MATCH($B$2, resultados!$A$1:$ZZ$1, 0))</f>
        <v/>
      </c>
      <c r="C591">
        <f>INDEX(resultados!$A$2:$ZZ$2635, 585, MATCH($B$3, resultados!$A$1:$ZZ$1, 0))</f>
        <v/>
      </c>
    </row>
    <row r="592">
      <c r="A592">
        <f>INDEX(resultados!$A$2:$ZZ$2635, 586, MATCH($B$1, resultados!$A$1:$ZZ$1, 0))</f>
        <v/>
      </c>
      <c r="B592">
        <f>INDEX(resultados!$A$2:$ZZ$2635, 586, MATCH($B$2, resultados!$A$1:$ZZ$1, 0))</f>
        <v/>
      </c>
      <c r="C592">
        <f>INDEX(resultados!$A$2:$ZZ$2635, 586, MATCH($B$3, resultados!$A$1:$ZZ$1, 0))</f>
        <v/>
      </c>
    </row>
    <row r="593">
      <c r="A593">
        <f>INDEX(resultados!$A$2:$ZZ$2635, 587, MATCH($B$1, resultados!$A$1:$ZZ$1, 0))</f>
        <v/>
      </c>
      <c r="B593">
        <f>INDEX(resultados!$A$2:$ZZ$2635, 587, MATCH($B$2, resultados!$A$1:$ZZ$1, 0))</f>
        <v/>
      </c>
      <c r="C593">
        <f>INDEX(resultados!$A$2:$ZZ$2635, 587, MATCH($B$3, resultados!$A$1:$ZZ$1, 0))</f>
        <v/>
      </c>
    </row>
    <row r="594">
      <c r="A594">
        <f>INDEX(resultados!$A$2:$ZZ$2635, 588, MATCH($B$1, resultados!$A$1:$ZZ$1, 0))</f>
        <v/>
      </c>
      <c r="B594">
        <f>INDEX(resultados!$A$2:$ZZ$2635, 588, MATCH($B$2, resultados!$A$1:$ZZ$1, 0))</f>
        <v/>
      </c>
      <c r="C594">
        <f>INDEX(resultados!$A$2:$ZZ$2635, 588, MATCH($B$3, resultados!$A$1:$ZZ$1, 0))</f>
        <v/>
      </c>
    </row>
    <row r="595">
      <c r="A595">
        <f>INDEX(resultados!$A$2:$ZZ$2635, 589, MATCH($B$1, resultados!$A$1:$ZZ$1, 0))</f>
        <v/>
      </c>
      <c r="B595">
        <f>INDEX(resultados!$A$2:$ZZ$2635, 589, MATCH($B$2, resultados!$A$1:$ZZ$1, 0))</f>
        <v/>
      </c>
      <c r="C595">
        <f>INDEX(resultados!$A$2:$ZZ$2635, 589, MATCH($B$3, resultados!$A$1:$ZZ$1, 0))</f>
        <v/>
      </c>
    </row>
    <row r="596">
      <c r="A596">
        <f>INDEX(resultados!$A$2:$ZZ$2635, 590, MATCH($B$1, resultados!$A$1:$ZZ$1, 0))</f>
        <v/>
      </c>
      <c r="B596">
        <f>INDEX(resultados!$A$2:$ZZ$2635, 590, MATCH($B$2, resultados!$A$1:$ZZ$1, 0))</f>
        <v/>
      </c>
      <c r="C596">
        <f>INDEX(resultados!$A$2:$ZZ$2635, 590, MATCH($B$3, resultados!$A$1:$ZZ$1, 0))</f>
        <v/>
      </c>
    </row>
    <row r="597">
      <c r="A597">
        <f>INDEX(resultados!$A$2:$ZZ$2635, 591, MATCH($B$1, resultados!$A$1:$ZZ$1, 0))</f>
        <v/>
      </c>
      <c r="B597">
        <f>INDEX(resultados!$A$2:$ZZ$2635, 591, MATCH($B$2, resultados!$A$1:$ZZ$1, 0))</f>
        <v/>
      </c>
      <c r="C597">
        <f>INDEX(resultados!$A$2:$ZZ$2635, 591, MATCH($B$3, resultados!$A$1:$ZZ$1, 0))</f>
        <v/>
      </c>
    </row>
    <row r="598">
      <c r="A598">
        <f>INDEX(resultados!$A$2:$ZZ$2635, 592, MATCH($B$1, resultados!$A$1:$ZZ$1, 0))</f>
        <v/>
      </c>
      <c r="B598">
        <f>INDEX(resultados!$A$2:$ZZ$2635, 592, MATCH($B$2, resultados!$A$1:$ZZ$1, 0))</f>
        <v/>
      </c>
      <c r="C598">
        <f>INDEX(resultados!$A$2:$ZZ$2635, 592, MATCH($B$3, resultados!$A$1:$ZZ$1, 0))</f>
        <v/>
      </c>
    </row>
    <row r="599">
      <c r="A599">
        <f>INDEX(resultados!$A$2:$ZZ$2635, 593, MATCH($B$1, resultados!$A$1:$ZZ$1, 0))</f>
        <v/>
      </c>
      <c r="B599">
        <f>INDEX(resultados!$A$2:$ZZ$2635, 593, MATCH($B$2, resultados!$A$1:$ZZ$1, 0))</f>
        <v/>
      </c>
      <c r="C599">
        <f>INDEX(resultados!$A$2:$ZZ$2635, 593, MATCH($B$3, resultados!$A$1:$ZZ$1, 0))</f>
        <v/>
      </c>
    </row>
    <row r="600">
      <c r="A600">
        <f>INDEX(resultados!$A$2:$ZZ$2635, 594, MATCH($B$1, resultados!$A$1:$ZZ$1, 0))</f>
        <v/>
      </c>
      <c r="B600">
        <f>INDEX(resultados!$A$2:$ZZ$2635, 594, MATCH($B$2, resultados!$A$1:$ZZ$1, 0))</f>
        <v/>
      </c>
      <c r="C600">
        <f>INDEX(resultados!$A$2:$ZZ$2635, 594, MATCH($B$3, resultados!$A$1:$ZZ$1, 0))</f>
        <v/>
      </c>
    </row>
    <row r="601">
      <c r="A601">
        <f>INDEX(resultados!$A$2:$ZZ$2635, 595, MATCH($B$1, resultados!$A$1:$ZZ$1, 0))</f>
        <v/>
      </c>
      <c r="B601">
        <f>INDEX(resultados!$A$2:$ZZ$2635, 595, MATCH($B$2, resultados!$A$1:$ZZ$1, 0))</f>
        <v/>
      </c>
      <c r="C601">
        <f>INDEX(resultados!$A$2:$ZZ$2635, 595, MATCH($B$3, resultados!$A$1:$ZZ$1, 0))</f>
        <v/>
      </c>
    </row>
    <row r="602">
      <c r="A602">
        <f>INDEX(resultados!$A$2:$ZZ$2635, 596, MATCH($B$1, resultados!$A$1:$ZZ$1, 0))</f>
        <v/>
      </c>
      <c r="B602">
        <f>INDEX(resultados!$A$2:$ZZ$2635, 596, MATCH($B$2, resultados!$A$1:$ZZ$1, 0))</f>
        <v/>
      </c>
      <c r="C602">
        <f>INDEX(resultados!$A$2:$ZZ$2635, 596, MATCH($B$3, resultados!$A$1:$ZZ$1, 0))</f>
        <v/>
      </c>
    </row>
    <row r="603">
      <c r="A603">
        <f>INDEX(resultados!$A$2:$ZZ$2635, 597, MATCH($B$1, resultados!$A$1:$ZZ$1, 0))</f>
        <v/>
      </c>
      <c r="B603">
        <f>INDEX(resultados!$A$2:$ZZ$2635, 597, MATCH($B$2, resultados!$A$1:$ZZ$1, 0))</f>
        <v/>
      </c>
      <c r="C603">
        <f>INDEX(resultados!$A$2:$ZZ$2635, 597, MATCH($B$3, resultados!$A$1:$ZZ$1, 0))</f>
        <v/>
      </c>
    </row>
    <row r="604">
      <c r="A604">
        <f>INDEX(resultados!$A$2:$ZZ$2635, 598, MATCH($B$1, resultados!$A$1:$ZZ$1, 0))</f>
        <v/>
      </c>
      <c r="B604">
        <f>INDEX(resultados!$A$2:$ZZ$2635, 598, MATCH($B$2, resultados!$A$1:$ZZ$1, 0))</f>
        <v/>
      </c>
      <c r="C604">
        <f>INDEX(resultados!$A$2:$ZZ$2635, 598, MATCH($B$3, resultados!$A$1:$ZZ$1, 0))</f>
        <v/>
      </c>
    </row>
    <row r="605">
      <c r="A605">
        <f>INDEX(resultados!$A$2:$ZZ$2635, 599, MATCH($B$1, resultados!$A$1:$ZZ$1, 0))</f>
        <v/>
      </c>
      <c r="B605">
        <f>INDEX(resultados!$A$2:$ZZ$2635, 599, MATCH($B$2, resultados!$A$1:$ZZ$1, 0))</f>
        <v/>
      </c>
      <c r="C605">
        <f>INDEX(resultados!$A$2:$ZZ$2635, 599, MATCH($B$3, resultados!$A$1:$ZZ$1, 0))</f>
        <v/>
      </c>
    </row>
    <row r="606">
      <c r="A606">
        <f>INDEX(resultados!$A$2:$ZZ$2635, 600, MATCH($B$1, resultados!$A$1:$ZZ$1, 0))</f>
        <v/>
      </c>
      <c r="B606">
        <f>INDEX(resultados!$A$2:$ZZ$2635, 600, MATCH($B$2, resultados!$A$1:$ZZ$1, 0))</f>
        <v/>
      </c>
      <c r="C606">
        <f>INDEX(resultados!$A$2:$ZZ$2635, 600, MATCH($B$3, resultados!$A$1:$ZZ$1, 0))</f>
        <v/>
      </c>
    </row>
    <row r="607">
      <c r="A607">
        <f>INDEX(resultados!$A$2:$ZZ$2635, 601, MATCH($B$1, resultados!$A$1:$ZZ$1, 0))</f>
        <v/>
      </c>
      <c r="B607">
        <f>INDEX(resultados!$A$2:$ZZ$2635, 601, MATCH($B$2, resultados!$A$1:$ZZ$1, 0))</f>
        <v/>
      </c>
      <c r="C607">
        <f>INDEX(resultados!$A$2:$ZZ$2635, 601, MATCH($B$3, resultados!$A$1:$ZZ$1, 0))</f>
        <v/>
      </c>
    </row>
    <row r="608">
      <c r="A608">
        <f>INDEX(resultados!$A$2:$ZZ$2635, 602, MATCH($B$1, resultados!$A$1:$ZZ$1, 0))</f>
        <v/>
      </c>
      <c r="B608">
        <f>INDEX(resultados!$A$2:$ZZ$2635, 602, MATCH($B$2, resultados!$A$1:$ZZ$1, 0))</f>
        <v/>
      </c>
      <c r="C608">
        <f>INDEX(resultados!$A$2:$ZZ$2635, 602, MATCH($B$3, resultados!$A$1:$ZZ$1, 0))</f>
        <v/>
      </c>
    </row>
    <row r="609">
      <c r="A609">
        <f>INDEX(resultados!$A$2:$ZZ$2635, 603, MATCH($B$1, resultados!$A$1:$ZZ$1, 0))</f>
        <v/>
      </c>
      <c r="B609">
        <f>INDEX(resultados!$A$2:$ZZ$2635, 603, MATCH($B$2, resultados!$A$1:$ZZ$1, 0))</f>
        <v/>
      </c>
      <c r="C609">
        <f>INDEX(resultados!$A$2:$ZZ$2635, 603, MATCH($B$3, resultados!$A$1:$ZZ$1, 0))</f>
        <v/>
      </c>
    </row>
    <row r="610">
      <c r="A610">
        <f>INDEX(resultados!$A$2:$ZZ$2635, 604, MATCH($B$1, resultados!$A$1:$ZZ$1, 0))</f>
        <v/>
      </c>
      <c r="B610">
        <f>INDEX(resultados!$A$2:$ZZ$2635, 604, MATCH($B$2, resultados!$A$1:$ZZ$1, 0))</f>
        <v/>
      </c>
      <c r="C610">
        <f>INDEX(resultados!$A$2:$ZZ$2635, 604, MATCH($B$3, resultados!$A$1:$ZZ$1, 0))</f>
        <v/>
      </c>
    </row>
    <row r="611">
      <c r="A611">
        <f>INDEX(resultados!$A$2:$ZZ$2635, 605, MATCH($B$1, resultados!$A$1:$ZZ$1, 0))</f>
        <v/>
      </c>
      <c r="B611">
        <f>INDEX(resultados!$A$2:$ZZ$2635, 605, MATCH($B$2, resultados!$A$1:$ZZ$1, 0))</f>
        <v/>
      </c>
      <c r="C611">
        <f>INDEX(resultados!$A$2:$ZZ$2635, 605, MATCH($B$3, resultados!$A$1:$ZZ$1, 0))</f>
        <v/>
      </c>
    </row>
    <row r="612">
      <c r="A612">
        <f>INDEX(resultados!$A$2:$ZZ$2635, 606, MATCH($B$1, resultados!$A$1:$ZZ$1, 0))</f>
        <v/>
      </c>
      <c r="B612">
        <f>INDEX(resultados!$A$2:$ZZ$2635, 606, MATCH($B$2, resultados!$A$1:$ZZ$1, 0))</f>
        <v/>
      </c>
      <c r="C612">
        <f>INDEX(resultados!$A$2:$ZZ$2635, 606, MATCH($B$3, resultados!$A$1:$ZZ$1, 0))</f>
        <v/>
      </c>
    </row>
    <row r="613">
      <c r="A613">
        <f>INDEX(resultados!$A$2:$ZZ$2635, 607, MATCH($B$1, resultados!$A$1:$ZZ$1, 0))</f>
        <v/>
      </c>
      <c r="B613">
        <f>INDEX(resultados!$A$2:$ZZ$2635, 607, MATCH($B$2, resultados!$A$1:$ZZ$1, 0))</f>
        <v/>
      </c>
      <c r="C613">
        <f>INDEX(resultados!$A$2:$ZZ$2635, 607, MATCH($B$3, resultados!$A$1:$ZZ$1, 0))</f>
        <v/>
      </c>
    </row>
    <row r="614">
      <c r="A614">
        <f>INDEX(resultados!$A$2:$ZZ$2635, 608, MATCH($B$1, resultados!$A$1:$ZZ$1, 0))</f>
        <v/>
      </c>
      <c r="B614">
        <f>INDEX(resultados!$A$2:$ZZ$2635, 608, MATCH($B$2, resultados!$A$1:$ZZ$1, 0))</f>
        <v/>
      </c>
      <c r="C614">
        <f>INDEX(resultados!$A$2:$ZZ$2635, 608, MATCH($B$3, resultados!$A$1:$ZZ$1, 0))</f>
        <v/>
      </c>
    </row>
    <row r="615">
      <c r="A615">
        <f>INDEX(resultados!$A$2:$ZZ$2635, 609, MATCH($B$1, resultados!$A$1:$ZZ$1, 0))</f>
        <v/>
      </c>
      <c r="B615">
        <f>INDEX(resultados!$A$2:$ZZ$2635, 609, MATCH($B$2, resultados!$A$1:$ZZ$1, 0))</f>
        <v/>
      </c>
      <c r="C615">
        <f>INDEX(resultados!$A$2:$ZZ$2635, 609, MATCH($B$3, resultados!$A$1:$ZZ$1, 0))</f>
        <v/>
      </c>
    </row>
    <row r="616">
      <c r="A616">
        <f>INDEX(resultados!$A$2:$ZZ$2635, 610, MATCH($B$1, resultados!$A$1:$ZZ$1, 0))</f>
        <v/>
      </c>
      <c r="B616">
        <f>INDEX(resultados!$A$2:$ZZ$2635, 610, MATCH($B$2, resultados!$A$1:$ZZ$1, 0))</f>
        <v/>
      </c>
      <c r="C616">
        <f>INDEX(resultados!$A$2:$ZZ$2635, 610, MATCH($B$3, resultados!$A$1:$ZZ$1, 0))</f>
        <v/>
      </c>
    </row>
    <row r="617">
      <c r="A617">
        <f>INDEX(resultados!$A$2:$ZZ$2635, 611, MATCH($B$1, resultados!$A$1:$ZZ$1, 0))</f>
        <v/>
      </c>
      <c r="B617">
        <f>INDEX(resultados!$A$2:$ZZ$2635, 611, MATCH($B$2, resultados!$A$1:$ZZ$1, 0))</f>
        <v/>
      </c>
      <c r="C617">
        <f>INDEX(resultados!$A$2:$ZZ$2635, 611, MATCH($B$3, resultados!$A$1:$ZZ$1, 0))</f>
        <v/>
      </c>
    </row>
    <row r="618">
      <c r="A618">
        <f>INDEX(resultados!$A$2:$ZZ$2635, 612, MATCH($B$1, resultados!$A$1:$ZZ$1, 0))</f>
        <v/>
      </c>
      <c r="B618">
        <f>INDEX(resultados!$A$2:$ZZ$2635, 612, MATCH($B$2, resultados!$A$1:$ZZ$1, 0))</f>
        <v/>
      </c>
      <c r="C618">
        <f>INDEX(resultados!$A$2:$ZZ$2635, 612, MATCH($B$3, resultados!$A$1:$ZZ$1, 0))</f>
        <v/>
      </c>
    </row>
    <row r="619">
      <c r="A619">
        <f>INDEX(resultados!$A$2:$ZZ$2635, 613, MATCH($B$1, resultados!$A$1:$ZZ$1, 0))</f>
        <v/>
      </c>
      <c r="B619">
        <f>INDEX(resultados!$A$2:$ZZ$2635, 613, MATCH($B$2, resultados!$A$1:$ZZ$1, 0))</f>
        <v/>
      </c>
      <c r="C619">
        <f>INDEX(resultados!$A$2:$ZZ$2635, 613, MATCH($B$3, resultados!$A$1:$ZZ$1, 0))</f>
        <v/>
      </c>
    </row>
    <row r="620">
      <c r="A620">
        <f>INDEX(resultados!$A$2:$ZZ$2635, 614, MATCH($B$1, resultados!$A$1:$ZZ$1, 0))</f>
        <v/>
      </c>
      <c r="B620">
        <f>INDEX(resultados!$A$2:$ZZ$2635, 614, MATCH($B$2, resultados!$A$1:$ZZ$1, 0))</f>
        <v/>
      </c>
      <c r="C620">
        <f>INDEX(resultados!$A$2:$ZZ$2635, 614, MATCH($B$3, resultados!$A$1:$ZZ$1, 0))</f>
        <v/>
      </c>
    </row>
    <row r="621">
      <c r="A621">
        <f>INDEX(resultados!$A$2:$ZZ$2635, 615, MATCH($B$1, resultados!$A$1:$ZZ$1, 0))</f>
        <v/>
      </c>
      <c r="B621">
        <f>INDEX(resultados!$A$2:$ZZ$2635, 615, MATCH($B$2, resultados!$A$1:$ZZ$1, 0))</f>
        <v/>
      </c>
      <c r="C621">
        <f>INDEX(resultados!$A$2:$ZZ$2635, 615, MATCH($B$3, resultados!$A$1:$ZZ$1, 0))</f>
        <v/>
      </c>
    </row>
    <row r="622">
      <c r="A622">
        <f>INDEX(resultados!$A$2:$ZZ$2635, 616, MATCH($B$1, resultados!$A$1:$ZZ$1, 0))</f>
        <v/>
      </c>
      <c r="B622">
        <f>INDEX(resultados!$A$2:$ZZ$2635, 616, MATCH($B$2, resultados!$A$1:$ZZ$1, 0))</f>
        <v/>
      </c>
      <c r="C622">
        <f>INDEX(resultados!$A$2:$ZZ$2635, 616, MATCH($B$3, resultados!$A$1:$ZZ$1, 0))</f>
        <v/>
      </c>
    </row>
    <row r="623">
      <c r="A623">
        <f>INDEX(resultados!$A$2:$ZZ$2635, 617, MATCH($B$1, resultados!$A$1:$ZZ$1, 0))</f>
        <v/>
      </c>
      <c r="B623">
        <f>INDEX(resultados!$A$2:$ZZ$2635, 617, MATCH($B$2, resultados!$A$1:$ZZ$1, 0))</f>
        <v/>
      </c>
      <c r="C623">
        <f>INDEX(resultados!$A$2:$ZZ$2635, 617, MATCH($B$3, resultados!$A$1:$ZZ$1, 0))</f>
        <v/>
      </c>
    </row>
    <row r="624">
      <c r="A624">
        <f>INDEX(resultados!$A$2:$ZZ$2635, 618, MATCH($B$1, resultados!$A$1:$ZZ$1, 0))</f>
        <v/>
      </c>
      <c r="B624">
        <f>INDEX(resultados!$A$2:$ZZ$2635, 618, MATCH($B$2, resultados!$A$1:$ZZ$1, 0))</f>
        <v/>
      </c>
      <c r="C624">
        <f>INDEX(resultados!$A$2:$ZZ$2635, 618, MATCH($B$3, resultados!$A$1:$ZZ$1, 0))</f>
        <v/>
      </c>
    </row>
    <row r="625">
      <c r="A625">
        <f>INDEX(resultados!$A$2:$ZZ$2635, 619, MATCH($B$1, resultados!$A$1:$ZZ$1, 0))</f>
        <v/>
      </c>
      <c r="B625">
        <f>INDEX(resultados!$A$2:$ZZ$2635, 619, MATCH($B$2, resultados!$A$1:$ZZ$1, 0))</f>
        <v/>
      </c>
      <c r="C625">
        <f>INDEX(resultados!$A$2:$ZZ$2635, 619, MATCH($B$3, resultados!$A$1:$ZZ$1, 0))</f>
        <v/>
      </c>
    </row>
    <row r="626">
      <c r="A626">
        <f>INDEX(resultados!$A$2:$ZZ$2635, 620, MATCH($B$1, resultados!$A$1:$ZZ$1, 0))</f>
        <v/>
      </c>
      <c r="B626">
        <f>INDEX(resultados!$A$2:$ZZ$2635, 620, MATCH($B$2, resultados!$A$1:$ZZ$1, 0))</f>
        <v/>
      </c>
      <c r="C626">
        <f>INDEX(resultados!$A$2:$ZZ$2635, 620, MATCH($B$3, resultados!$A$1:$ZZ$1, 0))</f>
        <v/>
      </c>
    </row>
    <row r="627">
      <c r="A627">
        <f>INDEX(resultados!$A$2:$ZZ$2635, 621, MATCH($B$1, resultados!$A$1:$ZZ$1, 0))</f>
        <v/>
      </c>
      <c r="B627">
        <f>INDEX(resultados!$A$2:$ZZ$2635, 621, MATCH($B$2, resultados!$A$1:$ZZ$1, 0))</f>
        <v/>
      </c>
      <c r="C627">
        <f>INDEX(resultados!$A$2:$ZZ$2635, 621, MATCH($B$3, resultados!$A$1:$ZZ$1, 0))</f>
        <v/>
      </c>
    </row>
    <row r="628">
      <c r="A628">
        <f>INDEX(resultados!$A$2:$ZZ$2635, 622, MATCH($B$1, resultados!$A$1:$ZZ$1, 0))</f>
        <v/>
      </c>
      <c r="B628">
        <f>INDEX(resultados!$A$2:$ZZ$2635, 622, MATCH($B$2, resultados!$A$1:$ZZ$1, 0))</f>
        <v/>
      </c>
      <c r="C628">
        <f>INDEX(resultados!$A$2:$ZZ$2635, 622, MATCH($B$3, resultados!$A$1:$ZZ$1, 0))</f>
        <v/>
      </c>
    </row>
    <row r="629">
      <c r="A629">
        <f>INDEX(resultados!$A$2:$ZZ$2635, 623, MATCH($B$1, resultados!$A$1:$ZZ$1, 0))</f>
        <v/>
      </c>
      <c r="B629">
        <f>INDEX(resultados!$A$2:$ZZ$2635, 623, MATCH($B$2, resultados!$A$1:$ZZ$1, 0))</f>
        <v/>
      </c>
      <c r="C629">
        <f>INDEX(resultados!$A$2:$ZZ$2635, 623, MATCH($B$3, resultados!$A$1:$ZZ$1, 0))</f>
        <v/>
      </c>
    </row>
    <row r="630">
      <c r="A630">
        <f>INDEX(resultados!$A$2:$ZZ$2635, 624, MATCH($B$1, resultados!$A$1:$ZZ$1, 0))</f>
        <v/>
      </c>
      <c r="B630">
        <f>INDEX(resultados!$A$2:$ZZ$2635, 624, MATCH($B$2, resultados!$A$1:$ZZ$1, 0))</f>
        <v/>
      </c>
      <c r="C630">
        <f>INDEX(resultados!$A$2:$ZZ$2635, 624, MATCH($B$3, resultados!$A$1:$ZZ$1, 0))</f>
        <v/>
      </c>
    </row>
    <row r="631">
      <c r="A631">
        <f>INDEX(resultados!$A$2:$ZZ$2635, 625, MATCH($B$1, resultados!$A$1:$ZZ$1, 0))</f>
        <v/>
      </c>
      <c r="B631">
        <f>INDEX(resultados!$A$2:$ZZ$2635, 625, MATCH($B$2, resultados!$A$1:$ZZ$1, 0))</f>
        <v/>
      </c>
      <c r="C631">
        <f>INDEX(resultados!$A$2:$ZZ$2635, 625, MATCH($B$3, resultados!$A$1:$ZZ$1, 0))</f>
        <v/>
      </c>
    </row>
    <row r="632">
      <c r="A632">
        <f>INDEX(resultados!$A$2:$ZZ$2635, 626, MATCH($B$1, resultados!$A$1:$ZZ$1, 0))</f>
        <v/>
      </c>
      <c r="B632">
        <f>INDEX(resultados!$A$2:$ZZ$2635, 626, MATCH($B$2, resultados!$A$1:$ZZ$1, 0))</f>
        <v/>
      </c>
      <c r="C632">
        <f>INDEX(resultados!$A$2:$ZZ$2635, 626, MATCH($B$3, resultados!$A$1:$ZZ$1, 0))</f>
        <v/>
      </c>
    </row>
    <row r="633">
      <c r="A633">
        <f>INDEX(resultados!$A$2:$ZZ$2635, 627, MATCH($B$1, resultados!$A$1:$ZZ$1, 0))</f>
        <v/>
      </c>
      <c r="B633">
        <f>INDEX(resultados!$A$2:$ZZ$2635, 627, MATCH($B$2, resultados!$A$1:$ZZ$1, 0))</f>
        <v/>
      </c>
      <c r="C633">
        <f>INDEX(resultados!$A$2:$ZZ$2635, 627, MATCH($B$3, resultados!$A$1:$ZZ$1, 0))</f>
        <v/>
      </c>
    </row>
    <row r="634">
      <c r="A634">
        <f>INDEX(resultados!$A$2:$ZZ$2635, 628, MATCH($B$1, resultados!$A$1:$ZZ$1, 0))</f>
        <v/>
      </c>
      <c r="B634">
        <f>INDEX(resultados!$A$2:$ZZ$2635, 628, MATCH($B$2, resultados!$A$1:$ZZ$1, 0))</f>
        <v/>
      </c>
      <c r="C634">
        <f>INDEX(resultados!$A$2:$ZZ$2635, 628, MATCH($B$3, resultados!$A$1:$ZZ$1, 0))</f>
        <v/>
      </c>
    </row>
    <row r="635">
      <c r="A635">
        <f>INDEX(resultados!$A$2:$ZZ$2635, 629, MATCH($B$1, resultados!$A$1:$ZZ$1, 0))</f>
        <v/>
      </c>
      <c r="B635">
        <f>INDEX(resultados!$A$2:$ZZ$2635, 629, MATCH($B$2, resultados!$A$1:$ZZ$1, 0))</f>
        <v/>
      </c>
      <c r="C635">
        <f>INDEX(resultados!$A$2:$ZZ$2635, 629, MATCH($B$3, resultados!$A$1:$ZZ$1, 0))</f>
        <v/>
      </c>
    </row>
    <row r="636">
      <c r="A636">
        <f>INDEX(resultados!$A$2:$ZZ$2635, 630, MATCH($B$1, resultados!$A$1:$ZZ$1, 0))</f>
        <v/>
      </c>
      <c r="B636">
        <f>INDEX(resultados!$A$2:$ZZ$2635, 630, MATCH($B$2, resultados!$A$1:$ZZ$1, 0))</f>
        <v/>
      </c>
      <c r="C636">
        <f>INDEX(resultados!$A$2:$ZZ$2635, 630, MATCH($B$3, resultados!$A$1:$ZZ$1, 0))</f>
        <v/>
      </c>
    </row>
    <row r="637">
      <c r="A637">
        <f>INDEX(resultados!$A$2:$ZZ$2635, 631, MATCH($B$1, resultados!$A$1:$ZZ$1, 0))</f>
        <v/>
      </c>
      <c r="B637">
        <f>INDEX(resultados!$A$2:$ZZ$2635, 631, MATCH($B$2, resultados!$A$1:$ZZ$1, 0))</f>
        <v/>
      </c>
      <c r="C637">
        <f>INDEX(resultados!$A$2:$ZZ$2635, 631, MATCH($B$3, resultados!$A$1:$ZZ$1, 0))</f>
        <v/>
      </c>
    </row>
    <row r="638">
      <c r="A638">
        <f>INDEX(resultados!$A$2:$ZZ$2635, 632, MATCH($B$1, resultados!$A$1:$ZZ$1, 0))</f>
        <v/>
      </c>
      <c r="B638">
        <f>INDEX(resultados!$A$2:$ZZ$2635, 632, MATCH($B$2, resultados!$A$1:$ZZ$1, 0))</f>
        <v/>
      </c>
      <c r="C638">
        <f>INDEX(resultados!$A$2:$ZZ$2635, 632, MATCH($B$3, resultados!$A$1:$ZZ$1, 0))</f>
        <v/>
      </c>
    </row>
    <row r="639">
      <c r="A639">
        <f>INDEX(resultados!$A$2:$ZZ$2635, 633, MATCH($B$1, resultados!$A$1:$ZZ$1, 0))</f>
        <v/>
      </c>
      <c r="B639">
        <f>INDEX(resultados!$A$2:$ZZ$2635, 633, MATCH($B$2, resultados!$A$1:$ZZ$1, 0))</f>
        <v/>
      </c>
      <c r="C639">
        <f>INDEX(resultados!$A$2:$ZZ$2635, 633, MATCH($B$3, resultados!$A$1:$ZZ$1, 0))</f>
        <v/>
      </c>
    </row>
    <row r="640">
      <c r="A640">
        <f>INDEX(resultados!$A$2:$ZZ$2635, 634, MATCH($B$1, resultados!$A$1:$ZZ$1, 0))</f>
        <v/>
      </c>
      <c r="B640">
        <f>INDEX(resultados!$A$2:$ZZ$2635, 634, MATCH($B$2, resultados!$A$1:$ZZ$1, 0))</f>
        <v/>
      </c>
      <c r="C640">
        <f>INDEX(resultados!$A$2:$ZZ$2635, 634, MATCH($B$3, resultados!$A$1:$ZZ$1, 0))</f>
        <v/>
      </c>
    </row>
    <row r="641">
      <c r="A641">
        <f>INDEX(resultados!$A$2:$ZZ$2635, 635, MATCH($B$1, resultados!$A$1:$ZZ$1, 0))</f>
        <v/>
      </c>
      <c r="B641">
        <f>INDEX(resultados!$A$2:$ZZ$2635, 635, MATCH($B$2, resultados!$A$1:$ZZ$1, 0))</f>
        <v/>
      </c>
      <c r="C641">
        <f>INDEX(resultados!$A$2:$ZZ$2635, 635, MATCH($B$3, resultados!$A$1:$ZZ$1, 0))</f>
        <v/>
      </c>
    </row>
    <row r="642">
      <c r="A642">
        <f>INDEX(resultados!$A$2:$ZZ$2635, 636, MATCH($B$1, resultados!$A$1:$ZZ$1, 0))</f>
        <v/>
      </c>
      <c r="B642">
        <f>INDEX(resultados!$A$2:$ZZ$2635, 636, MATCH($B$2, resultados!$A$1:$ZZ$1, 0))</f>
        <v/>
      </c>
      <c r="C642">
        <f>INDEX(resultados!$A$2:$ZZ$2635, 636, MATCH($B$3, resultados!$A$1:$ZZ$1, 0))</f>
        <v/>
      </c>
    </row>
    <row r="643">
      <c r="A643">
        <f>INDEX(resultados!$A$2:$ZZ$2635, 637, MATCH($B$1, resultados!$A$1:$ZZ$1, 0))</f>
        <v/>
      </c>
      <c r="B643">
        <f>INDEX(resultados!$A$2:$ZZ$2635, 637, MATCH($B$2, resultados!$A$1:$ZZ$1, 0))</f>
        <v/>
      </c>
      <c r="C643">
        <f>INDEX(resultados!$A$2:$ZZ$2635, 637, MATCH($B$3, resultados!$A$1:$ZZ$1, 0))</f>
        <v/>
      </c>
    </row>
    <row r="644">
      <c r="A644">
        <f>INDEX(resultados!$A$2:$ZZ$2635, 638, MATCH($B$1, resultados!$A$1:$ZZ$1, 0))</f>
        <v/>
      </c>
      <c r="B644">
        <f>INDEX(resultados!$A$2:$ZZ$2635, 638, MATCH($B$2, resultados!$A$1:$ZZ$1, 0))</f>
        <v/>
      </c>
      <c r="C644">
        <f>INDEX(resultados!$A$2:$ZZ$2635, 638, MATCH($B$3, resultados!$A$1:$ZZ$1, 0))</f>
        <v/>
      </c>
    </row>
    <row r="645">
      <c r="A645">
        <f>INDEX(resultados!$A$2:$ZZ$2635, 639, MATCH($B$1, resultados!$A$1:$ZZ$1, 0))</f>
        <v/>
      </c>
      <c r="B645">
        <f>INDEX(resultados!$A$2:$ZZ$2635, 639, MATCH($B$2, resultados!$A$1:$ZZ$1, 0))</f>
        <v/>
      </c>
      <c r="C645">
        <f>INDEX(resultados!$A$2:$ZZ$2635, 639, MATCH($B$3, resultados!$A$1:$ZZ$1, 0))</f>
        <v/>
      </c>
    </row>
    <row r="646">
      <c r="A646">
        <f>INDEX(resultados!$A$2:$ZZ$2635, 640, MATCH($B$1, resultados!$A$1:$ZZ$1, 0))</f>
        <v/>
      </c>
      <c r="B646">
        <f>INDEX(resultados!$A$2:$ZZ$2635, 640, MATCH($B$2, resultados!$A$1:$ZZ$1, 0))</f>
        <v/>
      </c>
      <c r="C646">
        <f>INDEX(resultados!$A$2:$ZZ$2635, 640, MATCH($B$3, resultados!$A$1:$ZZ$1, 0))</f>
        <v/>
      </c>
    </row>
    <row r="647">
      <c r="A647">
        <f>INDEX(resultados!$A$2:$ZZ$2635, 641, MATCH($B$1, resultados!$A$1:$ZZ$1, 0))</f>
        <v/>
      </c>
      <c r="B647">
        <f>INDEX(resultados!$A$2:$ZZ$2635, 641, MATCH($B$2, resultados!$A$1:$ZZ$1, 0))</f>
        <v/>
      </c>
      <c r="C647">
        <f>INDEX(resultados!$A$2:$ZZ$2635, 641, MATCH($B$3, resultados!$A$1:$ZZ$1, 0))</f>
        <v/>
      </c>
    </row>
    <row r="648">
      <c r="A648">
        <f>INDEX(resultados!$A$2:$ZZ$2635, 642, MATCH($B$1, resultados!$A$1:$ZZ$1, 0))</f>
        <v/>
      </c>
      <c r="B648">
        <f>INDEX(resultados!$A$2:$ZZ$2635, 642, MATCH($B$2, resultados!$A$1:$ZZ$1, 0))</f>
        <v/>
      </c>
      <c r="C648">
        <f>INDEX(resultados!$A$2:$ZZ$2635, 642, MATCH($B$3, resultados!$A$1:$ZZ$1, 0))</f>
        <v/>
      </c>
    </row>
    <row r="649">
      <c r="A649">
        <f>INDEX(resultados!$A$2:$ZZ$2635, 643, MATCH($B$1, resultados!$A$1:$ZZ$1, 0))</f>
        <v/>
      </c>
      <c r="B649">
        <f>INDEX(resultados!$A$2:$ZZ$2635, 643, MATCH($B$2, resultados!$A$1:$ZZ$1, 0))</f>
        <v/>
      </c>
      <c r="C649">
        <f>INDEX(resultados!$A$2:$ZZ$2635, 643, MATCH($B$3, resultados!$A$1:$ZZ$1, 0))</f>
        <v/>
      </c>
    </row>
    <row r="650">
      <c r="A650">
        <f>INDEX(resultados!$A$2:$ZZ$2635, 644, MATCH($B$1, resultados!$A$1:$ZZ$1, 0))</f>
        <v/>
      </c>
      <c r="B650">
        <f>INDEX(resultados!$A$2:$ZZ$2635, 644, MATCH($B$2, resultados!$A$1:$ZZ$1, 0))</f>
        <v/>
      </c>
      <c r="C650">
        <f>INDEX(resultados!$A$2:$ZZ$2635, 644, MATCH($B$3, resultados!$A$1:$ZZ$1, 0))</f>
        <v/>
      </c>
    </row>
    <row r="651">
      <c r="A651">
        <f>INDEX(resultados!$A$2:$ZZ$2635, 645, MATCH($B$1, resultados!$A$1:$ZZ$1, 0))</f>
        <v/>
      </c>
      <c r="B651">
        <f>INDEX(resultados!$A$2:$ZZ$2635, 645, MATCH($B$2, resultados!$A$1:$ZZ$1, 0))</f>
        <v/>
      </c>
      <c r="C651">
        <f>INDEX(resultados!$A$2:$ZZ$2635, 645, MATCH($B$3, resultados!$A$1:$ZZ$1, 0))</f>
        <v/>
      </c>
    </row>
    <row r="652">
      <c r="A652">
        <f>INDEX(resultados!$A$2:$ZZ$2635, 646, MATCH($B$1, resultados!$A$1:$ZZ$1, 0))</f>
        <v/>
      </c>
      <c r="B652">
        <f>INDEX(resultados!$A$2:$ZZ$2635, 646, MATCH($B$2, resultados!$A$1:$ZZ$1, 0))</f>
        <v/>
      </c>
      <c r="C652">
        <f>INDEX(resultados!$A$2:$ZZ$2635, 646, MATCH($B$3, resultados!$A$1:$ZZ$1, 0))</f>
        <v/>
      </c>
    </row>
    <row r="653">
      <c r="A653">
        <f>INDEX(resultados!$A$2:$ZZ$2635, 647, MATCH($B$1, resultados!$A$1:$ZZ$1, 0))</f>
        <v/>
      </c>
      <c r="B653">
        <f>INDEX(resultados!$A$2:$ZZ$2635, 647, MATCH($B$2, resultados!$A$1:$ZZ$1, 0))</f>
        <v/>
      </c>
      <c r="C653">
        <f>INDEX(resultados!$A$2:$ZZ$2635, 647, MATCH($B$3, resultados!$A$1:$ZZ$1, 0))</f>
        <v/>
      </c>
    </row>
    <row r="654">
      <c r="A654">
        <f>INDEX(resultados!$A$2:$ZZ$2635, 648, MATCH($B$1, resultados!$A$1:$ZZ$1, 0))</f>
        <v/>
      </c>
      <c r="B654">
        <f>INDEX(resultados!$A$2:$ZZ$2635, 648, MATCH($B$2, resultados!$A$1:$ZZ$1, 0))</f>
        <v/>
      </c>
      <c r="C654">
        <f>INDEX(resultados!$A$2:$ZZ$2635, 648, MATCH($B$3, resultados!$A$1:$ZZ$1, 0))</f>
        <v/>
      </c>
    </row>
    <row r="655">
      <c r="A655">
        <f>INDEX(resultados!$A$2:$ZZ$2635, 649, MATCH($B$1, resultados!$A$1:$ZZ$1, 0))</f>
        <v/>
      </c>
      <c r="B655">
        <f>INDEX(resultados!$A$2:$ZZ$2635, 649, MATCH($B$2, resultados!$A$1:$ZZ$1, 0))</f>
        <v/>
      </c>
      <c r="C655">
        <f>INDEX(resultados!$A$2:$ZZ$2635, 649, MATCH($B$3, resultados!$A$1:$ZZ$1, 0))</f>
        <v/>
      </c>
    </row>
    <row r="656">
      <c r="A656">
        <f>INDEX(resultados!$A$2:$ZZ$2635, 650, MATCH($B$1, resultados!$A$1:$ZZ$1, 0))</f>
        <v/>
      </c>
      <c r="B656">
        <f>INDEX(resultados!$A$2:$ZZ$2635, 650, MATCH($B$2, resultados!$A$1:$ZZ$1, 0))</f>
        <v/>
      </c>
      <c r="C656">
        <f>INDEX(resultados!$A$2:$ZZ$2635, 650, MATCH($B$3, resultados!$A$1:$ZZ$1, 0))</f>
        <v/>
      </c>
    </row>
    <row r="657">
      <c r="A657">
        <f>INDEX(resultados!$A$2:$ZZ$2635, 651, MATCH($B$1, resultados!$A$1:$ZZ$1, 0))</f>
        <v/>
      </c>
      <c r="B657">
        <f>INDEX(resultados!$A$2:$ZZ$2635, 651, MATCH($B$2, resultados!$A$1:$ZZ$1, 0))</f>
        <v/>
      </c>
      <c r="C657">
        <f>INDEX(resultados!$A$2:$ZZ$2635, 651, MATCH($B$3, resultados!$A$1:$ZZ$1, 0))</f>
        <v/>
      </c>
    </row>
    <row r="658">
      <c r="A658">
        <f>INDEX(resultados!$A$2:$ZZ$2635, 652, MATCH($B$1, resultados!$A$1:$ZZ$1, 0))</f>
        <v/>
      </c>
      <c r="B658">
        <f>INDEX(resultados!$A$2:$ZZ$2635, 652, MATCH($B$2, resultados!$A$1:$ZZ$1, 0))</f>
        <v/>
      </c>
      <c r="C658">
        <f>INDEX(resultados!$A$2:$ZZ$2635, 652, MATCH($B$3, resultados!$A$1:$ZZ$1, 0))</f>
        <v/>
      </c>
    </row>
    <row r="659">
      <c r="A659">
        <f>INDEX(resultados!$A$2:$ZZ$2635, 653, MATCH($B$1, resultados!$A$1:$ZZ$1, 0))</f>
        <v/>
      </c>
      <c r="B659">
        <f>INDEX(resultados!$A$2:$ZZ$2635, 653, MATCH($B$2, resultados!$A$1:$ZZ$1, 0))</f>
        <v/>
      </c>
      <c r="C659">
        <f>INDEX(resultados!$A$2:$ZZ$2635, 653, MATCH($B$3, resultados!$A$1:$ZZ$1, 0))</f>
        <v/>
      </c>
    </row>
    <row r="660">
      <c r="A660">
        <f>INDEX(resultados!$A$2:$ZZ$2635, 654, MATCH($B$1, resultados!$A$1:$ZZ$1, 0))</f>
        <v/>
      </c>
      <c r="B660">
        <f>INDEX(resultados!$A$2:$ZZ$2635, 654, MATCH($B$2, resultados!$A$1:$ZZ$1, 0))</f>
        <v/>
      </c>
      <c r="C660">
        <f>INDEX(resultados!$A$2:$ZZ$2635, 654, MATCH($B$3, resultados!$A$1:$ZZ$1, 0))</f>
        <v/>
      </c>
    </row>
    <row r="661">
      <c r="A661">
        <f>INDEX(resultados!$A$2:$ZZ$2635, 655, MATCH($B$1, resultados!$A$1:$ZZ$1, 0))</f>
        <v/>
      </c>
      <c r="B661">
        <f>INDEX(resultados!$A$2:$ZZ$2635, 655, MATCH($B$2, resultados!$A$1:$ZZ$1, 0))</f>
        <v/>
      </c>
      <c r="C661">
        <f>INDEX(resultados!$A$2:$ZZ$2635, 655, MATCH($B$3, resultados!$A$1:$ZZ$1, 0))</f>
        <v/>
      </c>
    </row>
    <row r="662">
      <c r="A662">
        <f>INDEX(resultados!$A$2:$ZZ$2635, 656, MATCH($B$1, resultados!$A$1:$ZZ$1, 0))</f>
        <v/>
      </c>
      <c r="B662">
        <f>INDEX(resultados!$A$2:$ZZ$2635, 656, MATCH($B$2, resultados!$A$1:$ZZ$1, 0))</f>
        <v/>
      </c>
      <c r="C662">
        <f>INDEX(resultados!$A$2:$ZZ$2635, 656, MATCH($B$3, resultados!$A$1:$ZZ$1, 0))</f>
        <v/>
      </c>
    </row>
    <row r="663">
      <c r="A663">
        <f>INDEX(resultados!$A$2:$ZZ$2635, 657, MATCH($B$1, resultados!$A$1:$ZZ$1, 0))</f>
        <v/>
      </c>
      <c r="B663">
        <f>INDEX(resultados!$A$2:$ZZ$2635, 657, MATCH($B$2, resultados!$A$1:$ZZ$1, 0))</f>
        <v/>
      </c>
      <c r="C663">
        <f>INDEX(resultados!$A$2:$ZZ$2635, 657, MATCH($B$3, resultados!$A$1:$ZZ$1, 0))</f>
        <v/>
      </c>
    </row>
    <row r="664">
      <c r="A664">
        <f>INDEX(resultados!$A$2:$ZZ$2635, 658, MATCH($B$1, resultados!$A$1:$ZZ$1, 0))</f>
        <v/>
      </c>
      <c r="B664">
        <f>INDEX(resultados!$A$2:$ZZ$2635, 658, MATCH($B$2, resultados!$A$1:$ZZ$1, 0))</f>
        <v/>
      </c>
      <c r="C664">
        <f>INDEX(resultados!$A$2:$ZZ$2635, 658, MATCH($B$3, resultados!$A$1:$ZZ$1, 0))</f>
        <v/>
      </c>
    </row>
    <row r="665">
      <c r="A665">
        <f>INDEX(resultados!$A$2:$ZZ$2635, 659, MATCH($B$1, resultados!$A$1:$ZZ$1, 0))</f>
        <v/>
      </c>
      <c r="B665">
        <f>INDEX(resultados!$A$2:$ZZ$2635, 659, MATCH($B$2, resultados!$A$1:$ZZ$1, 0))</f>
        <v/>
      </c>
      <c r="C665">
        <f>INDEX(resultados!$A$2:$ZZ$2635, 659, MATCH($B$3, resultados!$A$1:$ZZ$1, 0))</f>
        <v/>
      </c>
    </row>
    <row r="666">
      <c r="A666">
        <f>INDEX(resultados!$A$2:$ZZ$2635, 660, MATCH($B$1, resultados!$A$1:$ZZ$1, 0))</f>
        <v/>
      </c>
      <c r="B666">
        <f>INDEX(resultados!$A$2:$ZZ$2635, 660, MATCH($B$2, resultados!$A$1:$ZZ$1, 0))</f>
        <v/>
      </c>
      <c r="C666">
        <f>INDEX(resultados!$A$2:$ZZ$2635, 660, MATCH($B$3, resultados!$A$1:$ZZ$1, 0))</f>
        <v/>
      </c>
    </row>
    <row r="667">
      <c r="A667">
        <f>INDEX(resultados!$A$2:$ZZ$2635, 661, MATCH($B$1, resultados!$A$1:$ZZ$1, 0))</f>
        <v/>
      </c>
      <c r="B667">
        <f>INDEX(resultados!$A$2:$ZZ$2635, 661, MATCH($B$2, resultados!$A$1:$ZZ$1, 0))</f>
        <v/>
      </c>
      <c r="C667">
        <f>INDEX(resultados!$A$2:$ZZ$2635, 661, MATCH($B$3, resultados!$A$1:$ZZ$1, 0))</f>
        <v/>
      </c>
    </row>
    <row r="668">
      <c r="A668">
        <f>INDEX(resultados!$A$2:$ZZ$2635, 662, MATCH($B$1, resultados!$A$1:$ZZ$1, 0))</f>
        <v/>
      </c>
      <c r="B668">
        <f>INDEX(resultados!$A$2:$ZZ$2635, 662, MATCH($B$2, resultados!$A$1:$ZZ$1, 0))</f>
        <v/>
      </c>
      <c r="C668">
        <f>INDEX(resultados!$A$2:$ZZ$2635, 662, MATCH($B$3, resultados!$A$1:$ZZ$1, 0))</f>
        <v/>
      </c>
    </row>
    <row r="669">
      <c r="A669">
        <f>INDEX(resultados!$A$2:$ZZ$2635, 663, MATCH($B$1, resultados!$A$1:$ZZ$1, 0))</f>
        <v/>
      </c>
      <c r="B669">
        <f>INDEX(resultados!$A$2:$ZZ$2635, 663, MATCH($B$2, resultados!$A$1:$ZZ$1, 0))</f>
        <v/>
      </c>
      <c r="C669">
        <f>INDEX(resultados!$A$2:$ZZ$2635, 663, MATCH($B$3, resultados!$A$1:$ZZ$1, 0))</f>
        <v/>
      </c>
    </row>
    <row r="670">
      <c r="A670">
        <f>INDEX(resultados!$A$2:$ZZ$2635, 664, MATCH($B$1, resultados!$A$1:$ZZ$1, 0))</f>
        <v/>
      </c>
      <c r="B670">
        <f>INDEX(resultados!$A$2:$ZZ$2635, 664, MATCH($B$2, resultados!$A$1:$ZZ$1, 0))</f>
        <v/>
      </c>
      <c r="C670">
        <f>INDEX(resultados!$A$2:$ZZ$2635, 664, MATCH($B$3, resultados!$A$1:$ZZ$1, 0))</f>
        <v/>
      </c>
    </row>
    <row r="671">
      <c r="A671">
        <f>INDEX(resultados!$A$2:$ZZ$2635, 665, MATCH($B$1, resultados!$A$1:$ZZ$1, 0))</f>
        <v/>
      </c>
      <c r="B671">
        <f>INDEX(resultados!$A$2:$ZZ$2635, 665, MATCH($B$2, resultados!$A$1:$ZZ$1, 0))</f>
        <v/>
      </c>
      <c r="C671">
        <f>INDEX(resultados!$A$2:$ZZ$2635, 665, MATCH($B$3, resultados!$A$1:$ZZ$1, 0))</f>
        <v/>
      </c>
    </row>
    <row r="672">
      <c r="A672">
        <f>INDEX(resultados!$A$2:$ZZ$2635, 666, MATCH($B$1, resultados!$A$1:$ZZ$1, 0))</f>
        <v/>
      </c>
      <c r="B672">
        <f>INDEX(resultados!$A$2:$ZZ$2635, 666, MATCH($B$2, resultados!$A$1:$ZZ$1, 0))</f>
        <v/>
      </c>
      <c r="C672">
        <f>INDEX(resultados!$A$2:$ZZ$2635, 666, MATCH($B$3, resultados!$A$1:$ZZ$1, 0))</f>
        <v/>
      </c>
    </row>
    <row r="673">
      <c r="A673">
        <f>INDEX(resultados!$A$2:$ZZ$2635, 667, MATCH($B$1, resultados!$A$1:$ZZ$1, 0))</f>
        <v/>
      </c>
      <c r="B673">
        <f>INDEX(resultados!$A$2:$ZZ$2635, 667, MATCH($B$2, resultados!$A$1:$ZZ$1, 0))</f>
        <v/>
      </c>
      <c r="C673">
        <f>INDEX(resultados!$A$2:$ZZ$2635, 667, MATCH($B$3, resultados!$A$1:$ZZ$1, 0))</f>
        <v/>
      </c>
    </row>
    <row r="674">
      <c r="A674">
        <f>INDEX(resultados!$A$2:$ZZ$2635, 668, MATCH($B$1, resultados!$A$1:$ZZ$1, 0))</f>
        <v/>
      </c>
      <c r="B674">
        <f>INDEX(resultados!$A$2:$ZZ$2635, 668, MATCH($B$2, resultados!$A$1:$ZZ$1, 0))</f>
        <v/>
      </c>
      <c r="C674">
        <f>INDEX(resultados!$A$2:$ZZ$2635, 668, MATCH($B$3, resultados!$A$1:$ZZ$1, 0))</f>
        <v/>
      </c>
    </row>
    <row r="675">
      <c r="A675">
        <f>INDEX(resultados!$A$2:$ZZ$2635, 669, MATCH($B$1, resultados!$A$1:$ZZ$1, 0))</f>
        <v/>
      </c>
      <c r="B675">
        <f>INDEX(resultados!$A$2:$ZZ$2635, 669, MATCH($B$2, resultados!$A$1:$ZZ$1, 0))</f>
        <v/>
      </c>
      <c r="C675">
        <f>INDEX(resultados!$A$2:$ZZ$2635, 669, MATCH($B$3, resultados!$A$1:$ZZ$1, 0))</f>
        <v/>
      </c>
    </row>
    <row r="676">
      <c r="A676">
        <f>INDEX(resultados!$A$2:$ZZ$2635, 670, MATCH($B$1, resultados!$A$1:$ZZ$1, 0))</f>
        <v/>
      </c>
      <c r="B676">
        <f>INDEX(resultados!$A$2:$ZZ$2635, 670, MATCH($B$2, resultados!$A$1:$ZZ$1, 0))</f>
        <v/>
      </c>
      <c r="C676">
        <f>INDEX(resultados!$A$2:$ZZ$2635, 670, MATCH($B$3, resultados!$A$1:$ZZ$1, 0))</f>
        <v/>
      </c>
    </row>
    <row r="677">
      <c r="A677">
        <f>INDEX(resultados!$A$2:$ZZ$2635, 671, MATCH($B$1, resultados!$A$1:$ZZ$1, 0))</f>
        <v/>
      </c>
      <c r="B677">
        <f>INDEX(resultados!$A$2:$ZZ$2635, 671, MATCH($B$2, resultados!$A$1:$ZZ$1, 0))</f>
        <v/>
      </c>
      <c r="C677">
        <f>INDEX(resultados!$A$2:$ZZ$2635, 671, MATCH($B$3, resultados!$A$1:$ZZ$1, 0))</f>
        <v/>
      </c>
    </row>
    <row r="678">
      <c r="A678">
        <f>INDEX(resultados!$A$2:$ZZ$2635, 672, MATCH($B$1, resultados!$A$1:$ZZ$1, 0))</f>
        <v/>
      </c>
      <c r="B678">
        <f>INDEX(resultados!$A$2:$ZZ$2635, 672, MATCH($B$2, resultados!$A$1:$ZZ$1, 0))</f>
        <v/>
      </c>
      <c r="C678">
        <f>INDEX(resultados!$A$2:$ZZ$2635, 672, MATCH($B$3, resultados!$A$1:$ZZ$1, 0))</f>
        <v/>
      </c>
    </row>
    <row r="679">
      <c r="A679">
        <f>INDEX(resultados!$A$2:$ZZ$2635, 673, MATCH($B$1, resultados!$A$1:$ZZ$1, 0))</f>
        <v/>
      </c>
      <c r="B679">
        <f>INDEX(resultados!$A$2:$ZZ$2635, 673, MATCH($B$2, resultados!$A$1:$ZZ$1, 0))</f>
        <v/>
      </c>
      <c r="C679">
        <f>INDEX(resultados!$A$2:$ZZ$2635, 673, MATCH($B$3, resultados!$A$1:$ZZ$1, 0))</f>
        <v/>
      </c>
    </row>
    <row r="680">
      <c r="A680">
        <f>INDEX(resultados!$A$2:$ZZ$2635, 674, MATCH($B$1, resultados!$A$1:$ZZ$1, 0))</f>
        <v/>
      </c>
      <c r="B680">
        <f>INDEX(resultados!$A$2:$ZZ$2635, 674, MATCH($B$2, resultados!$A$1:$ZZ$1, 0))</f>
        <v/>
      </c>
      <c r="C680">
        <f>INDEX(resultados!$A$2:$ZZ$2635, 674, MATCH($B$3, resultados!$A$1:$ZZ$1, 0))</f>
        <v/>
      </c>
    </row>
    <row r="681">
      <c r="A681">
        <f>INDEX(resultados!$A$2:$ZZ$2635, 675, MATCH($B$1, resultados!$A$1:$ZZ$1, 0))</f>
        <v/>
      </c>
      <c r="B681">
        <f>INDEX(resultados!$A$2:$ZZ$2635, 675, MATCH($B$2, resultados!$A$1:$ZZ$1, 0))</f>
        <v/>
      </c>
      <c r="C681">
        <f>INDEX(resultados!$A$2:$ZZ$2635, 675, MATCH($B$3, resultados!$A$1:$ZZ$1, 0))</f>
        <v/>
      </c>
    </row>
    <row r="682">
      <c r="A682">
        <f>INDEX(resultados!$A$2:$ZZ$2635, 676, MATCH($B$1, resultados!$A$1:$ZZ$1, 0))</f>
        <v/>
      </c>
      <c r="B682">
        <f>INDEX(resultados!$A$2:$ZZ$2635, 676, MATCH($B$2, resultados!$A$1:$ZZ$1, 0))</f>
        <v/>
      </c>
      <c r="C682">
        <f>INDEX(resultados!$A$2:$ZZ$2635, 676, MATCH($B$3, resultados!$A$1:$ZZ$1, 0))</f>
        <v/>
      </c>
    </row>
    <row r="683">
      <c r="A683">
        <f>INDEX(resultados!$A$2:$ZZ$2635, 677, MATCH($B$1, resultados!$A$1:$ZZ$1, 0))</f>
        <v/>
      </c>
      <c r="B683">
        <f>INDEX(resultados!$A$2:$ZZ$2635, 677, MATCH($B$2, resultados!$A$1:$ZZ$1, 0))</f>
        <v/>
      </c>
      <c r="C683">
        <f>INDEX(resultados!$A$2:$ZZ$2635, 677, MATCH($B$3, resultados!$A$1:$ZZ$1, 0))</f>
        <v/>
      </c>
    </row>
    <row r="684">
      <c r="A684">
        <f>INDEX(resultados!$A$2:$ZZ$2635, 678, MATCH($B$1, resultados!$A$1:$ZZ$1, 0))</f>
        <v/>
      </c>
      <c r="B684">
        <f>INDEX(resultados!$A$2:$ZZ$2635, 678, MATCH($B$2, resultados!$A$1:$ZZ$1, 0))</f>
        <v/>
      </c>
      <c r="C684">
        <f>INDEX(resultados!$A$2:$ZZ$2635, 678, MATCH($B$3, resultados!$A$1:$ZZ$1, 0))</f>
        <v/>
      </c>
    </row>
    <row r="685">
      <c r="A685">
        <f>INDEX(resultados!$A$2:$ZZ$2635, 679, MATCH($B$1, resultados!$A$1:$ZZ$1, 0))</f>
        <v/>
      </c>
      <c r="B685">
        <f>INDEX(resultados!$A$2:$ZZ$2635, 679, MATCH($B$2, resultados!$A$1:$ZZ$1, 0))</f>
        <v/>
      </c>
      <c r="C685">
        <f>INDEX(resultados!$A$2:$ZZ$2635, 679, MATCH($B$3, resultados!$A$1:$ZZ$1, 0))</f>
        <v/>
      </c>
    </row>
    <row r="686">
      <c r="A686">
        <f>INDEX(resultados!$A$2:$ZZ$2635, 680, MATCH($B$1, resultados!$A$1:$ZZ$1, 0))</f>
        <v/>
      </c>
      <c r="B686">
        <f>INDEX(resultados!$A$2:$ZZ$2635, 680, MATCH($B$2, resultados!$A$1:$ZZ$1, 0))</f>
        <v/>
      </c>
      <c r="C686">
        <f>INDEX(resultados!$A$2:$ZZ$2635, 680, MATCH($B$3, resultados!$A$1:$ZZ$1, 0))</f>
        <v/>
      </c>
    </row>
    <row r="687">
      <c r="A687">
        <f>INDEX(resultados!$A$2:$ZZ$2635, 681, MATCH($B$1, resultados!$A$1:$ZZ$1, 0))</f>
        <v/>
      </c>
      <c r="B687">
        <f>INDEX(resultados!$A$2:$ZZ$2635, 681, MATCH($B$2, resultados!$A$1:$ZZ$1, 0))</f>
        <v/>
      </c>
      <c r="C687">
        <f>INDEX(resultados!$A$2:$ZZ$2635, 681, MATCH($B$3, resultados!$A$1:$ZZ$1, 0))</f>
        <v/>
      </c>
    </row>
    <row r="688">
      <c r="A688">
        <f>INDEX(resultados!$A$2:$ZZ$2635, 682, MATCH($B$1, resultados!$A$1:$ZZ$1, 0))</f>
        <v/>
      </c>
      <c r="B688">
        <f>INDEX(resultados!$A$2:$ZZ$2635, 682, MATCH($B$2, resultados!$A$1:$ZZ$1, 0))</f>
        <v/>
      </c>
      <c r="C688">
        <f>INDEX(resultados!$A$2:$ZZ$2635, 682, MATCH($B$3, resultados!$A$1:$ZZ$1, 0))</f>
        <v/>
      </c>
    </row>
    <row r="689">
      <c r="A689">
        <f>INDEX(resultados!$A$2:$ZZ$2635, 683, MATCH($B$1, resultados!$A$1:$ZZ$1, 0))</f>
        <v/>
      </c>
      <c r="B689">
        <f>INDEX(resultados!$A$2:$ZZ$2635, 683, MATCH($B$2, resultados!$A$1:$ZZ$1, 0))</f>
        <v/>
      </c>
      <c r="C689">
        <f>INDEX(resultados!$A$2:$ZZ$2635, 683, MATCH($B$3, resultados!$A$1:$ZZ$1, 0))</f>
        <v/>
      </c>
    </row>
    <row r="690">
      <c r="A690">
        <f>INDEX(resultados!$A$2:$ZZ$2635, 684, MATCH($B$1, resultados!$A$1:$ZZ$1, 0))</f>
        <v/>
      </c>
      <c r="B690">
        <f>INDEX(resultados!$A$2:$ZZ$2635, 684, MATCH($B$2, resultados!$A$1:$ZZ$1, 0))</f>
        <v/>
      </c>
      <c r="C690">
        <f>INDEX(resultados!$A$2:$ZZ$2635, 684, MATCH($B$3, resultados!$A$1:$ZZ$1, 0))</f>
        <v/>
      </c>
    </row>
    <row r="691">
      <c r="A691">
        <f>INDEX(resultados!$A$2:$ZZ$2635, 685, MATCH($B$1, resultados!$A$1:$ZZ$1, 0))</f>
        <v/>
      </c>
      <c r="B691">
        <f>INDEX(resultados!$A$2:$ZZ$2635, 685, MATCH($B$2, resultados!$A$1:$ZZ$1, 0))</f>
        <v/>
      </c>
      <c r="C691">
        <f>INDEX(resultados!$A$2:$ZZ$2635, 685, MATCH($B$3, resultados!$A$1:$ZZ$1, 0))</f>
        <v/>
      </c>
    </row>
    <row r="692">
      <c r="A692">
        <f>INDEX(resultados!$A$2:$ZZ$2635, 686, MATCH($B$1, resultados!$A$1:$ZZ$1, 0))</f>
        <v/>
      </c>
      <c r="B692">
        <f>INDEX(resultados!$A$2:$ZZ$2635, 686, MATCH($B$2, resultados!$A$1:$ZZ$1, 0))</f>
        <v/>
      </c>
      <c r="C692">
        <f>INDEX(resultados!$A$2:$ZZ$2635, 686, MATCH($B$3, resultados!$A$1:$ZZ$1, 0))</f>
        <v/>
      </c>
    </row>
    <row r="693">
      <c r="A693">
        <f>INDEX(resultados!$A$2:$ZZ$2635, 687, MATCH($B$1, resultados!$A$1:$ZZ$1, 0))</f>
        <v/>
      </c>
      <c r="B693">
        <f>INDEX(resultados!$A$2:$ZZ$2635, 687, MATCH($B$2, resultados!$A$1:$ZZ$1, 0))</f>
        <v/>
      </c>
      <c r="C693">
        <f>INDEX(resultados!$A$2:$ZZ$2635, 687, MATCH($B$3, resultados!$A$1:$ZZ$1, 0))</f>
        <v/>
      </c>
    </row>
    <row r="694">
      <c r="A694">
        <f>INDEX(resultados!$A$2:$ZZ$2635, 688, MATCH($B$1, resultados!$A$1:$ZZ$1, 0))</f>
        <v/>
      </c>
      <c r="B694">
        <f>INDEX(resultados!$A$2:$ZZ$2635, 688, MATCH($B$2, resultados!$A$1:$ZZ$1, 0))</f>
        <v/>
      </c>
      <c r="C694">
        <f>INDEX(resultados!$A$2:$ZZ$2635, 688, MATCH($B$3, resultados!$A$1:$ZZ$1, 0))</f>
        <v/>
      </c>
    </row>
    <row r="695">
      <c r="A695">
        <f>INDEX(resultados!$A$2:$ZZ$2635, 689, MATCH($B$1, resultados!$A$1:$ZZ$1, 0))</f>
        <v/>
      </c>
      <c r="B695">
        <f>INDEX(resultados!$A$2:$ZZ$2635, 689, MATCH($B$2, resultados!$A$1:$ZZ$1, 0))</f>
        <v/>
      </c>
      <c r="C695">
        <f>INDEX(resultados!$A$2:$ZZ$2635, 689, MATCH($B$3, resultados!$A$1:$ZZ$1, 0))</f>
        <v/>
      </c>
    </row>
    <row r="696">
      <c r="A696">
        <f>INDEX(resultados!$A$2:$ZZ$2635, 690, MATCH($B$1, resultados!$A$1:$ZZ$1, 0))</f>
        <v/>
      </c>
      <c r="B696">
        <f>INDEX(resultados!$A$2:$ZZ$2635, 690, MATCH($B$2, resultados!$A$1:$ZZ$1, 0))</f>
        <v/>
      </c>
      <c r="C696">
        <f>INDEX(resultados!$A$2:$ZZ$2635, 690, MATCH($B$3, resultados!$A$1:$ZZ$1, 0))</f>
        <v/>
      </c>
    </row>
    <row r="697">
      <c r="A697">
        <f>INDEX(resultados!$A$2:$ZZ$2635, 691, MATCH($B$1, resultados!$A$1:$ZZ$1, 0))</f>
        <v/>
      </c>
      <c r="B697">
        <f>INDEX(resultados!$A$2:$ZZ$2635, 691, MATCH($B$2, resultados!$A$1:$ZZ$1, 0))</f>
        <v/>
      </c>
      <c r="C697">
        <f>INDEX(resultados!$A$2:$ZZ$2635, 691, MATCH($B$3, resultados!$A$1:$ZZ$1, 0))</f>
        <v/>
      </c>
    </row>
    <row r="698">
      <c r="A698">
        <f>INDEX(resultados!$A$2:$ZZ$2635, 692, MATCH($B$1, resultados!$A$1:$ZZ$1, 0))</f>
        <v/>
      </c>
      <c r="B698">
        <f>INDEX(resultados!$A$2:$ZZ$2635, 692, MATCH($B$2, resultados!$A$1:$ZZ$1, 0))</f>
        <v/>
      </c>
      <c r="C698">
        <f>INDEX(resultados!$A$2:$ZZ$2635, 692, MATCH($B$3, resultados!$A$1:$ZZ$1, 0))</f>
        <v/>
      </c>
    </row>
    <row r="699">
      <c r="A699">
        <f>INDEX(resultados!$A$2:$ZZ$2635, 693, MATCH($B$1, resultados!$A$1:$ZZ$1, 0))</f>
        <v/>
      </c>
      <c r="B699">
        <f>INDEX(resultados!$A$2:$ZZ$2635, 693, MATCH($B$2, resultados!$A$1:$ZZ$1, 0))</f>
        <v/>
      </c>
      <c r="C699">
        <f>INDEX(resultados!$A$2:$ZZ$2635, 693, MATCH($B$3, resultados!$A$1:$ZZ$1, 0))</f>
        <v/>
      </c>
    </row>
    <row r="700">
      <c r="A700">
        <f>INDEX(resultados!$A$2:$ZZ$2635, 694, MATCH($B$1, resultados!$A$1:$ZZ$1, 0))</f>
        <v/>
      </c>
      <c r="B700">
        <f>INDEX(resultados!$A$2:$ZZ$2635, 694, MATCH($B$2, resultados!$A$1:$ZZ$1, 0))</f>
        <v/>
      </c>
      <c r="C700">
        <f>INDEX(resultados!$A$2:$ZZ$2635, 694, MATCH($B$3, resultados!$A$1:$ZZ$1, 0))</f>
        <v/>
      </c>
    </row>
    <row r="701">
      <c r="A701">
        <f>INDEX(resultados!$A$2:$ZZ$2635, 695, MATCH($B$1, resultados!$A$1:$ZZ$1, 0))</f>
        <v/>
      </c>
      <c r="B701">
        <f>INDEX(resultados!$A$2:$ZZ$2635, 695, MATCH($B$2, resultados!$A$1:$ZZ$1, 0))</f>
        <v/>
      </c>
      <c r="C701">
        <f>INDEX(resultados!$A$2:$ZZ$2635, 695, MATCH($B$3, resultados!$A$1:$ZZ$1, 0))</f>
        <v/>
      </c>
    </row>
    <row r="702">
      <c r="A702">
        <f>INDEX(resultados!$A$2:$ZZ$2635, 696, MATCH($B$1, resultados!$A$1:$ZZ$1, 0))</f>
        <v/>
      </c>
      <c r="B702">
        <f>INDEX(resultados!$A$2:$ZZ$2635, 696, MATCH($B$2, resultados!$A$1:$ZZ$1, 0))</f>
        <v/>
      </c>
      <c r="C702">
        <f>INDEX(resultados!$A$2:$ZZ$2635, 696, MATCH($B$3, resultados!$A$1:$ZZ$1, 0))</f>
        <v/>
      </c>
    </row>
    <row r="703">
      <c r="A703">
        <f>INDEX(resultados!$A$2:$ZZ$2635, 697, MATCH($B$1, resultados!$A$1:$ZZ$1, 0))</f>
        <v/>
      </c>
      <c r="B703">
        <f>INDEX(resultados!$A$2:$ZZ$2635, 697, MATCH($B$2, resultados!$A$1:$ZZ$1, 0))</f>
        <v/>
      </c>
      <c r="C703">
        <f>INDEX(resultados!$A$2:$ZZ$2635, 697, MATCH($B$3, resultados!$A$1:$ZZ$1, 0))</f>
        <v/>
      </c>
    </row>
    <row r="704">
      <c r="A704">
        <f>INDEX(resultados!$A$2:$ZZ$2635, 698, MATCH($B$1, resultados!$A$1:$ZZ$1, 0))</f>
        <v/>
      </c>
      <c r="B704">
        <f>INDEX(resultados!$A$2:$ZZ$2635, 698, MATCH($B$2, resultados!$A$1:$ZZ$1, 0))</f>
        <v/>
      </c>
      <c r="C704">
        <f>INDEX(resultados!$A$2:$ZZ$2635, 698, MATCH($B$3, resultados!$A$1:$ZZ$1, 0))</f>
        <v/>
      </c>
    </row>
    <row r="705">
      <c r="A705">
        <f>INDEX(resultados!$A$2:$ZZ$2635, 699, MATCH($B$1, resultados!$A$1:$ZZ$1, 0))</f>
        <v/>
      </c>
      <c r="B705">
        <f>INDEX(resultados!$A$2:$ZZ$2635, 699, MATCH($B$2, resultados!$A$1:$ZZ$1, 0))</f>
        <v/>
      </c>
      <c r="C705">
        <f>INDEX(resultados!$A$2:$ZZ$2635, 699, MATCH($B$3, resultados!$A$1:$ZZ$1, 0))</f>
        <v/>
      </c>
    </row>
    <row r="706">
      <c r="A706">
        <f>INDEX(resultados!$A$2:$ZZ$2635, 700, MATCH($B$1, resultados!$A$1:$ZZ$1, 0))</f>
        <v/>
      </c>
      <c r="B706">
        <f>INDEX(resultados!$A$2:$ZZ$2635, 700, MATCH($B$2, resultados!$A$1:$ZZ$1, 0))</f>
        <v/>
      </c>
      <c r="C706">
        <f>INDEX(resultados!$A$2:$ZZ$2635, 700, MATCH($B$3, resultados!$A$1:$ZZ$1, 0))</f>
        <v/>
      </c>
    </row>
    <row r="707">
      <c r="A707">
        <f>INDEX(resultados!$A$2:$ZZ$2635, 701, MATCH($B$1, resultados!$A$1:$ZZ$1, 0))</f>
        <v/>
      </c>
      <c r="B707">
        <f>INDEX(resultados!$A$2:$ZZ$2635, 701, MATCH($B$2, resultados!$A$1:$ZZ$1, 0))</f>
        <v/>
      </c>
      <c r="C707">
        <f>INDEX(resultados!$A$2:$ZZ$2635, 701, MATCH($B$3, resultados!$A$1:$ZZ$1, 0))</f>
        <v/>
      </c>
    </row>
    <row r="708">
      <c r="A708">
        <f>INDEX(resultados!$A$2:$ZZ$2635, 702, MATCH($B$1, resultados!$A$1:$ZZ$1, 0))</f>
        <v/>
      </c>
      <c r="B708">
        <f>INDEX(resultados!$A$2:$ZZ$2635, 702, MATCH($B$2, resultados!$A$1:$ZZ$1, 0))</f>
        <v/>
      </c>
      <c r="C708">
        <f>INDEX(resultados!$A$2:$ZZ$2635, 702, MATCH($B$3, resultados!$A$1:$ZZ$1, 0))</f>
        <v/>
      </c>
    </row>
    <row r="709">
      <c r="A709">
        <f>INDEX(resultados!$A$2:$ZZ$2635, 703, MATCH($B$1, resultados!$A$1:$ZZ$1, 0))</f>
        <v/>
      </c>
      <c r="B709">
        <f>INDEX(resultados!$A$2:$ZZ$2635, 703, MATCH($B$2, resultados!$A$1:$ZZ$1, 0))</f>
        <v/>
      </c>
      <c r="C709">
        <f>INDEX(resultados!$A$2:$ZZ$2635, 703, MATCH($B$3, resultados!$A$1:$ZZ$1, 0))</f>
        <v/>
      </c>
    </row>
    <row r="710">
      <c r="A710">
        <f>INDEX(resultados!$A$2:$ZZ$2635, 704, MATCH($B$1, resultados!$A$1:$ZZ$1, 0))</f>
        <v/>
      </c>
      <c r="B710">
        <f>INDEX(resultados!$A$2:$ZZ$2635, 704, MATCH($B$2, resultados!$A$1:$ZZ$1, 0))</f>
        <v/>
      </c>
      <c r="C710">
        <f>INDEX(resultados!$A$2:$ZZ$2635, 704, MATCH($B$3, resultados!$A$1:$ZZ$1, 0))</f>
        <v/>
      </c>
    </row>
    <row r="711">
      <c r="A711">
        <f>INDEX(resultados!$A$2:$ZZ$2635, 705, MATCH($B$1, resultados!$A$1:$ZZ$1, 0))</f>
        <v/>
      </c>
      <c r="B711">
        <f>INDEX(resultados!$A$2:$ZZ$2635, 705, MATCH($B$2, resultados!$A$1:$ZZ$1, 0))</f>
        <v/>
      </c>
      <c r="C711">
        <f>INDEX(resultados!$A$2:$ZZ$2635, 705, MATCH($B$3, resultados!$A$1:$ZZ$1, 0))</f>
        <v/>
      </c>
    </row>
    <row r="712">
      <c r="A712">
        <f>INDEX(resultados!$A$2:$ZZ$2635, 706, MATCH($B$1, resultados!$A$1:$ZZ$1, 0))</f>
        <v/>
      </c>
      <c r="B712">
        <f>INDEX(resultados!$A$2:$ZZ$2635, 706, MATCH($B$2, resultados!$A$1:$ZZ$1, 0))</f>
        <v/>
      </c>
      <c r="C712">
        <f>INDEX(resultados!$A$2:$ZZ$2635, 706, MATCH($B$3, resultados!$A$1:$ZZ$1, 0))</f>
        <v/>
      </c>
    </row>
    <row r="713">
      <c r="A713">
        <f>INDEX(resultados!$A$2:$ZZ$2635, 707, MATCH($B$1, resultados!$A$1:$ZZ$1, 0))</f>
        <v/>
      </c>
      <c r="B713">
        <f>INDEX(resultados!$A$2:$ZZ$2635, 707, MATCH($B$2, resultados!$A$1:$ZZ$1, 0))</f>
        <v/>
      </c>
      <c r="C713">
        <f>INDEX(resultados!$A$2:$ZZ$2635, 707, MATCH($B$3, resultados!$A$1:$ZZ$1, 0))</f>
        <v/>
      </c>
    </row>
    <row r="714">
      <c r="A714">
        <f>INDEX(resultados!$A$2:$ZZ$2635, 708, MATCH($B$1, resultados!$A$1:$ZZ$1, 0))</f>
        <v/>
      </c>
      <c r="B714">
        <f>INDEX(resultados!$A$2:$ZZ$2635, 708, MATCH($B$2, resultados!$A$1:$ZZ$1, 0))</f>
        <v/>
      </c>
      <c r="C714">
        <f>INDEX(resultados!$A$2:$ZZ$2635, 708, MATCH($B$3, resultados!$A$1:$ZZ$1, 0))</f>
        <v/>
      </c>
    </row>
    <row r="715">
      <c r="A715">
        <f>INDEX(resultados!$A$2:$ZZ$2635, 709, MATCH($B$1, resultados!$A$1:$ZZ$1, 0))</f>
        <v/>
      </c>
      <c r="B715">
        <f>INDEX(resultados!$A$2:$ZZ$2635, 709, MATCH($B$2, resultados!$A$1:$ZZ$1, 0))</f>
        <v/>
      </c>
      <c r="C715">
        <f>INDEX(resultados!$A$2:$ZZ$2635, 709, MATCH($B$3, resultados!$A$1:$ZZ$1, 0))</f>
        <v/>
      </c>
    </row>
    <row r="716">
      <c r="A716">
        <f>INDEX(resultados!$A$2:$ZZ$2635, 710, MATCH($B$1, resultados!$A$1:$ZZ$1, 0))</f>
        <v/>
      </c>
      <c r="B716">
        <f>INDEX(resultados!$A$2:$ZZ$2635, 710, MATCH($B$2, resultados!$A$1:$ZZ$1, 0))</f>
        <v/>
      </c>
      <c r="C716">
        <f>INDEX(resultados!$A$2:$ZZ$2635, 710, MATCH($B$3, resultados!$A$1:$ZZ$1, 0))</f>
        <v/>
      </c>
    </row>
    <row r="717">
      <c r="A717">
        <f>INDEX(resultados!$A$2:$ZZ$2635, 711, MATCH($B$1, resultados!$A$1:$ZZ$1, 0))</f>
        <v/>
      </c>
      <c r="B717">
        <f>INDEX(resultados!$A$2:$ZZ$2635, 711, MATCH($B$2, resultados!$A$1:$ZZ$1, 0))</f>
        <v/>
      </c>
      <c r="C717">
        <f>INDEX(resultados!$A$2:$ZZ$2635, 711, MATCH($B$3, resultados!$A$1:$ZZ$1, 0))</f>
        <v/>
      </c>
    </row>
    <row r="718">
      <c r="A718">
        <f>INDEX(resultados!$A$2:$ZZ$2635, 712, MATCH($B$1, resultados!$A$1:$ZZ$1, 0))</f>
        <v/>
      </c>
      <c r="B718">
        <f>INDEX(resultados!$A$2:$ZZ$2635, 712, MATCH($B$2, resultados!$A$1:$ZZ$1, 0))</f>
        <v/>
      </c>
      <c r="C718">
        <f>INDEX(resultados!$A$2:$ZZ$2635, 712, MATCH($B$3, resultados!$A$1:$ZZ$1, 0))</f>
        <v/>
      </c>
    </row>
    <row r="719">
      <c r="A719">
        <f>INDEX(resultados!$A$2:$ZZ$2635, 713, MATCH($B$1, resultados!$A$1:$ZZ$1, 0))</f>
        <v/>
      </c>
      <c r="B719">
        <f>INDEX(resultados!$A$2:$ZZ$2635, 713, MATCH($B$2, resultados!$A$1:$ZZ$1, 0))</f>
        <v/>
      </c>
      <c r="C719">
        <f>INDEX(resultados!$A$2:$ZZ$2635, 713, MATCH($B$3, resultados!$A$1:$ZZ$1, 0))</f>
        <v/>
      </c>
    </row>
    <row r="720">
      <c r="A720">
        <f>INDEX(resultados!$A$2:$ZZ$2635, 714, MATCH($B$1, resultados!$A$1:$ZZ$1, 0))</f>
        <v/>
      </c>
      <c r="B720">
        <f>INDEX(resultados!$A$2:$ZZ$2635, 714, MATCH($B$2, resultados!$A$1:$ZZ$1, 0))</f>
        <v/>
      </c>
      <c r="C720">
        <f>INDEX(resultados!$A$2:$ZZ$2635, 714, MATCH($B$3, resultados!$A$1:$ZZ$1, 0))</f>
        <v/>
      </c>
    </row>
    <row r="721">
      <c r="A721">
        <f>INDEX(resultados!$A$2:$ZZ$2635, 715, MATCH($B$1, resultados!$A$1:$ZZ$1, 0))</f>
        <v/>
      </c>
      <c r="B721">
        <f>INDEX(resultados!$A$2:$ZZ$2635, 715, MATCH($B$2, resultados!$A$1:$ZZ$1, 0))</f>
        <v/>
      </c>
      <c r="C721">
        <f>INDEX(resultados!$A$2:$ZZ$2635, 715, MATCH($B$3, resultados!$A$1:$ZZ$1, 0))</f>
        <v/>
      </c>
    </row>
    <row r="722">
      <c r="A722">
        <f>INDEX(resultados!$A$2:$ZZ$2635, 716, MATCH($B$1, resultados!$A$1:$ZZ$1, 0))</f>
        <v/>
      </c>
      <c r="B722">
        <f>INDEX(resultados!$A$2:$ZZ$2635, 716, MATCH($B$2, resultados!$A$1:$ZZ$1, 0))</f>
        <v/>
      </c>
      <c r="C722">
        <f>INDEX(resultados!$A$2:$ZZ$2635, 716, MATCH($B$3, resultados!$A$1:$ZZ$1, 0))</f>
        <v/>
      </c>
    </row>
    <row r="723">
      <c r="A723">
        <f>INDEX(resultados!$A$2:$ZZ$2635, 717, MATCH($B$1, resultados!$A$1:$ZZ$1, 0))</f>
        <v/>
      </c>
      <c r="B723">
        <f>INDEX(resultados!$A$2:$ZZ$2635, 717, MATCH($B$2, resultados!$A$1:$ZZ$1, 0))</f>
        <v/>
      </c>
      <c r="C723">
        <f>INDEX(resultados!$A$2:$ZZ$2635, 717, MATCH($B$3, resultados!$A$1:$ZZ$1, 0))</f>
        <v/>
      </c>
    </row>
    <row r="724">
      <c r="A724">
        <f>INDEX(resultados!$A$2:$ZZ$2635, 718, MATCH($B$1, resultados!$A$1:$ZZ$1, 0))</f>
        <v/>
      </c>
      <c r="B724">
        <f>INDEX(resultados!$A$2:$ZZ$2635, 718, MATCH($B$2, resultados!$A$1:$ZZ$1, 0))</f>
        <v/>
      </c>
      <c r="C724">
        <f>INDEX(resultados!$A$2:$ZZ$2635, 718, MATCH($B$3, resultados!$A$1:$ZZ$1, 0))</f>
        <v/>
      </c>
    </row>
    <row r="725">
      <c r="A725">
        <f>INDEX(resultados!$A$2:$ZZ$2635, 719, MATCH($B$1, resultados!$A$1:$ZZ$1, 0))</f>
        <v/>
      </c>
      <c r="B725">
        <f>INDEX(resultados!$A$2:$ZZ$2635, 719, MATCH($B$2, resultados!$A$1:$ZZ$1, 0))</f>
        <v/>
      </c>
      <c r="C725">
        <f>INDEX(resultados!$A$2:$ZZ$2635, 719, MATCH($B$3, resultados!$A$1:$ZZ$1, 0))</f>
        <v/>
      </c>
    </row>
    <row r="726">
      <c r="A726">
        <f>INDEX(resultados!$A$2:$ZZ$2635, 720, MATCH($B$1, resultados!$A$1:$ZZ$1, 0))</f>
        <v/>
      </c>
      <c r="B726">
        <f>INDEX(resultados!$A$2:$ZZ$2635, 720, MATCH($B$2, resultados!$A$1:$ZZ$1, 0))</f>
        <v/>
      </c>
      <c r="C726">
        <f>INDEX(resultados!$A$2:$ZZ$2635, 720, MATCH($B$3, resultados!$A$1:$ZZ$1, 0))</f>
        <v/>
      </c>
    </row>
    <row r="727">
      <c r="A727">
        <f>INDEX(resultados!$A$2:$ZZ$2635, 721, MATCH($B$1, resultados!$A$1:$ZZ$1, 0))</f>
        <v/>
      </c>
      <c r="B727">
        <f>INDEX(resultados!$A$2:$ZZ$2635, 721, MATCH($B$2, resultados!$A$1:$ZZ$1, 0))</f>
        <v/>
      </c>
      <c r="C727">
        <f>INDEX(resultados!$A$2:$ZZ$2635, 721, MATCH($B$3, resultados!$A$1:$ZZ$1, 0))</f>
        <v/>
      </c>
    </row>
    <row r="728">
      <c r="A728">
        <f>INDEX(resultados!$A$2:$ZZ$2635, 722, MATCH($B$1, resultados!$A$1:$ZZ$1, 0))</f>
        <v/>
      </c>
      <c r="B728">
        <f>INDEX(resultados!$A$2:$ZZ$2635, 722, MATCH($B$2, resultados!$A$1:$ZZ$1, 0))</f>
        <v/>
      </c>
      <c r="C728">
        <f>INDEX(resultados!$A$2:$ZZ$2635, 722, MATCH($B$3, resultados!$A$1:$ZZ$1, 0))</f>
        <v/>
      </c>
    </row>
    <row r="729">
      <c r="A729">
        <f>INDEX(resultados!$A$2:$ZZ$2635, 723, MATCH($B$1, resultados!$A$1:$ZZ$1, 0))</f>
        <v/>
      </c>
      <c r="B729">
        <f>INDEX(resultados!$A$2:$ZZ$2635, 723, MATCH($B$2, resultados!$A$1:$ZZ$1, 0))</f>
        <v/>
      </c>
      <c r="C729">
        <f>INDEX(resultados!$A$2:$ZZ$2635, 723, MATCH($B$3, resultados!$A$1:$ZZ$1, 0))</f>
        <v/>
      </c>
    </row>
    <row r="730">
      <c r="A730">
        <f>INDEX(resultados!$A$2:$ZZ$2635, 724, MATCH($B$1, resultados!$A$1:$ZZ$1, 0))</f>
        <v/>
      </c>
      <c r="B730">
        <f>INDEX(resultados!$A$2:$ZZ$2635, 724, MATCH($B$2, resultados!$A$1:$ZZ$1, 0))</f>
        <v/>
      </c>
      <c r="C730">
        <f>INDEX(resultados!$A$2:$ZZ$2635, 724, MATCH($B$3, resultados!$A$1:$ZZ$1, 0))</f>
        <v/>
      </c>
    </row>
    <row r="731">
      <c r="A731">
        <f>INDEX(resultados!$A$2:$ZZ$2635, 725, MATCH($B$1, resultados!$A$1:$ZZ$1, 0))</f>
        <v/>
      </c>
      <c r="B731">
        <f>INDEX(resultados!$A$2:$ZZ$2635, 725, MATCH($B$2, resultados!$A$1:$ZZ$1, 0))</f>
        <v/>
      </c>
      <c r="C731">
        <f>INDEX(resultados!$A$2:$ZZ$2635, 725, MATCH($B$3, resultados!$A$1:$ZZ$1, 0))</f>
        <v/>
      </c>
    </row>
    <row r="732">
      <c r="A732">
        <f>INDEX(resultados!$A$2:$ZZ$2635, 726, MATCH($B$1, resultados!$A$1:$ZZ$1, 0))</f>
        <v/>
      </c>
      <c r="B732">
        <f>INDEX(resultados!$A$2:$ZZ$2635, 726, MATCH($B$2, resultados!$A$1:$ZZ$1, 0))</f>
        <v/>
      </c>
      <c r="C732">
        <f>INDEX(resultados!$A$2:$ZZ$2635, 726, MATCH($B$3, resultados!$A$1:$ZZ$1, 0))</f>
        <v/>
      </c>
    </row>
    <row r="733">
      <c r="A733">
        <f>INDEX(resultados!$A$2:$ZZ$2635, 727, MATCH($B$1, resultados!$A$1:$ZZ$1, 0))</f>
        <v/>
      </c>
      <c r="B733">
        <f>INDEX(resultados!$A$2:$ZZ$2635, 727, MATCH($B$2, resultados!$A$1:$ZZ$1, 0))</f>
        <v/>
      </c>
      <c r="C733">
        <f>INDEX(resultados!$A$2:$ZZ$2635, 727, MATCH($B$3, resultados!$A$1:$ZZ$1, 0))</f>
        <v/>
      </c>
    </row>
    <row r="734">
      <c r="A734">
        <f>INDEX(resultados!$A$2:$ZZ$2635, 728, MATCH($B$1, resultados!$A$1:$ZZ$1, 0))</f>
        <v/>
      </c>
      <c r="B734">
        <f>INDEX(resultados!$A$2:$ZZ$2635, 728, MATCH($B$2, resultados!$A$1:$ZZ$1, 0))</f>
        <v/>
      </c>
      <c r="C734">
        <f>INDEX(resultados!$A$2:$ZZ$2635, 728, MATCH($B$3, resultados!$A$1:$ZZ$1, 0))</f>
        <v/>
      </c>
    </row>
    <row r="735">
      <c r="A735">
        <f>INDEX(resultados!$A$2:$ZZ$2635, 729, MATCH($B$1, resultados!$A$1:$ZZ$1, 0))</f>
        <v/>
      </c>
      <c r="B735">
        <f>INDEX(resultados!$A$2:$ZZ$2635, 729, MATCH($B$2, resultados!$A$1:$ZZ$1, 0))</f>
        <v/>
      </c>
      <c r="C735">
        <f>INDEX(resultados!$A$2:$ZZ$2635, 729, MATCH($B$3, resultados!$A$1:$ZZ$1, 0))</f>
        <v/>
      </c>
    </row>
    <row r="736">
      <c r="A736">
        <f>INDEX(resultados!$A$2:$ZZ$2635, 730, MATCH($B$1, resultados!$A$1:$ZZ$1, 0))</f>
        <v/>
      </c>
      <c r="B736">
        <f>INDEX(resultados!$A$2:$ZZ$2635, 730, MATCH($B$2, resultados!$A$1:$ZZ$1, 0))</f>
        <v/>
      </c>
      <c r="C736">
        <f>INDEX(resultados!$A$2:$ZZ$2635, 730, MATCH($B$3, resultados!$A$1:$ZZ$1, 0))</f>
        <v/>
      </c>
    </row>
    <row r="737">
      <c r="A737">
        <f>INDEX(resultados!$A$2:$ZZ$2635, 731, MATCH($B$1, resultados!$A$1:$ZZ$1, 0))</f>
        <v/>
      </c>
      <c r="B737">
        <f>INDEX(resultados!$A$2:$ZZ$2635, 731, MATCH($B$2, resultados!$A$1:$ZZ$1, 0))</f>
        <v/>
      </c>
      <c r="C737">
        <f>INDEX(resultados!$A$2:$ZZ$2635, 731, MATCH($B$3, resultados!$A$1:$ZZ$1, 0))</f>
        <v/>
      </c>
    </row>
    <row r="738">
      <c r="A738">
        <f>INDEX(resultados!$A$2:$ZZ$2635, 732, MATCH($B$1, resultados!$A$1:$ZZ$1, 0))</f>
        <v/>
      </c>
      <c r="B738">
        <f>INDEX(resultados!$A$2:$ZZ$2635, 732, MATCH($B$2, resultados!$A$1:$ZZ$1, 0))</f>
        <v/>
      </c>
      <c r="C738">
        <f>INDEX(resultados!$A$2:$ZZ$2635, 732, MATCH($B$3, resultados!$A$1:$ZZ$1, 0))</f>
        <v/>
      </c>
    </row>
    <row r="739">
      <c r="A739">
        <f>INDEX(resultados!$A$2:$ZZ$2635, 733, MATCH($B$1, resultados!$A$1:$ZZ$1, 0))</f>
        <v/>
      </c>
      <c r="B739">
        <f>INDEX(resultados!$A$2:$ZZ$2635, 733, MATCH($B$2, resultados!$A$1:$ZZ$1, 0))</f>
        <v/>
      </c>
      <c r="C739">
        <f>INDEX(resultados!$A$2:$ZZ$2635, 733, MATCH($B$3, resultados!$A$1:$ZZ$1, 0))</f>
        <v/>
      </c>
    </row>
    <row r="740">
      <c r="A740">
        <f>INDEX(resultados!$A$2:$ZZ$2635, 734, MATCH($B$1, resultados!$A$1:$ZZ$1, 0))</f>
        <v/>
      </c>
      <c r="B740">
        <f>INDEX(resultados!$A$2:$ZZ$2635, 734, MATCH($B$2, resultados!$A$1:$ZZ$1, 0))</f>
        <v/>
      </c>
      <c r="C740">
        <f>INDEX(resultados!$A$2:$ZZ$2635, 734, MATCH($B$3, resultados!$A$1:$ZZ$1, 0))</f>
        <v/>
      </c>
    </row>
    <row r="741">
      <c r="A741">
        <f>INDEX(resultados!$A$2:$ZZ$2635, 735, MATCH($B$1, resultados!$A$1:$ZZ$1, 0))</f>
        <v/>
      </c>
      <c r="B741">
        <f>INDEX(resultados!$A$2:$ZZ$2635, 735, MATCH($B$2, resultados!$A$1:$ZZ$1, 0))</f>
        <v/>
      </c>
      <c r="C741">
        <f>INDEX(resultados!$A$2:$ZZ$2635, 735, MATCH($B$3, resultados!$A$1:$ZZ$1, 0))</f>
        <v/>
      </c>
    </row>
    <row r="742">
      <c r="A742">
        <f>INDEX(resultados!$A$2:$ZZ$2635, 736, MATCH($B$1, resultados!$A$1:$ZZ$1, 0))</f>
        <v/>
      </c>
      <c r="B742">
        <f>INDEX(resultados!$A$2:$ZZ$2635, 736, MATCH($B$2, resultados!$A$1:$ZZ$1, 0))</f>
        <v/>
      </c>
      <c r="C742">
        <f>INDEX(resultados!$A$2:$ZZ$2635, 736, MATCH($B$3, resultados!$A$1:$ZZ$1, 0))</f>
        <v/>
      </c>
    </row>
    <row r="743">
      <c r="A743">
        <f>INDEX(resultados!$A$2:$ZZ$2635, 737, MATCH($B$1, resultados!$A$1:$ZZ$1, 0))</f>
        <v/>
      </c>
      <c r="B743">
        <f>INDEX(resultados!$A$2:$ZZ$2635, 737, MATCH($B$2, resultados!$A$1:$ZZ$1, 0))</f>
        <v/>
      </c>
      <c r="C743">
        <f>INDEX(resultados!$A$2:$ZZ$2635, 737, MATCH($B$3, resultados!$A$1:$ZZ$1, 0))</f>
        <v/>
      </c>
    </row>
    <row r="744">
      <c r="A744">
        <f>INDEX(resultados!$A$2:$ZZ$2635, 738, MATCH($B$1, resultados!$A$1:$ZZ$1, 0))</f>
        <v/>
      </c>
      <c r="B744">
        <f>INDEX(resultados!$A$2:$ZZ$2635, 738, MATCH($B$2, resultados!$A$1:$ZZ$1, 0))</f>
        <v/>
      </c>
      <c r="C744">
        <f>INDEX(resultados!$A$2:$ZZ$2635, 738, MATCH($B$3, resultados!$A$1:$ZZ$1, 0))</f>
        <v/>
      </c>
    </row>
    <row r="745">
      <c r="A745">
        <f>INDEX(resultados!$A$2:$ZZ$2635, 739, MATCH($B$1, resultados!$A$1:$ZZ$1, 0))</f>
        <v/>
      </c>
      <c r="B745">
        <f>INDEX(resultados!$A$2:$ZZ$2635, 739, MATCH($B$2, resultados!$A$1:$ZZ$1, 0))</f>
        <v/>
      </c>
      <c r="C745">
        <f>INDEX(resultados!$A$2:$ZZ$2635, 739, MATCH($B$3, resultados!$A$1:$ZZ$1, 0))</f>
        <v/>
      </c>
    </row>
    <row r="746">
      <c r="A746">
        <f>INDEX(resultados!$A$2:$ZZ$2635, 740, MATCH($B$1, resultados!$A$1:$ZZ$1, 0))</f>
        <v/>
      </c>
      <c r="B746">
        <f>INDEX(resultados!$A$2:$ZZ$2635, 740, MATCH($B$2, resultados!$A$1:$ZZ$1, 0))</f>
        <v/>
      </c>
      <c r="C746">
        <f>INDEX(resultados!$A$2:$ZZ$2635, 740, MATCH($B$3, resultados!$A$1:$ZZ$1, 0))</f>
        <v/>
      </c>
    </row>
    <row r="747">
      <c r="A747">
        <f>INDEX(resultados!$A$2:$ZZ$2635, 741, MATCH($B$1, resultados!$A$1:$ZZ$1, 0))</f>
        <v/>
      </c>
      <c r="B747">
        <f>INDEX(resultados!$A$2:$ZZ$2635, 741, MATCH($B$2, resultados!$A$1:$ZZ$1, 0))</f>
        <v/>
      </c>
      <c r="C747">
        <f>INDEX(resultados!$A$2:$ZZ$2635, 741, MATCH($B$3, resultados!$A$1:$ZZ$1, 0))</f>
        <v/>
      </c>
    </row>
    <row r="748">
      <c r="A748">
        <f>INDEX(resultados!$A$2:$ZZ$2635, 742, MATCH($B$1, resultados!$A$1:$ZZ$1, 0))</f>
        <v/>
      </c>
      <c r="B748">
        <f>INDEX(resultados!$A$2:$ZZ$2635, 742, MATCH($B$2, resultados!$A$1:$ZZ$1, 0))</f>
        <v/>
      </c>
      <c r="C748">
        <f>INDEX(resultados!$A$2:$ZZ$2635, 742, MATCH($B$3, resultados!$A$1:$ZZ$1, 0))</f>
        <v/>
      </c>
    </row>
    <row r="749">
      <c r="A749">
        <f>INDEX(resultados!$A$2:$ZZ$2635, 743, MATCH($B$1, resultados!$A$1:$ZZ$1, 0))</f>
        <v/>
      </c>
      <c r="B749">
        <f>INDEX(resultados!$A$2:$ZZ$2635, 743, MATCH($B$2, resultados!$A$1:$ZZ$1, 0))</f>
        <v/>
      </c>
      <c r="C749">
        <f>INDEX(resultados!$A$2:$ZZ$2635, 743, MATCH($B$3, resultados!$A$1:$ZZ$1, 0))</f>
        <v/>
      </c>
    </row>
    <row r="750">
      <c r="A750">
        <f>INDEX(resultados!$A$2:$ZZ$2635, 744, MATCH($B$1, resultados!$A$1:$ZZ$1, 0))</f>
        <v/>
      </c>
      <c r="B750">
        <f>INDEX(resultados!$A$2:$ZZ$2635, 744, MATCH($B$2, resultados!$A$1:$ZZ$1, 0))</f>
        <v/>
      </c>
      <c r="C750">
        <f>INDEX(resultados!$A$2:$ZZ$2635, 744, MATCH($B$3, resultados!$A$1:$ZZ$1, 0))</f>
        <v/>
      </c>
    </row>
    <row r="751">
      <c r="A751">
        <f>INDEX(resultados!$A$2:$ZZ$2635, 745, MATCH($B$1, resultados!$A$1:$ZZ$1, 0))</f>
        <v/>
      </c>
      <c r="B751">
        <f>INDEX(resultados!$A$2:$ZZ$2635, 745, MATCH($B$2, resultados!$A$1:$ZZ$1, 0))</f>
        <v/>
      </c>
      <c r="C751">
        <f>INDEX(resultados!$A$2:$ZZ$2635, 745, MATCH($B$3, resultados!$A$1:$ZZ$1, 0))</f>
        <v/>
      </c>
    </row>
    <row r="752">
      <c r="A752">
        <f>INDEX(resultados!$A$2:$ZZ$2635, 746, MATCH($B$1, resultados!$A$1:$ZZ$1, 0))</f>
        <v/>
      </c>
      <c r="B752">
        <f>INDEX(resultados!$A$2:$ZZ$2635, 746, MATCH($B$2, resultados!$A$1:$ZZ$1, 0))</f>
        <v/>
      </c>
      <c r="C752">
        <f>INDEX(resultados!$A$2:$ZZ$2635, 746, MATCH($B$3, resultados!$A$1:$ZZ$1, 0))</f>
        <v/>
      </c>
    </row>
    <row r="753">
      <c r="A753">
        <f>INDEX(resultados!$A$2:$ZZ$2635, 747, MATCH($B$1, resultados!$A$1:$ZZ$1, 0))</f>
        <v/>
      </c>
      <c r="B753">
        <f>INDEX(resultados!$A$2:$ZZ$2635, 747, MATCH($B$2, resultados!$A$1:$ZZ$1, 0))</f>
        <v/>
      </c>
      <c r="C753">
        <f>INDEX(resultados!$A$2:$ZZ$2635, 747, MATCH($B$3, resultados!$A$1:$ZZ$1, 0))</f>
        <v/>
      </c>
    </row>
    <row r="754">
      <c r="A754">
        <f>INDEX(resultados!$A$2:$ZZ$2635, 748, MATCH($B$1, resultados!$A$1:$ZZ$1, 0))</f>
        <v/>
      </c>
      <c r="B754">
        <f>INDEX(resultados!$A$2:$ZZ$2635, 748, MATCH($B$2, resultados!$A$1:$ZZ$1, 0))</f>
        <v/>
      </c>
      <c r="C754">
        <f>INDEX(resultados!$A$2:$ZZ$2635, 748, MATCH($B$3, resultados!$A$1:$ZZ$1, 0))</f>
        <v/>
      </c>
    </row>
    <row r="755">
      <c r="A755">
        <f>INDEX(resultados!$A$2:$ZZ$2635, 749, MATCH($B$1, resultados!$A$1:$ZZ$1, 0))</f>
        <v/>
      </c>
      <c r="B755">
        <f>INDEX(resultados!$A$2:$ZZ$2635, 749, MATCH($B$2, resultados!$A$1:$ZZ$1, 0))</f>
        <v/>
      </c>
      <c r="C755">
        <f>INDEX(resultados!$A$2:$ZZ$2635, 749, MATCH($B$3, resultados!$A$1:$ZZ$1, 0))</f>
        <v/>
      </c>
    </row>
    <row r="756">
      <c r="A756">
        <f>INDEX(resultados!$A$2:$ZZ$2635, 750, MATCH($B$1, resultados!$A$1:$ZZ$1, 0))</f>
        <v/>
      </c>
      <c r="B756">
        <f>INDEX(resultados!$A$2:$ZZ$2635, 750, MATCH($B$2, resultados!$A$1:$ZZ$1, 0))</f>
        <v/>
      </c>
      <c r="C756">
        <f>INDEX(resultados!$A$2:$ZZ$2635, 750, MATCH($B$3, resultados!$A$1:$ZZ$1, 0))</f>
        <v/>
      </c>
    </row>
    <row r="757">
      <c r="A757">
        <f>INDEX(resultados!$A$2:$ZZ$2635, 751, MATCH($B$1, resultados!$A$1:$ZZ$1, 0))</f>
        <v/>
      </c>
      <c r="B757">
        <f>INDEX(resultados!$A$2:$ZZ$2635, 751, MATCH($B$2, resultados!$A$1:$ZZ$1, 0))</f>
        <v/>
      </c>
      <c r="C757">
        <f>INDEX(resultados!$A$2:$ZZ$2635, 751, MATCH($B$3, resultados!$A$1:$ZZ$1, 0))</f>
        <v/>
      </c>
    </row>
    <row r="758">
      <c r="A758">
        <f>INDEX(resultados!$A$2:$ZZ$2635, 752, MATCH($B$1, resultados!$A$1:$ZZ$1, 0))</f>
        <v/>
      </c>
      <c r="B758">
        <f>INDEX(resultados!$A$2:$ZZ$2635, 752, MATCH($B$2, resultados!$A$1:$ZZ$1, 0))</f>
        <v/>
      </c>
      <c r="C758">
        <f>INDEX(resultados!$A$2:$ZZ$2635, 752, MATCH($B$3, resultados!$A$1:$ZZ$1, 0))</f>
        <v/>
      </c>
    </row>
    <row r="759">
      <c r="A759">
        <f>INDEX(resultados!$A$2:$ZZ$2635, 753, MATCH($B$1, resultados!$A$1:$ZZ$1, 0))</f>
        <v/>
      </c>
      <c r="B759">
        <f>INDEX(resultados!$A$2:$ZZ$2635, 753, MATCH($B$2, resultados!$A$1:$ZZ$1, 0))</f>
        <v/>
      </c>
      <c r="C759">
        <f>INDEX(resultados!$A$2:$ZZ$2635, 753, MATCH($B$3, resultados!$A$1:$ZZ$1, 0))</f>
        <v/>
      </c>
    </row>
    <row r="760">
      <c r="A760">
        <f>INDEX(resultados!$A$2:$ZZ$2635, 754, MATCH($B$1, resultados!$A$1:$ZZ$1, 0))</f>
        <v/>
      </c>
      <c r="B760">
        <f>INDEX(resultados!$A$2:$ZZ$2635, 754, MATCH($B$2, resultados!$A$1:$ZZ$1, 0))</f>
        <v/>
      </c>
      <c r="C760">
        <f>INDEX(resultados!$A$2:$ZZ$2635, 754, MATCH($B$3, resultados!$A$1:$ZZ$1, 0))</f>
        <v/>
      </c>
    </row>
    <row r="761">
      <c r="A761">
        <f>INDEX(resultados!$A$2:$ZZ$2635, 755, MATCH($B$1, resultados!$A$1:$ZZ$1, 0))</f>
        <v/>
      </c>
      <c r="B761">
        <f>INDEX(resultados!$A$2:$ZZ$2635, 755, MATCH($B$2, resultados!$A$1:$ZZ$1, 0))</f>
        <v/>
      </c>
      <c r="C761">
        <f>INDEX(resultados!$A$2:$ZZ$2635, 755, MATCH($B$3, resultados!$A$1:$ZZ$1, 0))</f>
        <v/>
      </c>
    </row>
    <row r="762">
      <c r="A762">
        <f>INDEX(resultados!$A$2:$ZZ$2635, 756, MATCH($B$1, resultados!$A$1:$ZZ$1, 0))</f>
        <v/>
      </c>
      <c r="B762">
        <f>INDEX(resultados!$A$2:$ZZ$2635, 756, MATCH($B$2, resultados!$A$1:$ZZ$1, 0))</f>
        <v/>
      </c>
      <c r="C762">
        <f>INDEX(resultados!$A$2:$ZZ$2635, 756, MATCH($B$3, resultados!$A$1:$ZZ$1, 0))</f>
        <v/>
      </c>
    </row>
    <row r="763">
      <c r="A763">
        <f>INDEX(resultados!$A$2:$ZZ$2635, 757, MATCH($B$1, resultados!$A$1:$ZZ$1, 0))</f>
        <v/>
      </c>
      <c r="B763">
        <f>INDEX(resultados!$A$2:$ZZ$2635, 757, MATCH($B$2, resultados!$A$1:$ZZ$1, 0))</f>
        <v/>
      </c>
      <c r="C763">
        <f>INDEX(resultados!$A$2:$ZZ$2635, 757, MATCH($B$3, resultados!$A$1:$ZZ$1, 0))</f>
        <v/>
      </c>
    </row>
    <row r="764">
      <c r="A764">
        <f>INDEX(resultados!$A$2:$ZZ$2635, 758, MATCH($B$1, resultados!$A$1:$ZZ$1, 0))</f>
        <v/>
      </c>
      <c r="B764">
        <f>INDEX(resultados!$A$2:$ZZ$2635, 758, MATCH($B$2, resultados!$A$1:$ZZ$1, 0))</f>
        <v/>
      </c>
      <c r="C764">
        <f>INDEX(resultados!$A$2:$ZZ$2635, 758, MATCH($B$3, resultados!$A$1:$ZZ$1, 0))</f>
        <v/>
      </c>
    </row>
    <row r="765">
      <c r="A765">
        <f>INDEX(resultados!$A$2:$ZZ$2635, 759, MATCH($B$1, resultados!$A$1:$ZZ$1, 0))</f>
        <v/>
      </c>
      <c r="B765">
        <f>INDEX(resultados!$A$2:$ZZ$2635, 759, MATCH($B$2, resultados!$A$1:$ZZ$1, 0))</f>
        <v/>
      </c>
      <c r="C765">
        <f>INDEX(resultados!$A$2:$ZZ$2635, 759, MATCH($B$3, resultados!$A$1:$ZZ$1, 0))</f>
        <v/>
      </c>
    </row>
    <row r="766">
      <c r="A766">
        <f>INDEX(resultados!$A$2:$ZZ$2635, 760, MATCH($B$1, resultados!$A$1:$ZZ$1, 0))</f>
        <v/>
      </c>
      <c r="B766">
        <f>INDEX(resultados!$A$2:$ZZ$2635, 760, MATCH($B$2, resultados!$A$1:$ZZ$1, 0))</f>
        <v/>
      </c>
      <c r="C766">
        <f>INDEX(resultados!$A$2:$ZZ$2635, 760, MATCH($B$3, resultados!$A$1:$ZZ$1, 0))</f>
        <v/>
      </c>
    </row>
    <row r="767">
      <c r="A767">
        <f>INDEX(resultados!$A$2:$ZZ$2635, 761, MATCH($B$1, resultados!$A$1:$ZZ$1, 0))</f>
        <v/>
      </c>
      <c r="B767">
        <f>INDEX(resultados!$A$2:$ZZ$2635, 761, MATCH($B$2, resultados!$A$1:$ZZ$1, 0))</f>
        <v/>
      </c>
      <c r="C767">
        <f>INDEX(resultados!$A$2:$ZZ$2635, 761, MATCH($B$3, resultados!$A$1:$ZZ$1, 0))</f>
        <v/>
      </c>
    </row>
    <row r="768">
      <c r="A768">
        <f>INDEX(resultados!$A$2:$ZZ$2635, 762, MATCH($B$1, resultados!$A$1:$ZZ$1, 0))</f>
        <v/>
      </c>
      <c r="B768">
        <f>INDEX(resultados!$A$2:$ZZ$2635, 762, MATCH($B$2, resultados!$A$1:$ZZ$1, 0))</f>
        <v/>
      </c>
      <c r="C768">
        <f>INDEX(resultados!$A$2:$ZZ$2635, 762, MATCH($B$3, resultados!$A$1:$ZZ$1, 0))</f>
        <v/>
      </c>
    </row>
    <row r="769">
      <c r="A769">
        <f>INDEX(resultados!$A$2:$ZZ$2635, 763, MATCH($B$1, resultados!$A$1:$ZZ$1, 0))</f>
        <v/>
      </c>
      <c r="B769">
        <f>INDEX(resultados!$A$2:$ZZ$2635, 763, MATCH($B$2, resultados!$A$1:$ZZ$1, 0))</f>
        <v/>
      </c>
      <c r="C769">
        <f>INDEX(resultados!$A$2:$ZZ$2635, 763, MATCH($B$3, resultados!$A$1:$ZZ$1, 0))</f>
        <v/>
      </c>
    </row>
    <row r="770">
      <c r="A770">
        <f>INDEX(resultados!$A$2:$ZZ$2635, 764, MATCH($B$1, resultados!$A$1:$ZZ$1, 0))</f>
        <v/>
      </c>
      <c r="B770">
        <f>INDEX(resultados!$A$2:$ZZ$2635, 764, MATCH($B$2, resultados!$A$1:$ZZ$1, 0))</f>
        <v/>
      </c>
      <c r="C770">
        <f>INDEX(resultados!$A$2:$ZZ$2635, 764, MATCH($B$3, resultados!$A$1:$ZZ$1, 0))</f>
        <v/>
      </c>
    </row>
    <row r="771">
      <c r="A771">
        <f>INDEX(resultados!$A$2:$ZZ$2635, 765, MATCH($B$1, resultados!$A$1:$ZZ$1, 0))</f>
        <v/>
      </c>
      <c r="B771">
        <f>INDEX(resultados!$A$2:$ZZ$2635, 765, MATCH($B$2, resultados!$A$1:$ZZ$1, 0))</f>
        <v/>
      </c>
      <c r="C771">
        <f>INDEX(resultados!$A$2:$ZZ$2635, 765, MATCH($B$3, resultados!$A$1:$ZZ$1, 0))</f>
        <v/>
      </c>
    </row>
    <row r="772">
      <c r="A772">
        <f>INDEX(resultados!$A$2:$ZZ$2635, 766, MATCH($B$1, resultados!$A$1:$ZZ$1, 0))</f>
        <v/>
      </c>
      <c r="B772">
        <f>INDEX(resultados!$A$2:$ZZ$2635, 766, MATCH($B$2, resultados!$A$1:$ZZ$1, 0))</f>
        <v/>
      </c>
      <c r="C772">
        <f>INDEX(resultados!$A$2:$ZZ$2635, 766, MATCH($B$3, resultados!$A$1:$ZZ$1, 0))</f>
        <v/>
      </c>
    </row>
    <row r="773">
      <c r="A773">
        <f>INDEX(resultados!$A$2:$ZZ$2635, 767, MATCH($B$1, resultados!$A$1:$ZZ$1, 0))</f>
        <v/>
      </c>
      <c r="B773">
        <f>INDEX(resultados!$A$2:$ZZ$2635, 767, MATCH($B$2, resultados!$A$1:$ZZ$1, 0))</f>
        <v/>
      </c>
      <c r="C773">
        <f>INDEX(resultados!$A$2:$ZZ$2635, 767, MATCH($B$3, resultados!$A$1:$ZZ$1, 0))</f>
        <v/>
      </c>
    </row>
    <row r="774">
      <c r="A774">
        <f>INDEX(resultados!$A$2:$ZZ$2635, 768, MATCH($B$1, resultados!$A$1:$ZZ$1, 0))</f>
        <v/>
      </c>
      <c r="B774">
        <f>INDEX(resultados!$A$2:$ZZ$2635, 768, MATCH($B$2, resultados!$A$1:$ZZ$1, 0))</f>
        <v/>
      </c>
      <c r="C774">
        <f>INDEX(resultados!$A$2:$ZZ$2635, 768, MATCH($B$3, resultados!$A$1:$ZZ$1, 0))</f>
        <v/>
      </c>
    </row>
    <row r="775">
      <c r="A775">
        <f>INDEX(resultados!$A$2:$ZZ$2635, 769, MATCH($B$1, resultados!$A$1:$ZZ$1, 0))</f>
        <v/>
      </c>
      <c r="B775">
        <f>INDEX(resultados!$A$2:$ZZ$2635, 769, MATCH($B$2, resultados!$A$1:$ZZ$1, 0))</f>
        <v/>
      </c>
      <c r="C775">
        <f>INDEX(resultados!$A$2:$ZZ$2635, 769, MATCH($B$3, resultados!$A$1:$ZZ$1, 0))</f>
        <v/>
      </c>
    </row>
    <row r="776">
      <c r="A776">
        <f>INDEX(resultados!$A$2:$ZZ$2635, 770, MATCH($B$1, resultados!$A$1:$ZZ$1, 0))</f>
        <v/>
      </c>
      <c r="B776">
        <f>INDEX(resultados!$A$2:$ZZ$2635, 770, MATCH($B$2, resultados!$A$1:$ZZ$1, 0))</f>
        <v/>
      </c>
      <c r="C776">
        <f>INDEX(resultados!$A$2:$ZZ$2635, 770, MATCH($B$3, resultados!$A$1:$ZZ$1, 0))</f>
        <v/>
      </c>
    </row>
    <row r="777">
      <c r="A777">
        <f>INDEX(resultados!$A$2:$ZZ$2635, 771, MATCH($B$1, resultados!$A$1:$ZZ$1, 0))</f>
        <v/>
      </c>
      <c r="B777">
        <f>INDEX(resultados!$A$2:$ZZ$2635, 771, MATCH($B$2, resultados!$A$1:$ZZ$1, 0))</f>
        <v/>
      </c>
      <c r="C777">
        <f>INDEX(resultados!$A$2:$ZZ$2635, 771, MATCH($B$3, resultados!$A$1:$ZZ$1, 0))</f>
        <v/>
      </c>
    </row>
    <row r="778">
      <c r="A778">
        <f>INDEX(resultados!$A$2:$ZZ$2635, 772, MATCH($B$1, resultados!$A$1:$ZZ$1, 0))</f>
        <v/>
      </c>
      <c r="B778">
        <f>INDEX(resultados!$A$2:$ZZ$2635, 772, MATCH($B$2, resultados!$A$1:$ZZ$1, 0))</f>
        <v/>
      </c>
      <c r="C778">
        <f>INDEX(resultados!$A$2:$ZZ$2635, 772, MATCH($B$3, resultados!$A$1:$ZZ$1, 0))</f>
        <v/>
      </c>
    </row>
    <row r="779">
      <c r="A779">
        <f>INDEX(resultados!$A$2:$ZZ$2635, 773, MATCH($B$1, resultados!$A$1:$ZZ$1, 0))</f>
        <v/>
      </c>
      <c r="B779">
        <f>INDEX(resultados!$A$2:$ZZ$2635, 773, MATCH($B$2, resultados!$A$1:$ZZ$1, 0))</f>
        <v/>
      </c>
      <c r="C779">
        <f>INDEX(resultados!$A$2:$ZZ$2635, 773, MATCH($B$3, resultados!$A$1:$ZZ$1, 0))</f>
        <v/>
      </c>
    </row>
    <row r="780">
      <c r="A780">
        <f>INDEX(resultados!$A$2:$ZZ$2635, 774, MATCH($B$1, resultados!$A$1:$ZZ$1, 0))</f>
        <v/>
      </c>
      <c r="B780">
        <f>INDEX(resultados!$A$2:$ZZ$2635, 774, MATCH($B$2, resultados!$A$1:$ZZ$1, 0))</f>
        <v/>
      </c>
      <c r="C780">
        <f>INDEX(resultados!$A$2:$ZZ$2635, 774, MATCH($B$3, resultados!$A$1:$ZZ$1, 0))</f>
        <v/>
      </c>
    </row>
    <row r="781">
      <c r="A781">
        <f>INDEX(resultados!$A$2:$ZZ$2635, 775, MATCH($B$1, resultados!$A$1:$ZZ$1, 0))</f>
        <v/>
      </c>
      <c r="B781">
        <f>INDEX(resultados!$A$2:$ZZ$2635, 775, MATCH($B$2, resultados!$A$1:$ZZ$1, 0))</f>
        <v/>
      </c>
      <c r="C781">
        <f>INDEX(resultados!$A$2:$ZZ$2635, 775, MATCH($B$3, resultados!$A$1:$ZZ$1, 0))</f>
        <v/>
      </c>
    </row>
    <row r="782">
      <c r="A782">
        <f>INDEX(resultados!$A$2:$ZZ$2635, 776, MATCH($B$1, resultados!$A$1:$ZZ$1, 0))</f>
        <v/>
      </c>
      <c r="B782">
        <f>INDEX(resultados!$A$2:$ZZ$2635, 776, MATCH($B$2, resultados!$A$1:$ZZ$1, 0))</f>
        <v/>
      </c>
      <c r="C782">
        <f>INDEX(resultados!$A$2:$ZZ$2635, 776, MATCH($B$3, resultados!$A$1:$ZZ$1, 0))</f>
        <v/>
      </c>
    </row>
    <row r="783">
      <c r="A783">
        <f>INDEX(resultados!$A$2:$ZZ$2635, 777, MATCH($B$1, resultados!$A$1:$ZZ$1, 0))</f>
        <v/>
      </c>
      <c r="B783">
        <f>INDEX(resultados!$A$2:$ZZ$2635, 777, MATCH($B$2, resultados!$A$1:$ZZ$1, 0))</f>
        <v/>
      </c>
      <c r="C783">
        <f>INDEX(resultados!$A$2:$ZZ$2635, 777, MATCH($B$3, resultados!$A$1:$ZZ$1, 0))</f>
        <v/>
      </c>
    </row>
    <row r="784">
      <c r="A784">
        <f>INDEX(resultados!$A$2:$ZZ$2635, 778, MATCH($B$1, resultados!$A$1:$ZZ$1, 0))</f>
        <v/>
      </c>
      <c r="B784">
        <f>INDEX(resultados!$A$2:$ZZ$2635, 778, MATCH($B$2, resultados!$A$1:$ZZ$1, 0))</f>
        <v/>
      </c>
      <c r="C784">
        <f>INDEX(resultados!$A$2:$ZZ$2635, 778, MATCH($B$3, resultados!$A$1:$ZZ$1, 0))</f>
        <v/>
      </c>
    </row>
    <row r="785">
      <c r="A785">
        <f>INDEX(resultados!$A$2:$ZZ$2635, 779, MATCH($B$1, resultados!$A$1:$ZZ$1, 0))</f>
        <v/>
      </c>
      <c r="B785">
        <f>INDEX(resultados!$A$2:$ZZ$2635, 779, MATCH($B$2, resultados!$A$1:$ZZ$1, 0))</f>
        <v/>
      </c>
      <c r="C785">
        <f>INDEX(resultados!$A$2:$ZZ$2635, 779, MATCH($B$3, resultados!$A$1:$ZZ$1, 0))</f>
        <v/>
      </c>
    </row>
    <row r="786">
      <c r="A786">
        <f>INDEX(resultados!$A$2:$ZZ$2635, 780, MATCH($B$1, resultados!$A$1:$ZZ$1, 0))</f>
        <v/>
      </c>
      <c r="B786">
        <f>INDEX(resultados!$A$2:$ZZ$2635, 780, MATCH($B$2, resultados!$A$1:$ZZ$1, 0))</f>
        <v/>
      </c>
      <c r="C786">
        <f>INDEX(resultados!$A$2:$ZZ$2635, 780, MATCH($B$3, resultados!$A$1:$ZZ$1, 0))</f>
        <v/>
      </c>
    </row>
    <row r="787">
      <c r="A787">
        <f>INDEX(resultados!$A$2:$ZZ$2635, 781, MATCH($B$1, resultados!$A$1:$ZZ$1, 0))</f>
        <v/>
      </c>
      <c r="B787">
        <f>INDEX(resultados!$A$2:$ZZ$2635, 781, MATCH($B$2, resultados!$A$1:$ZZ$1, 0))</f>
        <v/>
      </c>
      <c r="C787">
        <f>INDEX(resultados!$A$2:$ZZ$2635, 781, MATCH($B$3, resultados!$A$1:$ZZ$1, 0))</f>
        <v/>
      </c>
    </row>
    <row r="788">
      <c r="A788">
        <f>INDEX(resultados!$A$2:$ZZ$2635, 782, MATCH($B$1, resultados!$A$1:$ZZ$1, 0))</f>
        <v/>
      </c>
      <c r="B788">
        <f>INDEX(resultados!$A$2:$ZZ$2635, 782, MATCH($B$2, resultados!$A$1:$ZZ$1, 0))</f>
        <v/>
      </c>
      <c r="C788">
        <f>INDEX(resultados!$A$2:$ZZ$2635, 782, MATCH($B$3, resultados!$A$1:$ZZ$1, 0))</f>
        <v/>
      </c>
    </row>
    <row r="789">
      <c r="A789">
        <f>INDEX(resultados!$A$2:$ZZ$2635, 783, MATCH($B$1, resultados!$A$1:$ZZ$1, 0))</f>
        <v/>
      </c>
      <c r="B789">
        <f>INDEX(resultados!$A$2:$ZZ$2635, 783, MATCH($B$2, resultados!$A$1:$ZZ$1, 0))</f>
        <v/>
      </c>
      <c r="C789">
        <f>INDEX(resultados!$A$2:$ZZ$2635, 783, MATCH($B$3, resultados!$A$1:$ZZ$1, 0))</f>
        <v/>
      </c>
    </row>
    <row r="790">
      <c r="A790">
        <f>INDEX(resultados!$A$2:$ZZ$2635, 784, MATCH($B$1, resultados!$A$1:$ZZ$1, 0))</f>
        <v/>
      </c>
      <c r="B790">
        <f>INDEX(resultados!$A$2:$ZZ$2635, 784, MATCH($B$2, resultados!$A$1:$ZZ$1, 0))</f>
        <v/>
      </c>
      <c r="C790">
        <f>INDEX(resultados!$A$2:$ZZ$2635, 784, MATCH($B$3, resultados!$A$1:$ZZ$1, 0))</f>
        <v/>
      </c>
    </row>
    <row r="791">
      <c r="A791">
        <f>INDEX(resultados!$A$2:$ZZ$2635, 785, MATCH($B$1, resultados!$A$1:$ZZ$1, 0))</f>
        <v/>
      </c>
      <c r="B791">
        <f>INDEX(resultados!$A$2:$ZZ$2635, 785, MATCH($B$2, resultados!$A$1:$ZZ$1, 0))</f>
        <v/>
      </c>
      <c r="C791">
        <f>INDEX(resultados!$A$2:$ZZ$2635, 785, MATCH($B$3, resultados!$A$1:$ZZ$1, 0))</f>
        <v/>
      </c>
    </row>
    <row r="792">
      <c r="A792">
        <f>INDEX(resultados!$A$2:$ZZ$2635, 786, MATCH($B$1, resultados!$A$1:$ZZ$1, 0))</f>
        <v/>
      </c>
      <c r="B792">
        <f>INDEX(resultados!$A$2:$ZZ$2635, 786, MATCH($B$2, resultados!$A$1:$ZZ$1, 0))</f>
        <v/>
      </c>
      <c r="C792">
        <f>INDEX(resultados!$A$2:$ZZ$2635, 786, MATCH($B$3, resultados!$A$1:$ZZ$1, 0))</f>
        <v/>
      </c>
    </row>
    <row r="793">
      <c r="A793">
        <f>INDEX(resultados!$A$2:$ZZ$2635, 787, MATCH($B$1, resultados!$A$1:$ZZ$1, 0))</f>
        <v/>
      </c>
      <c r="B793">
        <f>INDEX(resultados!$A$2:$ZZ$2635, 787, MATCH($B$2, resultados!$A$1:$ZZ$1, 0))</f>
        <v/>
      </c>
      <c r="C793">
        <f>INDEX(resultados!$A$2:$ZZ$2635, 787, MATCH($B$3, resultados!$A$1:$ZZ$1, 0))</f>
        <v/>
      </c>
    </row>
    <row r="794">
      <c r="A794">
        <f>INDEX(resultados!$A$2:$ZZ$2635, 788, MATCH($B$1, resultados!$A$1:$ZZ$1, 0))</f>
        <v/>
      </c>
      <c r="B794">
        <f>INDEX(resultados!$A$2:$ZZ$2635, 788, MATCH($B$2, resultados!$A$1:$ZZ$1, 0))</f>
        <v/>
      </c>
      <c r="C794">
        <f>INDEX(resultados!$A$2:$ZZ$2635, 788, MATCH($B$3, resultados!$A$1:$ZZ$1, 0))</f>
        <v/>
      </c>
    </row>
    <row r="795">
      <c r="A795">
        <f>INDEX(resultados!$A$2:$ZZ$2635, 789, MATCH($B$1, resultados!$A$1:$ZZ$1, 0))</f>
        <v/>
      </c>
      <c r="B795">
        <f>INDEX(resultados!$A$2:$ZZ$2635, 789, MATCH($B$2, resultados!$A$1:$ZZ$1, 0))</f>
        <v/>
      </c>
      <c r="C795">
        <f>INDEX(resultados!$A$2:$ZZ$2635, 789, MATCH($B$3, resultados!$A$1:$ZZ$1, 0))</f>
        <v/>
      </c>
    </row>
    <row r="796">
      <c r="A796">
        <f>INDEX(resultados!$A$2:$ZZ$2635, 790, MATCH($B$1, resultados!$A$1:$ZZ$1, 0))</f>
        <v/>
      </c>
      <c r="B796">
        <f>INDEX(resultados!$A$2:$ZZ$2635, 790, MATCH($B$2, resultados!$A$1:$ZZ$1, 0))</f>
        <v/>
      </c>
      <c r="C796">
        <f>INDEX(resultados!$A$2:$ZZ$2635, 790, MATCH($B$3, resultados!$A$1:$ZZ$1, 0))</f>
        <v/>
      </c>
    </row>
    <row r="797">
      <c r="A797">
        <f>INDEX(resultados!$A$2:$ZZ$2635, 791, MATCH($B$1, resultados!$A$1:$ZZ$1, 0))</f>
        <v/>
      </c>
      <c r="B797">
        <f>INDEX(resultados!$A$2:$ZZ$2635, 791, MATCH($B$2, resultados!$A$1:$ZZ$1, 0))</f>
        <v/>
      </c>
      <c r="C797">
        <f>INDEX(resultados!$A$2:$ZZ$2635, 791, MATCH($B$3, resultados!$A$1:$ZZ$1, 0))</f>
        <v/>
      </c>
    </row>
    <row r="798">
      <c r="A798">
        <f>INDEX(resultados!$A$2:$ZZ$2635, 792, MATCH($B$1, resultados!$A$1:$ZZ$1, 0))</f>
        <v/>
      </c>
      <c r="B798">
        <f>INDEX(resultados!$A$2:$ZZ$2635, 792, MATCH($B$2, resultados!$A$1:$ZZ$1, 0))</f>
        <v/>
      </c>
      <c r="C798">
        <f>INDEX(resultados!$A$2:$ZZ$2635, 792, MATCH($B$3, resultados!$A$1:$ZZ$1, 0))</f>
        <v/>
      </c>
    </row>
    <row r="799">
      <c r="A799">
        <f>INDEX(resultados!$A$2:$ZZ$2635, 793, MATCH($B$1, resultados!$A$1:$ZZ$1, 0))</f>
        <v/>
      </c>
      <c r="B799">
        <f>INDEX(resultados!$A$2:$ZZ$2635, 793, MATCH($B$2, resultados!$A$1:$ZZ$1, 0))</f>
        <v/>
      </c>
      <c r="C799">
        <f>INDEX(resultados!$A$2:$ZZ$2635, 793, MATCH($B$3, resultados!$A$1:$ZZ$1, 0))</f>
        <v/>
      </c>
    </row>
    <row r="800">
      <c r="A800">
        <f>INDEX(resultados!$A$2:$ZZ$2635, 794, MATCH($B$1, resultados!$A$1:$ZZ$1, 0))</f>
        <v/>
      </c>
      <c r="B800">
        <f>INDEX(resultados!$A$2:$ZZ$2635, 794, MATCH($B$2, resultados!$A$1:$ZZ$1, 0))</f>
        <v/>
      </c>
      <c r="C800">
        <f>INDEX(resultados!$A$2:$ZZ$2635, 794, MATCH($B$3, resultados!$A$1:$ZZ$1, 0))</f>
        <v/>
      </c>
    </row>
    <row r="801">
      <c r="A801">
        <f>INDEX(resultados!$A$2:$ZZ$2635, 795, MATCH($B$1, resultados!$A$1:$ZZ$1, 0))</f>
        <v/>
      </c>
      <c r="B801">
        <f>INDEX(resultados!$A$2:$ZZ$2635, 795, MATCH($B$2, resultados!$A$1:$ZZ$1, 0))</f>
        <v/>
      </c>
      <c r="C801">
        <f>INDEX(resultados!$A$2:$ZZ$2635, 795, MATCH($B$3, resultados!$A$1:$ZZ$1, 0))</f>
        <v/>
      </c>
    </row>
    <row r="802">
      <c r="A802">
        <f>INDEX(resultados!$A$2:$ZZ$2635, 796, MATCH($B$1, resultados!$A$1:$ZZ$1, 0))</f>
        <v/>
      </c>
      <c r="B802">
        <f>INDEX(resultados!$A$2:$ZZ$2635, 796, MATCH($B$2, resultados!$A$1:$ZZ$1, 0))</f>
        <v/>
      </c>
      <c r="C802">
        <f>INDEX(resultados!$A$2:$ZZ$2635, 796, MATCH($B$3, resultados!$A$1:$ZZ$1, 0))</f>
        <v/>
      </c>
    </row>
    <row r="803">
      <c r="A803">
        <f>INDEX(resultados!$A$2:$ZZ$2635, 797, MATCH($B$1, resultados!$A$1:$ZZ$1, 0))</f>
        <v/>
      </c>
      <c r="B803">
        <f>INDEX(resultados!$A$2:$ZZ$2635, 797, MATCH($B$2, resultados!$A$1:$ZZ$1, 0))</f>
        <v/>
      </c>
      <c r="C803">
        <f>INDEX(resultados!$A$2:$ZZ$2635, 797, MATCH($B$3, resultados!$A$1:$ZZ$1, 0))</f>
        <v/>
      </c>
    </row>
    <row r="804">
      <c r="A804">
        <f>INDEX(resultados!$A$2:$ZZ$2635, 798, MATCH($B$1, resultados!$A$1:$ZZ$1, 0))</f>
        <v/>
      </c>
      <c r="B804">
        <f>INDEX(resultados!$A$2:$ZZ$2635, 798, MATCH($B$2, resultados!$A$1:$ZZ$1, 0))</f>
        <v/>
      </c>
      <c r="C804">
        <f>INDEX(resultados!$A$2:$ZZ$2635, 798, MATCH($B$3, resultados!$A$1:$ZZ$1, 0))</f>
        <v/>
      </c>
    </row>
    <row r="805">
      <c r="A805">
        <f>INDEX(resultados!$A$2:$ZZ$2635, 799, MATCH($B$1, resultados!$A$1:$ZZ$1, 0))</f>
        <v/>
      </c>
      <c r="B805">
        <f>INDEX(resultados!$A$2:$ZZ$2635, 799, MATCH($B$2, resultados!$A$1:$ZZ$1, 0))</f>
        <v/>
      </c>
      <c r="C805">
        <f>INDEX(resultados!$A$2:$ZZ$2635, 799, MATCH($B$3, resultados!$A$1:$ZZ$1, 0))</f>
        <v/>
      </c>
    </row>
    <row r="806">
      <c r="A806">
        <f>INDEX(resultados!$A$2:$ZZ$2635, 800, MATCH($B$1, resultados!$A$1:$ZZ$1, 0))</f>
        <v/>
      </c>
      <c r="B806">
        <f>INDEX(resultados!$A$2:$ZZ$2635, 800, MATCH($B$2, resultados!$A$1:$ZZ$1, 0))</f>
        <v/>
      </c>
      <c r="C806">
        <f>INDEX(resultados!$A$2:$ZZ$2635, 800, MATCH($B$3, resultados!$A$1:$ZZ$1, 0))</f>
        <v/>
      </c>
    </row>
    <row r="807">
      <c r="A807">
        <f>INDEX(resultados!$A$2:$ZZ$2635, 801, MATCH($B$1, resultados!$A$1:$ZZ$1, 0))</f>
        <v/>
      </c>
      <c r="B807">
        <f>INDEX(resultados!$A$2:$ZZ$2635, 801, MATCH($B$2, resultados!$A$1:$ZZ$1, 0))</f>
        <v/>
      </c>
      <c r="C807">
        <f>INDEX(resultados!$A$2:$ZZ$2635, 801, MATCH($B$3, resultados!$A$1:$ZZ$1, 0))</f>
        <v/>
      </c>
    </row>
    <row r="808">
      <c r="A808">
        <f>INDEX(resultados!$A$2:$ZZ$2635, 802, MATCH($B$1, resultados!$A$1:$ZZ$1, 0))</f>
        <v/>
      </c>
      <c r="B808">
        <f>INDEX(resultados!$A$2:$ZZ$2635, 802, MATCH($B$2, resultados!$A$1:$ZZ$1, 0))</f>
        <v/>
      </c>
      <c r="C808">
        <f>INDEX(resultados!$A$2:$ZZ$2635, 802, MATCH($B$3, resultados!$A$1:$ZZ$1, 0))</f>
        <v/>
      </c>
    </row>
    <row r="809">
      <c r="A809">
        <f>INDEX(resultados!$A$2:$ZZ$2635, 803, MATCH($B$1, resultados!$A$1:$ZZ$1, 0))</f>
        <v/>
      </c>
      <c r="B809">
        <f>INDEX(resultados!$A$2:$ZZ$2635, 803, MATCH($B$2, resultados!$A$1:$ZZ$1, 0))</f>
        <v/>
      </c>
      <c r="C809">
        <f>INDEX(resultados!$A$2:$ZZ$2635, 803, MATCH($B$3, resultados!$A$1:$ZZ$1, 0))</f>
        <v/>
      </c>
    </row>
    <row r="810">
      <c r="A810">
        <f>INDEX(resultados!$A$2:$ZZ$2635, 804, MATCH($B$1, resultados!$A$1:$ZZ$1, 0))</f>
        <v/>
      </c>
      <c r="B810">
        <f>INDEX(resultados!$A$2:$ZZ$2635, 804, MATCH($B$2, resultados!$A$1:$ZZ$1, 0))</f>
        <v/>
      </c>
      <c r="C810">
        <f>INDEX(resultados!$A$2:$ZZ$2635, 804, MATCH($B$3, resultados!$A$1:$ZZ$1, 0))</f>
        <v/>
      </c>
    </row>
    <row r="811">
      <c r="A811">
        <f>INDEX(resultados!$A$2:$ZZ$2635, 805, MATCH($B$1, resultados!$A$1:$ZZ$1, 0))</f>
        <v/>
      </c>
      <c r="B811">
        <f>INDEX(resultados!$A$2:$ZZ$2635, 805, MATCH($B$2, resultados!$A$1:$ZZ$1, 0))</f>
        <v/>
      </c>
      <c r="C811">
        <f>INDEX(resultados!$A$2:$ZZ$2635, 805, MATCH($B$3, resultados!$A$1:$ZZ$1, 0))</f>
        <v/>
      </c>
    </row>
    <row r="812">
      <c r="A812">
        <f>INDEX(resultados!$A$2:$ZZ$2635, 806, MATCH($B$1, resultados!$A$1:$ZZ$1, 0))</f>
        <v/>
      </c>
      <c r="B812">
        <f>INDEX(resultados!$A$2:$ZZ$2635, 806, MATCH($B$2, resultados!$A$1:$ZZ$1, 0))</f>
        <v/>
      </c>
      <c r="C812">
        <f>INDEX(resultados!$A$2:$ZZ$2635, 806, MATCH($B$3, resultados!$A$1:$ZZ$1, 0))</f>
        <v/>
      </c>
    </row>
    <row r="813">
      <c r="A813">
        <f>INDEX(resultados!$A$2:$ZZ$2635, 807, MATCH($B$1, resultados!$A$1:$ZZ$1, 0))</f>
        <v/>
      </c>
      <c r="B813">
        <f>INDEX(resultados!$A$2:$ZZ$2635, 807, MATCH($B$2, resultados!$A$1:$ZZ$1, 0))</f>
        <v/>
      </c>
      <c r="C813">
        <f>INDEX(resultados!$A$2:$ZZ$2635, 807, MATCH($B$3, resultados!$A$1:$ZZ$1, 0))</f>
        <v/>
      </c>
    </row>
    <row r="814">
      <c r="A814">
        <f>INDEX(resultados!$A$2:$ZZ$2635, 808, MATCH($B$1, resultados!$A$1:$ZZ$1, 0))</f>
        <v/>
      </c>
      <c r="B814">
        <f>INDEX(resultados!$A$2:$ZZ$2635, 808, MATCH($B$2, resultados!$A$1:$ZZ$1, 0))</f>
        <v/>
      </c>
      <c r="C814">
        <f>INDEX(resultados!$A$2:$ZZ$2635, 808, MATCH($B$3, resultados!$A$1:$ZZ$1, 0))</f>
        <v/>
      </c>
    </row>
    <row r="815">
      <c r="A815">
        <f>INDEX(resultados!$A$2:$ZZ$2635, 809, MATCH($B$1, resultados!$A$1:$ZZ$1, 0))</f>
        <v/>
      </c>
      <c r="B815">
        <f>INDEX(resultados!$A$2:$ZZ$2635, 809, MATCH($B$2, resultados!$A$1:$ZZ$1, 0))</f>
        <v/>
      </c>
      <c r="C815">
        <f>INDEX(resultados!$A$2:$ZZ$2635, 809, MATCH($B$3, resultados!$A$1:$ZZ$1, 0))</f>
        <v/>
      </c>
    </row>
    <row r="816">
      <c r="A816">
        <f>INDEX(resultados!$A$2:$ZZ$2635, 810, MATCH($B$1, resultados!$A$1:$ZZ$1, 0))</f>
        <v/>
      </c>
      <c r="B816">
        <f>INDEX(resultados!$A$2:$ZZ$2635, 810, MATCH($B$2, resultados!$A$1:$ZZ$1, 0))</f>
        <v/>
      </c>
      <c r="C816">
        <f>INDEX(resultados!$A$2:$ZZ$2635, 810, MATCH($B$3, resultados!$A$1:$ZZ$1, 0))</f>
        <v/>
      </c>
    </row>
    <row r="817">
      <c r="A817">
        <f>INDEX(resultados!$A$2:$ZZ$2635, 811, MATCH($B$1, resultados!$A$1:$ZZ$1, 0))</f>
        <v/>
      </c>
      <c r="B817">
        <f>INDEX(resultados!$A$2:$ZZ$2635, 811, MATCH($B$2, resultados!$A$1:$ZZ$1, 0))</f>
        <v/>
      </c>
      <c r="C817">
        <f>INDEX(resultados!$A$2:$ZZ$2635, 811, MATCH($B$3, resultados!$A$1:$ZZ$1, 0))</f>
        <v/>
      </c>
    </row>
    <row r="818">
      <c r="A818">
        <f>INDEX(resultados!$A$2:$ZZ$2635, 812, MATCH($B$1, resultados!$A$1:$ZZ$1, 0))</f>
        <v/>
      </c>
      <c r="B818">
        <f>INDEX(resultados!$A$2:$ZZ$2635, 812, MATCH($B$2, resultados!$A$1:$ZZ$1, 0))</f>
        <v/>
      </c>
      <c r="C818">
        <f>INDEX(resultados!$A$2:$ZZ$2635, 812, MATCH($B$3, resultados!$A$1:$ZZ$1, 0))</f>
        <v/>
      </c>
    </row>
    <row r="819">
      <c r="A819">
        <f>INDEX(resultados!$A$2:$ZZ$2635, 813, MATCH($B$1, resultados!$A$1:$ZZ$1, 0))</f>
        <v/>
      </c>
      <c r="B819">
        <f>INDEX(resultados!$A$2:$ZZ$2635, 813, MATCH($B$2, resultados!$A$1:$ZZ$1, 0))</f>
        <v/>
      </c>
      <c r="C819">
        <f>INDEX(resultados!$A$2:$ZZ$2635, 813, MATCH($B$3, resultados!$A$1:$ZZ$1, 0))</f>
        <v/>
      </c>
    </row>
    <row r="820">
      <c r="A820">
        <f>INDEX(resultados!$A$2:$ZZ$2635, 814, MATCH($B$1, resultados!$A$1:$ZZ$1, 0))</f>
        <v/>
      </c>
      <c r="B820">
        <f>INDEX(resultados!$A$2:$ZZ$2635, 814, MATCH($B$2, resultados!$A$1:$ZZ$1, 0))</f>
        <v/>
      </c>
      <c r="C820">
        <f>INDEX(resultados!$A$2:$ZZ$2635, 814, MATCH($B$3, resultados!$A$1:$ZZ$1, 0))</f>
        <v/>
      </c>
    </row>
    <row r="821">
      <c r="A821">
        <f>INDEX(resultados!$A$2:$ZZ$2635, 815, MATCH($B$1, resultados!$A$1:$ZZ$1, 0))</f>
        <v/>
      </c>
      <c r="B821">
        <f>INDEX(resultados!$A$2:$ZZ$2635, 815, MATCH($B$2, resultados!$A$1:$ZZ$1, 0))</f>
        <v/>
      </c>
      <c r="C821">
        <f>INDEX(resultados!$A$2:$ZZ$2635, 815, MATCH($B$3, resultados!$A$1:$ZZ$1, 0))</f>
        <v/>
      </c>
    </row>
    <row r="822">
      <c r="A822">
        <f>INDEX(resultados!$A$2:$ZZ$2635, 816, MATCH($B$1, resultados!$A$1:$ZZ$1, 0))</f>
        <v/>
      </c>
      <c r="B822">
        <f>INDEX(resultados!$A$2:$ZZ$2635, 816, MATCH($B$2, resultados!$A$1:$ZZ$1, 0))</f>
        <v/>
      </c>
      <c r="C822">
        <f>INDEX(resultados!$A$2:$ZZ$2635, 816, MATCH($B$3, resultados!$A$1:$ZZ$1, 0))</f>
        <v/>
      </c>
    </row>
    <row r="823">
      <c r="A823">
        <f>INDEX(resultados!$A$2:$ZZ$2635, 817, MATCH($B$1, resultados!$A$1:$ZZ$1, 0))</f>
        <v/>
      </c>
      <c r="B823">
        <f>INDEX(resultados!$A$2:$ZZ$2635, 817, MATCH($B$2, resultados!$A$1:$ZZ$1, 0))</f>
        <v/>
      </c>
      <c r="C823">
        <f>INDEX(resultados!$A$2:$ZZ$2635, 817, MATCH($B$3, resultados!$A$1:$ZZ$1, 0))</f>
        <v/>
      </c>
    </row>
    <row r="824">
      <c r="A824">
        <f>INDEX(resultados!$A$2:$ZZ$2635, 818, MATCH($B$1, resultados!$A$1:$ZZ$1, 0))</f>
        <v/>
      </c>
      <c r="B824">
        <f>INDEX(resultados!$A$2:$ZZ$2635, 818, MATCH($B$2, resultados!$A$1:$ZZ$1, 0))</f>
        <v/>
      </c>
      <c r="C824">
        <f>INDEX(resultados!$A$2:$ZZ$2635, 818, MATCH($B$3, resultados!$A$1:$ZZ$1, 0))</f>
        <v/>
      </c>
    </row>
    <row r="825">
      <c r="A825">
        <f>INDEX(resultados!$A$2:$ZZ$2635, 819, MATCH($B$1, resultados!$A$1:$ZZ$1, 0))</f>
        <v/>
      </c>
      <c r="B825">
        <f>INDEX(resultados!$A$2:$ZZ$2635, 819, MATCH($B$2, resultados!$A$1:$ZZ$1, 0))</f>
        <v/>
      </c>
      <c r="C825">
        <f>INDEX(resultados!$A$2:$ZZ$2635, 819, MATCH($B$3, resultados!$A$1:$ZZ$1, 0))</f>
        <v/>
      </c>
    </row>
    <row r="826">
      <c r="A826">
        <f>INDEX(resultados!$A$2:$ZZ$2635, 820, MATCH($B$1, resultados!$A$1:$ZZ$1, 0))</f>
        <v/>
      </c>
      <c r="B826">
        <f>INDEX(resultados!$A$2:$ZZ$2635, 820, MATCH($B$2, resultados!$A$1:$ZZ$1, 0))</f>
        <v/>
      </c>
      <c r="C826">
        <f>INDEX(resultados!$A$2:$ZZ$2635, 820, MATCH($B$3, resultados!$A$1:$ZZ$1, 0))</f>
        <v/>
      </c>
    </row>
    <row r="827">
      <c r="A827">
        <f>INDEX(resultados!$A$2:$ZZ$2635, 821, MATCH($B$1, resultados!$A$1:$ZZ$1, 0))</f>
        <v/>
      </c>
      <c r="B827">
        <f>INDEX(resultados!$A$2:$ZZ$2635, 821, MATCH($B$2, resultados!$A$1:$ZZ$1, 0))</f>
        <v/>
      </c>
      <c r="C827">
        <f>INDEX(resultados!$A$2:$ZZ$2635, 821, MATCH($B$3, resultados!$A$1:$ZZ$1, 0))</f>
        <v/>
      </c>
    </row>
    <row r="828">
      <c r="A828">
        <f>INDEX(resultados!$A$2:$ZZ$2635, 822, MATCH($B$1, resultados!$A$1:$ZZ$1, 0))</f>
        <v/>
      </c>
      <c r="B828">
        <f>INDEX(resultados!$A$2:$ZZ$2635, 822, MATCH($B$2, resultados!$A$1:$ZZ$1, 0))</f>
        <v/>
      </c>
      <c r="C828">
        <f>INDEX(resultados!$A$2:$ZZ$2635, 822, MATCH($B$3, resultados!$A$1:$ZZ$1, 0))</f>
        <v/>
      </c>
    </row>
    <row r="829">
      <c r="A829">
        <f>INDEX(resultados!$A$2:$ZZ$2635, 823, MATCH($B$1, resultados!$A$1:$ZZ$1, 0))</f>
        <v/>
      </c>
      <c r="B829">
        <f>INDEX(resultados!$A$2:$ZZ$2635, 823, MATCH($B$2, resultados!$A$1:$ZZ$1, 0))</f>
        <v/>
      </c>
      <c r="C829">
        <f>INDEX(resultados!$A$2:$ZZ$2635, 823, MATCH($B$3, resultados!$A$1:$ZZ$1, 0))</f>
        <v/>
      </c>
    </row>
    <row r="830">
      <c r="A830">
        <f>INDEX(resultados!$A$2:$ZZ$2635, 824, MATCH($B$1, resultados!$A$1:$ZZ$1, 0))</f>
        <v/>
      </c>
      <c r="B830">
        <f>INDEX(resultados!$A$2:$ZZ$2635, 824, MATCH($B$2, resultados!$A$1:$ZZ$1, 0))</f>
        <v/>
      </c>
      <c r="C830">
        <f>INDEX(resultados!$A$2:$ZZ$2635, 824, MATCH($B$3, resultados!$A$1:$ZZ$1, 0))</f>
        <v/>
      </c>
    </row>
    <row r="831">
      <c r="A831">
        <f>INDEX(resultados!$A$2:$ZZ$2635, 825, MATCH($B$1, resultados!$A$1:$ZZ$1, 0))</f>
        <v/>
      </c>
      <c r="B831">
        <f>INDEX(resultados!$A$2:$ZZ$2635, 825, MATCH($B$2, resultados!$A$1:$ZZ$1, 0))</f>
        <v/>
      </c>
      <c r="C831">
        <f>INDEX(resultados!$A$2:$ZZ$2635, 825, MATCH($B$3, resultados!$A$1:$ZZ$1, 0))</f>
        <v/>
      </c>
    </row>
    <row r="832">
      <c r="A832">
        <f>INDEX(resultados!$A$2:$ZZ$2635, 826, MATCH($B$1, resultados!$A$1:$ZZ$1, 0))</f>
        <v/>
      </c>
      <c r="B832">
        <f>INDEX(resultados!$A$2:$ZZ$2635, 826, MATCH($B$2, resultados!$A$1:$ZZ$1, 0))</f>
        <v/>
      </c>
      <c r="C832">
        <f>INDEX(resultados!$A$2:$ZZ$2635, 826, MATCH($B$3, resultados!$A$1:$ZZ$1, 0))</f>
        <v/>
      </c>
    </row>
    <row r="833">
      <c r="A833">
        <f>INDEX(resultados!$A$2:$ZZ$2635, 827, MATCH($B$1, resultados!$A$1:$ZZ$1, 0))</f>
        <v/>
      </c>
      <c r="B833">
        <f>INDEX(resultados!$A$2:$ZZ$2635, 827, MATCH($B$2, resultados!$A$1:$ZZ$1, 0))</f>
        <v/>
      </c>
      <c r="C833">
        <f>INDEX(resultados!$A$2:$ZZ$2635, 827, MATCH($B$3, resultados!$A$1:$ZZ$1, 0))</f>
        <v/>
      </c>
    </row>
    <row r="834">
      <c r="A834">
        <f>INDEX(resultados!$A$2:$ZZ$2635, 828, MATCH($B$1, resultados!$A$1:$ZZ$1, 0))</f>
        <v/>
      </c>
      <c r="B834">
        <f>INDEX(resultados!$A$2:$ZZ$2635, 828, MATCH($B$2, resultados!$A$1:$ZZ$1, 0))</f>
        <v/>
      </c>
      <c r="C834">
        <f>INDEX(resultados!$A$2:$ZZ$2635, 828, MATCH($B$3, resultados!$A$1:$ZZ$1, 0))</f>
        <v/>
      </c>
    </row>
    <row r="835">
      <c r="A835">
        <f>INDEX(resultados!$A$2:$ZZ$2635, 829, MATCH($B$1, resultados!$A$1:$ZZ$1, 0))</f>
        <v/>
      </c>
      <c r="B835">
        <f>INDEX(resultados!$A$2:$ZZ$2635, 829, MATCH($B$2, resultados!$A$1:$ZZ$1, 0))</f>
        <v/>
      </c>
      <c r="C835">
        <f>INDEX(resultados!$A$2:$ZZ$2635, 829, MATCH($B$3, resultados!$A$1:$ZZ$1, 0))</f>
        <v/>
      </c>
    </row>
    <row r="836">
      <c r="A836">
        <f>INDEX(resultados!$A$2:$ZZ$2635, 830, MATCH($B$1, resultados!$A$1:$ZZ$1, 0))</f>
        <v/>
      </c>
      <c r="B836">
        <f>INDEX(resultados!$A$2:$ZZ$2635, 830, MATCH($B$2, resultados!$A$1:$ZZ$1, 0))</f>
        <v/>
      </c>
      <c r="C836">
        <f>INDEX(resultados!$A$2:$ZZ$2635, 830, MATCH($B$3, resultados!$A$1:$ZZ$1, 0))</f>
        <v/>
      </c>
    </row>
    <row r="837">
      <c r="A837">
        <f>INDEX(resultados!$A$2:$ZZ$2635, 831, MATCH($B$1, resultados!$A$1:$ZZ$1, 0))</f>
        <v/>
      </c>
      <c r="B837">
        <f>INDEX(resultados!$A$2:$ZZ$2635, 831, MATCH($B$2, resultados!$A$1:$ZZ$1, 0))</f>
        <v/>
      </c>
      <c r="C837">
        <f>INDEX(resultados!$A$2:$ZZ$2635, 831, MATCH($B$3, resultados!$A$1:$ZZ$1, 0))</f>
        <v/>
      </c>
    </row>
    <row r="838">
      <c r="A838">
        <f>INDEX(resultados!$A$2:$ZZ$2635, 832, MATCH($B$1, resultados!$A$1:$ZZ$1, 0))</f>
        <v/>
      </c>
      <c r="B838">
        <f>INDEX(resultados!$A$2:$ZZ$2635, 832, MATCH($B$2, resultados!$A$1:$ZZ$1, 0))</f>
        <v/>
      </c>
      <c r="C838">
        <f>INDEX(resultados!$A$2:$ZZ$2635, 832, MATCH($B$3, resultados!$A$1:$ZZ$1, 0))</f>
        <v/>
      </c>
    </row>
    <row r="839">
      <c r="A839">
        <f>INDEX(resultados!$A$2:$ZZ$2635, 833, MATCH($B$1, resultados!$A$1:$ZZ$1, 0))</f>
        <v/>
      </c>
      <c r="B839">
        <f>INDEX(resultados!$A$2:$ZZ$2635, 833, MATCH($B$2, resultados!$A$1:$ZZ$1, 0))</f>
        <v/>
      </c>
      <c r="C839">
        <f>INDEX(resultados!$A$2:$ZZ$2635, 833, MATCH($B$3, resultados!$A$1:$ZZ$1, 0))</f>
        <v/>
      </c>
    </row>
    <row r="840">
      <c r="A840">
        <f>INDEX(resultados!$A$2:$ZZ$2635, 834, MATCH($B$1, resultados!$A$1:$ZZ$1, 0))</f>
        <v/>
      </c>
      <c r="B840">
        <f>INDEX(resultados!$A$2:$ZZ$2635, 834, MATCH($B$2, resultados!$A$1:$ZZ$1, 0))</f>
        <v/>
      </c>
      <c r="C840">
        <f>INDEX(resultados!$A$2:$ZZ$2635, 834, MATCH($B$3, resultados!$A$1:$ZZ$1, 0))</f>
        <v/>
      </c>
    </row>
    <row r="841">
      <c r="A841">
        <f>INDEX(resultados!$A$2:$ZZ$2635, 835, MATCH($B$1, resultados!$A$1:$ZZ$1, 0))</f>
        <v/>
      </c>
      <c r="B841">
        <f>INDEX(resultados!$A$2:$ZZ$2635, 835, MATCH($B$2, resultados!$A$1:$ZZ$1, 0))</f>
        <v/>
      </c>
      <c r="C841">
        <f>INDEX(resultados!$A$2:$ZZ$2635, 835, MATCH($B$3, resultados!$A$1:$ZZ$1, 0))</f>
        <v/>
      </c>
    </row>
    <row r="842">
      <c r="A842">
        <f>INDEX(resultados!$A$2:$ZZ$2635, 836, MATCH($B$1, resultados!$A$1:$ZZ$1, 0))</f>
        <v/>
      </c>
      <c r="B842">
        <f>INDEX(resultados!$A$2:$ZZ$2635, 836, MATCH($B$2, resultados!$A$1:$ZZ$1, 0))</f>
        <v/>
      </c>
      <c r="C842">
        <f>INDEX(resultados!$A$2:$ZZ$2635, 836, MATCH($B$3, resultados!$A$1:$ZZ$1, 0))</f>
        <v/>
      </c>
    </row>
    <row r="843">
      <c r="A843">
        <f>INDEX(resultados!$A$2:$ZZ$2635, 837, MATCH($B$1, resultados!$A$1:$ZZ$1, 0))</f>
        <v/>
      </c>
      <c r="B843">
        <f>INDEX(resultados!$A$2:$ZZ$2635, 837, MATCH($B$2, resultados!$A$1:$ZZ$1, 0))</f>
        <v/>
      </c>
      <c r="C843">
        <f>INDEX(resultados!$A$2:$ZZ$2635, 837, MATCH($B$3, resultados!$A$1:$ZZ$1, 0))</f>
        <v/>
      </c>
    </row>
    <row r="844">
      <c r="A844">
        <f>INDEX(resultados!$A$2:$ZZ$2635, 838, MATCH($B$1, resultados!$A$1:$ZZ$1, 0))</f>
        <v/>
      </c>
      <c r="B844">
        <f>INDEX(resultados!$A$2:$ZZ$2635, 838, MATCH($B$2, resultados!$A$1:$ZZ$1, 0))</f>
        <v/>
      </c>
      <c r="C844">
        <f>INDEX(resultados!$A$2:$ZZ$2635, 838, MATCH($B$3, resultados!$A$1:$ZZ$1, 0))</f>
        <v/>
      </c>
    </row>
    <row r="845">
      <c r="A845">
        <f>INDEX(resultados!$A$2:$ZZ$2635, 839, MATCH($B$1, resultados!$A$1:$ZZ$1, 0))</f>
        <v/>
      </c>
      <c r="B845">
        <f>INDEX(resultados!$A$2:$ZZ$2635, 839, MATCH($B$2, resultados!$A$1:$ZZ$1, 0))</f>
        <v/>
      </c>
      <c r="C845">
        <f>INDEX(resultados!$A$2:$ZZ$2635, 839, MATCH($B$3, resultados!$A$1:$ZZ$1, 0))</f>
        <v/>
      </c>
    </row>
    <row r="846">
      <c r="A846">
        <f>INDEX(resultados!$A$2:$ZZ$2635, 840, MATCH($B$1, resultados!$A$1:$ZZ$1, 0))</f>
        <v/>
      </c>
      <c r="B846">
        <f>INDEX(resultados!$A$2:$ZZ$2635, 840, MATCH($B$2, resultados!$A$1:$ZZ$1, 0))</f>
        <v/>
      </c>
      <c r="C846">
        <f>INDEX(resultados!$A$2:$ZZ$2635, 840, MATCH($B$3, resultados!$A$1:$ZZ$1, 0))</f>
        <v/>
      </c>
    </row>
    <row r="847">
      <c r="A847">
        <f>INDEX(resultados!$A$2:$ZZ$2635, 841, MATCH($B$1, resultados!$A$1:$ZZ$1, 0))</f>
        <v/>
      </c>
      <c r="B847">
        <f>INDEX(resultados!$A$2:$ZZ$2635, 841, MATCH($B$2, resultados!$A$1:$ZZ$1, 0))</f>
        <v/>
      </c>
      <c r="C847">
        <f>INDEX(resultados!$A$2:$ZZ$2635, 841, MATCH($B$3, resultados!$A$1:$ZZ$1, 0))</f>
        <v/>
      </c>
    </row>
    <row r="848">
      <c r="A848">
        <f>INDEX(resultados!$A$2:$ZZ$2635, 842, MATCH($B$1, resultados!$A$1:$ZZ$1, 0))</f>
        <v/>
      </c>
      <c r="B848">
        <f>INDEX(resultados!$A$2:$ZZ$2635, 842, MATCH($B$2, resultados!$A$1:$ZZ$1, 0))</f>
        <v/>
      </c>
      <c r="C848">
        <f>INDEX(resultados!$A$2:$ZZ$2635, 842, MATCH($B$3, resultados!$A$1:$ZZ$1, 0))</f>
        <v/>
      </c>
    </row>
    <row r="849">
      <c r="A849">
        <f>INDEX(resultados!$A$2:$ZZ$2635, 843, MATCH($B$1, resultados!$A$1:$ZZ$1, 0))</f>
        <v/>
      </c>
      <c r="B849">
        <f>INDEX(resultados!$A$2:$ZZ$2635, 843, MATCH($B$2, resultados!$A$1:$ZZ$1, 0))</f>
        <v/>
      </c>
      <c r="C849">
        <f>INDEX(resultados!$A$2:$ZZ$2635, 843, MATCH($B$3, resultados!$A$1:$ZZ$1, 0))</f>
        <v/>
      </c>
    </row>
    <row r="850">
      <c r="A850">
        <f>INDEX(resultados!$A$2:$ZZ$2635, 844, MATCH($B$1, resultados!$A$1:$ZZ$1, 0))</f>
        <v/>
      </c>
      <c r="B850">
        <f>INDEX(resultados!$A$2:$ZZ$2635, 844, MATCH($B$2, resultados!$A$1:$ZZ$1, 0))</f>
        <v/>
      </c>
      <c r="C850">
        <f>INDEX(resultados!$A$2:$ZZ$2635, 844, MATCH($B$3, resultados!$A$1:$ZZ$1, 0))</f>
        <v/>
      </c>
    </row>
    <row r="851">
      <c r="A851">
        <f>INDEX(resultados!$A$2:$ZZ$2635, 845, MATCH($B$1, resultados!$A$1:$ZZ$1, 0))</f>
        <v/>
      </c>
      <c r="B851">
        <f>INDEX(resultados!$A$2:$ZZ$2635, 845, MATCH($B$2, resultados!$A$1:$ZZ$1, 0))</f>
        <v/>
      </c>
      <c r="C851">
        <f>INDEX(resultados!$A$2:$ZZ$2635, 845, MATCH($B$3, resultados!$A$1:$ZZ$1, 0))</f>
        <v/>
      </c>
    </row>
    <row r="852">
      <c r="A852">
        <f>INDEX(resultados!$A$2:$ZZ$2635, 846, MATCH($B$1, resultados!$A$1:$ZZ$1, 0))</f>
        <v/>
      </c>
      <c r="B852">
        <f>INDEX(resultados!$A$2:$ZZ$2635, 846, MATCH($B$2, resultados!$A$1:$ZZ$1, 0))</f>
        <v/>
      </c>
      <c r="C852">
        <f>INDEX(resultados!$A$2:$ZZ$2635, 846, MATCH($B$3, resultados!$A$1:$ZZ$1, 0))</f>
        <v/>
      </c>
    </row>
    <row r="853">
      <c r="A853">
        <f>INDEX(resultados!$A$2:$ZZ$2635, 847, MATCH($B$1, resultados!$A$1:$ZZ$1, 0))</f>
        <v/>
      </c>
      <c r="B853">
        <f>INDEX(resultados!$A$2:$ZZ$2635, 847, MATCH($B$2, resultados!$A$1:$ZZ$1, 0))</f>
        <v/>
      </c>
      <c r="C853">
        <f>INDEX(resultados!$A$2:$ZZ$2635, 847, MATCH($B$3, resultados!$A$1:$ZZ$1, 0))</f>
        <v/>
      </c>
    </row>
    <row r="854">
      <c r="A854">
        <f>INDEX(resultados!$A$2:$ZZ$2635, 848, MATCH($B$1, resultados!$A$1:$ZZ$1, 0))</f>
        <v/>
      </c>
      <c r="B854">
        <f>INDEX(resultados!$A$2:$ZZ$2635, 848, MATCH($B$2, resultados!$A$1:$ZZ$1, 0))</f>
        <v/>
      </c>
      <c r="C854">
        <f>INDEX(resultados!$A$2:$ZZ$2635, 848, MATCH($B$3, resultados!$A$1:$ZZ$1, 0))</f>
        <v/>
      </c>
    </row>
    <row r="855">
      <c r="A855">
        <f>INDEX(resultados!$A$2:$ZZ$2635, 849, MATCH($B$1, resultados!$A$1:$ZZ$1, 0))</f>
        <v/>
      </c>
      <c r="B855">
        <f>INDEX(resultados!$A$2:$ZZ$2635, 849, MATCH($B$2, resultados!$A$1:$ZZ$1, 0))</f>
        <v/>
      </c>
      <c r="C855">
        <f>INDEX(resultados!$A$2:$ZZ$2635, 849, MATCH($B$3, resultados!$A$1:$ZZ$1, 0))</f>
        <v/>
      </c>
    </row>
    <row r="856">
      <c r="A856">
        <f>INDEX(resultados!$A$2:$ZZ$2635, 850, MATCH($B$1, resultados!$A$1:$ZZ$1, 0))</f>
        <v/>
      </c>
      <c r="B856">
        <f>INDEX(resultados!$A$2:$ZZ$2635, 850, MATCH($B$2, resultados!$A$1:$ZZ$1, 0))</f>
        <v/>
      </c>
      <c r="C856">
        <f>INDEX(resultados!$A$2:$ZZ$2635, 850, MATCH($B$3, resultados!$A$1:$ZZ$1, 0))</f>
        <v/>
      </c>
    </row>
    <row r="857">
      <c r="A857">
        <f>INDEX(resultados!$A$2:$ZZ$2635, 851, MATCH($B$1, resultados!$A$1:$ZZ$1, 0))</f>
        <v/>
      </c>
      <c r="B857">
        <f>INDEX(resultados!$A$2:$ZZ$2635, 851, MATCH($B$2, resultados!$A$1:$ZZ$1, 0))</f>
        <v/>
      </c>
      <c r="C857">
        <f>INDEX(resultados!$A$2:$ZZ$2635, 851, MATCH($B$3, resultados!$A$1:$ZZ$1, 0))</f>
        <v/>
      </c>
    </row>
    <row r="858">
      <c r="A858">
        <f>INDEX(resultados!$A$2:$ZZ$2635, 852, MATCH($B$1, resultados!$A$1:$ZZ$1, 0))</f>
        <v/>
      </c>
      <c r="B858">
        <f>INDEX(resultados!$A$2:$ZZ$2635, 852, MATCH($B$2, resultados!$A$1:$ZZ$1, 0))</f>
        <v/>
      </c>
      <c r="C858">
        <f>INDEX(resultados!$A$2:$ZZ$2635, 852, MATCH($B$3, resultados!$A$1:$ZZ$1, 0))</f>
        <v/>
      </c>
    </row>
    <row r="859">
      <c r="A859">
        <f>INDEX(resultados!$A$2:$ZZ$2635, 853, MATCH($B$1, resultados!$A$1:$ZZ$1, 0))</f>
        <v/>
      </c>
      <c r="B859">
        <f>INDEX(resultados!$A$2:$ZZ$2635, 853, MATCH($B$2, resultados!$A$1:$ZZ$1, 0))</f>
        <v/>
      </c>
      <c r="C859">
        <f>INDEX(resultados!$A$2:$ZZ$2635, 853, MATCH($B$3, resultados!$A$1:$ZZ$1, 0))</f>
        <v/>
      </c>
    </row>
    <row r="860">
      <c r="A860">
        <f>INDEX(resultados!$A$2:$ZZ$2635, 854, MATCH($B$1, resultados!$A$1:$ZZ$1, 0))</f>
        <v/>
      </c>
      <c r="B860">
        <f>INDEX(resultados!$A$2:$ZZ$2635, 854, MATCH($B$2, resultados!$A$1:$ZZ$1, 0))</f>
        <v/>
      </c>
      <c r="C860">
        <f>INDEX(resultados!$A$2:$ZZ$2635, 854, MATCH($B$3, resultados!$A$1:$ZZ$1, 0))</f>
        <v/>
      </c>
    </row>
    <row r="861">
      <c r="A861">
        <f>INDEX(resultados!$A$2:$ZZ$2635, 855, MATCH($B$1, resultados!$A$1:$ZZ$1, 0))</f>
        <v/>
      </c>
      <c r="B861">
        <f>INDEX(resultados!$A$2:$ZZ$2635, 855, MATCH($B$2, resultados!$A$1:$ZZ$1, 0))</f>
        <v/>
      </c>
      <c r="C861">
        <f>INDEX(resultados!$A$2:$ZZ$2635, 855, MATCH($B$3, resultados!$A$1:$ZZ$1, 0))</f>
        <v/>
      </c>
    </row>
    <row r="862">
      <c r="A862">
        <f>INDEX(resultados!$A$2:$ZZ$2635, 856, MATCH($B$1, resultados!$A$1:$ZZ$1, 0))</f>
        <v/>
      </c>
      <c r="B862">
        <f>INDEX(resultados!$A$2:$ZZ$2635, 856, MATCH($B$2, resultados!$A$1:$ZZ$1, 0))</f>
        <v/>
      </c>
      <c r="C862">
        <f>INDEX(resultados!$A$2:$ZZ$2635, 856, MATCH($B$3, resultados!$A$1:$ZZ$1, 0))</f>
        <v/>
      </c>
    </row>
    <row r="863">
      <c r="A863">
        <f>INDEX(resultados!$A$2:$ZZ$2635, 857, MATCH($B$1, resultados!$A$1:$ZZ$1, 0))</f>
        <v/>
      </c>
      <c r="B863">
        <f>INDEX(resultados!$A$2:$ZZ$2635, 857, MATCH($B$2, resultados!$A$1:$ZZ$1, 0))</f>
        <v/>
      </c>
      <c r="C863">
        <f>INDEX(resultados!$A$2:$ZZ$2635, 857, MATCH($B$3, resultados!$A$1:$ZZ$1, 0))</f>
        <v/>
      </c>
    </row>
    <row r="864">
      <c r="A864">
        <f>INDEX(resultados!$A$2:$ZZ$2635, 858, MATCH($B$1, resultados!$A$1:$ZZ$1, 0))</f>
        <v/>
      </c>
      <c r="B864">
        <f>INDEX(resultados!$A$2:$ZZ$2635, 858, MATCH($B$2, resultados!$A$1:$ZZ$1, 0))</f>
        <v/>
      </c>
      <c r="C864">
        <f>INDEX(resultados!$A$2:$ZZ$2635, 858, MATCH($B$3, resultados!$A$1:$ZZ$1, 0))</f>
        <v/>
      </c>
    </row>
    <row r="865">
      <c r="A865">
        <f>INDEX(resultados!$A$2:$ZZ$2635, 859, MATCH($B$1, resultados!$A$1:$ZZ$1, 0))</f>
        <v/>
      </c>
      <c r="B865">
        <f>INDEX(resultados!$A$2:$ZZ$2635, 859, MATCH($B$2, resultados!$A$1:$ZZ$1, 0))</f>
        <v/>
      </c>
      <c r="C865">
        <f>INDEX(resultados!$A$2:$ZZ$2635, 859, MATCH($B$3, resultados!$A$1:$ZZ$1, 0))</f>
        <v/>
      </c>
    </row>
    <row r="866">
      <c r="A866">
        <f>INDEX(resultados!$A$2:$ZZ$2635, 860, MATCH($B$1, resultados!$A$1:$ZZ$1, 0))</f>
        <v/>
      </c>
      <c r="B866">
        <f>INDEX(resultados!$A$2:$ZZ$2635, 860, MATCH($B$2, resultados!$A$1:$ZZ$1, 0))</f>
        <v/>
      </c>
      <c r="C866">
        <f>INDEX(resultados!$A$2:$ZZ$2635, 860, MATCH($B$3, resultados!$A$1:$ZZ$1, 0))</f>
        <v/>
      </c>
    </row>
    <row r="867">
      <c r="A867">
        <f>INDEX(resultados!$A$2:$ZZ$2635, 861, MATCH($B$1, resultados!$A$1:$ZZ$1, 0))</f>
        <v/>
      </c>
      <c r="B867">
        <f>INDEX(resultados!$A$2:$ZZ$2635, 861, MATCH($B$2, resultados!$A$1:$ZZ$1, 0))</f>
        <v/>
      </c>
      <c r="C867">
        <f>INDEX(resultados!$A$2:$ZZ$2635, 861, MATCH($B$3, resultados!$A$1:$ZZ$1, 0))</f>
        <v/>
      </c>
    </row>
    <row r="868">
      <c r="A868">
        <f>INDEX(resultados!$A$2:$ZZ$2635, 862, MATCH($B$1, resultados!$A$1:$ZZ$1, 0))</f>
        <v/>
      </c>
      <c r="B868">
        <f>INDEX(resultados!$A$2:$ZZ$2635, 862, MATCH($B$2, resultados!$A$1:$ZZ$1, 0))</f>
        <v/>
      </c>
      <c r="C868">
        <f>INDEX(resultados!$A$2:$ZZ$2635, 862, MATCH($B$3, resultados!$A$1:$ZZ$1, 0))</f>
        <v/>
      </c>
    </row>
    <row r="869">
      <c r="A869">
        <f>INDEX(resultados!$A$2:$ZZ$2635, 863, MATCH($B$1, resultados!$A$1:$ZZ$1, 0))</f>
        <v/>
      </c>
      <c r="B869">
        <f>INDEX(resultados!$A$2:$ZZ$2635, 863, MATCH($B$2, resultados!$A$1:$ZZ$1, 0))</f>
        <v/>
      </c>
      <c r="C869">
        <f>INDEX(resultados!$A$2:$ZZ$2635, 863, MATCH($B$3, resultados!$A$1:$ZZ$1, 0))</f>
        <v/>
      </c>
    </row>
    <row r="870">
      <c r="A870">
        <f>INDEX(resultados!$A$2:$ZZ$2635, 864, MATCH($B$1, resultados!$A$1:$ZZ$1, 0))</f>
        <v/>
      </c>
      <c r="B870">
        <f>INDEX(resultados!$A$2:$ZZ$2635, 864, MATCH($B$2, resultados!$A$1:$ZZ$1, 0))</f>
        <v/>
      </c>
      <c r="C870">
        <f>INDEX(resultados!$A$2:$ZZ$2635, 864, MATCH($B$3, resultados!$A$1:$ZZ$1, 0))</f>
        <v/>
      </c>
    </row>
    <row r="871">
      <c r="A871">
        <f>INDEX(resultados!$A$2:$ZZ$2635, 865, MATCH($B$1, resultados!$A$1:$ZZ$1, 0))</f>
        <v/>
      </c>
      <c r="B871">
        <f>INDEX(resultados!$A$2:$ZZ$2635, 865, MATCH($B$2, resultados!$A$1:$ZZ$1, 0))</f>
        <v/>
      </c>
      <c r="C871">
        <f>INDEX(resultados!$A$2:$ZZ$2635, 865, MATCH($B$3, resultados!$A$1:$ZZ$1, 0))</f>
        <v/>
      </c>
    </row>
    <row r="872">
      <c r="A872">
        <f>INDEX(resultados!$A$2:$ZZ$2635, 866, MATCH($B$1, resultados!$A$1:$ZZ$1, 0))</f>
        <v/>
      </c>
      <c r="B872">
        <f>INDEX(resultados!$A$2:$ZZ$2635, 866, MATCH($B$2, resultados!$A$1:$ZZ$1, 0))</f>
        <v/>
      </c>
      <c r="C872">
        <f>INDEX(resultados!$A$2:$ZZ$2635, 866, MATCH($B$3, resultados!$A$1:$ZZ$1, 0))</f>
        <v/>
      </c>
    </row>
    <row r="873">
      <c r="A873">
        <f>INDEX(resultados!$A$2:$ZZ$2635, 867, MATCH($B$1, resultados!$A$1:$ZZ$1, 0))</f>
        <v/>
      </c>
      <c r="B873">
        <f>INDEX(resultados!$A$2:$ZZ$2635, 867, MATCH($B$2, resultados!$A$1:$ZZ$1, 0))</f>
        <v/>
      </c>
      <c r="C873">
        <f>INDEX(resultados!$A$2:$ZZ$2635, 867, MATCH($B$3, resultados!$A$1:$ZZ$1, 0))</f>
        <v/>
      </c>
    </row>
    <row r="874">
      <c r="A874">
        <f>INDEX(resultados!$A$2:$ZZ$2635, 868, MATCH($B$1, resultados!$A$1:$ZZ$1, 0))</f>
        <v/>
      </c>
      <c r="B874">
        <f>INDEX(resultados!$A$2:$ZZ$2635, 868, MATCH($B$2, resultados!$A$1:$ZZ$1, 0))</f>
        <v/>
      </c>
      <c r="C874">
        <f>INDEX(resultados!$A$2:$ZZ$2635, 868, MATCH($B$3, resultados!$A$1:$ZZ$1, 0))</f>
        <v/>
      </c>
    </row>
    <row r="875">
      <c r="A875">
        <f>INDEX(resultados!$A$2:$ZZ$2635, 869, MATCH($B$1, resultados!$A$1:$ZZ$1, 0))</f>
        <v/>
      </c>
      <c r="B875">
        <f>INDEX(resultados!$A$2:$ZZ$2635, 869, MATCH($B$2, resultados!$A$1:$ZZ$1, 0))</f>
        <v/>
      </c>
      <c r="C875">
        <f>INDEX(resultados!$A$2:$ZZ$2635, 869, MATCH($B$3, resultados!$A$1:$ZZ$1, 0))</f>
        <v/>
      </c>
    </row>
    <row r="876">
      <c r="A876">
        <f>INDEX(resultados!$A$2:$ZZ$2635, 870, MATCH($B$1, resultados!$A$1:$ZZ$1, 0))</f>
        <v/>
      </c>
      <c r="B876">
        <f>INDEX(resultados!$A$2:$ZZ$2635, 870, MATCH($B$2, resultados!$A$1:$ZZ$1, 0))</f>
        <v/>
      </c>
      <c r="C876">
        <f>INDEX(resultados!$A$2:$ZZ$2635, 870, MATCH($B$3, resultados!$A$1:$ZZ$1, 0))</f>
        <v/>
      </c>
    </row>
    <row r="877">
      <c r="A877">
        <f>INDEX(resultados!$A$2:$ZZ$2635, 871, MATCH($B$1, resultados!$A$1:$ZZ$1, 0))</f>
        <v/>
      </c>
      <c r="B877">
        <f>INDEX(resultados!$A$2:$ZZ$2635, 871, MATCH($B$2, resultados!$A$1:$ZZ$1, 0))</f>
        <v/>
      </c>
      <c r="C877">
        <f>INDEX(resultados!$A$2:$ZZ$2635, 871, MATCH($B$3, resultados!$A$1:$ZZ$1, 0))</f>
        <v/>
      </c>
    </row>
    <row r="878">
      <c r="A878">
        <f>INDEX(resultados!$A$2:$ZZ$2635, 872, MATCH($B$1, resultados!$A$1:$ZZ$1, 0))</f>
        <v/>
      </c>
      <c r="B878">
        <f>INDEX(resultados!$A$2:$ZZ$2635, 872, MATCH($B$2, resultados!$A$1:$ZZ$1, 0))</f>
        <v/>
      </c>
      <c r="C878">
        <f>INDEX(resultados!$A$2:$ZZ$2635, 872, MATCH($B$3, resultados!$A$1:$ZZ$1, 0))</f>
        <v/>
      </c>
    </row>
    <row r="879">
      <c r="A879">
        <f>INDEX(resultados!$A$2:$ZZ$2635, 873, MATCH($B$1, resultados!$A$1:$ZZ$1, 0))</f>
        <v/>
      </c>
      <c r="B879">
        <f>INDEX(resultados!$A$2:$ZZ$2635, 873, MATCH($B$2, resultados!$A$1:$ZZ$1, 0))</f>
        <v/>
      </c>
      <c r="C879">
        <f>INDEX(resultados!$A$2:$ZZ$2635, 873, MATCH($B$3, resultados!$A$1:$ZZ$1, 0))</f>
        <v/>
      </c>
    </row>
    <row r="880">
      <c r="A880">
        <f>INDEX(resultados!$A$2:$ZZ$2635, 874, MATCH($B$1, resultados!$A$1:$ZZ$1, 0))</f>
        <v/>
      </c>
      <c r="B880">
        <f>INDEX(resultados!$A$2:$ZZ$2635, 874, MATCH($B$2, resultados!$A$1:$ZZ$1, 0))</f>
        <v/>
      </c>
      <c r="C880">
        <f>INDEX(resultados!$A$2:$ZZ$2635, 874, MATCH($B$3, resultados!$A$1:$ZZ$1, 0))</f>
        <v/>
      </c>
    </row>
    <row r="881">
      <c r="A881">
        <f>INDEX(resultados!$A$2:$ZZ$2635, 875, MATCH($B$1, resultados!$A$1:$ZZ$1, 0))</f>
        <v/>
      </c>
      <c r="B881">
        <f>INDEX(resultados!$A$2:$ZZ$2635, 875, MATCH($B$2, resultados!$A$1:$ZZ$1, 0))</f>
        <v/>
      </c>
      <c r="C881">
        <f>INDEX(resultados!$A$2:$ZZ$2635, 875, MATCH($B$3, resultados!$A$1:$ZZ$1, 0))</f>
        <v/>
      </c>
    </row>
    <row r="882">
      <c r="A882">
        <f>INDEX(resultados!$A$2:$ZZ$2635, 876, MATCH($B$1, resultados!$A$1:$ZZ$1, 0))</f>
        <v/>
      </c>
      <c r="B882">
        <f>INDEX(resultados!$A$2:$ZZ$2635, 876, MATCH($B$2, resultados!$A$1:$ZZ$1, 0))</f>
        <v/>
      </c>
      <c r="C882">
        <f>INDEX(resultados!$A$2:$ZZ$2635, 876, MATCH($B$3, resultados!$A$1:$ZZ$1, 0))</f>
        <v/>
      </c>
    </row>
    <row r="883">
      <c r="A883">
        <f>INDEX(resultados!$A$2:$ZZ$2635, 877, MATCH($B$1, resultados!$A$1:$ZZ$1, 0))</f>
        <v/>
      </c>
      <c r="B883">
        <f>INDEX(resultados!$A$2:$ZZ$2635, 877, MATCH($B$2, resultados!$A$1:$ZZ$1, 0))</f>
        <v/>
      </c>
      <c r="C883">
        <f>INDEX(resultados!$A$2:$ZZ$2635, 877, MATCH($B$3, resultados!$A$1:$ZZ$1, 0))</f>
        <v/>
      </c>
    </row>
    <row r="884">
      <c r="A884">
        <f>INDEX(resultados!$A$2:$ZZ$2635, 878, MATCH($B$1, resultados!$A$1:$ZZ$1, 0))</f>
        <v/>
      </c>
      <c r="B884">
        <f>INDEX(resultados!$A$2:$ZZ$2635, 878, MATCH($B$2, resultados!$A$1:$ZZ$1, 0))</f>
        <v/>
      </c>
      <c r="C884">
        <f>INDEX(resultados!$A$2:$ZZ$2635, 878, MATCH($B$3, resultados!$A$1:$ZZ$1, 0))</f>
        <v/>
      </c>
    </row>
    <row r="885">
      <c r="A885">
        <f>INDEX(resultados!$A$2:$ZZ$2635, 879, MATCH($B$1, resultados!$A$1:$ZZ$1, 0))</f>
        <v/>
      </c>
      <c r="B885">
        <f>INDEX(resultados!$A$2:$ZZ$2635, 879, MATCH($B$2, resultados!$A$1:$ZZ$1, 0))</f>
        <v/>
      </c>
      <c r="C885">
        <f>INDEX(resultados!$A$2:$ZZ$2635, 879, MATCH($B$3, resultados!$A$1:$ZZ$1, 0))</f>
        <v/>
      </c>
    </row>
    <row r="886">
      <c r="A886">
        <f>INDEX(resultados!$A$2:$ZZ$2635, 880, MATCH($B$1, resultados!$A$1:$ZZ$1, 0))</f>
        <v/>
      </c>
      <c r="B886">
        <f>INDEX(resultados!$A$2:$ZZ$2635, 880, MATCH($B$2, resultados!$A$1:$ZZ$1, 0))</f>
        <v/>
      </c>
      <c r="C886">
        <f>INDEX(resultados!$A$2:$ZZ$2635, 880, MATCH($B$3, resultados!$A$1:$ZZ$1, 0))</f>
        <v/>
      </c>
    </row>
    <row r="887">
      <c r="A887">
        <f>INDEX(resultados!$A$2:$ZZ$2635, 881, MATCH($B$1, resultados!$A$1:$ZZ$1, 0))</f>
        <v/>
      </c>
      <c r="B887">
        <f>INDEX(resultados!$A$2:$ZZ$2635, 881, MATCH($B$2, resultados!$A$1:$ZZ$1, 0))</f>
        <v/>
      </c>
      <c r="C887">
        <f>INDEX(resultados!$A$2:$ZZ$2635, 881, MATCH($B$3, resultados!$A$1:$ZZ$1, 0))</f>
        <v/>
      </c>
    </row>
    <row r="888">
      <c r="A888">
        <f>INDEX(resultados!$A$2:$ZZ$2635, 882, MATCH($B$1, resultados!$A$1:$ZZ$1, 0))</f>
        <v/>
      </c>
      <c r="B888">
        <f>INDEX(resultados!$A$2:$ZZ$2635, 882, MATCH($B$2, resultados!$A$1:$ZZ$1, 0))</f>
        <v/>
      </c>
      <c r="C888">
        <f>INDEX(resultados!$A$2:$ZZ$2635, 882, MATCH($B$3, resultados!$A$1:$ZZ$1, 0))</f>
        <v/>
      </c>
    </row>
    <row r="889">
      <c r="A889">
        <f>INDEX(resultados!$A$2:$ZZ$2635, 883, MATCH($B$1, resultados!$A$1:$ZZ$1, 0))</f>
        <v/>
      </c>
      <c r="B889">
        <f>INDEX(resultados!$A$2:$ZZ$2635, 883, MATCH($B$2, resultados!$A$1:$ZZ$1, 0))</f>
        <v/>
      </c>
      <c r="C889">
        <f>INDEX(resultados!$A$2:$ZZ$2635, 883, MATCH($B$3, resultados!$A$1:$ZZ$1, 0))</f>
        <v/>
      </c>
    </row>
    <row r="890">
      <c r="A890">
        <f>INDEX(resultados!$A$2:$ZZ$2635, 884, MATCH($B$1, resultados!$A$1:$ZZ$1, 0))</f>
        <v/>
      </c>
      <c r="B890">
        <f>INDEX(resultados!$A$2:$ZZ$2635, 884, MATCH($B$2, resultados!$A$1:$ZZ$1, 0))</f>
        <v/>
      </c>
      <c r="C890">
        <f>INDEX(resultados!$A$2:$ZZ$2635, 884, MATCH($B$3, resultados!$A$1:$ZZ$1, 0))</f>
        <v/>
      </c>
    </row>
    <row r="891">
      <c r="A891">
        <f>INDEX(resultados!$A$2:$ZZ$2635, 885, MATCH($B$1, resultados!$A$1:$ZZ$1, 0))</f>
        <v/>
      </c>
      <c r="B891">
        <f>INDEX(resultados!$A$2:$ZZ$2635, 885, MATCH($B$2, resultados!$A$1:$ZZ$1, 0))</f>
        <v/>
      </c>
      <c r="C891">
        <f>INDEX(resultados!$A$2:$ZZ$2635, 885, MATCH($B$3, resultados!$A$1:$ZZ$1, 0))</f>
        <v/>
      </c>
    </row>
    <row r="892">
      <c r="A892">
        <f>INDEX(resultados!$A$2:$ZZ$2635, 886, MATCH($B$1, resultados!$A$1:$ZZ$1, 0))</f>
        <v/>
      </c>
      <c r="B892">
        <f>INDEX(resultados!$A$2:$ZZ$2635, 886, MATCH($B$2, resultados!$A$1:$ZZ$1, 0))</f>
        <v/>
      </c>
      <c r="C892">
        <f>INDEX(resultados!$A$2:$ZZ$2635, 886, MATCH($B$3, resultados!$A$1:$ZZ$1, 0))</f>
        <v/>
      </c>
    </row>
    <row r="893">
      <c r="A893">
        <f>INDEX(resultados!$A$2:$ZZ$2635, 887, MATCH($B$1, resultados!$A$1:$ZZ$1, 0))</f>
        <v/>
      </c>
      <c r="B893">
        <f>INDEX(resultados!$A$2:$ZZ$2635, 887, MATCH($B$2, resultados!$A$1:$ZZ$1, 0))</f>
        <v/>
      </c>
      <c r="C893">
        <f>INDEX(resultados!$A$2:$ZZ$2635, 887, MATCH($B$3, resultados!$A$1:$ZZ$1, 0))</f>
        <v/>
      </c>
    </row>
    <row r="894">
      <c r="A894">
        <f>INDEX(resultados!$A$2:$ZZ$2635, 888, MATCH($B$1, resultados!$A$1:$ZZ$1, 0))</f>
        <v/>
      </c>
      <c r="B894">
        <f>INDEX(resultados!$A$2:$ZZ$2635, 888, MATCH($B$2, resultados!$A$1:$ZZ$1, 0))</f>
        <v/>
      </c>
      <c r="C894">
        <f>INDEX(resultados!$A$2:$ZZ$2635, 888, MATCH($B$3, resultados!$A$1:$ZZ$1, 0))</f>
        <v/>
      </c>
    </row>
    <row r="895">
      <c r="A895">
        <f>INDEX(resultados!$A$2:$ZZ$2635, 889, MATCH($B$1, resultados!$A$1:$ZZ$1, 0))</f>
        <v/>
      </c>
      <c r="B895">
        <f>INDEX(resultados!$A$2:$ZZ$2635, 889, MATCH($B$2, resultados!$A$1:$ZZ$1, 0))</f>
        <v/>
      </c>
      <c r="C895">
        <f>INDEX(resultados!$A$2:$ZZ$2635, 889, MATCH($B$3, resultados!$A$1:$ZZ$1, 0))</f>
        <v/>
      </c>
    </row>
    <row r="896">
      <c r="A896">
        <f>INDEX(resultados!$A$2:$ZZ$2635, 890, MATCH($B$1, resultados!$A$1:$ZZ$1, 0))</f>
        <v/>
      </c>
      <c r="B896">
        <f>INDEX(resultados!$A$2:$ZZ$2635, 890, MATCH($B$2, resultados!$A$1:$ZZ$1, 0))</f>
        <v/>
      </c>
      <c r="C896">
        <f>INDEX(resultados!$A$2:$ZZ$2635, 890, MATCH($B$3, resultados!$A$1:$ZZ$1, 0))</f>
        <v/>
      </c>
    </row>
    <row r="897">
      <c r="A897">
        <f>INDEX(resultados!$A$2:$ZZ$2635, 891, MATCH($B$1, resultados!$A$1:$ZZ$1, 0))</f>
        <v/>
      </c>
      <c r="B897">
        <f>INDEX(resultados!$A$2:$ZZ$2635, 891, MATCH($B$2, resultados!$A$1:$ZZ$1, 0))</f>
        <v/>
      </c>
      <c r="C897">
        <f>INDEX(resultados!$A$2:$ZZ$2635, 891, MATCH($B$3, resultados!$A$1:$ZZ$1, 0))</f>
        <v/>
      </c>
    </row>
    <row r="898">
      <c r="A898">
        <f>INDEX(resultados!$A$2:$ZZ$2635, 892, MATCH($B$1, resultados!$A$1:$ZZ$1, 0))</f>
        <v/>
      </c>
      <c r="B898">
        <f>INDEX(resultados!$A$2:$ZZ$2635, 892, MATCH($B$2, resultados!$A$1:$ZZ$1, 0))</f>
        <v/>
      </c>
      <c r="C898">
        <f>INDEX(resultados!$A$2:$ZZ$2635, 892, MATCH($B$3, resultados!$A$1:$ZZ$1, 0))</f>
        <v/>
      </c>
    </row>
    <row r="899">
      <c r="A899">
        <f>INDEX(resultados!$A$2:$ZZ$2635, 893, MATCH($B$1, resultados!$A$1:$ZZ$1, 0))</f>
        <v/>
      </c>
      <c r="B899">
        <f>INDEX(resultados!$A$2:$ZZ$2635, 893, MATCH($B$2, resultados!$A$1:$ZZ$1, 0))</f>
        <v/>
      </c>
      <c r="C899">
        <f>INDEX(resultados!$A$2:$ZZ$2635, 893, MATCH($B$3, resultados!$A$1:$ZZ$1, 0))</f>
        <v/>
      </c>
    </row>
    <row r="900">
      <c r="A900">
        <f>INDEX(resultados!$A$2:$ZZ$2635, 894, MATCH($B$1, resultados!$A$1:$ZZ$1, 0))</f>
        <v/>
      </c>
      <c r="B900">
        <f>INDEX(resultados!$A$2:$ZZ$2635, 894, MATCH($B$2, resultados!$A$1:$ZZ$1, 0))</f>
        <v/>
      </c>
      <c r="C900">
        <f>INDEX(resultados!$A$2:$ZZ$2635, 894, MATCH($B$3, resultados!$A$1:$ZZ$1, 0))</f>
        <v/>
      </c>
    </row>
    <row r="901">
      <c r="A901">
        <f>INDEX(resultados!$A$2:$ZZ$2635, 895, MATCH($B$1, resultados!$A$1:$ZZ$1, 0))</f>
        <v/>
      </c>
      <c r="B901">
        <f>INDEX(resultados!$A$2:$ZZ$2635, 895, MATCH($B$2, resultados!$A$1:$ZZ$1, 0))</f>
        <v/>
      </c>
      <c r="C901">
        <f>INDEX(resultados!$A$2:$ZZ$2635, 895, MATCH($B$3, resultados!$A$1:$ZZ$1, 0))</f>
        <v/>
      </c>
    </row>
    <row r="902">
      <c r="A902">
        <f>INDEX(resultados!$A$2:$ZZ$2635, 896, MATCH($B$1, resultados!$A$1:$ZZ$1, 0))</f>
        <v/>
      </c>
      <c r="B902">
        <f>INDEX(resultados!$A$2:$ZZ$2635, 896, MATCH($B$2, resultados!$A$1:$ZZ$1, 0))</f>
        <v/>
      </c>
      <c r="C902">
        <f>INDEX(resultados!$A$2:$ZZ$2635, 896, MATCH($B$3, resultados!$A$1:$ZZ$1, 0))</f>
        <v/>
      </c>
    </row>
    <row r="903">
      <c r="A903">
        <f>INDEX(resultados!$A$2:$ZZ$2635, 897, MATCH($B$1, resultados!$A$1:$ZZ$1, 0))</f>
        <v/>
      </c>
      <c r="B903">
        <f>INDEX(resultados!$A$2:$ZZ$2635, 897, MATCH($B$2, resultados!$A$1:$ZZ$1, 0))</f>
        <v/>
      </c>
      <c r="C903">
        <f>INDEX(resultados!$A$2:$ZZ$2635, 897, MATCH($B$3, resultados!$A$1:$ZZ$1, 0))</f>
        <v/>
      </c>
    </row>
    <row r="904">
      <c r="A904">
        <f>INDEX(resultados!$A$2:$ZZ$2635, 898, MATCH($B$1, resultados!$A$1:$ZZ$1, 0))</f>
        <v/>
      </c>
      <c r="B904">
        <f>INDEX(resultados!$A$2:$ZZ$2635, 898, MATCH($B$2, resultados!$A$1:$ZZ$1, 0))</f>
        <v/>
      </c>
      <c r="C904">
        <f>INDEX(resultados!$A$2:$ZZ$2635, 898, MATCH($B$3, resultados!$A$1:$ZZ$1, 0))</f>
        <v/>
      </c>
    </row>
    <row r="905">
      <c r="A905">
        <f>INDEX(resultados!$A$2:$ZZ$2635, 899, MATCH($B$1, resultados!$A$1:$ZZ$1, 0))</f>
        <v/>
      </c>
      <c r="B905">
        <f>INDEX(resultados!$A$2:$ZZ$2635, 899, MATCH($B$2, resultados!$A$1:$ZZ$1, 0))</f>
        <v/>
      </c>
      <c r="C905">
        <f>INDEX(resultados!$A$2:$ZZ$2635, 899, MATCH($B$3, resultados!$A$1:$ZZ$1, 0))</f>
        <v/>
      </c>
    </row>
    <row r="906">
      <c r="A906">
        <f>INDEX(resultados!$A$2:$ZZ$2635, 900, MATCH($B$1, resultados!$A$1:$ZZ$1, 0))</f>
        <v/>
      </c>
      <c r="B906">
        <f>INDEX(resultados!$A$2:$ZZ$2635, 900, MATCH($B$2, resultados!$A$1:$ZZ$1, 0))</f>
        <v/>
      </c>
      <c r="C906">
        <f>INDEX(resultados!$A$2:$ZZ$2635, 900, MATCH($B$3, resultados!$A$1:$ZZ$1, 0))</f>
        <v/>
      </c>
    </row>
    <row r="907">
      <c r="A907">
        <f>INDEX(resultados!$A$2:$ZZ$2635, 901, MATCH($B$1, resultados!$A$1:$ZZ$1, 0))</f>
        <v/>
      </c>
      <c r="B907">
        <f>INDEX(resultados!$A$2:$ZZ$2635, 901, MATCH($B$2, resultados!$A$1:$ZZ$1, 0))</f>
        <v/>
      </c>
      <c r="C907">
        <f>INDEX(resultados!$A$2:$ZZ$2635, 901, MATCH($B$3, resultados!$A$1:$ZZ$1, 0))</f>
        <v/>
      </c>
    </row>
    <row r="908">
      <c r="A908">
        <f>INDEX(resultados!$A$2:$ZZ$2635, 902, MATCH($B$1, resultados!$A$1:$ZZ$1, 0))</f>
        <v/>
      </c>
      <c r="B908">
        <f>INDEX(resultados!$A$2:$ZZ$2635, 902, MATCH($B$2, resultados!$A$1:$ZZ$1, 0))</f>
        <v/>
      </c>
      <c r="C908">
        <f>INDEX(resultados!$A$2:$ZZ$2635, 902, MATCH($B$3, resultados!$A$1:$ZZ$1, 0))</f>
        <v/>
      </c>
    </row>
    <row r="909">
      <c r="A909">
        <f>INDEX(resultados!$A$2:$ZZ$2635, 903, MATCH($B$1, resultados!$A$1:$ZZ$1, 0))</f>
        <v/>
      </c>
      <c r="B909">
        <f>INDEX(resultados!$A$2:$ZZ$2635, 903, MATCH($B$2, resultados!$A$1:$ZZ$1, 0))</f>
        <v/>
      </c>
      <c r="C909">
        <f>INDEX(resultados!$A$2:$ZZ$2635, 903, MATCH($B$3, resultados!$A$1:$ZZ$1, 0))</f>
        <v/>
      </c>
    </row>
    <row r="910">
      <c r="A910">
        <f>INDEX(resultados!$A$2:$ZZ$2635, 904, MATCH($B$1, resultados!$A$1:$ZZ$1, 0))</f>
        <v/>
      </c>
      <c r="B910">
        <f>INDEX(resultados!$A$2:$ZZ$2635, 904, MATCH($B$2, resultados!$A$1:$ZZ$1, 0))</f>
        <v/>
      </c>
      <c r="C910">
        <f>INDEX(resultados!$A$2:$ZZ$2635, 904, MATCH($B$3, resultados!$A$1:$ZZ$1, 0))</f>
        <v/>
      </c>
    </row>
    <row r="911">
      <c r="A911">
        <f>INDEX(resultados!$A$2:$ZZ$2635, 905, MATCH($B$1, resultados!$A$1:$ZZ$1, 0))</f>
        <v/>
      </c>
      <c r="B911">
        <f>INDEX(resultados!$A$2:$ZZ$2635, 905, MATCH($B$2, resultados!$A$1:$ZZ$1, 0))</f>
        <v/>
      </c>
      <c r="C911">
        <f>INDEX(resultados!$A$2:$ZZ$2635, 905, MATCH($B$3, resultados!$A$1:$ZZ$1, 0))</f>
        <v/>
      </c>
    </row>
    <row r="912">
      <c r="A912">
        <f>INDEX(resultados!$A$2:$ZZ$2635, 906, MATCH($B$1, resultados!$A$1:$ZZ$1, 0))</f>
        <v/>
      </c>
      <c r="B912">
        <f>INDEX(resultados!$A$2:$ZZ$2635, 906, MATCH($B$2, resultados!$A$1:$ZZ$1, 0))</f>
        <v/>
      </c>
      <c r="C912">
        <f>INDEX(resultados!$A$2:$ZZ$2635, 906, MATCH($B$3, resultados!$A$1:$ZZ$1, 0))</f>
        <v/>
      </c>
    </row>
    <row r="913">
      <c r="A913">
        <f>INDEX(resultados!$A$2:$ZZ$2635, 907, MATCH($B$1, resultados!$A$1:$ZZ$1, 0))</f>
        <v/>
      </c>
      <c r="B913">
        <f>INDEX(resultados!$A$2:$ZZ$2635, 907, MATCH($B$2, resultados!$A$1:$ZZ$1, 0))</f>
        <v/>
      </c>
      <c r="C913">
        <f>INDEX(resultados!$A$2:$ZZ$2635, 907, MATCH($B$3, resultados!$A$1:$ZZ$1, 0))</f>
        <v/>
      </c>
    </row>
    <row r="914">
      <c r="A914">
        <f>INDEX(resultados!$A$2:$ZZ$2635, 908, MATCH($B$1, resultados!$A$1:$ZZ$1, 0))</f>
        <v/>
      </c>
      <c r="B914">
        <f>INDEX(resultados!$A$2:$ZZ$2635, 908, MATCH($B$2, resultados!$A$1:$ZZ$1, 0))</f>
        <v/>
      </c>
      <c r="C914">
        <f>INDEX(resultados!$A$2:$ZZ$2635, 908, MATCH($B$3, resultados!$A$1:$ZZ$1, 0))</f>
        <v/>
      </c>
    </row>
    <row r="915">
      <c r="A915">
        <f>INDEX(resultados!$A$2:$ZZ$2635, 909, MATCH($B$1, resultados!$A$1:$ZZ$1, 0))</f>
        <v/>
      </c>
      <c r="B915">
        <f>INDEX(resultados!$A$2:$ZZ$2635, 909, MATCH($B$2, resultados!$A$1:$ZZ$1, 0))</f>
        <v/>
      </c>
      <c r="C915">
        <f>INDEX(resultados!$A$2:$ZZ$2635, 909, MATCH($B$3, resultados!$A$1:$ZZ$1, 0))</f>
        <v/>
      </c>
    </row>
    <row r="916">
      <c r="A916">
        <f>INDEX(resultados!$A$2:$ZZ$2635, 910, MATCH($B$1, resultados!$A$1:$ZZ$1, 0))</f>
        <v/>
      </c>
      <c r="B916">
        <f>INDEX(resultados!$A$2:$ZZ$2635, 910, MATCH($B$2, resultados!$A$1:$ZZ$1, 0))</f>
        <v/>
      </c>
      <c r="C916">
        <f>INDEX(resultados!$A$2:$ZZ$2635, 910, MATCH($B$3, resultados!$A$1:$ZZ$1, 0))</f>
        <v/>
      </c>
    </row>
    <row r="917">
      <c r="A917">
        <f>INDEX(resultados!$A$2:$ZZ$2635, 911, MATCH($B$1, resultados!$A$1:$ZZ$1, 0))</f>
        <v/>
      </c>
      <c r="B917">
        <f>INDEX(resultados!$A$2:$ZZ$2635, 911, MATCH($B$2, resultados!$A$1:$ZZ$1, 0))</f>
        <v/>
      </c>
      <c r="C917">
        <f>INDEX(resultados!$A$2:$ZZ$2635, 911, MATCH($B$3, resultados!$A$1:$ZZ$1, 0))</f>
        <v/>
      </c>
    </row>
    <row r="918">
      <c r="A918">
        <f>INDEX(resultados!$A$2:$ZZ$2635, 912, MATCH($B$1, resultados!$A$1:$ZZ$1, 0))</f>
        <v/>
      </c>
      <c r="B918">
        <f>INDEX(resultados!$A$2:$ZZ$2635, 912, MATCH($B$2, resultados!$A$1:$ZZ$1, 0))</f>
        <v/>
      </c>
      <c r="C918">
        <f>INDEX(resultados!$A$2:$ZZ$2635, 912, MATCH($B$3, resultados!$A$1:$ZZ$1, 0))</f>
        <v/>
      </c>
    </row>
    <row r="919">
      <c r="A919">
        <f>INDEX(resultados!$A$2:$ZZ$2635, 913, MATCH($B$1, resultados!$A$1:$ZZ$1, 0))</f>
        <v/>
      </c>
      <c r="B919">
        <f>INDEX(resultados!$A$2:$ZZ$2635, 913, MATCH($B$2, resultados!$A$1:$ZZ$1, 0))</f>
        <v/>
      </c>
      <c r="C919">
        <f>INDEX(resultados!$A$2:$ZZ$2635, 913, MATCH($B$3, resultados!$A$1:$ZZ$1, 0))</f>
        <v/>
      </c>
    </row>
    <row r="920">
      <c r="A920">
        <f>INDEX(resultados!$A$2:$ZZ$2635, 914, MATCH($B$1, resultados!$A$1:$ZZ$1, 0))</f>
        <v/>
      </c>
      <c r="B920">
        <f>INDEX(resultados!$A$2:$ZZ$2635, 914, MATCH($B$2, resultados!$A$1:$ZZ$1, 0))</f>
        <v/>
      </c>
      <c r="C920">
        <f>INDEX(resultados!$A$2:$ZZ$2635, 914, MATCH($B$3, resultados!$A$1:$ZZ$1, 0))</f>
        <v/>
      </c>
    </row>
    <row r="921">
      <c r="A921">
        <f>INDEX(resultados!$A$2:$ZZ$2635, 915, MATCH($B$1, resultados!$A$1:$ZZ$1, 0))</f>
        <v/>
      </c>
      <c r="B921">
        <f>INDEX(resultados!$A$2:$ZZ$2635, 915, MATCH($B$2, resultados!$A$1:$ZZ$1, 0))</f>
        <v/>
      </c>
      <c r="C921">
        <f>INDEX(resultados!$A$2:$ZZ$2635, 915, MATCH($B$3, resultados!$A$1:$ZZ$1, 0))</f>
        <v/>
      </c>
    </row>
    <row r="922">
      <c r="A922">
        <f>INDEX(resultados!$A$2:$ZZ$2635, 916, MATCH($B$1, resultados!$A$1:$ZZ$1, 0))</f>
        <v/>
      </c>
      <c r="B922">
        <f>INDEX(resultados!$A$2:$ZZ$2635, 916, MATCH($B$2, resultados!$A$1:$ZZ$1, 0))</f>
        <v/>
      </c>
      <c r="C922">
        <f>INDEX(resultados!$A$2:$ZZ$2635, 916, MATCH($B$3, resultados!$A$1:$ZZ$1, 0))</f>
        <v/>
      </c>
    </row>
    <row r="923">
      <c r="A923">
        <f>INDEX(resultados!$A$2:$ZZ$2635, 917, MATCH($B$1, resultados!$A$1:$ZZ$1, 0))</f>
        <v/>
      </c>
      <c r="B923">
        <f>INDEX(resultados!$A$2:$ZZ$2635, 917, MATCH($B$2, resultados!$A$1:$ZZ$1, 0))</f>
        <v/>
      </c>
      <c r="C923">
        <f>INDEX(resultados!$A$2:$ZZ$2635, 917, MATCH($B$3, resultados!$A$1:$ZZ$1, 0))</f>
        <v/>
      </c>
    </row>
    <row r="924">
      <c r="A924">
        <f>INDEX(resultados!$A$2:$ZZ$2635, 918, MATCH($B$1, resultados!$A$1:$ZZ$1, 0))</f>
        <v/>
      </c>
      <c r="B924">
        <f>INDEX(resultados!$A$2:$ZZ$2635, 918, MATCH($B$2, resultados!$A$1:$ZZ$1, 0))</f>
        <v/>
      </c>
      <c r="C924">
        <f>INDEX(resultados!$A$2:$ZZ$2635, 918, MATCH($B$3, resultados!$A$1:$ZZ$1, 0))</f>
        <v/>
      </c>
    </row>
    <row r="925">
      <c r="A925">
        <f>INDEX(resultados!$A$2:$ZZ$2635, 919, MATCH($B$1, resultados!$A$1:$ZZ$1, 0))</f>
        <v/>
      </c>
      <c r="B925">
        <f>INDEX(resultados!$A$2:$ZZ$2635, 919, MATCH($B$2, resultados!$A$1:$ZZ$1, 0))</f>
        <v/>
      </c>
      <c r="C925">
        <f>INDEX(resultados!$A$2:$ZZ$2635, 919, MATCH($B$3, resultados!$A$1:$ZZ$1, 0))</f>
        <v/>
      </c>
    </row>
    <row r="926">
      <c r="A926">
        <f>INDEX(resultados!$A$2:$ZZ$2635, 920, MATCH($B$1, resultados!$A$1:$ZZ$1, 0))</f>
        <v/>
      </c>
      <c r="B926">
        <f>INDEX(resultados!$A$2:$ZZ$2635, 920, MATCH($B$2, resultados!$A$1:$ZZ$1, 0))</f>
        <v/>
      </c>
      <c r="C926">
        <f>INDEX(resultados!$A$2:$ZZ$2635, 920, MATCH($B$3, resultados!$A$1:$ZZ$1, 0))</f>
        <v/>
      </c>
    </row>
    <row r="927">
      <c r="A927">
        <f>INDEX(resultados!$A$2:$ZZ$2635, 921, MATCH($B$1, resultados!$A$1:$ZZ$1, 0))</f>
        <v/>
      </c>
      <c r="B927">
        <f>INDEX(resultados!$A$2:$ZZ$2635, 921, MATCH($B$2, resultados!$A$1:$ZZ$1, 0))</f>
        <v/>
      </c>
      <c r="C927">
        <f>INDEX(resultados!$A$2:$ZZ$2635, 921, MATCH($B$3, resultados!$A$1:$ZZ$1, 0))</f>
        <v/>
      </c>
    </row>
    <row r="928">
      <c r="A928">
        <f>INDEX(resultados!$A$2:$ZZ$2635, 922, MATCH($B$1, resultados!$A$1:$ZZ$1, 0))</f>
        <v/>
      </c>
      <c r="B928">
        <f>INDEX(resultados!$A$2:$ZZ$2635, 922, MATCH($B$2, resultados!$A$1:$ZZ$1, 0))</f>
        <v/>
      </c>
      <c r="C928">
        <f>INDEX(resultados!$A$2:$ZZ$2635, 922, MATCH($B$3, resultados!$A$1:$ZZ$1, 0))</f>
        <v/>
      </c>
    </row>
    <row r="929">
      <c r="A929">
        <f>INDEX(resultados!$A$2:$ZZ$2635, 923, MATCH($B$1, resultados!$A$1:$ZZ$1, 0))</f>
        <v/>
      </c>
      <c r="B929">
        <f>INDEX(resultados!$A$2:$ZZ$2635, 923, MATCH($B$2, resultados!$A$1:$ZZ$1, 0))</f>
        <v/>
      </c>
      <c r="C929">
        <f>INDEX(resultados!$A$2:$ZZ$2635, 923, MATCH($B$3, resultados!$A$1:$ZZ$1, 0))</f>
        <v/>
      </c>
    </row>
    <row r="930">
      <c r="A930">
        <f>INDEX(resultados!$A$2:$ZZ$2635, 924, MATCH($B$1, resultados!$A$1:$ZZ$1, 0))</f>
        <v/>
      </c>
      <c r="B930">
        <f>INDEX(resultados!$A$2:$ZZ$2635, 924, MATCH($B$2, resultados!$A$1:$ZZ$1, 0))</f>
        <v/>
      </c>
      <c r="C930">
        <f>INDEX(resultados!$A$2:$ZZ$2635, 924, MATCH($B$3, resultados!$A$1:$ZZ$1, 0))</f>
        <v/>
      </c>
    </row>
    <row r="931">
      <c r="A931">
        <f>INDEX(resultados!$A$2:$ZZ$2635, 925, MATCH($B$1, resultados!$A$1:$ZZ$1, 0))</f>
        <v/>
      </c>
      <c r="B931">
        <f>INDEX(resultados!$A$2:$ZZ$2635, 925, MATCH($B$2, resultados!$A$1:$ZZ$1, 0))</f>
        <v/>
      </c>
      <c r="C931">
        <f>INDEX(resultados!$A$2:$ZZ$2635, 925, MATCH($B$3, resultados!$A$1:$ZZ$1, 0))</f>
        <v/>
      </c>
    </row>
    <row r="932">
      <c r="A932">
        <f>INDEX(resultados!$A$2:$ZZ$2635, 926, MATCH($B$1, resultados!$A$1:$ZZ$1, 0))</f>
        <v/>
      </c>
      <c r="B932">
        <f>INDEX(resultados!$A$2:$ZZ$2635, 926, MATCH($B$2, resultados!$A$1:$ZZ$1, 0))</f>
        <v/>
      </c>
      <c r="C932">
        <f>INDEX(resultados!$A$2:$ZZ$2635, 926, MATCH($B$3, resultados!$A$1:$ZZ$1, 0))</f>
        <v/>
      </c>
    </row>
    <row r="933">
      <c r="A933">
        <f>INDEX(resultados!$A$2:$ZZ$2635, 927, MATCH($B$1, resultados!$A$1:$ZZ$1, 0))</f>
        <v/>
      </c>
      <c r="B933">
        <f>INDEX(resultados!$A$2:$ZZ$2635, 927, MATCH($B$2, resultados!$A$1:$ZZ$1, 0))</f>
        <v/>
      </c>
      <c r="C933">
        <f>INDEX(resultados!$A$2:$ZZ$2635, 927, MATCH($B$3, resultados!$A$1:$ZZ$1, 0))</f>
        <v/>
      </c>
    </row>
    <row r="934">
      <c r="A934">
        <f>INDEX(resultados!$A$2:$ZZ$2635, 928, MATCH($B$1, resultados!$A$1:$ZZ$1, 0))</f>
        <v/>
      </c>
      <c r="B934">
        <f>INDEX(resultados!$A$2:$ZZ$2635, 928, MATCH($B$2, resultados!$A$1:$ZZ$1, 0))</f>
        <v/>
      </c>
      <c r="C934">
        <f>INDEX(resultados!$A$2:$ZZ$2635, 928, MATCH($B$3, resultados!$A$1:$ZZ$1, 0))</f>
        <v/>
      </c>
    </row>
    <row r="935">
      <c r="A935">
        <f>INDEX(resultados!$A$2:$ZZ$2635, 929, MATCH($B$1, resultados!$A$1:$ZZ$1, 0))</f>
        <v/>
      </c>
      <c r="B935">
        <f>INDEX(resultados!$A$2:$ZZ$2635, 929, MATCH($B$2, resultados!$A$1:$ZZ$1, 0))</f>
        <v/>
      </c>
      <c r="C935">
        <f>INDEX(resultados!$A$2:$ZZ$2635, 929, MATCH($B$3, resultados!$A$1:$ZZ$1, 0))</f>
        <v/>
      </c>
    </row>
    <row r="936">
      <c r="A936">
        <f>INDEX(resultados!$A$2:$ZZ$2635, 930, MATCH($B$1, resultados!$A$1:$ZZ$1, 0))</f>
        <v/>
      </c>
      <c r="B936">
        <f>INDEX(resultados!$A$2:$ZZ$2635, 930, MATCH($B$2, resultados!$A$1:$ZZ$1, 0))</f>
        <v/>
      </c>
      <c r="C936">
        <f>INDEX(resultados!$A$2:$ZZ$2635, 930, MATCH($B$3, resultados!$A$1:$ZZ$1, 0))</f>
        <v/>
      </c>
    </row>
    <row r="937">
      <c r="A937">
        <f>INDEX(resultados!$A$2:$ZZ$2635, 931, MATCH($B$1, resultados!$A$1:$ZZ$1, 0))</f>
        <v/>
      </c>
      <c r="B937">
        <f>INDEX(resultados!$A$2:$ZZ$2635, 931, MATCH($B$2, resultados!$A$1:$ZZ$1, 0))</f>
        <v/>
      </c>
      <c r="C937">
        <f>INDEX(resultados!$A$2:$ZZ$2635, 931, MATCH($B$3, resultados!$A$1:$ZZ$1, 0))</f>
        <v/>
      </c>
    </row>
    <row r="938">
      <c r="A938">
        <f>INDEX(resultados!$A$2:$ZZ$2635, 932, MATCH($B$1, resultados!$A$1:$ZZ$1, 0))</f>
        <v/>
      </c>
      <c r="B938">
        <f>INDEX(resultados!$A$2:$ZZ$2635, 932, MATCH($B$2, resultados!$A$1:$ZZ$1, 0))</f>
        <v/>
      </c>
      <c r="C938">
        <f>INDEX(resultados!$A$2:$ZZ$2635, 932, MATCH($B$3, resultados!$A$1:$ZZ$1, 0))</f>
        <v/>
      </c>
    </row>
    <row r="939">
      <c r="A939">
        <f>INDEX(resultados!$A$2:$ZZ$2635, 933, MATCH($B$1, resultados!$A$1:$ZZ$1, 0))</f>
        <v/>
      </c>
      <c r="B939">
        <f>INDEX(resultados!$A$2:$ZZ$2635, 933, MATCH($B$2, resultados!$A$1:$ZZ$1, 0))</f>
        <v/>
      </c>
      <c r="C939">
        <f>INDEX(resultados!$A$2:$ZZ$2635, 933, MATCH($B$3, resultados!$A$1:$ZZ$1, 0))</f>
        <v/>
      </c>
    </row>
    <row r="940">
      <c r="A940">
        <f>INDEX(resultados!$A$2:$ZZ$2635, 934, MATCH($B$1, resultados!$A$1:$ZZ$1, 0))</f>
        <v/>
      </c>
      <c r="B940">
        <f>INDEX(resultados!$A$2:$ZZ$2635, 934, MATCH($B$2, resultados!$A$1:$ZZ$1, 0))</f>
        <v/>
      </c>
      <c r="C940">
        <f>INDEX(resultados!$A$2:$ZZ$2635, 934, MATCH($B$3, resultados!$A$1:$ZZ$1, 0))</f>
        <v/>
      </c>
    </row>
    <row r="941">
      <c r="A941">
        <f>INDEX(resultados!$A$2:$ZZ$2635, 935, MATCH($B$1, resultados!$A$1:$ZZ$1, 0))</f>
        <v/>
      </c>
      <c r="B941">
        <f>INDEX(resultados!$A$2:$ZZ$2635, 935, MATCH($B$2, resultados!$A$1:$ZZ$1, 0))</f>
        <v/>
      </c>
      <c r="C941">
        <f>INDEX(resultados!$A$2:$ZZ$2635, 935, MATCH($B$3, resultados!$A$1:$ZZ$1, 0))</f>
        <v/>
      </c>
    </row>
    <row r="942">
      <c r="A942">
        <f>INDEX(resultados!$A$2:$ZZ$2635, 936, MATCH($B$1, resultados!$A$1:$ZZ$1, 0))</f>
        <v/>
      </c>
      <c r="B942">
        <f>INDEX(resultados!$A$2:$ZZ$2635, 936, MATCH($B$2, resultados!$A$1:$ZZ$1, 0))</f>
        <v/>
      </c>
      <c r="C942">
        <f>INDEX(resultados!$A$2:$ZZ$2635, 936, MATCH($B$3, resultados!$A$1:$ZZ$1, 0))</f>
        <v/>
      </c>
    </row>
    <row r="943">
      <c r="A943">
        <f>INDEX(resultados!$A$2:$ZZ$2635, 937, MATCH($B$1, resultados!$A$1:$ZZ$1, 0))</f>
        <v/>
      </c>
      <c r="B943">
        <f>INDEX(resultados!$A$2:$ZZ$2635, 937, MATCH($B$2, resultados!$A$1:$ZZ$1, 0))</f>
        <v/>
      </c>
      <c r="C943">
        <f>INDEX(resultados!$A$2:$ZZ$2635, 937, MATCH($B$3, resultados!$A$1:$ZZ$1, 0))</f>
        <v/>
      </c>
    </row>
    <row r="944">
      <c r="A944">
        <f>INDEX(resultados!$A$2:$ZZ$2635, 938, MATCH($B$1, resultados!$A$1:$ZZ$1, 0))</f>
        <v/>
      </c>
      <c r="B944">
        <f>INDEX(resultados!$A$2:$ZZ$2635, 938, MATCH($B$2, resultados!$A$1:$ZZ$1, 0))</f>
        <v/>
      </c>
      <c r="C944">
        <f>INDEX(resultados!$A$2:$ZZ$2635, 938, MATCH($B$3, resultados!$A$1:$ZZ$1, 0))</f>
        <v/>
      </c>
    </row>
    <row r="945">
      <c r="A945">
        <f>INDEX(resultados!$A$2:$ZZ$2635, 939, MATCH($B$1, resultados!$A$1:$ZZ$1, 0))</f>
        <v/>
      </c>
      <c r="B945">
        <f>INDEX(resultados!$A$2:$ZZ$2635, 939, MATCH($B$2, resultados!$A$1:$ZZ$1, 0))</f>
        <v/>
      </c>
      <c r="C945">
        <f>INDEX(resultados!$A$2:$ZZ$2635, 939, MATCH($B$3, resultados!$A$1:$ZZ$1, 0))</f>
        <v/>
      </c>
    </row>
    <row r="946">
      <c r="A946">
        <f>INDEX(resultados!$A$2:$ZZ$2635, 940, MATCH($B$1, resultados!$A$1:$ZZ$1, 0))</f>
        <v/>
      </c>
      <c r="B946">
        <f>INDEX(resultados!$A$2:$ZZ$2635, 940, MATCH($B$2, resultados!$A$1:$ZZ$1, 0))</f>
        <v/>
      </c>
      <c r="C946">
        <f>INDEX(resultados!$A$2:$ZZ$2635, 940, MATCH($B$3, resultados!$A$1:$ZZ$1, 0))</f>
        <v/>
      </c>
    </row>
    <row r="947">
      <c r="A947">
        <f>INDEX(resultados!$A$2:$ZZ$2635, 941, MATCH($B$1, resultados!$A$1:$ZZ$1, 0))</f>
        <v/>
      </c>
      <c r="B947">
        <f>INDEX(resultados!$A$2:$ZZ$2635, 941, MATCH($B$2, resultados!$A$1:$ZZ$1, 0))</f>
        <v/>
      </c>
      <c r="C947">
        <f>INDEX(resultados!$A$2:$ZZ$2635, 941, MATCH($B$3, resultados!$A$1:$ZZ$1, 0))</f>
        <v/>
      </c>
    </row>
    <row r="948">
      <c r="A948">
        <f>INDEX(resultados!$A$2:$ZZ$2635, 942, MATCH($B$1, resultados!$A$1:$ZZ$1, 0))</f>
        <v/>
      </c>
      <c r="B948">
        <f>INDEX(resultados!$A$2:$ZZ$2635, 942, MATCH($B$2, resultados!$A$1:$ZZ$1, 0))</f>
        <v/>
      </c>
      <c r="C948">
        <f>INDEX(resultados!$A$2:$ZZ$2635, 942, MATCH($B$3, resultados!$A$1:$ZZ$1, 0))</f>
        <v/>
      </c>
    </row>
    <row r="949">
      <c r="A949">
        <f>INDEX(resultados!$A$2:$ZZ$2635, 943, MATCH($B$1, resultados!$A$1:$ZZ$1, 0))</f>
        <v/>
      </c>
      <c r="B949">
        <f>INDEX(resultados!$A$2:$ZZ$2635, 943, MATCH($B$2, resultados!$A$1:$ZZ$1, 0))</f>
        <v/>
      </c>
      <c r="C949">
        <f>INDEX(resultados!$A$2:$ZZ$2635, 943, MATCH($B$3, resultados!$A$1:$ZZ$1, 0))</f>
        <v/>
      </c>
    </row>
    <row r="950">
      <c r="A950">
        <f>INDEX(resultados!$A$2:$ZZ$2635, 944, MATCH($B$1, resultados!$A$1:$ZZ$1, 0))</f>
        <v/>
      </c>
      <c r="B950">
        <f>INDEX(resultados!$A$2:$ZZ$2635, 944, MATCH($B$2, resultados!$A$1:$ZZ$1, 0))</f>
        <v/>
      </c>
      <c r="C950">
        <f>INDEX(resultados!$A$2:$ZZ$2635, 944, MATCH($B$3, resultados!$A$1:$ZZ$1, 0))</f>
        <v/>
      </c>
    </row>
    <row r="951">
      <c r="A951">
        <f>INDEX(resultados!$A$2:$ZZ$2635, 945, MATCH($B$1, resultados!$A$1:$ZZ$1, 0))</f>
        <v/>
      </c>
      <c r="B951">
        <f>INDEX(resultados!$A$2:$ZZ$2635, 945, MATCH($B$2, resultados!$A$1:$ZZ$1, 0))</f>
        <v/>
      </c>
      <c r="C951">
        <f>INDEX(resultados!$A$2:$ZZ$2635, 945, MATCH($B$3, resultados!$A$1:$ZZ$1, 0))</f>
        <v/>
      </c>
    </row>
    <row r="952">
      <c r="A952">
        <f>INDEX(resultados!$A$2:$ZZ$2635, 946, MATCH($B$1, resultados!$A$1:$ZZ$1, 0))</f>
        <v/>
      </c>
      <c r="B952">
        <f>INDEX(resultados!$A$2:$ZZ$2635, 946, MATCH($B$2, resultados!$A$1:$ZZ$1, 0))</f>
        <v/>
      </c>
      <c r="C952">
        <f>INDEX(resultados!$A$2:$ZZ$2635, 946, MATCH($B$3, resultados!$A$1:$ZZ$1, 0))</f>
        <v/>
      </c>
    </row>
    <row r="953">
      <c r="A953">
        <f>INDEX(resultados!$A$2:$ZZ$2635, 947, MATCH($B$1, resultados!$A$1:$ZZ$1, 0))</f>
        <v/>
      </c>
      <c r="B953">
        <f>INDEX(resultados!$A$2:$ZZ$2635, 947, MATCH($B$2, resultados!$A$1:$ZZ$1, 0))</f>
        <v/>
      </c>
      <c r="C953">
        <f>INDEX(resultados!$A$2:$ZZ$2635, 947, MATCH($B$3, resultados!$A$1:$ZZ$1, 0))</f>
        <v/>
      </c>
    </row>
    <row r="954">
      <c r="A954">
        <f>INDEX(resultados!$A$2:$ZZ$2635, 948, MATCH($B$1, resultados!$A$1:$ZZ$1, 0))</f>
        <v/>
      </c>
      <c r="B954">
        <f>INDEX(resultados!$A$2:$ZZ$2635, 948, MATCH($B$2, resultados!$A$1:$ZZ$1, 0))</f>
        <v/>
      </c>
      <c r="C954">
        <f>INDEX(resultados!$A$2:$ZZ$2635, 948, MATCH($B$3, resultados!$A$1:$ZZ$1, 0))</f>
        <v/>
      </c>
    </row>
    <row r="955">
      <c r="A955">
        <f>INDEX(resultados!$A$2:$ZZ$2635, 949, MATCH($B$1, resultados!$A$1:$ZZ$1, 0))</f>
        <v/>
      </c>
      <c r="B955">
        <f>INDEX(resultados!$A$2:$ZZ$2635, 949, MATCH($B$2, resultados!$A$1:$ZZ$1, 0))</f>
        <v/>
      </c>
      <c r="C955">
        <f>INDEX(resultados!$A$2:$ZZ$2635, 949, MATCH($B$3, resultados!$A$1:$ZZ$1, 0))</f>
        <v/>
      </c>
    </row>
    <row r="956">
      <c r="A956">
        <f>INDEX(resultados!$A$2:$ZZ$2635, 950, MATCH($B$1, resultados!$A$1:$ZZ$1, 0))</f>
        <v/>
      </c>
      <c r="B956">
        <f>INDEX(resultados!$A$2:$ZZ$2635, 950, MATCH($B$2, resultados!$A$1:$ZZ$1, 0))</f>
        <v/>
      </c>
      <c r="C956">
        <f>INDEX(resultados!$A$2:$ZZ$2635, 950, MATCH($B$3, resultados!$A$1:$ZZ$1, 0))</f>
        <v/>
      </c>
    </row>
    <row r="957">
      <c r="A957">
        <f>INDEX(resultados!$A$2:$ZZ$2635, 951, MATCH($B$1, resultados!$A$1:$ZZ$1, 0))</f>
        <v/>
      </c>
      <c r="B957">
        <f>INDEX(resultados!$A$2:$ZZ$2635, 951, MATCH($B$2, resultados!$A$1:$ZZ$1, 0))</f>
        <v/>
      </c>
      <c r="C957">
        <f>INDEX(resultados!$A$2:$ZZ$2635, 951, MATCH($B$3, resultados!$A$1:$ZZ$1, 0))</f>
        <v/>
      </c>
    </row>
    <row r="958">
      <c r="A958">
        <f>INDEX(resultados!$A$2:$ZZ$2635, 952, MATCH($B$1, resultados!$A$1:$ZZ$1, 0))</f>
        <v/>
      </c>
      <c r="B958">
        <f>INDEX(resultados!$A$2:$ZZ$2635, 952, MATCH($B$2, resultados!$A$1:$ZZ$1, 0))</f>
        <v/>
      </c>
      <c r="C958">
        <f>INDEX(resultados!$A$2:$ZZ$2635, 952, MATCH($B$3, resultados!$A$1:$ZZ$1, 0))</f>
        <v/>
      </c>
    </row>
    <row r="959">
      <c r="A959">
        <f>INDEX(resultados!$A$2:$ZZ$2635, 953, MATCH($B$1, resultados!$A$1:$ZZ$1, 0))</f>
        <v/>
      </c>
      <c r="B959">
        <f>INDEX(resultados!$A$2:$ZZ$2635, 953, MATCH($B$2, resultados!$A$1:$ZZ$1, 0))</f>
        <v/>
      </c>
      <c r="C959">
        <f>INDEX(resultados!$A$2:$ZZ$2635, 953, MATCH($B$3, resultados!$A$1:$ZZ$1, 0))</f>
        <v/>
      </c>
    </row>
    <row r="960">
      <c r="A960">
        <f>INDEX(resultados!$A$2:$ZZ$2635, 954, MATCH($B$1, resultados!$A$1:$ZZ$1, 0))</f>
        <v/>
      </c>
      <c r="B960">
        <f>INDEX(resultados!$A$2:$ZZ$2635, 954, MATCH($B$2, resultados!$A$1:$ZZ$1, 0))</f>
        <v/>
      </c>
      <c r="C960">
        <f>INDEX(resultados!$A$2:$ZZ$2635, 954, MATCH($B$3, resultados!$A$1:$ZZ$1, 0))</f>
        <v/>
      </c>
    </row>
    <row r="961">
      <c r="A961">
        <f>INDEX(resultados!$A$2:$ZZ$2635, 955, MATCH($B$1, resultados!$A$1:$ZZ$1, 0))</f>
        <v/>
      </c>
      <c r="B961">
        <f>INDEX(resultados!$A$2:$ZZ$2635, 955, MATCH($B$2, resultados!$A$1:$ZZ$1, 0))</f>
        <v/>
      </c>
      <c r="C961">
        <f>INDEX(resultados!$A$2:$ZZ$2635, 955, MATCH($B$3, resultados!$A$1:$ZZ$1, 0))</f>
        <v/>
      </c>
    </row>
    <row r="962">
      <c r="A962">
        <f>INDEX(resultados!$A$2:$ZZ$2635, 956, MATCH($B$1, resultados!$A$1:$ZZ$1, 0))</f>
        <v/>
      </c>
      <c r="B962">
        <f>INDEX(resultados!$A$2:$ZZ$2635, 956, MATCH($B$2, resultados!$A$1:$ZZ$1, 0))</f>
        <v/>
      </c>
      <c r="C962">
        <f>INDEX(resultados!$A$2:$ZZ$2635, 956, MATCH($B$3, resultados!$A$1:$ZZ$1, 0))</f>
        <v/>
      </c>
    </row>
    <row r="963">
      <c r="A963">
        <f>INDEX(resultados!$A$2:$ZZ$2635, 957, MATCH($B$1, resultados!$A$1:$ZZ$1, 0))</f>
        <v/>
      </c>
      <c r="B963">
        <f>INDEX(resultados!$A$2:$ZZ$2635, 957, MATCH($B$2, resultados!$A$1:$ZZ$1, 0))</f>
        <v/>
      </c>
      <c r="C963">
        <f>INDEX(resultados!$A$2:$ZZ$2635, 957, MATCH($B$3, resultados!$A$1:$ZZ$1, 0))</f>
        <v/>
      </c>
    </row>
    <row r="964">
      <c r="A964">
        <f>INDEX(resultados!$A$2:$ZZ$2635, 958, MATCH($B$1, resultados!$A$1:$ZZ$1, 0))</f>
        <v/>
      </c>
      <c r="B964">
        <f>INDEX(resultados!$A$2:$ZZ$2635, 958, MATCH($B$2, resultados!$A$1:$ZZ$1, 0))</f>
        <v/>
      </c>
      <c r="C964">
        <f>INDEX(resultados!$A$2:$ZZ$2635, 958, MATCH($B$3, resultados!$A$1:$ZZ$1, 0))</f>
        <v/>
      </c>
    </row>
    <row r="965">
      <c r="A965">
        <f>INDEX(resultados!$A$2:$ZZ$2635, 959, MATCH($B$1, resultados!$A$1:$ZZ$1, 0))</f>
        <v/>
      </c>
      <c r="B965">
        <f>INDEX(resultados!$A$2:$ZZ$2635, 959, MATCH($B$2, resultados!$A$1:$ZZ$1, 0))</f>
        <v/>
      </c>
      <c r="C965">
        <f>INDEX(resultados!$A$2:$ZZ$2635, 959, MATCH($B$3, resultados!$A$1:$ZZ$1, 0))</f>
        <v/>
      </c>
    </row>
    <row r="966">
      <c r="A966">
        <f>INDEX(resultados!$A$2:$ZZ$2635, 960, MATCH($B$1, resultados!$A$1:$ZZ$1, 0))</f>
        <v/>
      </c>
      <c r="B966">
        <f>INDEX(resultados!$A$2:$ZZ$2635, 960, MATCH($B$2, resultados!$A$1:$ZZ$1, 0))</f>
        <v/>
      </c>
      <c r="C966">
        <f>INDEX(resultados!$A$2:$ZZ$2635, 960, MATCH($B$3, resultados!$A$1:$ZZ$1, 0))</f>
        <v/>
      </c>
    </row>
    <row r="967">
      <c r="A967">
        <f>INDEX(resultados!$A$2:$ZZ$2635, 961, MATCH($B$1, resultados!$A$1:$ZZ$1, 0))</f>
        <v/>
      </c>
      <c r="B967">
        <f>INDEX(resultados!$A$2:$ZZ$2635, 961, MATCH($B$2, resultados!$A$1:$ZZ$1, 0))</f>
        <v/>
      </c>
      <c r="C967">
        <f>INDEX(resultados!$A$2:$ZZ$2635, 961, MATCH($B$3, resultados!$A$1:$ZZ$1, 0))</f>
        <v/>
      </c>
    </row>
    <row r="968">
      <c r="A968">
        <f>INDEX(resultados!$A$2:$ZZ$2635, 962, MATCH($B$1, resultados!$A$1:$ZZ$1, 0))</f>
        <v/>
      </c>
      <c r="B968">
        <f>INDEX(resultados!$A$2:$ZZ$2635, 962, MATCH($B$2, resultados!$A$1:$ZZ$1, 0))</f>
        <v/>
      </c>
      <c r="C968">
        <f>INDEX(resultados!$A$2:$ZZ$2635, 962, MATCH($B$3, resultados!$A$1:$ZZ$1, 0))</f>
        <v/>
      </c>
    </row>
    <row r="969">
      <c r="A969">
        <f>INDEX(resultados!$A$2:$ZZ$2635, 963, MATCH($B$1, resultados!$A$1:$ZZ$1, 0))</f>
        <v/>
      </c>
      <c r="B969">
        <f>INDEX(resultados!$A$2:$ZZ$2635, 963, MATCH($B$2, resultados!$A$1:$ZZ$1, 0))</f>
        <v/>
      </c>
      <c r="C969">
        <f>INDEX(resultados!$A$2:$ZZ$2635, 963, MATCH($B$3, resultados!$A$1:$ZZ$1, 0))</f>
        <v/>
      </c>
    </row>
    <row r="970">
      <c r="A970">
        <f>INDEX(resultados!$A$2:$ZZ$2635, 964, MATCH($B$1, resultados!$A$1:$ZZ$1, 0))</f>
        <v/>
      </c>
      <c r="B970">
        <f>INDEX(resultados!$A$2:$ZZ$2635, 964, MATCH($B$2, resultados!$A$1:$ZZ$1, 0))</f>
        <v/>
      </c>
      <c r="C970">
        <f>INDEX(resultados!$A$2:$ZZ$2635, 964, MATCH($B$3, resultados!$A$1:$ZZ$1, 0))</f>
        <v/>
      </c>
    </row>
    <row r="971">
      <c r="A971">
        <f>INDEX(resultados!$A$2:$ZZ$2635, 965, MATCH($B$1, resultados!$A$1:$ZZ$1, 0))</f>
        <v/>
      </c>
      <c r="B971">
        <f>INDEX(resultados!$A$2:$ZZ$2635, 965, MATCH($B$2, resultados!$A$1:$ZZ$1, 0))</f>
        <v/>
      </c>
      <c r="C971">
        <f>INDEX(resultados!$A$2:$ZZ$2635, 965, MATCH($B$3, resultados!$A$1:$ZZ$1, 0))</f>
        <v/>
      </c>
    </row>
    <row r="972">
      <c r="A972">
        <f>INDEX(resultados!$A$2:$ZZ$2635, 966, MATCH($B$1, resultados!$A$1:$ZZ$1, 0))</f>
        <v/>
      </c>
      <c r="B972">
        <f>INDEX(resultados!$A$2:$ZZ$2635, 966, MATCH($B$2, resultados!$A$1:$ZZ$1, 0))</f>
        <v/>
      </c>
      <c r="C972">
        <f>INDEX(resultados!$A$2:$ZZ$2635, 966, MATCH($B$3, resultados!$A$1:$ZZ$1, 0))</f>
        <v/>
      </c>
    </row>
    <row r="973">
      <c r="A973">
        <f>INDEX(resultados!$A$2:$ZZ$2635, 967, MATCH($B$1, resultados!$A$1:$ZZ$1, 0))</f>
        <v/>
      </c>
      <c r="B973">
        <f>INDEX(resultados!$A$2:$ZZ$2635, 967, MATCH($B$2, resultados!$A$1:$ZZ$1, 0))</f>
        <v/>
      </c>
      <c r="C973">
        <f>INDEX(resultados!$A$2:$ZZ$2635, 967, MATCH($B$3, resultados!$A$1:$ZZ$1, 0))</f>
        <v/>
      </c>
    </row>
    <row r="974">
      <c r="A974">
        <f>INDEX(resultados!$A$2:$ZZ$2635, 968, MATCH($B$1, resultados!$A$1:$ZZ$1, 0))</f>
        <v/>
      </c>
      <c r="B974">
        <f>INDEX(resultados!$A$2:$ZZ$2635, 968, MATCH($B$2, resultados!$A$1:$ZZ$1, 0))</f>
        <v/>
      </c>
      <c r="C974">
        <f>INDEX(resultados!$A$2:$ZZ$2635, 968, MATCH($B$3, resultados!$A$1:$ZZ$1, 0))</f>
        <v/>
      </c>
    </row>
    <row r="975">
      <c r="A975">
        <f>INDEX(resultados!$A$2:$ZZ$2635, 969, MATCH($B$1, resultados!$A$1:$ZZ$1, 0))</f>
        <v/>
      </c>
      <c r="B975">
        <f>INDEX(resultados!$A$2:$ZZ$2635, 969, MATCH($B$2, resultados!$A$1:$ZZ$1, 0))</f>
        <v/>
      </c>
      <c r="C975">
        <f>INDEX(resultados!$A$2:$ZZ$2635, 969, MATCH($B$3, resultados!$A$1:$ZZ$1, 0))</f>
        <v/>
      </c>
    </row>
    <row r="976">
      <c r="A976">
        <f>INDEX(resultados!$A$2:$ZZ$2635, 970, MATCH($B$1, resultados!$A$1:$ZZ$1, 0))</f>
        <v/>
      </c>
      <c r="B976">
        <f>INDEX(resultados!$A$2:$ZZ$2635, 970, MATCH($B$2, resultados!$A$1:$ZZ$1, 0))</f>
        <v/>
      </c>
      <c r="C976">
        <f>INDEX(resultados!$A$2:$ZZ$2635, 970, MATCH($B$3, resultados!$A$1:$ZZ$1, 0))</f>
        <v/>
      </c>
    </row>
    <row r="977">
      <c r="A977">
        <f>INDEX(resultados!$A$2:$ZZ$2635, 971, MATCH($B$1, resultados!$A$1:$ZZ$1, 0))</f>
        <v/>
      </c>
      <c r="B977">
        <f>INDEX(resultados!$A$2:$ZZ$2635, 971, MATCH($B$2, resultados!$A$1:$ZZ$1, 0))</f>
        <v/>
      </c>
      <c r="C977">
        <f>INDEX(resultados!$A$2:$ZZ$2635, 971, MATCH($B$3, resultados!$A$1:$ZZ$1, 0))</f>
        <v/>
      </c>
    </row>
    <row r="978">
      <c r="A978">
        <f>INDEX(resultados!$A$2:$ZZ$2635, 972, MATCH($B$1, resultados!$A$1:$ZZ$1, 0))</f>
        <v/>
      </c>
      <c r="B978">
        <f>INDEX(resultados!$A$2:$ZZ$2635, 972, MATCH($B$2, resultados!$A$1:$ZZ$1, 0))</f>
        <v/>
      </c>
      <c r="C978">
        <f>INDEX(resultados!$A$2:$ZZ$2635, 972, MATCH($B$3, resultados!$A$1:$ZZ$1, 0))</f>
        <v/>
      </c>
    </row>
    <row r="979">
      <c r="A979">
        <f>INDEX(resultados!$A$2:$ZZ$2635, 973, MATCH($B$1, resultados!$A$1:$ZZ$1, 0))</f>
        <v/>
      </c>
      <c r="B979">
        <f>INDEX(resultados!$A$2:$ZZ$2635, 973, MATCH($B$2, resultados!$A$1:$ZZ$1, 0))</f>
        <v/>
      </c>
      <c r="C979">
        <f>INDEX(resultados!$A$2:$ZZ$2635, 973, MATCH($B$3, resultados!$A$1:$ZZ$1, 0))</f>
        <v/>
      </c>
    </row>
    <row r="980">
      <c r="A980">
        <f>INDEX(resultados!$A$2:$ZZ$2635, 974, MATCH($B$1, resultados!$A$1:$ZZ$1, 0))</f>
        <v/>
      </c>
      <c r="B980">
        <f>INDEX(resultados!$A$2:$ZZ$2635, 974, MATCH($B$2, resultados!$A$1:$ZZ$1, 0))</f>
        <v/>
      </c>
      <c r="C980">
        <f>INDEX(resultados!$A$2:$ZZ$2635, 974, MATCH($B$3, resultados!$A$1:$ZZ$1, 0))</f>
        <v/>
      </c>
    </row>
    <row r="981">
      <c r="A981">
        <f>INDEX(resultados!$A$2:$ZZ$2635, 975, MATCH($B$1, resultados!$A$1:$ZZ$1, 0))</f>
        <v/>
      </c>
      <c r="B981">
        <f>INDEX(resultados!$A$2:$ZZ$2635, 975, MATCH($B$2, resultados!$A$1:$ZZ$1, 0))</f>
        <v/>
      </c>
      <c r="C981">
        <f>INDEX(resultados!$A$2:$ZZ$2635, 975, MATCH($B$3, resultados!$A$1:$ZZ$1, 0))</f>
        <v/>
      </c>
    </row>
    <row r="982">
      <c r="A982">
        <f>INDEX(resultados!$A$2:$ZZ$2635, 976, MATCH($B$1, resultados!$A$1:$ZZ$1, 0))</f>
        <v/>
      </c>
      <c r="B982">
        <f>INDEX(resultados!$A$2:$ZZ$2635, 976, MATCH($B$2, resultados!$A$1:$ZZ$1, 0))</f>
        <v/>
      </c>
      <c r="C982">
        <f>INDEX(resultados!$A$2:$ZZ$2635, 976, MATCH($B$3, resultados!$A$1:$ZZ$1, 0))</f>
        <v/>
      </c>
    </row>
    <row r="983">
      <c r="A983">
        <f>INDEX(resultados!$A$2:$ZZ$2635, 977, MATCH($B$1, resultados!$A$1:$ZZ$1, 0))</f>
        <v/>
      </c>
      <c r="B983">
        <f>INDEX(resultados!$A$2:$ZZ$2635, 977, MATCH($B$2, resultados!$A$1:$ZZ$1, 0))</f>
        <v/>
      </c>
      <c r="C983">
        <f>INDEX(resultados!$A$2:$ZZ$2635, 977, MATCH($B$3, resultados!$A$1:$ZZ$1, 0))</f>
        <v/>
      </c>
    </row>
    <row r="984">
      <c r="A984">
        <f>INDEX(resultados!$A$2:$ZZ$2635, 978, MATCH($B$1, resultados!$A$1:$ZZ$1, 0))</f>
        <v/>
      </c>
      <c r="B984">
        <f>INDEX(resultados!$A$2:$ZZ$2635, 978, MATCH($B$2, resultados!$A$1:$ZZ$1, 0))</f>
        <v/>
      </c>
      <c r="C984">
        <f>INDEX(resultados!$A$2:$ZZ$2635, 978, MATCH($B$3, resultados!$A$1:$ZZ$1, 0))</f>
        <v/>
      </c>
    </row>
    <row r="985">
      <c r="A985">
        <f>INDEX(resultados!$A$2:$ZZ$2635, 979, MATCH($B$1, resultados!$A$1:$ZZ$1, 0))</f>
        <v/>
      </c>
      <c r="B985">
        <f>INDEX(resultados!$A$2:$ZZ$2635, 979, MATCH($B$2, resultados!$A$1:$ZZ$1, 0))</f>
        <v/>
      </c>
      <c r="C985">
        <f>INDEX(resultados!$A$2:$ZZ$2635, 979, MATCH($B$3, resultados!$A$1:$ZZ$1, 0))</f>
        <v/>
      </c>
    </row>
    <row r="986">
      <c r="A986">
        <f>INDEX(resultados!$A$2:$ZZ$2635, 980, MATCH($B$1, resultados!$A$1:$ZZ$1, 0))</f>
        <v/>
      </c>
      <c r="B986">
        <f>INDEX(resultados!$A$2:$ZZ$2635, 980, MATCH($B$2, resultados!$A$1:$ZZ$1, 0))</f>
        <v/>
      </c>
      <c r="C986">
        <f>INDEX(resultados!$A$2:$ZZ$2635, 980, MATCH($B$3, resultados!$A$1:$ZZ$1, 0))</f>
        <v/>
      </c>
    </row>
    <row r="987">
      <c r="A987">
        <f>INDEX(resultados!$A$2:$ZZ$2635, 981, MATCH($B$1, resultados!$A$1:$ZZ$1, 0))</f>
        <v/>
      </c>
      <c r="B987">
        <f>INDEX(resultados!$A$2:$ZZ$2635, 981, MATCH($B$2, resultados!$A$1:$ZZ$1, 0))</f>
        <v/>
      </c>
      <c r="C987">
        <f>INDEX(resultados!$A$2:$ZZ$2635, 981, MATCH($B$3, resultados!$A$1:$ZZ$1, 0))</f>
        <v/>
      </c>
    </row>
    <row r="988">
      <c r="A988">
        <f>INDEX(resultados!$A$2:$ZZ$2635, 982, MATCH($B$1, resultados!$A$1:$ZZ$1, 0))</f>
        <v/>
      </c>
      <c r="B988">
        <f>INDEX(resultados!$A$2:$ZZ$2635, 982, MATCH($B$2, resultados!$A$1:$ZZ$1, 0))</f>
        <v/>
      </c>
      <c r="C988">
        <f>INDEX(resultados!$A$2:$ZZ$2635, 982, MATCH($B$3, resultados!$A$1:$ZZ$1, 0))</f>
        <v/>
      </c>
    </row>
    <row r="989">
      <c r="A989">
        <f>INDEX(resultados!$A$2:$ZZ$2635, 983, MATCH($B$1, resultados!$A$1:$ZZ$1, 0))</f>
        <v/>
      </c>
      <c r="B989">
        <f>INDEX(resultados!$A$2:$ZZ$2635, 983, MATCH($B$2, resultados!$A$1:$ZZ$1, 0))</f>
        <v/>
      </c>
      <c r="C989">
        <f>INDEX(resultados!$A$2:$ZZ$2635, 983, MATCH($B$3, resultados!$A$1:$ZZ$1, 0))</f>
        <v/>
      </c>
    </row>
    <row r="990">
      <c r="A990">
        <f>INDEX(resultados!$A$2:$ZZ$2635, 984, MATCH($B$1, resultados!$A$1:$ZZ$1, 0))</f>
        <v/>
      </c>
      <c r="B990">
        <f>INDEX(resultados!$A$2:$ZZ$2635, 984, MATCH($B$2, resultados!$A$1:$ZZ$1, 0))</f>
        <v/>
      </c>
      <c r="C990">
        <f>INDEX(resultados!$A$2:$ZZ$2635, 984, MATCH($B$3, resultados!$A$1:$ZZ$1, 0))</f>
        <v/>
      </c>
    </row>
    <row r="991">
      <c r="A991">
        <f>INDEX(resultados!$A$2:$ZZ$2635, 985, MATCH($B$1, resultados!$A$1:$ZZ$1, 0))</f>
        <v/>
      </c>
      <c r="B991">
        <f>INDEX(resultados!$A$2:$ZZ$2635, 985, MATCH($B$2, resultados!$A$1:$ZZ$1, 0))</f>
        <v/>
      </c>
      <c r="C991">
        <f>INDEX(resultados!$A$2:$ZZ$2635, 985, MATCH($B$3, resultados!$A$1:$ZZ$1, 0))</f>
        <v/>
      </c>
    </row>
    <row r="992">
      <c r="A992">
        <f>INDEX(resultados!$A$2:$ZZ$2635, 986, MATCH($B$1, resultados!$A$1:$ZZ$1, 0))</f>
        <v/>
      </c>
      <c r="B992">
        <f>INDEX(resultados!$A$2:$ZZ$2635, 986, MATCH($B$2, resultados!$A$1:$ZZ$1, 0))</f>
        <v/>
      </c>
      <c r="C992">
        <f>INDEX(resultados!$A$2:$ZZ$2635, 986, MATCH($B$3, resultados!$A$1:$ZZ$1, 0))</f>
        <v/>
      </c>
    </row>
    <row r="993">
      <c r="A993">
        <f>INDEX(resultados!$A$2:$ZZ$2635, 987, MATCH($B$1, resultados!$A$1:$ZZ$1, 0))</f>
        <v/>
      </c>
      <c r="B993">
        <f>INDEX(resultados!$A$2:$ZZ$2635, 987, MATCH($B$2, resultados!$A$1:$ZZ$1, 0))</f>
        <v/>
      </c>
      <c r="C993">
        <f>INDEX(resultados!$A$2:$ZZ$2635, 987, MATCH($B$3, resultados!$A$1:$ZZ$1, 0))</f>
        <v/>
      </c>
    </row>
    <row r="994">
      <c r="A994">
        <f>INDEX(resultados!$A$2:$ZZ$2635, 988, MATCH($B$1, resultados!$A$1:$ZZ$1, 0))</f>
        <v/>
      </c>
      <c r="B994">
        <f>INDEX(resultados!$A$2:$ZZ$2635, 988, MATCH($B$2, resultados!$A$1:$ZZ$1, 0))</f>
        <v/>
      </c>
      <c r="C994">
        <f>INDEX(resultados!$A$2:$ZZ$2635, 988, MATCH($B$3, resultados!$A$1:$ZZ$1, 0))</f>
        <v/>
      </c>
    </row>
    <row r="995">
      <c r="A995">
        <f>INDEX(resultados!$A$2:$ZZ$2635, 989, MATCH($B$1, resultados!$A$1:$ZZ$1, 0))</f>
        <v/>
      </c>
      <c r="B995">
        <f>INDEX(resultados!$A$2:$ZZ$2635, 989, MATCH($B$2, resultados!$A$1:$ZZ$1, 0))</f>
        <v/>
      </c>
      <c r="C995">
        <f>INDEX(resultados!$A$2:$ZZ$2635, 989, MATCH($B$3, resultados!$A$1:$ZZ$1, 0))</f>
        <v/>
      </c>
    </row>
    <row r="996">
      <c r="A996">
        <f>INDEX(resultados!$A$2:$ZZ$2635, 990, MATCH($B$1, resultados!$A$1:$ZZ$1, 0))</f>
        <v/>
      </c>
      <c r="B996">
        <f>INDEX(resultados!$A$2:$ZZ$2635, 990, MATCH($B$2, resultados!$A$1:$ZZ$1, 0))</f>
        <v/>
      </c>
      <c r="C996">
        <f>INDEX(resultados!$A$2:$ZZ$2635, 990, MATCH($B$3, resultados!$A$1:$ZZ$1, 0))</f>
        <v/>
      </c>
    </row>
    <row r="997">
      <c r="A997">
        <f>INDEX(resultados!$A$2:$ZZ$2635, 991, MATCH($B$1, resultados!$A$1:$ZZ$1, 0))</f>
        <v/>
      </c>
      <c r="B997">
        <f>INDEX(resultados!$A$2:$ZZ$2635, 991, MATCH($B$2, resultados!$A$1:$ZZ$1, 0))</f>
        <v/>
      </c>
      <c r="C997">
        <f>INDEX(resultados!$A$2:$ZZ$2635, 991, MATCH($B$3, resultados!$A$1:$ZZ$1, 0))</f>
        <v/>
      </c>
    </row>
    <row r="998">
      <c r="A998">
        <f>INDEX(resultados!$A$2:$ZZ$2635, 992, MATCH($B$1, resultados!$A$1:$ZZ$1, 0))</f>
        <v/>
      </c>
      <c r="B998">
        <f>INDEX(resultados!$A$2:$ZZ$2635, 992, MATCH($B$2, resultados!$A$1:$ZZ$1, 0))</f>
        <v/>
      </c>
      <c r="C998">
        <f>INDEX(resultados!$A$2:$ZZ$2635, 992, MATCH($B$3, resultados!$A$1:$ZZ$1, 0))</f>
        <v/>
      </c>
    </row>
    <row r="999">
      <c r="A999">
        <f>INDEX(resultados!$A$2:$ZZ$2635, 993, MATCH($B$1, resultados!$A$1:$ZZ$1, 0))</f>
        <v/>
      </c>
      <c r="B999">
        <f>INDEX(resultados!$A$2:$ZZ$2635, 993, MATCH($B$2, resultados!$A$1:$ZZ$1, 0))</f>
        <v/>
      </c>
      <c r="C999">
        <f>INDEX(resultados!$A$2:$ZZ$2635, 993, MATCH($B$3, resultados!$A$1:$ZZ$1, 0))</f>
        <v/>
      </c>
    </row>
    <row r="1000">
      <c r="A1000">
        <f>INDEX(resultados!$A$2:$ZZ$2635, 994, MATCH($B$1, resultados!$A$1:$ZZ$1, 0))</f>
        <v/>
      </c>
      <c r="B1000">
        <f>INDEX(resultados!$A$2:$ZZ$2635, 994, MATCH($B$2, resultados!$A$1:$ZZ$1, 0))</f>
        <v/>
      </c>
      <c r="C1000">
        <f>INDEX(resultados!$A$2:$ZZ$2635, 994, MATCH($B$3, resultados!$A$1:$ZZ$1, 0))</f>
        <v/>
      </c>
    </row>
    <row r="1001">
      <c r="A1001">
        <f>INDEX(resultados!$A$2:$ZZ$2635, 995, MATCH($B$1, resultados!$A$1:$ZZ$1, 0))</f>
        <v/>
      </c>
      <c r="B1001">
        <f>INDEX(resultados!$A$2:$ZZ$2635, 995, MATCH($B$2, resultados!$A$1:$ZZ$1, 0))</f>
        <v/>
      </c>
      <c r="C1001">
        <f>INDEX(resultados!$A$2:$ZZ$2635, 995, MATCH($B$3, resultados!$A$1:$ZZ$1, 0))</f>
        <v/>
      </c>
    </row>
    <row r="1002">
      <c r="A1002">
        <f>INDEX(resultados!$A$2:$ZZ$2635, 996, MATCH($B$1, resultados!$A$1:$ZZ$1, 0))</f>
        <v/>
      </c>
      <c r="B1002">
        <f>INDEX(resultados!$A$2:$ZZ$2635, 996, MATCH($B$2, resultados!$A$1:$ZZ$1, 0))</f>
        <v/>
      </c>
      <c r="C1002">
        <f>INDEX(resultados!$A$2:$ZZ$2635, 996, MATCH($B$3, resultados!$A$1:$ZZ$1, 0))</f>
        <v/>
      </c>
    </row>
    <row r="1003">
      <c r="A1003">
        <f>INDEX(resultados!$A$2:$ZZ$2635, 997, MATCH($B$1, resultados!$A$1:$ZZ$1, 0))</f>
        <v/>
      </c>
      <c r="B1003">
        <f>INDEX(resultados!$A$2:$ZZ$2635, 997, MATCH($B$2, resultados!$A$1:$ZZ$1, 0))</f>
        <v/>
      </c>
      <c r="C1003">
        <f>INDEX(resultados!$A$2:$ZZ$2635, 997, MATCH($B$3, resultados!$A$1:$ZZ$1, 0))</f>
        <v/>
      </c>
    </row>
    <row r="1004">
      <c r="A1004">
        <f>INDEX(resultados!$A$2:$ZZ$2635, 998, MATCH($B$1, resultados!$A$1:$ZZ$1, 0))</f>
        <v/>
      </c>
      <c r="B1004">
        <f>INDEX(resultados!$A$2:$ZZ$2635, 998, MATCH($B$2, resultados!$A$1:$ZZ$1, 0))</f>
        <v/>
      </c>
      <c r="C1004">
        <f>INDEX(resultados!$A$2:$ZZ$2635, 998, MATCH($B$3, resultados!$A$1:$ZZ$1, 0))</f>
        <v/>
      </c>
    </row>
    <row r="1005">
      <c r="A1005">
        <f>INDEX(resultados!$A$2:$ZZ$2635, 999, MATCH($B$1, resultados!$A$1:$ZZ$1, 0))</f>
        <v/>
      </c>
      <c r="B1005">
        <f>INDEX(resultados!$A$2:$ZZ$2635, 999, MATCH($B$2, resultados!$A$1:$ZZ$1, 0))</f>
        <v/>
      </c>
      <c r="C1005">
        <f>INDEX(resultados!$A$2:$ZZ$2635, 999, MATCH($B$3, resultados!$A$1:$ZZ$1, 0))</f>
        <v/>
      </c>
    </row>
    <row r="1006">
      <c r="A1006">
        <f>INDEX(resultados!$A$2:$ZZ$2635, 1000, MATCH($B$1, resultados!$A$1:$ZZ$1, 0))</f>
        <v/>
      </c>
      <c r="B1006">
        <f>INDEX(resultados!$A$2:$ZZ$2635, 1000, MATCH($B$2, resultados!$A$1:$ZZ$1, 0))</f>
        <v/>
      </c>
      <c r="C1006">
        <f>INDEX(resultados!$A$2:$ZZ$2635, 1000, MATCH($B$3, resultados!$A$1:$ZZ$1, 0))</f>
        <v/>
      </c>
    </row>
    <row r="1007">
      <c r="A1007">
        <f>INDEX(resultados!$A$2:$ZZ$2635, 1001, MATCH($B$1, resultados!$A$1:$ZZ$1, 0))</f>
        <v/>
      </c>
      <c r="B1007">
        <f>INDEX(resultados!$A$2:$ZZ$2635, 1001, MATCH($B$2, resultados!$A$1:$ZZ$1, 0))</f>
        <v/>
      </c>
      <c r="C1007">
        <f>INDEX(resultados!$A$2:$ZZ$2635, 1001, MATCH($B$3, resultados!$A$1:$ZZ$1, 0))</f>
        <v/>
      </c>
    </row>
    <row r="1008">
      <c r="A1008">
        <f>INDEX(resultados!$A$2:$ZZ$2635, 1002, MATCH($B$1, resultados!$A$1:$ZZ$1, 0))</f>
        <v/>
      </c>
      <c r="B1008">
        <f>INDEX(resultados!$A$2:$ZZ$2635, 1002, MATCH($B$2, resultados!$A$1:$ZZ$1, 0))</f>
        <v/>
      </c>
      <c r="C1008">
        <f>INDEX(resultados!$A$2:$ZZ$2635, 1002, MATCH($B$3, resultados!$A$1:$ZZ$1, 0))</f>
        <v/>
      </c>
    </row>
    <row r="1009">
      <c r="A1009">
        <f>INDEX(resultados!$A$2:$ZZ$2635, 1003, MATCH($B$1, resultados!$A$1:$ZZ$1, 0))</f>
        <v/>
      </c>
      <c r="B1009">
        <f>INDEX(resultados!$A$2:$ZZ$2635, 1003, MATCH($B$2, resultados!$A$1:$ZZ$1, 0))</f>
        <v/>
      </c>
      <c r="C1009">
        <f>INDEX(resultados!$A$2:$ZZ$2635, 1003, MATCH($B$3, resultados!$A$1:$ZZ$1, 0))</f>
        <v/>
      </c>
    </row>
    <row r="1010">
      <c r="A1010">
        <f>INDEX(resultados!$A$2:$ZZ$2635, 1004, MATCH($B$1, resultados!$A$1:$ZZ$1, 0))</f>
        <v/>
      </c>
      <c r="B1010">
        <f>INDEX(resultados!$A$2:$ZZ$2635, 1004, MATCH($B$2, resultados!$A$1:$ZZ$1, 0))</f>
        <v/>
      </c>
      <c r="C1010">
        <f>INDEX(resultados!$A$2:$ZZ$2635, 1004, MATCH($B$3, resultados!$A$1:$ZZ$1, 0))</f>
        <v/>
      </c>
    </row>
    <row r="1011">
      <c r="A1011">
        <f>INDEX(resultados!$A$2:$ZZ$2635, 1005, MATCH($B$1, resultados!$A$1:$ZZ$1, 0))</f>
        <v/>
      </c>
      <c r="B1011">
        <f>INDEX(resultados!$A$2:$ZZ$2635, 1005, MATCH($B$2, resultados!$A$1:$ZZ$1, 0))</f>
        <v/>
      </c>
      <c r="C1011">
        <f>INDEX(resultados!$A$2:$ZZ$2635, 1005, MATCH($B$3, resultados!$A$1:$ZZ$1, 0))</f>
        <v/>
      </c>
    </row>
    <row r="1012">
      <c r="A1012">
        <f>INDEX(resultados!$A$2:$ZZ$2635, 1006, MATCH($B$1, resultados!$A$1:$ZZ$1, 0))</f>
        <v/>
      </c>
      <c r="B1012">
        <f>INDEX(resultados!$A$2:$ZZ$2635, 1006, MATCH($B$2, resultados!$A$1:$ZZ$1, 0))</f>
        <v/>
      </c>
      <c r="C1012">
        <f>INDEX(resultados!$A$2:$ZZ$2635, 1006, MATCH($B$3, resultados!$A$1:$ZZ$1, 0))</f>
        <v/>
      </c>
    </row>
    <row r="1013">
      <c r="A1013">
        <f>INDEX(resultados!$A$2:$ZZ$2635, 1007, MATCH($B$1, resultados!$A$1:$ZZ$1, 0))</f>
        <v/>
      </c>
      <c r="B1013">
        <f>INDEX(resultados!$A$2:$ZZ$2635, 1007, MATCH($B$2, resultados!$A$1:$ZZ$1, 0))</f>
        <v/>
      </c>
      <c r="C1013">
        <f>INDEX(resultados!$A$2:$ZZ$2635, 1007, MATCH($B$3, resultados!$A$1:$ZZ$1, 0))</f>
        <v/>
      </c>
    </row>
    <row r="1014">
      <c r="A1014">
        <f>INDEX(resultados!$A$2:$ZZ$2635, 1008, MATCH($B$1, resultados!$A$1:$ZZ$1, 0))</f>
        <v/>
      </c>
      <c r="B1014">
        <f>INDEX(resultados!$A$2:$ZZ$2635, 1008, MATCH($B$2, resultados!$A$1:$ZZ$1, 0))</f>
        <v/>
      </c>
      <c r="C1014">
        <f>INDEX(resultados!$A$2:$ZZ$2635, 1008, MATCH($B$3, resultados!$A$1:$ZZ$1, 0))</f>
        <v/>
      </c>
    </row>
    <row r="1015">
      <c r="A1015">
        <f>INDEX(resultados!$A$2:$ZZ$2635, 1009, MATCH($B$1, resultados!$A$1:$ZZ$1, 0))</f>
        <v/>
      </c>
      <c r="B1015">
        <f>INDEX(resultados!$A$2:$ZZ$2635, 1009, MATCH($B$2, resultados!$A$1:$ZZ$1, 0))</f>
        <v/>
      </c>
      <c r="C1015">
        <f>INDEX(resultados!$A$2:$ZZ$2635, 1009, MATCH($B$3, resultados!$A$1:$ZZ$1, 0))</f>
        <v/>
      </c>
    </row>
    <row r="1016">
      <c r="A1016">
        <f>INDEX(resultados!$A$2:$ZZ$2635, 1010, MATCH($B$1, resultados!$A$1:$ZZ$1, 0))</f>
        <v/>
      </c>
      <c r="B1016">
        <f>INDEX(resultados!$A$2:$ZZ$2635, 1010, MATCH($B$2, resultados!$A$1:$ZZ$1, 0))</f>
        <v/>
      </c>
      <c r="C1016">
        <f>INDEX(resultados!$A$2:$ZZ$2635, 1010, MATCH($B$3, resultados!$A$1:$ZZ$1, 0))</f>
        <v/>
      </c>
    </row>
    <row r="1017">
      <c r="A1017">
        <f>INDEX(resultados!$A$2:$ZZ$2635, 1011, MATCH($B$1, resultados!$A$1:$ZZ$1, 0))</f>
        <v/>
      </c>
      <c r="B1017">
        <f>INDEX(resultados!$A$2:$ZZ$2635, 1011, MATCH($B$2, resultados!$A$1:$ZZ$1, 0))</f>
        <v/>
      </c>
      <c r="C1017">
        <f>INDEX(resultados!$A$2:$ZZ$2635, 1011, MATCH($B$3, resultados!$A$1:$ZZ$1, 0))</f>
        <v/>
      </c>
    </row>
    <row r="1018">
      <c r="A1018">
        <f>INDEX(resultados!$A$2:$ZZ$2635, 1012, MATCH($B$1, resultados!$A$1:$ZZ$1, 0))</f>
        <v/>
      </c>
      <c r="B1018">
        <f>INDEX(resultados!$A$2:$ZZ$2635, 1012, MATCH($B$2, resultados!$A$1:$ZZ$1, 0))</f>
        <v/>
      </c>
      <c r="C1018">
        <f>INDEX(resultados!$A$2:$ZZ$2635, 1012, MATCH($B$3, resultados!$A$1:$ZZ$1, 0))</f>
        <v/>
      </c>
    </row>
    <row r="1019">
      <c r="A1019">
        <f>INDEX(resultados!$A$2:$ZZ$2635, 1013, MATCH($B$1, resultados!$A$1:$ZZ$1, 0))</f>
        <v/>
      </c>
      <c r="B1019">
        <f>INDEX(resultados!$A$2:$ZZ$2635, 1013, MATCH($B$2, resultados!$A$1:$ZZ$1, 0))</f>
        <v/>
      </c>
      <c r="C1019">
        <f>INDEX(resultados!$A$2:$ZZ$2635, 1013, MATCH($B$3, resultados!$A$1:$ZZ$1, 0))</f>
        <v/>
      </c>
    </row>
    <row r="1020">
      <c r="A1020">
        <f>INDEX(resultados!$A$2:$ZZ$2635, 1014, MATCH($B$1, resultados!$A$1:$ZZ$1, 0))</f>
        <v/>
      </c>
      <c r="B1020">
        <f>INDEX(resultados!$A$2:$ZZ$2635, 1014, MATCH($B$2, resultados!$A$1:$ZZ$1, 0))</f>
        <v/>
      </c>
      <c r="C1020">
        <f>INDEX(resultados!$A$2:$ZZ$2635, 1014, MATCH($B$3, resultados!$A$1:$ZZ$1, 0))</f>
        <v/>
      </c>
    </row>
    <row r="1021">
      <c r="A1021">
        <f>INDEX(resultados!$A$2:$ZZ$2635, 1015, MATCH($B$1, resultados!$A$1:$ZZ$1, 0))</f>
        <v/>
      </c>
      <c r="B1021">
        <f>INDEX(resultados!$A$2:$ZZ$2635, 1015, MATCH($B$2, resultados!$A$1:$ZZ$1, 0))</f>
        <v/>
      </c>
      <c r="C1021">
        <f>INDEX(resultados!$A$2:$ZZ$2635, 1015, MATCH($B$3, resultados!$A$1:$ZZ$1, 0))</f>
        <v/>
      </c>
    </row>
    <row r="1022">
      <c r="A1022">
        <f>INDEX(resultados!$A$2:$ZZ$2635, 1016, MATCH($B$1, resultados!$A$1:$ZZ$1, 0))</f>
        <v/>
      </c>
      <c r="B1022">
        <f>INDEX(resultados!$A$2:$ZZ$2635, 1016, MATCH($B$2, resultados!$A$1:$ZZ$1, 0))</f>
        <v/>
      </c>
      <c r="C1022">
        <f>INDEX(resultados!$A$2:$ZZ$2635, 1016, MATCH($B$3, resultados!$A$1:$ZZ$1, 0))</f>
        <v/>
      </c>
    </row>
    <row r="1023">
      <c r="A1023">
        <f>INDEX(resultados!$A$2:$ZZ$2635, 1017, MATCH($B$1, resultados!$A$1:$ZZ$1, 0))</f>
        <v/>
      </c>
      <c r="B1023">
        <f>INDEX(resultados!$A$2:$ZZ$2635, 1017, MATCH($B$2, resultados!$A$1:$ZZ$1, 0))</f>
        <v/>
      </c>
      <c r="C1023">
        <f>INDEX(resultados!$A$2:$ZZ$2635, 1017, MATCH($B$3, resultados!$A$1:$ZZ$1, 0))</f>
        <v/>
      </c>
    </row>
    <row r="1024">
      <c r="A1024">
        <f>INDEX(resultados!$A$2:$ZZ$2635, 1018, MATCH($B$1, resultados!$A$1:$ZZ$1, 0))</f>
        <v/>
      </c>
      <c r="B1024">
        <f>INDEX(resultados!$A$2:$ZZ$2635, 1018, MATCH($B$2, resultados!$A$1:$ZZ$1, 0))</f>
        <v/>
      </c>
      <c r="C1024">
        <f>INDEX(resultados!$A$2:$ZZ$2635, 1018, MATCH($B$3, resultados!$A$1:$ZZ$1, 0))</f>
        <v/>
      </c>
    </row>
    <row r="1025">
      <c r="A1025">
        <f>INDEX(resultados!$A$2:$ZZ$2635, 1019, MATCH($B$1, resultados!$A$1:$ZZ$1, 0))</f>
        <v/>
      </c>
      <c r="B1025">
        <f>INDEX(resultados!$A$2:$ZZ$2635, 1019, MATCH($B$2, resultados!$A$1:$ZZ$1, 0))</f>
        <v/>
      </c>
      <c r="C1025">
        <f>INDEX(resultados!$A$2:$ZZ$2635, 1019, MATCH($B$3, resultados!$A$1:$ZZ$1, 0))</f>
        <v/>
      </c>
    </row>
    <row r="1026">
      <c r="A1026">
        <f>INDEX(resultados!$A$2:$ZZ$2635, 1020, MATCH($B$1, resultados!$A$1:$ZZ$1, 0))</f>
        <v/>
      </c>
      <c r="B1026">
        <f>INDEX(resultados!$A$2:$ZZ$2635, 1020, MATCH($B$2, resultados!$A$1:$ZZ$1, 0))</f>
        <v/>
      </c>
      <c r="C1026">
        <f>INDEX(resultados!$A$2:$ZZ$2635, 1020, MATCH($B$3, resultados!$A$1:$ZZ$1, 0))</f>
        <v/>
      </c>
    </row>
    <row r="1027">
      <c r="A1027">
        <f>INDEX(resultados!$A$2:$ZZ$2635, 1021, MATCH($B$1, resultados!$A$1:$ZZ$1, 0))</f>
        <v/>
      </c>
      <c r="B1027">
        <f>INDEX(resultados!$A$2:$ZZ$2635, 1021, MATCH($B$2, resultados!$A$1:$ZZ$1, 0))</f>
        <v/>
      </c>
      <c r="C1027">
        <f>INDEX(resultados!$A$2:$ZZ$2635, 1021, MATCH($B$3, resultados!$A$1:$ZZ$1, 0))</f>
        <v/>
      </c>
    </row>
    <row r="1028">
      <c r="A1028">
        <f>INDEX(resultados!$A$2:$ZZ$2635, 1022, MATCH($B$1, resultados!$A$1:$ZZ$1, 0))</f>
        <v/>
      </c>
      <c r="B1028">
        <f>INDEX(resultados!$A$2:$ZZ$2635, 1022, MATCH($B$2, resultados!$A$1:$ZZ$1, 0))</f>
        <v/>
      </c>
      <c r="C1028">
        <f>INDEX(resultados!$A$2:$ZZ$2635, 1022, MATCH($B$3, resultados!$A$1:$ZZ$1, 0))</f>
        <v/>
      </c>
    </row>
    <row r="1029">
      <c r="A1029">
        <f>INDEX(resultados!$A$2:$ZZ$2635, 1023, MATCH($B$1, resultados!$A$1:$ZZ$1, 0))</f>
        <v/>
      </c>
      <c r="B1029">
        <f>INDEX(resultados!$A$2:$ZZ$2635, 1023, MATCH($B$2, resultados!$A$1:$ZZ$1, 0))</f>
        <v/>
      </c>
      <c r="C1029">
        <f>INDEX(resultados!$A$2:$ZZ$2635, 1023, MATCH($B$3, resultados!$A$1:$ZZ$1, 0))</f>
        <v/>
      </c>
    </row>
    <row r="1030">
      <c r="A1030">
        <f>INDEX(resultados!$A$2:$ZZ$2635, 1024, MATCH($B$1, resultados!$A$1:$ZZ$1, 0))</f>
        <v/>
      </c>
      <c r="B1030">
        <f>INDEX(resultados!$A$2:$ZZ$2635, 1024, MATCH($B$2, resultados!$A$1:$ZZ$1, 0))</f>
        <v/>
      </c>
      <c r="C1030">
        <f>INDEX(resultados!$A$2:$ZZ$2635, 1024, MATCH($B$3, resultados!$A$1:$ZZ$1, 0))</f>
        <v/>
      </c>
    </row>
    <row r="1031">
      <c r="A1031">
        <f>INDEX(resultados!$A$2:$ZZ$2635, 1025, MATCH($B$1, resultados!$A$1:$ZZ$1, 0))</f>
        <v/>
      </c>
      <c r="B1031">
        <f>INDEX(resultados!$A$2:$ZZ$2635, 1025, MATCH($B$2, resultados!$A$1:$ZZ$1, 0))</f>
        <v/>
      </c>
      <c r="C1031">
        <f>INDEX(resultados!$A$2:$ZZ$2635, 1025, MATCH($B$3, resultados!$A$1:$ZZ$1, 0))</f>
        <v/>
      </c>
    </row>
    <row r="1032">
      <c r="A1032">
        <f>INDEX(resultados!$A$2:$ZZ$2635, 1026, MATCH($B$1, resultados!$A$1:$ZZ$1, 0))</f>
        <v/>
      </c>
      <c r="B1032">
        <f>INDEX(resultados!$A$2:$ZZ$2635, 1026, MATCH($B$2, resultados!$A$1:$ZZ$1, 0))</f>
        <v/>
      </c>
      <c r="C1032">
        <f>INDEX(resultados!$A$2:$ZZ$2635, 1026, MATCH($B$3, resultados!$A$1:$ZZ$1, 0))</f>
        <v/>
      </c>
    </row>
    <row r="1033">
      <c r="A1033">
        <f>INDEX(resultados!$A$2:$ZZ$2635, 1027, MATCH($B$1, resultados!$A$1:$ZZ$1, 0))</f>
        <v/>
      </c>
      <c r="B1033">
        <f>INDEX(resultados!$A$2:$ZZ$2635, 1027, MATCH($B$2, resultados!$A$1:$ZZ$1, 0))</f>
        <v/>
      </c>
      <c r="C1033">
        <f>INDEX(resultados!$A$2:$ZZ$2635, 1027, MATCH($B$3, resultados!$A$1:$ZZ$1, 0))</f>
        <v/>
      </c>
    </row>
    <row r="1034">
      <c r="A1034">
        <f>INDEX(resultados!$A$2:$ZZ$2635, 1028, MATCH($B$1, resultados!$A$1:$ZZ$1, 0))</f>
        <v/>
      </c>
      <c r="B1034">
        <f>INDEX(resultados!$A$2:$ZZ$2635, 1028, MATCH($B$2, resultados!$A$1:$ZZ$1, 0))</f>
        <v/>
      </c>
      <c r="C1034">
        <f>INDEX(resultados!$A$2:$ZZ$2635, 1028, MATCH($B$3, resultados!$A$1:$ZZ$1, 0))</f>
        <v/>
      </c>
    </row>
    <row r="1035">
      <c r="A1035">
        <f>INDEX(resultados!$A$2:$ZZ$2635, 1029, MATCH($B$1, resultados!$A$1:$ZZ$1, 0))</f>
        <v/>
      </c>
      <c r="B1035">
        <f>INDEX(resultados!$A$2:$ZZ$2635, 1029, MATCH($B$2, resultados!$A$1:$ZZ$1, 0))</f>
        <v/>
      </c>
      <c r="C1035">
        <f>INDEX(resultados!$A$2:$ZZ$2635, 1029, MATCH($B$3, resultados!$A$1:$ZZ$1, 0))</f>
        <v/>
      </c>
    </row>
    <row r="1036">
      <c r="A1036">
        <f>INDEX(resultados!$A$2:$ZZ$2635, 1030, MATCH($B$1, resultados!$A$1:$ZZ$1, 0))</f>
        <v/>
      </c>
      <c r="B1036">
        <f>INDEX(resultados!$A$2:$ZZ$2635, 1030, MATCH($B$2, resultados!$A$1:$ZZ$1, 0))</f>
        <v/>
      </c>
      <c r="C1036">
        <f>INDEX(resultados!$A$2:$ZZ$2635, 1030, MATCH($B$3, resultados!$A$1:$ZZ$1, 0))</f>
        <v/>
      </c>
    </row>
    <row r="1037">
      <c r="A1037">
        <f>INDEX(resultados!$A$2:$ZZ$2635, 1031, MATCH($B$1, resultados!$A$1:$ZZ$1, 0))</f>
        <v/>
      </c>
      <c r="B1037">
        <f>INDEX(resultados!$A$2:$ZZ$2635, 1031, MATCH($B$2, resultados!$A$1:$ZZ$1, 0))</f>
        <v/>
      </c>
      <c r="C1037">
        <f>INDEX(resultados!$A$2:$ZZ$2635, 1031, MATCH($B$3, resultados!$A$1:$ZZ$1, 0))</f>
        <v/>
      </c>
    </row>
    <row r="1038">
      <c r="A1038">
        <f>INDEX(resultados!$A$2:$ZZ$2635, 1032, MATCH($B$1, resultados!$A$1:$ZZ$1, 0))</f>
        <v/>
      </c>
      <c r="B1038">
        <f>INDEX(resultados!$A$2:$ZZ$2635, 1032, MATCH($B$2, resultados!$A$1:$ZZ$1, 0))</f>
        <v/>
      </c>
      <c r="C1038">
        <f>INDEX(resultados!$A$2:$ZZ$2635, 1032, MATCH($B$3, resultados!$A$1:$ZZ$1, 0))</f>
        <v/>
      </c>
    </row>
    <row r="1039">
      <c r="A1039">
        <f>INDEX(resultados!$A$2:$ZZ$2635, 1033, MATCH($B$1, resultados!$A$1:$ZZ$1, 0))</f>
        <v/>
      </c>
      <c r="B1039">
        <f>INDEX(resultados!$A$2:$ZZ$2635, 1033, MATCH($B$2, resultados!$A$1:$ZZ$1, 0))</f>
        <v/>
      </c>
      <c r="C1039">
        <f>INDEX(resultados!$A$2:$ZZ$2635, 1033, MATCH($B$3, resultados!$A$1:$ZZ$1, 0))</f>
        <v/>
      </c>
    </row>
    <row r="1040">
      <c r="A1040">
        <f>INDEX(resultados!$A$2:$ZZ$2635, 1034, MATCH($B$1, resultados!$A$1:$ZZ$1, 0))</f>
        <v/>
      </c>
      <c r="B1040">
        <f>INDEX(resultados!$A$2:$ZZ$2635, 1034, MATCH($B$2, resultados!$A$1:$ZZ$1, 0))</f>
        <v/>
      </c>
      <c r="C1040">
        <f>INDEX(resultados!$A$2:$ZZ$2635, 1034, MATCH($B$3, resultados!$A$1:$ZZ$1, 0))</f>
        <v/>
      </c>
    </row>
    <row r="1041">
      <c r="A1041">
        <f>INDEX(resultados!$A$2:$ZZ$2635, 1035, MATCH($B$1, resultados!$A$1:$ZZ$1, 0))</f>
        <v/>
      </c>
      <c r="B1041">
        <f>INDEX(resultados!$A$2:$ZZ$2635, 1035, MATCH($B$2, resultados!$A$1:$ZZ$1, 0))</f>
        <v/>
      </c>
      <c r="C1041">
        <f>INDEX(resultados!$A$2:$ZZ$2635, 1035, MATCH($B$3, resultados!$A$1:$ZZ$1, 0))</f>
        <v/>
      </c>
    </row>
    <row r="1042">
      <c r="A1042">
        <f>INDEX(resultados!$A$2:$ZZ$2635, 1036, MATCH($B$1, resultados!$A$1:$ZZ$1, 0))</f>
        <v/>
      </c>
      <c r="B1042">
        <f>INDEX(resultados!$A$2:$ZZ$2635, 1036, MATCH($B$2, resultados!$A$1:$ZZ$1, 0))</f>
        <v/>
      </c>
      <c r="C1042">
        <f>INDEX(resultados!$A$2:$ZZ$2635, 1036, MATCH($B$3, resultados!$A$1:$ZZ$1, 0))</f>
        <v/>
      </c>
    </row>
    <row r="1043">
      <c r="A1043">
        <f>INDEX(resultados!$A$2:$ZZ$2635, 1037, MATCH($B$1, resultados!$A$1:$ZZ$1, 0))</f>
        <v/>
      </c>
      <c r="B1043">
        <f>INDEX(resultados!$A$2:$ZZ$2635, 1037, MATCH($B$2, resultados!$A$1:$ZZ$1, 0))</f>
        <v/>
      </c>
      <c r="C1043">
        <f>INDEX(resultados!$A$2:$ZZ$2635, 1037, MATCH($B$3, resultados!$A$1:$ZZ$1, 0))</f>
        <v/>
      </c>
    </row>
    <row r="1044">
      <c r="A1044">
        <f>INDEX(resultados!$A$2:$ZZ$2635, 1038, MATCH($B$1, resultados!$A$1:$ZZ$1, 0))</f>
        <v/>
      </c>
      <c r="B1044">
        <f>INDEX(resultados!$A$2:$ZZ$2635, 1038, MATCH($B$2, resultados!$A$1:$ZZ$1, 0))</f>
        <v/>
      </c>
      <c r="C1044">
        <f>INDEX(resultados!$A$2:$ZZ$2635, 1038, MATCH($B$3, resultados!$A$1:$ZZ$1, 0))</f>
        <v/>
      </c>
    </row>
    <row r="1045">
      <c r="A1045">
        <f>INDEX(resultados!$A$2:$ZZ$2635, 1039, MATCH($B$1, resultados!$A$1:$ZZ$1, 0))</f>
        <v/>
      </c>
      <c r="B1045">
        <f>INDEX(resultados!$A$2:$ZZ$2635, 1039, MATCH($B$2, resultados!$A$1:$ZZ$1, 0))</f>
        <v/>
      </c>
      <c r="C1045">
        <f>INDEX(resultados!$A$2:$ZZ$2635, 1039, MATCH($B$3, resultados!$A$1:$ZZ$1, 0))</f>
        <v/>
      </c>
    </row>
    <row r="1046">
      <c r="A1046">
        <f>INDEX(resultados!$A$2:$ZZ$2635, 1040, MATCH($B$1, resultados!$A$1:$ZZ$1, 0))</f>
        <v/>
      </c>
      <c r="B1046">
        <f>INDEX(resultados!$A$2:$ZZ$2635, 1040, MATCH($B$2, resultados!$A$1:$ZZ$1, 0))</f>
        <v/>
      </c>
      <c r="C1046">
        <f>INDEX(resultados!$A$2:$ZZ$2635, 1040, MATCH($B$3, resultados!$A$1:$ZZ$1, 0))</f>
        <v/>
      </c>
    </row>
    <row r="1047">
      <c r="A1047">
        <f>INDEX(resultados!$A$2:$ZZ$2635, 1041, MATCH($B$1, resultados!$A$1:$ZZ$1, 0))</f>
        <v/>
      </c>
      <c r="B1047">
        <f>INDEX(resultados!$A$2:$ZZ$2635, 1041, MATCH($B$2, resultados!$A$1:$ZZ$1, 0))</f>
        <v/>
      </c>
      <c r="C1047">
        <f>INDEX(resultados!$A$2:$ZZ$2635, 1041, MATCH($B$3, resultados!$A$1:$ZZ$1, 0))</f>
        <v/>
      </c>
    </row>
    <row r="1048">
      <c r="A1048">
        <f>INDEX(resultados!$A$2:$ZZ$2635, 1042, MATCH($B$1, resultados!$A$1:$ZZ$1, 0))</f>
        <v/>
      </c>
      <c r="B1048">
        <f>INDEX(resultados!$A$2:$ZZ$2635, 1042, MATCH($B$2, resultados!$A$1:$ZZ$1, 0))</f>
        <v/>
      </c>
      <c r="C1048">
        <f>INDEX(resultados!$A$2:$ZZ$2635, 1042, MATCH($B$3, resultados!$A$1:$ZZ$1, 0))</f>
        <v/>
      </c>
    </row>
    <row r="1049">
      <c r="A1049">
        <f>INDEX(resultados!$A$2:$ZZ$2635, 1043, MATCH($B$1, resultados!$A$1:$ZZ$1, 0))</f>
        <v/>
      </c>
      <c r="B1049">
        <f>INDEX(resultados!$A$2:$ZZ$2635, 1043, MATCH($B$2, resultados!$A$1:$ZZ$1, 0))</f>
        <v/>
      </c>
      <c r="C1049">
        <f>INDEX(resultados!$A$2:$ZZ$2635, 1043, MATCH($B$3, resultados!$A$1:$ZZ$1, 0))</f>
        <v/>
      </c>
    </row>
    <row r="1050">
      <c r="A1050">
        <f>INDEX(resultados!$A$2:$ZZ$2635, 1044, MATCH($B$1, resultados!$A$1:$ZZ$1, 0))</f>
        <v/>
      </c>
      <c r="B1050">
        <f>INDEX(resultados!$A$2:$ZZ$2635, 1044, MATCH($B$2, resultados!$A$1:$ZZ$1, 0))</f>
        <v/>
      </c>
      <c r="C1050">
        <f>INDEX(resultados!$A$2:$ZZ$2635, 1044, MATCH($B$3, resultados!$A$1:$ZZ$1, 0))</f>
        <v/>
      </c>
    </row>
    <row r="1051">
      <c r="A1051">
        <f>INDEX(resultados!$A$2:$ZZ$2635, 1045, MATCH($B$1, resultados!$A$1:$ZZ$1, 0))</f>
        <v/>
      </c>
      <c r="B1051">
        <f>INDEX(resultados!$A$2:$ZZ$2635, 1045, MATCH($B$2, resultados!$A$1:$ZZ$1, 0))</f>
        <v/>
      </c>
      <c r="C1051">
        <f>INDEX(resultados!$A$2:$ZZ$2635, 1045, MATCH($B$3, resultados!$A$1:$ZZ$1, 0))</f>
        <v/>
      </c>
    </row>
    <row r="1052">
      <c r="A1052">
        <f>INDEX(resultados!$A$2:$ZZ$2635, 1046, MATCH($B$1, resultados!$A$1:$ZZ$1, 0))</f>
        <v/>
      </c>
      <c r="B1052">
        <f>INDEX(resultados!$A$2:$ZZ$2635, 1046, MATCH($B$2, resultados!$A$1:$ZZ$1, 0))</f>
        <v/>
      </c>
      <c r="C1052">
        <f>INDEX(resultados!$A$2:$ZZ$2635, 1046, MATCH($B$3, resultados!$A$1:$ZZ$1, 0))</f>
        <v/>
      </c>
    </row>
    <row r="1053">
      <c r="A1053">
        <f>INDEX(resultados!$A$2:$ZZ$2635, 1047, MATCH($B$1, resultados!$A$1:$ZZ$1, 0))</f>
        <v/>
      </c>
      <c r="B1053">
        <f>INDEX(resultados!$A$2:$ZZ$2635, 1047, MATCH($B$2, resultados!$A$1:$ZZ$1, 0))</f>
        <v/>
      </c>
      <c r="C1053">
        <f>INDEX(resultados!$A$2:$ZZ$2635, 1047, MATCH($B$3, resultados!$A$1:$ZZ$1, 0))</f>
        <v/>
      </c>
    </row>
    <row r="1054">
      <c r="A1054">
        <f>INDEX(resultados!$A$2:$ZZ$2635, 1048, MATCH($B$1, resultados!$A$1:$ZZ$1, 0))</f>
        <v/>
      </c>
      <c r="B1054">
        <f>INDEX(resultados!$A$2:$ZZ$2635, 1048, MATCH($B$2, resultados!$A$1:$ZZ$1, 0))</f>
        <v/>
      </c>
      <c r="C1054">
        <f>INDEX(resultados!$A$2:$ZZ$2635, 1048, MATCH($B$3, resultados!$A$1:$ZZ$1, 0))</f>
        <v/>
      </c>
    </row>
    <row r="1055">
      <c r="A1055">
        <f>INDEX(resultados!$A$2:$ZZ$2635, 1049, MATCH($B$1, resultados!$A$1:$ZZ$1, 0))</f>
        <v/>
      </c>
      <c r="B1055">
        <f>INDEX(resultados!$A$2:$ZZ$2635, 1049, MATCH($B$2, resultados!$A$1:$ZZ$1, 0))</f>
        <v/>
      </c>
      <c r="C1055">
        <f>INDEX(resultados!$A$2:$ZZ$2635, 1049, MATCH($B$3, resultados!$A$1:$ZZ$1, 0))</f>
        <v/>
      </c>
    </row>
    <row r="1056">
      <c r="A1056">
        <f>INDEX(resultados!$A$2:$ZZ$2635, 1050, MATCH($B$1, resultados!$A$1:$ZZ$1, 0))</f>
        <v/>
      </c>
      <c r="B1056">
        <f>INDEX(resultados!$A$2:$ZZ$2635, 1050, MATCH($B$2, resultados!$A$1:$ZZ$1, 0))</f>
        <v/>
      </c>
      <c r="C1056">
        <f>INDEX(resultados!$A$2:$ZZ$2635, 1050, MATCH($B$3, resultados!$A$1:$ZZ$1, 0))</f>
        <v/>
      </c>
    </row>
    <row r="1057">
      <c r="A1057">
        <f>INDEX(resultados!$A$2:$ZZ$2635, 1051, MATCH($B$1, resultados!$A$1:$ZZ$1, 0))</f>
        <v/>
      </c>
      <c r="B1057">
        <f>INDEX(resultados!$A$2:$ZZ$2635, 1051, MATCH($B$2, resultados!$A$1:$ZZ$1, 0))</f>
        <v/>
      </c>
      <c r="C1057">
        <f>INDEX(resultados!$A$2:$ZZ$2635, 1051, MATCH($B$3, resultados!$A$1:$ZZ$1, 0))</f>
        <v/>
      </c>
    </row>
    <row r="1058">
      <c r="A1058">
        <f>INDEX(resultados!$A$2:$ZZ$2635, 1052, MATCH($B$1, resultados!$A$1:$ZZ$1, 0))</f>
        <v/>
      </c>
      <c r="B1058">
        <f>INDEX(resultados!$A$2:$ZZ$2635, 1052, MATCH($B$2, resultados!$A$1:$ZZ$1, 0))</f>
        <v/>
      </c>
      <c r="C1058">
        <f>INDEX(resultados!$A$2:$ZZ$2635, 1052, MATCH($B$3, resultados!$A$1:$ZZ$1, 0))</f>
        <v/>
      </c>
    </row>
    <row r="1059">
      <c r="A1059">
        <f>INDEX(resultados!$A$2:$ZZ$2635, 1053, MATCH($B$1, resultados!$A$1:$ZZ$1, 0))</f>
        <v/>
      </c>
      <c r="B1059">
        <f>INDEX(resultados!$A$2:$ZZ$2635, 1053, MATCH($B$2, resultados!$A$1:$ZZ$1, 0))</f>
        <v/>
      </c>
      <c r="C1059">
        <f>INDEX(resultados!$A$2:$ZZ$2635, 1053, MATCH($B$3, resultados!$A$1:$ZZ$1, 0))</f>
        <v/>
      </c>
    </row>
    <row r="1060">
      <c r="A1060">
        <f>INDEX(resultados!$A$2:$ZZ$2635, 1054, MATCH($B$1, resultados!$A$1:$ZZ$1, 0))</f>
        <v/>
      </c>
      <c r="B1060">
        <f>INDEX(resultados!$A$2:$ZZ$2635, 1054, MATCH($B$2, resultados!$A$1:$ZZ$1, 0))</f>
        <v/>
      </c>
      <c r="C1060">
        <f>INDEX(resultados!$A$2:$ZZ$2635, 1054, MATCH($B$3, resultados!$A$1:$ZZ$1, 0))</f>
        <v/>
      </c>
    </row>
    <row r="1061">
      <c r="A1061">
        <f>INDEX(resultados!$A$2:$ZZ$2635, 1055, MATCH($B$1, resultados!$A$1:$ZZ$1, 0))</f>
        <v/>
      </c>
      <c r="B1061">
        <f>INDEX(resultados!$A$2:$ZZ$2635, 1055, MATCH($B$2, resultados!$A$1:$ZZ$1, 0))</f>
        <v/>
      </c>
      <c r="C1061">
        <f>INDEX(resultados!$A$2:$ZZ$2635, 1055, MATCH($B$3, resultados!$A$1:$ZZ$1, 0))</f>
        <v/>
      </c>
    </row>
    <row r="1062">
      <c r="A1062">
        <f>INDEX(resultados!$A$2:$ZZ$2635, 1056, MATCH($B$1, resultados!$A$1:$ZZ$1, 0))</f>
        <v/>
      </c>
      <c r="B1062">
        <f>INDEX(resultados!$A$2:$ZZ$2635, 1056, MATCH($B$2, resultados!$A$1:$ZZ$1, 0))</f>
        <v/>
      </c>
      <c r="C1062">
        <f>INDEX(resultados!$A$2:$ZZ$2635, 1056, MATCH($B$3, resultados!$A$1:$ZZ$1, 0))</f>
        <v/>
      </c>
    </row>
    <row r="1063">
      <c r="A1063">
        <f>INDEX(resultados!$A$2:$ZZ$2635, 1057, MATCH($B$1, resultados!$A$1:$ZZ$1, 0))</f>
        <v/>
      </c>
      <c r="B1063">
        <f>INDEX(resultados!$A$2:$ZZ$2635, 1057, MATCH($B$2, resultados!$A$1:$ZZ$1, 0))</f>
        <v/>
      </c>
      <c r="C1063">
        <f>INDEX(resultados!$A$2:$ZZ$2635, 1057, MATCH($B$3, resultados!$A$1:$ZZ$1, 0))</f>
        <v/>
      </c>
    </row>
    <row r="1064">
      <c r="A1064">
        <f>INDEX(resultados!$A$2:$ZZ$2635, 1058, MATCH($B$1, resultados!$A$1:$ZZ$1, 0))</f>
        <v/>
      </c>
      <c r="B1064">
        <f>INDEX(resultados!$A$2:$ZZ$2635, 1058, MATCH($B$2, resultados!$A$1:$ZZ$1, 0))</f>
        <v/>
      </c>
      <c r="C1064">
        <f>INDEX(resultados!$A$2:$ZZ$2635, 1058, MATCH($B$3, resultados!$A$1:$ZZ$1, 0))</f>
        <v/>
      </c>
    </row>
    <row r="1065">
      <c r="A1065">
        <f>INDEX(resultados!$A$2:$ZZ$2635, 1059, MATCH($B$1, resultados!$A$1:$ZZ$1, 0))</f>
        <v/>
      </c>
      <c r="B1065">
        <f>INDEX(resultados!$A$2:$ZZ$2635, 1059, MATCH($B$2, resultados!$A$1:$ZZ$1, 0))</f>
        <v/>
      </c>
      <c r="C1065">
        <f>INDEX(resultados!$A$2:$ZZ$2635, 1059, MATCH($B$3, resultados!$A$1:$ZZ$1, 0))</f>
        <v/>
      </c>
    </row>
    <row r="1066">
      <c r="A1066">
        <f>INDEX(resultados!$A$2:$ZZ$2635, 1060, MATCH($B$1, resultados!$A$1:$ZZ$1, 0))</f>
        <v/>
      </c>
      <c r="B1066">
        <f>INDEX(resultados!$A$2:$ZZ$2635, 1060, MATCH($B$2, resultados!$A$1:$ZZ$1, 0))</f>
        <v/>
      </c>
      <c r="C1066">
        <f>INDEX(resultados!$A$2:$ZZ$2635, 1060, MATCH($B$3, resultados!$A$1:$ZZ$1, 0))</f>
        <v/>
      </c>
    </row>
    <row r="1067">
      <c r="A1067">
        <f>INDEX(resultados!$A$2:$ZZ$2635, 1061, MATCH($B$1, resultados!$A$1:$ZZ$1, 0))</f>
        <v/>
      </c>
      <c r="B1067">
        <f>INDEX(resultados!$A$2:$ZZ$2635, 1061, MATCH($B$2, resultados!$A$1:$ZZ$1, 0))</f>
        <v/>
      </c>
      <c r="C1067">
        <f>INDEX(resultados!$A$2:$ZZ$2635, 1061, MATCH($B$3, resultados!$A$1:$ZZ$1, 0))</f>
        <v/>
      </c>
    </row>
    <row r="1068">
      <c r="A1068">
        <f>INDEX(resultados!$A$2:$ZZ$2635, 1062, MATCH($B$1, resultados!$A$1:$ZZ$1, 0))</f>
        <v/>
      </c>
      <c r="B1068">
        <f>INDEX(resultados!$A$2:$ZZ$2635, 1062, MATCH($B$2, resultados!$A$1:$ZZ$1, 0))</f>
        <v/>
      </c>
      <c r="C1068">
        <f>INDEX(resultados!$A$2:$ZZ$2635, 1062, MATCH($B$3, resultados!$A$1:$ZZ$1, 0))</f>
        <v/>
      </c>
    </row>
    <row r="1069">
      <c r="A1069">
        <f>INDEX(resultados!$A$2:$ZZ$2635, 1063, MATCH($B$1, resultados!$A$1:$ZZ$1, 0))</f>
        <v/>
      </c>
      <c r="B1069">
        <f>INDEX(resultados!$A$2:$ZZ$2635, 1063, MATCH($B$2, resultados!$A$1:$ZZ$1, 0))</f>
        <v/>
      </c>
      <c r="C1069">
        <f>INDEX(resultados!$A$2:$ZZ$2635, 1063, MATCH($B$3, resultados!$A$1:$ZZ$1, 0))</f>
        <v/>
      </c>
    </row>
    <row r="1070">
      <c r="A1070">
        <f>INDEX(resultados!$A$2:$ZZ$2635, 1064, MATCH($B$1, resultados!$A$1:$ZZ$1, 0))</f>
        <v/>
      </c>
      <c r="B1070">
        <f>INDEX(resultados!$A$2:$ZZ$2635, 1064, MATCH($B$2, resultados!$A$1:$ZZ$1, 0))</f>
        <v/>
      </c>
      <c r="C1070">
        <f>INDEX(resultados!$A$2:$ZZ$2635, 1064, MATCH($B$3, resultados!$A$1:$ZZ$1, 0))</f>
        <v/>
      </c>
    </row>
    <row r="1071">
      <c r="A1071">
        <f>INDEX(resultados!$A$2:$ZZ$2635, 1065, MATCH($B$1, resultados!$A$1:$ZZ$1, 0))</f>
        <v/>
      </c>
      <c r="B1071">
        <f>INDEX(resultados!$A$2:$ZZ$2635, 1065, MATCH($B$2, resultados!$A$1:$ZZ$1, 0))</f>
        <v/>
      </c>
      <c r="C1071">
        <f>INDEX(resultados!$A$2:$ZZ$2635, 1065, MATCH($B$3, resultados!$A$1:$ZZ$1, 0))</f>
        <v/>
      </c>
    </row>
    <row r="1072">
      <c r="A1072">
        <f>INDEX(resultados!$A$2:$ZZ$2635, 1066, MATCH($B$1, resultados!$A$1:$ZZ$1, 0))</f>
        <v/>
      </c>
      <c r="B1072">
        <f>INDEX(resultados!$A$2:$ZZ$2635, 1066, MATCH($B$2, resultados!$A$1:$ZZ$1, 0))</f>
        <v/>
      </c>
      <c r="C1072">
        <f>INDEX(resultados!$A$2:$ZZ$2635, 1066, MATCH($B$3, resultados!$A$1:$ZZ$1, 0))</f>
        <v/>
      </c>
    </row>
    <row r="1073">
      <c r="A1073">
        <f>INDEX(resultados!$A$2:$ZZ$2635, 1067, MATCH($B$1, resultados!$A$1:$ZZ$1, 0))</f>
        <v/>
      </c>
      <c r="B1073">
        <f>INDEX(resultados!$A$2:$ZZ$2635, 1067, MATCH($B$2, resultados!$A$1:$ZZ$1, 0))</f>
        <v/>
      </c>
      <c r="C1073">
        <f>INDEX(resultados!$A$2:$ZZ$2635, 1067, MATCH($B$3, resultados!$A$1:$ZZ$1, 0))</f>
        <v/>
      </c>
    </row>
    <row r="1074">
      <c r="A1074">
        <f>INDEX(resultados!$A$2:$ZZ$2635, 1068, MATCH($B$1, resultados!$A$1:$ZZ$1, 0))</f>
        <v/>
      </c>
      <c r="B1074">
        <f>INDEX(resultados!$A$2:$ZZ$2635, 1068, MATCH($B$2, resultados!$A$1:$ZZ$1, 0))</f>
        <v/>
      </c>
      <c r="C1074">
        <f>INDEX(resultados!$A$2:$ZZ$2635, 1068, MATCH($B$3, resultados!$A$1:$ZZ$1, 0))</f>
        <v/>
      </c>
    </row>
    <row r="1075">
      <c r="A1075">
        <f>INDEX(resultados!$A$2:$ZZ$2635, 1069, MATCH($B$1, resultados!$A$1:$ZZ$1, 0))</f>
        <v/>
      </c>
      <c r="B1075">
        <f>INDEX(resultados!$A$2:$ZZ$2635, 1069, MATCH($B$2, resultados!$A$1:$ZZ$1, 0))</f>
        <v/>
      </c>
      <c r="C1075">
        <f>INDEX(resultados!$A$2:$ZZ$2635, 1069, MATCH($B$3, resultados!$A$1:$ZZ$1, 0))</f>
        <v/>
      </c>
    </row>
    <row r="1076">
      <c r="A1076">
        <f>INDEX(resultados!$A$2:$ZZ$2635, 1070, MATCH($B$1, resultados!$A$1:$ZZ$1, 0))</f>
        <v/>
      </c>
      <c r="B1076">
        <f>INDEX(resultados!$A$2:$ZZ$2635, 1070, MATCH($B$2, resultados!$A$1:$ZZ$1, 0))</f>
        <v/>
      </c>
      <c r="C1076">
        <f>INDEX(resultados!$A$2:$ZZ$2635, 1070, MATCH($B$3, resultados!$A$1:$ZZ$1, 0))</f>
        <v/>
      </c>
    </row>
    <row r="1077">
      <c r="A1077">
        <f>INDEX(resultados!$A$2:$ZZ$2635, 1071, MATCH($B$1, resultados!$A$1:$ZZ$1, 0))</f>
        <v/>
      </c>
      <c r="B1077">
        <f>INDEX(resultados!$A$2:$ZZ$2635, 1071, MATCH($B$2, resultados!$A$1:$ZZ$1, 0))</f>
        <v/>
      </c>
      <c r="C1077">
        <f>INDEX(resultados!$A$2:$ZZ$2635, 1071, MATCH($B$3, resultados!$A$1:$ZZ$1, 0))</f>
        <v/>
      </c>
    </row>
    <row r="1078">
      <c r="A1078">
        <f>INDEX(resultados!$A$2:$ZZ$2635, 1072, MATCH($B$1, resultados!$A$1:$ZZ$1, 0))</f>
        <v/>
      </c>
      <c r="B1078">
        <f>INDEX(resultados!$A$2:$ZZ$2635, 1072, MATCH($B$2, resultados!$A$1:$ZZ$1, 0))</f>
        <v/>
      </c>
      <c r="C1078">
        <f>INDEX(resultados!$A$2:$ZZ$2635, 1072, MATCH($B$3, resultados!$A$1:$ZZ$1, 0))</f>
        <v/>
      </c>
    </row>
    <row r="1079">
      <c r="A1079">
        <f>INDEX(resultados!$A$2:$ZZ$2635, 1073, MATCH($B$1, resultados!$A$1:$ZZ$1, 0))</f>
        <v/>
      </c>
      <c r="B1079">
        <f>INDEX(resultados!$A$2:$ZZ$2635, 1073, MATCH($B$2, resultados!$A$1:$ZZ$1, 0))</f>
        <v/>
      </c>
      <c r="C1079">
        <f>INDEX(resultados!$A$2:$ZZ$2635, 1073, MATCH($B$3, resultados!$A$1:$ZZ$1, 0))</f>
        <v/>
      </c>
    </row>
    <row r="1080">
      <c r="A1080">
        <f>INDEX(resultados!$A$2:$ZZ$2635, 1074, MATCH($B$1, resultados!$A$1:$ZZ$1, 0))</f>
        <v/>
      </c>
      <c r="B1080">
        <f>INDEX(resultados!$A$2:$ZZ$2635, 1074, MATCH($B$2, resultados!$A$1:$ZZ$1, 0))</f>
        <v/>
      </c>
      <c r="C1080">
        <f>INDEX(resultados!$A$2:$ZZ$2635, 1074, MATCH($B$3, resultados!$A$1:$ZZ$1, 0))</f>
        <v/>
      </c>
    </row>
    <row r="1081">
      <c r="A1081">
        <f>INDEX(resultados!$A$2:$ZZ$2635, 1075, MATCH($B$1, resultados!$A$1:$ZZ$1, 0))</f>
        <v/>
      </c>
      <c r="B1081">
        <f>INDEX(resultados!$A$2:$ZZ$2635, 1075, MATCH($B$2, resultados!$A$1:$ZZ$1, 0))</f>
        <v/>
      </c>
      <c r="C1081">
        <f>INDEX(resultados!$A$2:$ZZ$2635, 1075, MATCH($B$3, resultados!$A$1:$ZZ$1, 0))</f>
        <v/>
      </c>
    </row>
    <row r="1082">
      <c r="A1082">
        <f>INDEX(resultados!$A$2:$ZZ$2635, 1076, MATCH($B$1, resultados!$A$1:$ZZ$1, 0))</f>
        <v/>
      </c>
      <c r="B1082">
        <f>INDEX(resultados!$A$2:$ZZ$2635, 1076, MATCH($B$2, resultados!$A$1:$ZZ$1, 0))</f>
        <v/>
      </c>
      <c r="C1082">
        <f>INDEX(resultados!$A$2:$ZZ$2635, 1076, MATCH($B$3, resultados!$A$1:$ZZ$1, 0))</f>
        <v/>
      </c>
    </row>
    <row r="1083">
      <c r="A1083">
        <f>INDEX(resultados!$A$2:$ZZ$2635, 1077, MATCH($B$1, resultados!$A$1:$ZZ$1, 0))</f>
        <v/>
      </c>
      <c r="B1083">
        <f>INDEX(resultados!$A$2:$ZZ$2635, 1077, MATCH($B$2, resultados!$A$1:$ZZ$1, 0))</f>
        <v/>
      </c>
      <c r="C1083">
        <f>INDEX(resultados!$A$2:$ZZ$2635, 1077, MATCH($B$3, resultados!$A$1:$ZZ$1, 0))</f>
        <v/>
      </c>
    </row>
    <row r="1084">
      <c r="A1084">
        <f>INDEX(resultados!$A$2:$ZZ$2635, 1078, MATCH($B$1, resultados!$A$1:$ZZ$1, 0))</f>
        <v/>
      </c>
      <c r="B1084">
        <f>INDEX(resultados!$A$2:$ZZ$2635, 1078, MATCH($B$2, resultados!$A$1:$ZZ$1, 0))</f>
        <v/>
      </c>
      <c r="C1084">
        <f>INDEX(resultados!$A$2:$ZZ$2635, 1078, MATCH($B$3, resultados!$A$1:$ZZ$1, 0))</f>
        <v/>
      </c>
    </row>
    <row r="1085">
      <c r="A1085">
        <f>INDEX(resultados!$A$2:$ZZ$2635, 1079, MATCH($B$1, resultados!$A$1:$ZZ$1, 0))</f>
        <v/>
      </c>
      <c r="B1085">
        <f>INDEX(resultados!$A$2:$ZZ$2635, 1079, MATCH($B$2, resultados!$A$1:$ZZ$1, 0))</f>
        <v/>
      </c>
      <c r="C1085">
        <f>INDEX(resultados!$A$2:$ZZ$2635, 1079, MATCH($B$3, resultados!$A$1:$ZZ$1, 0))</f>
        <v/>
      </c>
    </row>
    <row r="1086">
      <c r="A1086">
        <f>INDEX(resultados!$A$2:$ZZ$2635, 1080, MATCH($B$1, resultados!$A$1:$ZZ$1, 0))</f>
        <v/>
      </c>
      <c r="B1086">
        <f>INDEX(resultados!$A$2:$ZZ$2635, 1080, MATCH($B$2, resultados!$A$1:$ZZ$1, 0))</f>
        <v/>
      </c>
      <c r="C1086">
        <f>INDEX(resultados!$A$2:$ZZ$2635, 1080, MATCH($B$3, resultados!$A$1:$ZZ$1, 0))</f>
        <v/>
      </c>
    </row>
    <row r="1087">
      <c r="A1087">
        <f>INDEX(resultados!$A$2:$ZZ$2635, 1081, MATCH($B$1, resultados!$A$1:$ZZ$1, 0))</f>
        <v/>
      </c>
      <c r="B1087">
        <f>INDEX(resultados!$A$2:$ZZ$2635, 1081, MATCH($B$2, resultados!$A$1:$ZZ$1, 0))</f>
        <v/>
      </c>
      <c r="C1087">
        <f>INDEX(resultados!$A$2:$ZZ$2635, 1081, MATCH($B$3, resultados!$A$1:$ZZ$1, 0))</f>
        <v/>
      </c>
    </row>
    <row r="1088">
      <c r="A1088">
        <f>INDEX(resultados!$A$2:$ZZ$2635, 1082, MATCH($B$1, resultados!$A$1:$ZZ$1, 0))</f>
        <v/>
      </c>
      <c r="B1088">
        <f>INDEX(resultados!$A$2:$ZZ$2635, 1082, MATCH($B$2, resultados!$A$1:$ZZ$1, 0))</f>
        <v/>
      </c>
      <c r="C1088">
        <f>INDEX(resultados!$A$2:$ZZ$2635, 1082, MATCH($B$3, resultados!$A$1:$ZZ$1, 0))</f>
        <v/>
      </c>
    </row>
    <row r="1089">
      <c r="A1089">
        <f>INDEX(resultados!$A$2:$ZZ$2635, 1083, MATCH($B$1, resultados!$A$1:$ZZ$1, 0))</f>
        <v/>
      </c>
      <c r="B1089">
        <f>INDEX(resultados!$A$2:$ZZ$2635, 1083, MATCH($B$2, resultados!$A$1:$ZZ$1, 0))</f>
        <v/>
      </c>
      <c r="C1089">
        <f>INDEX(resultados!$A$2:$ZZ$2635, 1083, MATCH($B$3, resultados!$A$1:$ZZ$1, 0))</f>
        <v/>
      </c>
    </row>
    <row r="1090">
      <c r="A1090">
        <f>INDEX(resultados!$A$2:$ZZ$2635, 1084, MATCH($B$1, resultados!$A$1:$ZZ$1, 0))</f>
        <v/>
      </c>
      <c r="B1090">
        <f>INDEX(resultados!$A$2:$ZZ$2635, 1084, MATCH($B$2, resultados!$A$1:$ZZ$1, 0))</f>
        <v/>
      </c>
      <c r="C1090">
        <f>INDEX(resultados!$A$2:$ZZ$2635, 1084, MATCH($B$3, resultados!$A$1:$ZZ$1, 0))</f>
        <v/>
      </c>
    </row>
    <row r="1091">
      <c r="A1091">
        <f>INDEX(resultados!$A$2:$ZZ$2635, 1085, MATCH($B$1, resultados!$A$1:$ZZ$1, 0))</f>
        <v/>
      </c>
      <c r="B1091">
        <f>INDEX(resultados!$A$2:$ZZ$2635, 1085, MATCH($B$2, resultados!$A$1:$ZZ$1, 0))</f>
        <v/>
      </c>
      <c r="C1091">
        <f>INDEX(resultados!$A$2:$ZZ$2635, 1085, MATCH($B$3, resultados!$A$1:$ZZ$1, 0))</f>
        <v/>
      </c>
    </row>
    <row r="1092">
      <c r="A1092">
        <f>INDEX(resultados!$A$2:$ZZ$2635, 1086, MATCH($B$1, resultados!$A$1:$ZZ$1, 0))</f>
        <v/>
      </c>
      <c r="B1092">
        <f>INDEX(resultados!$A$2:$ZZ$2635, 1086, MATCH($B$2, resultados!$A$1:$ZZ$1, 0))</f>
        <v/>
      </c>
      <c r="C1092">
        <f>INDEX(resultados!$A$2:$ZZ$2635, 1086, MATCH($B$3, resultados!$A$1:$ZZ$1, 0))</f>
        <v/>
      </c>
    </row>
    <row r="1093">
      <c r="A1093">
        <f>INDEX(resultados!$A$2:$ZZ$2635, 1087, MATCH($B$1, resultados!$A$1:$ZZ$1, 0))</f>
        <v/>
      </c>
      <c r="B1093">
        <f>INDEX(resultados!$A$2:$ZZ$2635, 1087, MATCH($B$2, resultados!$A$1:$ZZ$1, 0))</f>
        <v/>
      </c>
      <c r="C1093">
        <f>INDEX(resultados!$A$2:$ZZ$2635, 1087, MATCH($B$3, resultados!$A$1:$ZZ$1, 0))</f>
        <v/>
      </c>
    </row>
    <row r="1094">
      <c r="A1094">
        <f>INDEX(resultados!$A$2:$ZZ$2635, 1088, MATCH($B$1, resultados!$A$1:$ZZ$1, 0))</f>
        <v/>
      </c>
      <c r="B1094">
        <f>INDEX(resultados!$A$2:$ZZ$2635, 1088, MATCH($B$2, resultados!$A$1:$ZZ$1, 0))</f>
        <v/>
      </c>
      <c r="C1094">
        <f>INDEX(resultados!$A$2:$ZZ$2635, 1088, MATCH($B$3, resultados!$A$1:$ZZ$1, 0))</f>
        <v/>
      </c>
    </row>
    <row r="1095">
      <c r="A1095">
        <f>INDEX(resultados!$A$2:$ZZ$2635, 1089, MATCH($B$1, resultados!$A$1:$ZZ$1, 0))</f>
        <v/>
      </c>
      <c r="B1095">
        <f>INDEX(resultados!$A$2:$ZZ$2635, 1089, MATCH($B$2, resultados!$A$1:$ZZ$1, 0))</f>
        <v/>
      </c>
      <c r="C1095">
        <f>INDEX(resultados!$A$2:$ZZ$2635, 1089, MATCH($B$3, resultados!$A$1:$ZZ$1, 0))</f>
        <v/>
      </c>
    </row>
    <row r="1096">
      <c r="A1096">
        <f>INDEX(resultados!$A$2:$ZZ$2635, 1090, MATCH($B$1, resultados!$A$1:$ZZ$1, 0))</f>
        <v/>
      </c>
      <c r="B1096">
        <f>INDEX(resultados!$A$2:$ZZ$2635, 1090, MATCH($B$2, resultados!$A$1:$ZZ$1, 0))</f>
        <v/>
      </c>
      <c r="C1096">
        <f>INDEX(resultados!$A$2:$ZZ$2635, 1090, MATCH($B$3, resultados!$A$1:$ZZ$1, 0))</f>
        <v/>
      </c>
    </row>
    <row r="1097">
      <c r="A1097">
        <f>INDEX(resultados!$A$2:$ZZ$2635, 1091, MATCH($B$1, resultados!$A$1:$ZZ$1, 0))</f>
        <v/>
      </c>
      <c r="B1097">
        <f>INDEX(resultados!$A$2:$ZZ$2635, 1091, MATCH($B$2, resultados!$A$1:$ZZ$1, 0))</f>
        <v/>
      </c>
      <c r="C1097">
        <f>INDEX(resultados!$A$2:$ZZ$2635, 1091, MATCH($B$3, resultados!$A$1:$ZZ$1, 0))</f>
        <v/>
      </c>
    </row>
    <row r="1098">
      <c r="A1098">
        <f>INDEX(resultados!$A$2:$ZZ$2635, 1092, MATCH($B$1, resultados!$A$1:$ZZ$1, 0))</f>
        <v/>
      </c>
      <c r="B1098">
        <f>INDEX(resultados!$A$2:$ZZ$2635, 1092, MATCH($B$2, resultados!$A$1:$ZZ$1, 0))</f>
        <v/>
      </c>
      <c r="C1098">
        <f>INDEX(resultados!$A$2:$ZZ$2635, 1092, MATCH($B$3, resultados!$A$1:$ZZ$1, 0))</f>
        <v/>
      </c>
    </row>
    <row r="1099">
      <c r="A1099">
        <f>INDEX(resultados!$A$2:$ZZ$2635, 1093, MATCH($B$1, resultados!$A$1:$ZZ$1, 0))</f>
        <v/>
      </c>
      <c r="B1099">
        <f>INDEX(resultados!$A$2:$ZZ$2635, 1093, MATCH($B$2, resultados!$A$1:$ZZ$1, 0))</f>
        <v/>
      </c>
      <c r="C1099">
        <f>INDEX(resultados!$A$2:$ZZ$2635, 1093, MATCH($B$3, resultados!$A$1:$ZZ$1, 0))</f>
        <v/>
      </c>
    </row>
    <row r="1100">
      <c r="A1100">
        <f>INDEX(resultados!$A$2:$ZZ$2635, 1094, MATCH($B$1, resultados!$A$1:$ZZ$1, 0))</f>
        <v/>
      </c>
      <c r="B1100">
        <f>INDEX(resultados!$A$2:$ZZ$2635, 1094, MATCH($B$2, resultados!$A$1:$ZZ$1, 0))</f>
        <v/>
      </c>
      <c r="C1100">
        <f>INDEX(resultados!$A$2:$ZZ$2635, 1094, MATCH($B$3, resultados!$A$1:$ZZ$1, 0))</f>
        <v/>
      </c>
    </row>
    <row r="1101">
      <c r="A1101">
        <f>INDEX(resultados!$A$2:$ZZ$2635, 1095, MATCH($B$1, resultados!$A$1:$ZZ$1, 0))</f>
        <v/>
      </c>
      <c r="B1101">
        <f>INDEX(resultados!$A$2:$ZZ$2635, 1095, MATCH($B$2, resultados!$A$1:$ZZ$1, 0))</f>
        <v/>
      </c>
      <c r="C1101">
        <f>INDEX(resultados!$A$2:$ZZ$2635, 1095, MATCH($B$3, resultados!$A$1:$ZZ$1, 0))</f>
        <v/>
      </c>
    </row>
    <row r="1102">
      <c r="A1102">
        <f>INDEX(resultados!$A$2:$ZZ$2635, 1096, MATCH($B$1, resultados!$A$1:$ZZ$1, 0))</f>
        <v/>
      </c>
      <c r="B1102">
        <f>INDEX(resultados!$A$2:$ZZ$2635, 1096, MATCH($B$2, resultados!$A$1:$ZZ$1, 0))</f>
        <v/>
      </c>
      <c r="C1102">
        <f>INDEX(resultados!$A$2:$ZZ$2635, 1096, MATCH($B$3, resultados!$A$1:$ZZ$1, 0))</f>
        <v/>
      </c>
    </row>
    <row r="1103">
      <c r="A1103">
        <f>INDEX(resultados!$A$2:$ZZ$2635, 1097, MATCH($B$1, resultados!$A$1:$ZZ$1, 0))</f>
        <v/>
      </c>
      <c r="B1103">
        <f>INDEX(resultados!$A$2:$ZZ$2635, 1097, MATCH($B$2, resultados!$A$1:$ZZ$1, 0))</f>
        <v/>
      </c>
      <c r="C1103">
        <f>INDEX(resultados!$A$2:$ZZ$2635, 1097, MATCH($B$3, resultados!$A$1:$ZZ$1, 0))</f>
        <v/>
      </c>
    </row>
    <row r="1104">
      <c r="A1104">
        <f>INDEX(resultados!$A$2:$ZZ$2635, 1098, MATCH($B$1, resultados!$A$1:$ZZ$1, 0))</f>
        <v/>
      </c>
      <c r="B1104">
        <f>INDEX(resultados!$A$2:$ZZ$2635, 1098, MATCH($B$2, resultados!$A$1:$ZZ$1, 0))</f>
        <v/>
      </c>
      <c r="C1104">
        <f>INDEX(resultados!$A$2:$ZZ$2635, 1098, MATCH($B$3, resultados!$A$1:$ZZ$1, 0))</f>
        <v/>
      </c>
    </row>
    <row r="1105">
      <c r="A1105">
        <f>INDEX(resultados!$A$2:$ZZ$2635, 1099, MATCH($B$1, resultados!$A$1:$ZZ$1, 0))</f>
        <v/>
      </c>
      <c r="B1105">
        <f>INDEX(resultados!$A$2:$ZZ$2635, 1099, MATCH($B$2, resultados!$A$1:$ZZ$1, 0))</f>
        <v/>
      </c>
      <c r="C1105">
        <f>INDEX(resultados!$A$2:$ZZ$2635, 1099, MATCH($B$3, resultados!$A$1:$ZZ$1, 0))</f>
        <v/>
      </c>
    </row>
    <row r="1106">
      <c r="A1106">
        <f>INDEX(resultados!$A$2:$ZZ$2635, 1100, MATCH($B$1, resultados!$A$1:$ZZ$1, 0))</f>
        <v/>
      </c>
      <c r="B1106">
        <f>INDEX(resultados!$A$2:$ZZ$2635, 1100, MATCH($B$2, resultados!$A$1:$ZZ$1, 0))</f>
        <v/>
      </c>
      <c r="C1106">
        <f>INDEX(resultados!$A$2:$ZZ$2635, 1100, MATCH($B$3, resultados!$A$1:$ZZ$1, 0))</f>
        <v/>
      </c>
    </row>
    <row r="1107">
      <c r="A1107">
        <f>INDEX(resultados!$A$2:$ZZ$2635, 1101, MATCH($B$1, resultados!$A$1:$ZZ$1, 0))</f>
        <v/>
      </c>
      <c r="B1107">
        <f>INDEX(resultados!$A$2:$ZZ$2635, 1101, MATCH($B$2, resultados!$A$1:$ZZ$1, 0))</f>
        <v/>
      </c>
      <c r="C1107">
        <f>INDEX(resultados!$A$2:$ZZ$2635, 1101, MATCH($B$3, resultados!$A$1:$ZZ$1, 0))</f>
        <v/>
      </c>
    </row>
    <row r="1108">
      <c r="A1108">
        <f>INDEX(resultados!$A$2:$ZZ$2635, 1102, MATCH($B$1, resultados!$A$1:$ZZ$1, 0))</f>
        <v/>
      </c>
      <c r="B1108">
        <f>INDEX(resultados!$A$2:$ZZ$2635, 1102, MATCH($B$2, resultados!$A$1:$ZZ$1, 0))</f>
        <v/>
      </c>
      <c r="C1108">
        <f>INDEX(resultados!$A$2:$ZZ$2635, 1102, MATCH($B$3, resultados!$A$1:$ZZ$1, 0))</f>
        <v/>
      </c>
    </row>
    <row r="1109">
      <c r="A1109">
        <f>INDEX(resultados!$A$2:$ZZ$2635, 1103, MATCH($B$1, resultados!$A$1:$ZZ$1, 0))</f>
        <v/>
      </c>
      <c r="B1109">
        <f>INDEX(resultados!$A$2:$ZZ$2635, 1103, MATCH($B$2, resultados!$A$1:$ZZ$1, 0))</f>
        <v/>
      </c>
      <c r="C1109">
        <f>INDEX(resultados!$A$2:$ZZ$2635, 1103, MATCH($B$3, resultados!$A$1:$ZZ$1, 0))</f>
        <v/>
      </c>
    </row>
    <row r="1110">
      <c r="A1110">
        <f>INDEX(resultados!$A$2:$ZZ$2635, 1104, MATCH($B$1, resultados!$A$1:$ZZ$1, 0))</f>
        <v/>
      </c>
      <c r="B1110">
        <f>INDEX(resultados!$A$2:$ZZ$2635, 1104, MATCH($B$2, resultados!$A$1:$ZZ$1, 0))</f>
        <v/>
      </c>
      <c r="C1110">
        <f>INDEX(resultados!$A$2:$ZZ$2635, 1104, MATCH($B$3, resultados!$A$1:$ZZ$1, 0))</f>
        <v/>
      </c>
    </row>
    <row r="1111">
      <c r="A1111">
        <f>INDEX(resultados!$A$2:$ZZ$2635, 1105, MATCH($B$1, resultados!$A$1:$ZZ$1, 0))</f>
        <v/>
      </c>
      <c r="B1111">
        <f>INDEX(resultados!$A$2:$ZZ$2635, 1105, MATCH($B$2, resultados!$A$1:$ZZ$1, 0))</f>
        <v/>
      </c>
      <c r="C1111">
        <f>INDEX(resultados!$A$2:$ZZ$2635, 1105, MATCH($B$3, resultados!$A$1:$ZZ$1, 0))</f>
        <v/>
      </c>
    </row>
    <row r="1112">
      <c r="A1112">
        <f>INDEX(resultados!$A$2:$ZZ$2635, 1106, MATCH($B$1, resultados!$A$1:$ZZ$1, 0))</f>
        <v/>
      </c>
      <c r="B1112">
        <f>INDEX(resultados!$A$2:$ZZ$2635, 1106, MATCH($B$2, resultados!$A$1:$ZZ$1, 0))</f>
        <v/>
      </c>
      <c r="C1112">
        <f>INDEX(resultados!$A$2:$ZZ$2635, 1106, MATCH($B$3, resultados!$A$1:$ZZ$1, 0))</f>
        <v/>
      </c>
    </row>
    <row r="1113">
      <c r="A1113">
        <f>INDEX(resultados!$A$2:$ZZ$2635, 1107, MATCH($B$1, resultados!$A$1:$ZZ$1, 0))</f>
        <v/>
      </c>
      <c r="B1113">
        <f>INDEX(resultados!$A$2:$ZZ$2635, 1107, MATCH($B$2, resultados!$A$1:$ZZ$1, 0))</f>
        <v/>
      </c>
      <c r="C1113">
        <f>INDEX(resultados!$A$2:$ZZ$2635, 1107, MATCH($B$3, resultados!$A$1:$ZZ$1, 0))</f>
        <v/>
      </c>
    </row>
    <row r="1114">
      <c r="A1114">
        <f>INDEX(resultados!$A$2:$ZZ$2635, 1108, MATCH($B$1, resultados!$A$1:$ZZ$1, 0))</f>
        <v/>
      </c>
      <c r="B1114">
        <f>INDEX(resultados!$A$2:$ZZ$2635, 1108, MATCH($B$2, resultados!$A$1:$ZZ$1, 0))</f>
        <v/>
      </c>
      <c r="C1114">
        <f>INDEX(resultados!$A$2:$ZZ$2635, 1108, MATCH($B$3, resultados!$A$1:$ZZ$1, 0))</f>
        <v/>
      </c>
    </row>
    <row r="1115">
      <c r="A1115">
        <f>INDEX(resultados!$A$2:$ZZ$2635, 1109, MATCH($B$1, resultados!$A$1:$ZZ$1, 0))</f>
        <v/>
      </c>
      <c r="B1115">
        <f>INDEX(resultados!$A$2:$ZZ$2635, 1109, MATCH($B$2, resultados!$A$1:$ZZ$1, 0))</f>
        <v/>
      </c>
      <c r="C1115">
        <f>INDEX(resultados!$A$2:$ZZ$2635, 1109, MATCH($B$3, resultados!$A$1:$ZZ$1, 0))</f>
        <v/>
      </c>
    </row>
    <row r="1116">
      <c r="A1116">
        <f>INDEX(resultados!$A$2:$ZZ$2635, 1110, MATCH($B$1, resultados!$A$1:$ZZ$1, 0))</f>
        <v/>
      </c>
      <c r="B1116">
        <f>INDEX(resultados!$A$2:$ZZ$2635, 1110, MATCH($B$2, resultados!$A$1:$ZZ$1, 0))</f>
        <v/>
      </c>
      <c r="C1116">
        <f>INDEX(resultados!$A$2:$ZZ$2635, 1110, MATCH($B$3, resultados!$A$1:$ZZ$1, 0))</f>
        <v/>
      </c>
    </row>
    <row r="1117">
      <c r="A1117">
        <f>INDEX(resultados!$A$2:$ZZ$2635, 1111, MATCH($B$1, resultados!$A$1:$ZZ$1, 0))</f>
        <v/>
      </c>
      <c r="B1117">
        <f>INDEX(resultados!$A$2:$ZZ$2635, 1111, MATCH($B$2, resultados!$A$1:$ZZ$1, 0))</f>
        <v/>
      </c>
      <c r="C1117">
        <f>INDEX(resultados!$A$2:$ZZ$2635, 1111, MATCH($B$3, resultados!$A$1:$ZZ$1, 0))</f>
        <v/>
      </c>
    </row>
    <row r="1118">
      <c r="A1118">
        <f>INDEX(resultados!$A$2:$ZZ$2635, 1112, MATCH($B$1, resultados!$A$1:$ZZ$1, 0))</f>
        <v/>
      </c>
      <c r="B1118">
        <f>INDEX(resultados!$A$2:$ZZ$2635, 1112, MATCH($B$2, resultados!$A$1:$ZZ$1, 0))</f>
        <v/>
      </c>
      <c r="C1118">
        <f>INDEX(resultados!$A$2:$ZZ$2635, 1112, MATCH($B$3, resultados!$A$1:$ZZ$1, 0))</f>
        <v/>
      </c>
    </row>
    <row r="1119">
      <c r="A1119">
        <f>INDEX(resultados!$A$2:$ZZ$2635, 1113, MATCH($B$1, resultados!$A$1:$ZZ$1, 0))</f>
        <v/>
      </c>
      <c r="B1119">
        <f>INDEX(resultados!$A$2:$ZZ$2635, 1113, MATCH($B$2, resultados!$A$1:$ZZ$1, 0))</f>
        <v/>
      </c>
      <c r="C1119">
        <f>INDEX(resultados!$A$2:$ZZ$2635, 1113, MATCH($B$3, resultados!$A$1:$ZZ$1, 0))</f>
        <v/>
      </c>
    </row>
    <row r="1120">
      <c r="A1120">
        <f>INDEX(resultados!$A$2:$ZZ$2635, 1114, MATCH($B$1, resultados!$A$1:$ZZ$1, 0))</f>
        <v/>
      </c>
      <c r="B1120">
        <f>INDEX(resultados!$A$2:$ZZ$2635, 1114, MATCH($B$2, resultados!$A$1:$ZZ$1, 0))</f>
        <v/>
      </c>
      <c r="C1120">
        <f>INDEX(resultados!$A$2:$ZZ$2635, 1114, MATCH($B$3, resultados!$A$1:$ZZ$1, 0))</f>
        <v/>
      </c>
    </row>
    <row r="1121">
      <c r="A1121">
        <f>INDEX(resultados!$A$2:$ZZ$2635, 1115, MATCH($B$1, resultados!$A$1:$ZZ$1, 0))</f>
        <v/>
      </c>
      <c r="B1121">
        <f>INDEX(resultados!$A$2:$ZZ$2635, 1115, MATCH($B$2, resultados!$A$1:$ZZ$1, 0))</f>
        <v/>
      </c>
      <c r="C1121">
        <f>INDEX(resultados!$A$2:$ZZ$2635, 1115, MATCH($B$3, resultados!$A$1:$ZZ$1, 0))</f>
        <v/>
      </c>
    </row>
    <row r="1122">
      <c r="A1122">
        <f>INDEX(resultados!$A$2:$ZZ$2635, 1116, MATCH($B$1, resultados!$A$1:$ZZ$1, 0))</f>
        <v/>
      </c>
      <c r="B1122">
        <f>INDEX(resultados!$A$2:$ZZ$2635, 1116, MATCH($B$2, resultados!$A$1:$ZZ$1, 0))</f>
        <v/>
      </c>
      <c r="C1122">
        <f>INDEX(resultados!$A$2:$ZZ$2635, 1116, MATCH($B$3, resultados!$A$1:$ZZ$1, 0))</f>
        <v/>
      </c>
    </row>
    <row r="1123">
      <c r="A1123">
        <f>INDEX(resultados!$A$2:$ZZ$2635, 1117, MATCH($B$1, resultados!$A$1:$ZZ$1, 0))</f>
        <v/>
      </c>
      <c r="B1123">
        <f>INDEX(resultados!$A$2:$ZZ$2635, 1117, MATCH($B$2, resultados!$A$1:$ZZ$1, 0))</f>
        <v/>
      </c>
      <c r="C1123">
        <f>INDEX(resultados!$A$2:$ZZ$2635, 1117, MATCH($B$3, resultados!$A$1:$ZZ$1, 0))</f>
        <v/>
      </c>
    </row>
    <row r="1124">
      <c r="A1124">
        <f>INDEX(resultados!$A$2:$ZZ$2635, 1118, MATCH($B$1, resultados!$A$1:$ZZ$1, 0))</f>
        <v/>
      </c>
      <c r="B1124">
        <f>INDEX(resultados!$A$2:$ZZ$2635, 1118, MATCH($B$2, resultados!$A$1:$ZZ$1, 0))</f>
        <v/>
      </c>
      <c r="C1124">
        <f>INDEX(resultados!$A$2:$ZZ$2635, 1118, MATCH($B$3, resultados!$A$1:$ZZ$1, 0))</f>
        <v/>
      </c>
    </row>
    <row r="1125">
      <c r="A1125">
        <f>INDEX(resultados!$A$2:$ZZ$2635, 1119, MATCH($B$1, resultados!$A$1:$ZZ$1, 0))</f>
        <v/>
      </c>
      <c r="B1125">
        <f>INDEX(resultados!$A$2:$ZZ$2635, 1119, MATCH($B$2, resultados!$A$1:$ZZ$1, 0))</f>
        <v/>
      </c>
      <c r="C1125">
        <f>INDEX(resultados!$A$2:$ZZ$2635, 1119, MATCH($B$3, resultados!$A$1:$ZZ$1, 0))</f>
        <v/>
      </c>
    </row>
    <row r="1126">
      <c r="A1126">
        <f>INDEX(resultados!$A$2:$ZZ$2635, 1120, MATCH($B$1, resultados!$A$1:$ZZ$1, 0))</f>
        <v/>
      </c>
      <c r="B1126">
        <f>INDEX(resultados!$A$2:$ZZ$2635, 1120, MATCH($B$2, resultados!$A$1:$ZZ$1, 0))</f>
        <v/>
      </c>
      <c r="C1126">
        <f>INDEX(resultados!$A$2:$ZZ$2635, 1120, MATCH($B$3, resultados!$A$1:$ZZ$1, 0))</f>
        <v/>
      </c>
    </row>
    <row r="1127">
      <c r="A1127">
        <f>INDEX(resultados!$A$2:$ZZ$2635, 1121, MATCH($B$1, resultados!$A$1:$ZZ$1, 0))</f>
        <v/>
      </c>
      <c r="B1127">
        <f>INDEX(resultados!$A$2:$ZZ$2635, 1121, MATCH($B$2, resultados!$A$1:$ZZ$1, 0))</f>
        <v/>
      </c>
      <c r="C1127">
        <f>INDEX(resultados!$A$2:$ZZ$2635, 1121, MATCH($B$3, resultados!$A$1:$ZZ$1, 0))</f>
        <v/>
      </c>
    </row>
    <row r="1128">
      <c r="A1128">
        <f>INDEX(resultados!$A$2:$ZZ$2635, 1122, MATCH($B$1, resultados!$A$1:$ZZ$1, 0))</f>
        <v/>
      </c>
      <c r="B1128">
        <f>INDEX(resultados!$A$2:$ZZ$2635, 1122, MATCH($B$2, resultados!$A$1:$ZZ$1, 0))</f>
        <v/>
      </c>
      <c r="C1128">
        <f>INDEX(resultados!$A$2:$ZZ$2635, 1122, MATCH($B$3, resultados!$A$1:$ZZ$1, 0))</f>
        <v/>
      </c>
    </row>
    <row r="1129">
      <c r="A1129">
        <f>INDEX(resultados!$A$2:$ZZ$2635, 1123, MATCH($B$1, resultados!$A$1:$ZZ$1, 0))</f>
        <v/>
      </c>
      <c r="B1129">
        <f>INDEX(resultados!$A$2:$ZZ$2635, 1123, MATCH($B$2, resultados!$A$1:$ZZ$1, 0))</f>
        <v/>
      </c>
      <c r="C1129">
        <f>INDEX(resultados!$A$2:$ZZ$2635, 1123, MATCH($B$3, resultados!$A$1:$ZZ$1, 0))</f>
        <v/>
      </c>
    </row>
    <row r="1130">
      <c r="A1130">
        <f>INDEX(resultados!$A$2:$ZZ$2635, 1124, MATCH($B$1, resultados!$A$1:$ZZ$1, 0))</f>
        <v/>
      </c>
      <c r="B1130">
        <f>INDEX(resultados!$A$2:$ZZ$2635, 1124, MATCH($B$2, resultados!$A$1:$ZZ$1, 0))</f>
        <v/>
      </c>
      <c r="C1130">
        <f>INDEX(resultados!$A$2:$ZZ$2635, 1124, MATCH($B$3, resultados!$A$1:$ZZ$1, 0))</f>
        <v/>
      </c>
    </row>
    <row r="1131">
      <c r="A1131">
        <f>INDEX(resultados!$A$2:$ZZ$2635, 1125, MATCH($B$1, resultados!$A$1:$ZZ$1, 0))</f>
        <v/>
      </c>
      <c r="B1131">
        <f>INDEX(resultados!$A$2:$ZZ$2635, 1125, MATCH($B$2, resultados!$A$1:$ZZ$1, 0))</f>
        <v/>
      </c>
      <c r="C1131">
        <f>INDEX(resultados!$A$2:$ZZ$2635, 1125, MATCH($B$3, resultados!$A$1:$ZZ$1, 0))</f>
        <v/>
      </c>
    </row>
    <row r="1132">
      <c r="A1132">
        <f>INDEX(resultados!$A$2:$ZZ$2635, 1126, MATCH($B$1, resultados!$A$1:$ZZ$1, 0))</f>
        <v/>
      </c>
      <c r="B1132">
        <f>INDEX(resultados!$A$2:$ZZ$2635, 1126, MATCH($B$2, resultados!$A$1:$ZZ$1, 0))</f>
        <v/>
      </c>
      <c r="C1132">
        <f>INDEX(resultados!$A$2:$ZZ$2635, 1126, MATCH($B$3, resultados!$A$1:$ZZ$1, 0))</f>
        <v/>
      </c>
    </row>
    <row r="1133">
      <c r="A1133">
        <f>INDEX(resultados!$A$2:$ZZ$2635, 1127, MATCH($B$1, resultados!$A$1:$ZZ$1, 0))</f>
        <v/>
      </c>
      <c r="B1133">
        <f>INDEX(resultados!$A$2:$ZZ$2635, 1127, MATCH($B$2, resultados!$A$1:$ZZ$1, 0))</f>
        <v/>
      </c>
      <c r="C1133">
        <f>INDEX(resultados!$A$2:$ZZ$2635, 1127, MATCH($B$3, resultados!$A$1:$ZZ$1, 0))</f>
        <v/>
      </c>
    </row>
    <row r="1134">
      <c r="A1134">
        <f>INDEX(resultados!$A$2:$ZZ$2635, 1128, MATCH($B$1, resultados!$A$1:$ZZ$1, 0))</f>
        <v/>
      </c>
      <c r="B1134">
        <f>INDEX(resultados!$A$2:$ZZ$2635, 1128, MATCH($B$2, resultados!$A$1:$ZZ$1, 0))</f>
        <v/>
      </c>
      <c r="C1134">
        <f>INDEX(resultados!$A$2:$ZZ$2635, 1128, MATCH($B$3, resultados!$A$1:$ZZ$1, 0))</f>
        <v/>
      </c>
    </row>
    <row r="1135">
      <c r="A1135">
        <f>INDEX(resultados!$A$2:$ZZ$2635, 1129, MATCH($B$1, resultados!$A$1:$ZZ$1, 0))</f>
        <v/>
      </c>
      <c r="B1135">
        <f>INDEX(resultados!$A$2:$ZZ$2635, 1129, MATCH($B$2, resultados!$A$1:$ZZ$1, 0))</f>
        <v/>
      </c>
      <c r="C1135">
        <f>INDEX(resultados!$A$2:$ZZ$2635, 1129, MATCH($B$3, resultados!$A$1:$ZZ$1, 0))</f>
        <v/>
      </c>
    </row>
    <row r="1136">
      <c r="A1136">
        <f>INDEX(resultados!$A$2:$ZZ$2635, 1130, MATCH($B$1, resultados!$A$1:$ZZ$1, 0))</f>
        <v/>
      </c>
      <c r="B1136">
        <f>INDEX(resultados!$A$2:$ZZ$2635, 1130, MATCH($B$2, resultados!$A$1:$ZZ$1, 0))</f>
        <v/>
      </c>
      <c r="C1136">
        <f>INDEX(resultados!$A$2:$ZZ$2635, 1130, MATCH($B$3, resultados!$A$1:$ZZ$1, 0))</f>
        <v/>
      </c>
    </row>
    <row r="1137">
      <c r="A1137">
        <f>INDEX(resultados!$A$2:$ZZ$2635, 1131, MATCH($B$1, resultados!$A$1:$ZZ$1, 0))</f>
        <v/>
      </c>
      <c r="B1137">
        <f>INDEX(resultados!$A$2:$ZZ$2635, 1131, MATCH($B$2, resultados!$A$1:$ZZ$1, 0))</f>
        <v/>
      </c>
      <c r="C1137">
        <f>INDEX(resultados!$A$2:$ZZ$2635, 1131, MATCH($B$3, resultados!$A$1:$ZZ$1, 0))</f>
        <v/>
      </c>
    </row>
    <row r="1138">
      <c r="A1138">
        <f>INDEX(resultados!$A$2:$ZZ$2635, 1132, MATCH($B$1, resultados!$A$1:$ZZ$1, 0))</f>
        <v/>
      </c>
      <c r="B1138">
        <f>INDEX(resultados!$A$2:$ZZ$2635, 1132, MATCH($B$2, resultados!$A$1:$ZZ$1, 0))</f>
        <v/>
      </c>
      <c r="C1138">
        <f>INDEX(resultados!$A$2:$ZZ$2635, 1132, MATCH($B$3, resultados!$A$1:$ZZ$1, 0))</f>
        <v/>
      </c>
    </row>
    <row r="1139">
      <c r="A1139">
        <f>INDEX(resultados!$A$2:$ZZ$2635, 1133, MATCH($B$1, resultados!$A$1:$ZZ$1, 0))</f>
        <v/>
      </c>
      <c r="B1139">
        <f>INDEX(resultados!$A$2:$ZZ$2635, 1133, MATCH($B$2, resultados!$A$1:$ZZ$1, 0))</f>
        <v/>
      </c>
      <c r="C1139">
        <f>INDEX(resultados!$A$2:$ZZ$2635, 1133, MATCH($B$3, resultados!$A$1:$ZZ$1, 0))</f>
        <v/>
      </c>
    </row>
    <row r="1140">
      <c r="A1140">
        <f>INDEX(resultados!$A$2:$ZZ$2635, 1134, MATCH($B$1, resultados!$A$1:$ZZ$1, 0))</f>
        <v/>
      </c>
      <c r="B1140">
        <f>INDEX(resultados!$A$2:$ZZ$2635, 1134, MATCH($B$2, resultados!$A$1:$ZZ$1, 0))</f>
        <v/>
      </c>
      <c r="C1140">
        <f>INDEX(resultados!$A$2:$ZZ$2635, 1134, MATCH($B$3, resultados!$A$1:$ZZ$1, 0))</f>
        <v/>
      </c>
    </row>
    <row r="1141">
      <c r="A1141">
        <f>INDEX(resultados!$A$2:$ZZ$2635, 1135, MATCH($B$1, resultados!$A$1:$ZZ$1, 0))</f>
        <v/>
      </c>
      <c r="B1141">
        <f>INDEX(resultados!$A$2:$ZZ$2635, 1135, MATCH($B$2, resultados!$A$1:$ZZ$1, 0))</f>
        <v/>
      </c>
      <c r="C1141">
        <f>INDEX(resultados!$A$2:$ZZ$2635, 1135, MATCH($B$3, resultados!$A$1:$ZZ$1, 0))</f>
        <v/>
      </c>
    </row>
    <row r="1142">
      <c r="A1142">
        <f>INDEX(resultados!$A$2:$ZZ$2635, 1136, MATCH($B$1, resultados!$A$1:$ZZ$1, 0))</f>
        <v/>
      </c>
      <c r="B1142">
        <f>INDEX(resultados!$A$2:$ZZ$2635, 1136, MATCH($B$2, resultados!$A$1:$ZZ$1, 0))</f>
        <v/>
      </c>
      <c r="C1142">
        <f>INDEX(resultados!$A$2:$ZZ$2635, 1136, MATCH($B$3, resultados!$A$1:$ZZ$1, 0))</f>
        <v/>
      </c>
    </row>
    <row r="1143">
      <c r="A1143">
        <f>INDEX(resultados!$A$2:$ZZ$2635, 1137, MATCH($B$1, resultados!$A$1:$ZZ$1, 0))</f>
        <v/>
      </c>
      <c r="B1143">
        <f>INDEX(resultados!$A$2:$ZZ$2635, 1137, MATCH($B$2, resultados!$A$1:$ZZ$1, 0))</f>
        <v/>
      </c>
      <c r="C1143">
        <f>INDEX(resultados!$A$2:$ZZ$2635, 1137, MATCH($B$3, resultados!$A$1:$ZZ$1, 0))</f>
        <v/>
      </c>
    </row>
    <row r="1144">
      <c r="A1144">
        <f>INDEX(resultados!$A$2:$ZZ$2635, 1138, MATCH($B$1, resultados!$A$1:$ZZ$1, 0))</f>
        <v/>
      </c>
      <c r="B1144">
        <f>INDEX(resultados!$A$2:$ZZ$2635, 1138, MATCH($B$2, resultados!$A$1:$ZZ$1, 0))</f>
        <v/>
      </c>
      <c r="C1144">
        <f>INDEX(resultados!$A$2:$ZZ$2635, 1138, MATCH($B$3, resultados!$A$1:$ZZ$1, 0))</f>
        <v/>
      </c>
    </row>
    <row r="1145">
      <c r="A1145">
        <f>INDEX(resultados!$A$2:$ZZ$2635, 1139, MATCH($B$1, resultados!$A$1:$ZZ$1, 0))</f>
        <v/>
      </c>
      <c r="B1145">
        <f>INDEX(resultados!$A$2:$ZZ$2635, 1139, MATCH($B$2, resultados!$A$1:$ZZ$1, 0))</f>
        <v/>
      </c>
      <c r="C1145">
        <f>INDEX(resultados!$A$2:$ZZ$2635, 1139, MATCH($B$3, resultados!$A$1:$ZZ$1, 0))</f>
        <v/>
      </c>
    </row>
    <row r="1146">
      <c r="A1146">
        <f>INDEX(resultados!$A$2:$ZZ$2635, 1140, MATCH($B$1, resultados!$A$1:$ZZ$1, 0))</f>
        <v/>
      </c>
      <c r="B1146">
        <f>INDEX(resultados!$A$2:$ZZ$2635, 1140, MATCH($B$2, resultados!$A$1:$ZZ$1, 0))</f>
        <v/>
      </c>
      <c r="C1146">
        <f>INDEX(resultados!$A$2:$ZZ$2635, 1140, MATCH($B$3, resultados!$A$1:$ZZ$1, 0))</f>
        <v/>
      </c>
    </row>
    <row r="1147">
      <c r="A1147">
        <f>INDEX(resultados!$A$2:$ZZ$2635, 1141, MATCH($B$1, resultados!$A$1:$ZZ$1, 0))</f>
        <v/>
      </c>
      <c r="B1147">
        <f>INDEX(resultados!$A$2:$ZZ$2635, 1141, MATCH($B$2, resultados!$A$1:$ZZ$1, 0))</f>
        <v/>
      </c>
      <c r="C1147">
        <f>INDEX(resultados!$A$2:$ZZ$2635, 1141, MATCH($B$3, resultados!$A$1:$ZZ$1, 0))</f>
        <v/>
      </c>
    </row>
    <row r="1148">
      <c r="A1148">
        <f>INDEX(resultados!$A$2:$ZZ$2635, 1142, MATCH($B$1, resultados!$A$1:$ZZ$1, 0))</f>
        <v/>
      </c>
      <c r="B1148">
        <f>INDEX(resultados!$A$2:$ZZ$2635, 1142, MATCH($B$2, resultados!$A$1:$ZZ$1, 0))</f>
        <v/>
      </c>
      <c r="C1148">
        <f>INDEX(resultados!$A$2:$ZZ$2635, 1142, MATCH($B$3, resultados!$A$1:$ZZ$1, 0))</f>
        <v/>
      </c>
    </row>
    <row r="1149">
      <c r="A1149">
        <f>INDEX(resultados!$A$2:$ZZ$2635, 1143, MATCH($B$1, resultados!$A$1:$ZZ$1, 0))</f>
        <v/>
      </c>
      <c r="B1149">
        <f>INDEX(resultados!$A$2:$ZZ$2635, 1143, MATCH($B$2, resultados!$A$1:$ZZ$1, 0))</f>
        <v/>
      </c>
      <c r="C1149">
        <f>INDEX(resultados!$A$2:$ZZ$2635, 1143, MATCH($B$3, resultados!$A$1:$ZZ$1, 0))</f>
        <v/>
      </c>
    </row>
    <row r="1150">
      <c r="A1150">
        <f>INDEX(resultados!$A$2:$ZZ$2635, 1144, MATCH($B$1, resultados!$A$1:$ZZ$1, 0))</f>
        <v/>
      </c>
      <c r="B1150">
        <f>INDEX(resultados!$A$2:$ZZ$2635, 1144, MATCH($B$2, resultados!$A$1:$ZZ$1, 0))</f>
        <v/>
      </c>
      <c r="C1150">
        <f>INDEX(resultados!$A$2:$ZZ$2635, 1144, MATCH($B$3, resultados!$A$1:$ZZ$1, 0))</f>
        <v/>
      </c>
    </row>
    <row r="1151">
      <c r="A1151">
        <f>INDEX(resultados!$A$2:$ZZ$2635, 1145, MATCH($B$1, resultados!$A$1:$ZZ$1, 0))</f>
        <v/>
      </c>
      <c r="B1151">
        <f>INDEX(resultados!$A$2:$ZZ$2635, 1145, MATCH($B$2, resultados!$A$1:$ZZ$1, 0))</f>
        <v/>
      </c>
      <c r="C1151">
        <f>INDEX(resultados!$A$2:$ZZ$2635, 1145, MATCH($B$3, resultados!$A$1:$ZZ$1, 0))</f>
        <v/>
      </c>
    </row>
    <row r="1152">
      <c r="A1152">
        <f>INDEX(resultados!$A$2:$ZZ$2635, 1146, MATCH($B$1, resultados!$A$1:$ZZ$1, 0))</f>
        <v/>
      </c>
      <c r="B1152">
        <f>INDEX(resultados!$A$2:$ZZ$2635, 1146, MATCH($B$2, resultados!$A$1:$ZZ$1, 0))</f>
        <v/>
      </c>
      <c r="C1152">
        <f>INDEX(resultados!$A$2:$ZZ$2635, 1146, MATCH($B$3, resultados!$A$1:$ZZ$1, 0))</f>
        <v/>
      </c>
    </row>
    <row r="1153">
      <c r="A1153">
        <f>INDEX(resultados!$A$2:$ZZ$2635, 1147, MATCH($B$1, resultados!$A$1:$ZZ$1, 0))</f>
        <v/>
      </c>
      <c r="B1153">
        <f>INDEX(resultados!$A$2:$ZZ$2635, 1147, MATCH($B$2, resultados!$A$1:$ZZ$1, 0))</f>
        <v/>
      </c>
      <c r="C1153">
        <f>INDEX(resultados!$A$2:$ZZ$2635, 1147, MATCH($B$3, resultados!$A$1:$ZZ$1, 0))</f>
        <v/>
      </c>
    </row>
    <row r="1154">
      <c r="A1154">
        <f>INDEX(resultados!$A$2:$ZZ$2635, 1148, MATCH($B$1, resultados!$A$1:$ZZ$1, 0))</f>
        <v/>
      </c>
      <c r="B1154">
        <f>INDEX(resultados!$A$2:$ZZ$2635, 1148, MATCH($B$2, resultados!$A$1:$ZZ$1, 0))</f>
        <v/>
      </c>
      <c r="C1154">
        <f>INDEX(resultados!$A$2:$ZZ$2635, 1148, MATCH($B$3, resultados!$A$1:$ZZ$1, 0))</f>
        <v/>
      </c>
    </row>
    <row r="1155">
      <c r="A1155">
        <f>INDEX(resultados!$A$2:$ZZ$2635, 1149, MATCH($B$1, resultados!$A$1:$ZZ$1, 0))</f>
        <v/>
      </c>
      <c r="B1155">
        <f>INDEX(resultados!$A$2:$ZZ$2635, 1149, MATCH($B$2, resultados!$A$1:$ZZ$1, 0))</f>
        <v/>
      </c>
      <c r="C1155">
        <f>INDEX(resultados!$A$2:$ZZ$2635, 1149, MATCH($B$3, resultados!$A$1:$ZZ$1, 0))</f>
        <v/>
      </c>
    </row>
    <row r="1156">
      <c r="A1156">
        <f>INDEX(resultados!$A$2:$ZZ$2635, 1150, MATCH($B$1, resultados!$A$1:$ZZ$1, 0))</f>
        <v/>
      </c>
      <c r="B1156">
        <f>INDEX(resultados!$A$2:$ZZ$2635, 1150, MATCH($B$2, resultados!$A$1:$ZZ$1, 0))</f>
        <v/>
      </c>
      <c r="C1156">
        <f>INDEX(resultados!$A$2:$ZZ$2635, 1150, MATCH($B$3, resultados!$A$1:$ZZ$1, 0))</f>
        <v/>
      </c>
    </row>
    <row r="1157">
      <c r="A1157">
        <f>INDEX(resultados!$A$2:$ZZ$2635, 1151, MATCH($B$1, resultados!$A$1:$ZZ$1, 0))</f>
        <v/>
      </c>
      <c r="B1157">
        <f>INDEX(resultados!$A$2:$ZZ$2635, 1151, MATCH($B$2, resultados!$A$1:$ZZ$1, 0))</f>
        <v/>
      </c>
      <c r="C1157">
        <f>INDEX(resultados!$A$2:$ZZ$2635, 1151, MATCH($B$3, resultados!$A$1:$ZZ$1, 0))</f>
        <v/>
      </c>
    </row>
    <row r="1158">
      <c r="A1158">
        <f>INDEX(resultados!$A$2:$ZZ$2635, 1152, MATCH($B$1, resultados!$A$1:$ZZ$1, 0))</f>
        <v/>
      </c>
      <c r="B1158">
        <f>INDEX(resultados!$A$2:$ZZ$2635, 1152, MATCH($B$2, resultados!$A$1:$ZZ$1, 0))</f>
        <v/>
      </c>
      <c r="C1158">
        <f>INDEX(resultados!$A$2:$ZZ$2635, 1152, MATCH($B$3, resultados!$A$1:$ZZ$1, 0))</f>
        <v/>
      </c>
    </row>
    <row r="1159">
      <c r="A1159">
        <f>INDEX(resultados!$A$2:$ZZ$2635, 1153, MATCH($B$1, resultados!$A$1:$ZZ$1, 0))</f>
        <v/>
      </c>
      <c r="B1159">
        <f>INDEX(resultados!$A$2:$ZZ$2635, 1153, MATCH($B$2, resultados!$A$1:$ZZ$1, 0))</f>
        <v/>
      </c>
      <c r="C1159">
        <f>INDEX(resultados!$A$2:$ZZ$2635, 1153, MATCH($B$3, resultados!$A$1:$ZZ$1, 0))</f>
        <v/>
      </c>
    </row>
    <row r="1160">
      <c r="A1160">
        <f>INDEX(resultados!$A$2:$ZZ$2635, 1154, MATCH($B$1, resultados!$A$1:$ZZ$1, 0))</f>
        <v/>
      </c>
      <c r="B1160">
        <f>INDEX(resultados!$A$2:$ZZ$2635, 1154, MATCH($B$2, resultados!$A$1:$ZZ$1, 0))</f>
        <v/>
      </c>
      <c r="C1160">
        <f>INDEX(resultados!$A$2:$ZZ$2635, 1154, MATCH($B$3, resultados!$A$1:$ZZ$1, 0))</f>
        <v/>
      </c>
    </row>
    <row r="1161">
      <c r="A1161">
        <f>INDEX(resultados!$A$2:$ZZ$2635, 1155, MATCH($B$1, resultados!$A$1:$ZZ$1, 0))</f>
        <v/>
      </c>
      <c r="B1161">
        <f>INDEX(resultados!$A$2:$ZZ$2635, 1155, MATCH($B$2, resultados!$A$1:$ZZ$1, 0))</f>
        <v/>
      </c>
      <c r="C1161">
        <f>INDEX(resultados!$A$2:$ZZ$2635, 1155, MATCH($B$3, resultados!$A$1:$ZZ$1, 0))</f>
        <v/>
      </c>
    </row>
    <row r="1162">
      <c r="A1162">
        <f>INDEX(resultados!$A$2:$ZZ$2635, 1156, MATCH($B$1, resultados!$A$1:$ZZ$1, 0))</f>
        <v/>
      </c>
      <c r="B1162">
        <f>INDEX(resultados!$A$2:$ZZ$2635, 1156, MATCH($B$2, resultados!$A$1:$ZZ$1, 0))</f>
        <v/>
      </c>
      <c r="C1162">
        <f>INDEX(resultados!$A$2:$ZZ$2635, 1156, MATCH($B$3, resultados!$A$1:$ZZ$1, 0))</f>
        <v/>
      </c>
    </row>
    <row r="1163">
      <c r="A1163">
        <f>INDEX(resultados!$A$2:$ZZ$2635, 1157, MATCH($B$1, resultados!$A$1:$ZZ$1, 0))</f>
        <v/>
      </c>
      <c r="B1163">
        <f>INDEX(resultados!$A$2:$ZZ$2635, 1157, MATCH($B$2, resultados!$A$1:$ZZ$1, 0))</f>
        <v/>
      </c>
      <c r="C1163">
        <f>INDEX(resultados!$A$2:$ZZ$2635, 1157, MATCH($B$3, resultados!$A$1:$ZZ$1, 0))</f>
        <v/>
      </c>
    </row>
    <row r="1164">
      <c r="A1164">
        <f>INDEX(resultados!$A$2:$ZZ$2635, 1158, MATCH($B$1, resultados!$A$1:$ZZ$1, 0))</f>
        <v/>
      </c>
      <c r="B1164">
        <f>INDEX(resultados!$A$2:$ZZ$2635, 1158, MATCH($B$2, resultados!$A$1:$ZZ$1, 0))</f>
        <v/>
      </c>
      <c r="C1164">
        <f>INDEX(resultados!$A$2:$ZZ$2635, 1158, MATCH($B$3, resultados!$A$1:$ZZ$1, 0))</f>
        <v/>
      </c>
    </row>
    <row r="1165">
      <c r="A1165">
        <f>INDEX(resultados!$A$2:$ZZ$2635, 1159, MATCH($B$1, resultados!$A$1:$ZZ$1, 0))</f>
        <v/>
      </c>
      <c r="B1165">
        <f>INDEX(resultados!$A$2:$ZZ$2635, 1159, MATCH($B$2, resultados!$A$1:$ZZ$1, 0))</f>
        <v/>
      </c>
      <c r="C1165">
        <f>INDEX(resultados!$A$2:$ZZ$2635, 1159, MATCH($B$3, resultados!$A$1:$ZZ$1, 0))</f>
        <v/>
      </c>
    </row>
    <row r="1166">
      <c r="A1166">
        <f>INDEX(resultados!$A$2:$ZZ$2635, 1160, MATCH($B$1, resultados!$A$1:$ZZ$1, 0))</f>
        <v/>
      </c>
      <c r="B1166">
        <f>INDEX(resultados!$A$2:$ZZ$2635, 1160, MATCH($B$2, resultados!$A$1:$ZZ$1, 0))</f>
        <v/>
      </c>
      <c r="C1166">
        <f>INDEX(resultados!$A$2:$ZZ$2635, 1160, MATCH($B$3, resultados!$A$1:$ZZ$1, 0))</f>
        <v/>
      </c>
    </row>
    <row r="1167">
      <c r="A1167">
        <f>INDEX(resultados!$A$2:$ZZ$2635, 1161, MATCH($B$1, resultados!$A$1:$ZZ$1, 0))</f>
        <v/>
      </c>
      <c r="B1167">
        <f>INDEX(resultados!$A$2:$ZZ$2635, 1161, MATCH($B$2, resultados!$A$1:$ZZ$1, 0))</f>
        <v/>
      </c>
      <c r="C1167">
        <f>INDEX(resultados!$A$2:$ZZ$2635, 1161, MATCH($B$3, resultados!$A$1:$ZZ$1, 0))</f>
        <v/>
      </c>
    </row>
    <row r="1168">
      <c r="A1168">
        <f>INDEX(resultados!$A$2:$ZZ$2635, 1162, MATCH($B$1, resultados!$A$1:$ZZ$1, 0))</f>
        <v/>
      </c>
      <c r="B1168">
        <f>INDEX(resultados!$A$2:$ZZ$2635, 1162, MATCH($B$2, resultados!$A$1:$ZZ$1, 0))</f>
        <v/>
      </c>
      <c r="C1168">
        <f>INDEX(resultados!$A$2:$ZZ$2635, 1162, MATCH($B$3, resultados!$A$1:$ZZ$1, 0))</f>
        <v/>
      </c>
    </row>
    <row r="1169">
      <c r="A1169">
        <f>INDEX(resultados!$A$2:$ZZ$2635, 1163, MATCH($B$1, resultados!$A$1:$ZZ$1, 0))</f>
        <v/>
      </c>
      <c r="B1169">
        <f>INDEX(resultados!$A$2:$ZZ$2635, 1163, MATCH($B$2, resultados!$A$1:$ZZ$1, 0))</f>
        <v/>
      </c>
      <c r="C1169">
        <f>INDEX(resultados!$A$2:$ZZ$2635, 1163, MATCH($B$3, resultados!$A$1:$ZZ$1, 0))</f>
        <v/>
      </c>
    </row>
    <row r="1170">
      <c r="A1170">
        <f>INDEX(resultados!$A$2:$ZZ$2635, 1164, MATCH($B$1, resultados!$A$1:$ZZ$1, 0))</f>
        <v/>
      </c>
      <c r="B1170">
        <f>INDEX(resultados!$A$2:$ZZ$2635, 1164, MATCH($B$2, resultados!$A$1:$ZZ$1, 0))</f>
        <v/>
      </c>
      <c r="C1170">
        <f>INDEX(resultados!$A$2:$ZZ$2635, 1164, MATCH($B$3, resultados!$A$1:$ZZ$1, 0))</f>
        <v/>
      </c>
    </row>
    <row r="1171">
      <c r="A1171">
        <f>INDEX(resultados!$A$2:$ZZ$2635, 1165, MATCH($B$1, resultados!$A$1:$ZZ$1, 0))</f>
        <v/>
      </c>
      <c r="B1171">
        <f>INDEX(resultados!$A$2:$ZZ$2635, 1165, MATCH($B$2, resultados!$A$1:$ZZ$1, 0))</f>
        <v/>
      </c>
      <c r="C1171">
        <f>INDEX(resultados!$A$2:$ZZ$2635, 1165, MATCH($B$3, resultados!$A$1:$ZZ$1, 0))</f>
        <v/>
      </c>
    </row>
    <row r="1172">
      <c r="A1172">
        <f>INDEX(resultados!$A$2:$ZZ$2635, 1166, MATCH($B$1, resultados!$A$1:$ZZ$1, 0))</f>
        <v/>
      </c>
      <c r="B1172">
        <f>INDEX(resultados!$A$2:$ZZ$2635, 1166, MATCH($B$2, resultados!$A$1:$ZZ$1, 0))</f>
        <v/>
      </c>
      <c r="C1172">
        <f>INDEX(resultados!$A$2:$ZZ$2635, 1166, MATCH($B$3, resultados!$A$1:$ZZ$1, 0))</f>
        <v/>
      </c>
    </row>
    <row r="1173">
      <c r="A1173">
        <f>INDEX(resultados!$A$2:$ZZ$2635, 1167, MATCH($B$1, resultados!$A$1:$ZZ$1, 0))</f>
        <v/>
      </c>
      <c r="B1173">
        <f>INDEX(resultados!$A$2:$ZZ$2635, 1167, MATCH($B$2, resultados!$A$1:$ZZ$1, 0))</f>
        <v/>
      </c>
      <c r="C1173">
        <f>INDEX(resultados!$A$2:$ZZ$2635, 1167, MATCH($B$3, resultados!$A$1:$ZZ$1, 0))</f>
        <v/>
      </c>
    </row>
    <row r="1174">
      <c r="A1174">
        <f>INDEX(resultados!$A$2:$ZZ$2635, 1168, MATCH($B$1, resultados!$A$1:$ZZ$1, 0))</f>
        <v/>
      </c>
      <c r="B1174">
        <f>INDEX(resultados!$A$2:$ZZ$2635, 1168, MATCH($B$2, resultados!$A$1:$ZZ$1, 0))</f>
        <v/>
      </c>
      <c r="C1174">
        <f>INDEX(resultados!$A$2:$ZZ$2635, 1168, MATCH($B$3, resultados!$A$1:$ZZ$1, 0))</f>
        <v/>
      </c>
    </row>
    <row r="1175">
      <c r="A1175">
        <f>INDEX(resultados!$A$2:$ZZ$2635, 1169, MATCH($B$1, resultados!$A$1:$ZZ$1, 0))</f>
        <v/>
      </c>
      <c r="B1175">
        <f>INDEX(resultados!$A$2:$ZZ$2635, 1169, MATCH($B$2, resultados!$A$1:$ZZ$1, 0))</f>
        <v/>
      </c>
      <c r="C1175">
        <f>INDEX(resultados!$A$2:$ZZ$2635, 1169, MATCH($B$3, resultados!$A$1:$ZZ$1, 0))</f>
        <v/>
      </c>
    </row>
    <row r="1176">
      <c r="A1176">
        <f>INDEX(resultados!$A$2:$ZZ$2635, 1170, MATCH($B$1, resultados!$A$1:$ZZ$1, 0))</f>
        <v/>
      </c>
      <c r="B1176">
        <f>INDEX(resultados!$A$2:$ZZ$2635, 1170, MATCH($B$2, resultados!$A$1:$ZZ$1, 0))</f>
        <v/>
      </c>
      <c r="C1176">
        <f>INDEX(resultados!$A$2:$ZZ$2635, 1170, MATCH($B$3, resultados!$A$1:$ZZ$1, 0))</f>
        <v/>
      </c>
    </row>
    <row r="1177">
      <c r="A1177">
        <f>INDEX(resultados!$A$2:$ZZ$2635, 1171, MATCH($B$1, resultados!$A$1:$ZZ$1, 0))</f>
        <v/>
      </c>
      <c r="B1177">
        <f>INDEX(resultados!$A$2:$ZZ$2635, 1171, MATCH($B$2, resultados!$A$1:$ZZ$1, 0))</f>
        <v/>
      </c>
      <c r="C1177">
        <f>INDEX(resultados!$A$2:$ZZ$2635, 1171, MATCH($B$3, resultados!$A$1:$ZZ$1, 0))</f>
        <v/>
      </c>
    </row>
    <row r="1178">
      <c r="A1178">
        <f>INDEX(resultados!$A$2:$ZZ$2635, 1172, MATCH($B$1, resultados!$A$1:$ZZ$1, 0))</f>
        <v/>
      </c>
      <c r="B1178">
        <f>INDEX(resultados!$A$2:$ZZ$2635, 1172, MATCH($B$2, resultados!$A$1:$ZZ$1, 0))</f>
        <v/>
      </c>
      <c r="C1178">
        <f>INDEX(resultados!$A$2:$ZZ$2635, 1172, MATCH($B$3, resultados!$A$1:$ZZ$1, 0))</f>
        <v/>
      </c>
    </row>
    <row r="1179">
      <c r="A1179">
        <f>INDEX(resultados!$A$2:$ZZ$2635, 1173, MATCH($B$1, resultados!$A$1:$ZZ$1, 0))</f>
        <v/>
      </c>
      <c r="B1179">
        <f>INDEX(resultados!$A$2:$ZZ$2635, 1173, MATCH($B$2, resultados!$A$1:$ZZ$1, 0))</f>
        <v/>
      </c>
      <c r="C1179">
        <f>INDEX(resultados!$A$2:$ZZ$2635, 1173, MATCH($B$3, resultados!$A$1:$ZZ$1, 0))</f>
        <v/>
      </c>
    </row>
    <row r="1180">
      <c r="A1180">
        <f>INDEX(resultados!$A$2:$ZZ$2635, 1174, MATCH($B$1, resultados!$A$1:$ZZ$1, 0))</f>
        <v/>
      </c>
      <c r="B1180">
        <f>INDEX(resultados!$A$2:$ZZ$2635, 1174, MATCH($B$2, resultados!$A$1:$ZZ$1, 0))</f>
        <v/>
      </c>
      <c r="C1180">
        <f>INDEX(resultados!$A$2:$ZZ$2635, 1174, MATCH($B$3, resultados!$A$1:$ZZ$1, 0))</f>
        <v/>
      </c>
    </row>
    <row r="1181">
      <c r="A1181">
        <f>INDEX(resultados!$A$2:$ZZ$2635, 1175, MATCH($B$1, resultados!$A$1:$ZZ$1, 0))</f>
        <v/>
      </c>
      <c r="B1181">
        <f>INDEX(resultados!$A$2:$ZZ$2635, 1175, MATCH($B$2, resultados!$A$1:$ZZ$1, 0))</f>
        <v/>
      </c>
      <c r="C1181">
        <f>INDEX(resultados!$A$2:$ZZ$2635, 1175, MATCH($B$3, resultados!$A$1:$ZZ$1, 0))</f>
        <v/>
      </c>
    </row>
    <row r="1182">
      <c r="A1182">
        <f>INDEX(resultados!$A$2:$ZZ$2635, 1176, MATCH($B$1, resultados!$A$1:$ZZ$1, 0))</f>
        <v/>
      </c>
      <c r="B1182">
        <f>INDEX(resultados!$A$2:$ZZ$2635, 1176, MATCH($B$2, resultados!$A$1:$ZZ$1, 0))</f>
        <v/>
      </c>
      <c r="C1182">
        <f>INDEX(resultados!$A$2:$ZZ$2635, 1176, MATCH($B$3, resultados!$A$1:$ZZ$1, 0))</f>
        <v/>
      </c>
    </row>
    <row r="1183">
      <c r="A1183">
        <f>INDEX(resultados!$A$2:$ZZ$2635, 1177, MATCH($B$1, resultados!$A$1:$ZZ$1, 0))</f>
        <v/>
      </c>
      <c r="B1183">
        <f>INDEX(resultados!$A$2:$ZZ$2635, 1177, MATCH($B$2, resultados!$A$1:$ZZ$1, 0))</f>
        <v/>
      </c>
      <c r="C1183">
        <f>INDEX(resultados!$A$2:$ZZ$2635, 1177, MATCH($B$3, resultados!$A$1:$ZZ$1, 0))</f>
        <v/>
      </c>
    </row>
    <row r="1184">
      <c r="A1184">
        <f>INDEX(resultados!$A$2:$ZZ$2635, 1178, MATCH($B$1, resultados!$A$1:$ZZ$1, 0))</f>
        <v/>
      </c>
      <c r="B1184">
        <f>INDEX(resultados!$A$2:$ZZ$2635, 1178, MATCH($B$2, resultados!$A$1:$ZZ$1, 0))</f>
        <v/>
      </c>
      <c r="C1184">
        <f>INDEX(resultados!$A$2:$ZZ$2635, 1178, MATCH($B$3, resultados!$A$1:$ZZ$1, 0))</f>
        <v/>
      </c>
    </row>
    <row r="1185">
      <c r="A1185">
        <f>INDEX(resultados!$A$2:$ZZ$2635, 1179, MATCH($B$1, resultados!$A$1:$ZZ$1, 0))</f>
        <v/>
      </c>
      <c r="B1185">
        <f>INDEX(resultados!$A$2:$ZZ$2635, 1179, MATCH($B$2, resultados!$A$1:$ZZ$1, 0))</f>
        <v/>
      </c>
      <c r="C1185">
        <f>INDEX(resultados!$A$2:$ZZ$2635, 1179, MATCH($B$3, resultados!$A$1:$ZZ$1, 0))</f>
        <v/>
      </c>
    </row>
    <row r="1186">
      <c r="A1186">
        <f>INDEX(resultados!$A$2:$ZZ$2635, 1180, MATCH($B$1, resultados!$A$1:$ZZ$1, 0))</f>
        <v/>
      </c>
      <c r="B1186">
        <f>INDEX(resultados!$A$2:$ZZ$2635, 1180, MATCH($B$2, resultados!$A$1:$ZZ$1, 0))</f>
        <v/>
      </c>
      <c r="C1186">
        <f>INDEX(resultados!$A$2:$ZZ$2635, 1180, MATCH($B$3, resultados!$A$1:$ZZ$1, 0))</f>
        <v/>
      </c>
    </row>
    <row r="1187">
      <c r="A1187">
        <f>INDEX(resultados!$A$2:$ZZ$2635, 1181, MATCH($B$1, resultados!$A$1:$ZZ$1, 0))</f>
        <v/>
      </c>
      <c r="B1187">
        <f>INDEX(resultados!$A$2:$ZZ$2635, 1181, MATCH($B$2, resultados!$A$1:$ZZ$1, 0))</f>
        <v/>
      </c>
      <c r="C1187">
        <f>INDEX(resultados!$A$2:$ZZ$2635, 1181, MATCH($B$3, resultados!$A$1:$ZZ$1, 0))</f>
        <v/>
      </c>
    </row>
    <row r="1188">
      <c r="A1188">
        <f>INDEX(resultados!$A$2:$ZZ$2635, 1182, MATCH($B$1, resultados!$A$1:$ZZ$1, 0))</f>
        <v/>
      </c>
      <c r="B1188">
        <f>INDEX(resultados!$A$2:$ZZ$2635, 1182, MATCH($B$2, resultados!$A$1:$ZZ$1, 0))</f>
        <v/>
      </c>
      <c r="C1188">
        <f>INDEX(resultados!$A$2:$ZZ$2635, 1182, MATCH($B$3, resultados!$A$1:$ZZ$1, 0))</f>
        <v/>
      </c>
    </row>
    <row r="1189">
      <c r="A1189">
        <f>INDEX(resultados!$A$2:$ZZ$2635, 1183, MATCH($B$1, resultados!$A$1:$ZZ$1, 0))</f>
        <v/>
      </c>
      <c r="B1189">
        <f>INDEX(resultados!$A$2:$ZZ$2635, 1183, MATCH($B$2, resultados!$A$1:$ZZ$1, 0))</f>
        <v/>
      </c>
      <c r="C1189">
        <f>INDEX(resultados!$A$2:$ZZ$2635, 1183, MATCH($B$3, resultados!$A$1:$ZZ$1, 0))</f>
        <v/>
      </c>
    </row>
    <row r="1190">
      <c r="A1190">
        <f>INDEX(resultados!$A$2:$ZZ$2635, 1184, MATCH($B$1, resultados!$A$1:$ZZ$1, 0))</f>
        <v/>
      </c>
      <c r="B1190">
        <f>INDEX(resultados!$A$2:$ZZ$2635, 1184, MATCH($B$2, resultados!$A$1:$ZZ$1, 0))</f>
        <v/>
      </c>
      <c r="C1190">
        <f>INDEX(resultados!$A$2:$ZZ$2635, 1184, MATCH($B$3, resultados!$A$1:$ZZ$1, 0))</f>
        <v/>
      </c>
    </row>
    <row r="1191">
      <c r="A1191">
        <f>INDEX(resultados!$A$2:$ZZ$2635, 1185, MATCH($B$1, resultados!$A$1:$ZZ$1, 0))</f>
        <v/>
      </c>
      <c r="B1191">
        <f>INDEX(resultados!$A$2:$ZZ$2635, 1185, MATCH($B$2, resultados!$A$1:$ZZ$1, 0))</f>
        <v/>
      </c>
      <c r="C1191">
        <f>INDEX(resultados!$A$2:$ZZ$2635, 1185, MATCH($B$3, resultados!$A$1:$ZZ$1, 0))</f>
        <v/>
      </c>
    </row>
    <row r="1192">
      <c r="A1192">
        <f>INDEX(resultados!$A$2:$ZZ$2635, 1186, MATCH($B$1, resultados!$A$1:$ZZ$1, 0))</f>
        <v/>
      </c>
      <c r="B1192">
        <f>INDEX(resultados!$A$2:$ZZ$2635, 1186, MATCH($B$2, resultados!$A$1:$ZZ$1, 0))</f>
        <v/>
      </c>
      <c r="C1192">
        <f>INDEX(resultados!$A$2:$ZZ$2635, 1186, MATCH($B$3, resultados!$A$1:$ZZ$1, 0))</f>
        <v/>
      </c>
    </row>
    <row r="1193">
      <c r="A1193">
        <f>INDEX(resultados!$A$2:$ZZ$2635, 1187, MATCH($B$1, resultados!$A$1:$ZZ$1, 0))</f>
        <v/>
      </c>
      <c r="B1193">
        <f>INDEX(resultados!$A$2:$ZZ$2635, 1187, MATCH($B$2, resultados!$A$1:$ZZ$1, 0))</f>
        <v/>
      </c>
      <c r="C1193">
        <f>INDEX(resultados!$A$2:$ZZ$2635, 1187, MATCH($B$3, resultados!$A$1:$ZZ$1, 0))</f>
        <v/>
      </c>
    </row>
    <row r="1194">
      <c r="A1194">
        <f>INDEX(resultados!$A$2:$ZZ$2635, 1188, MATCH($B$1, resultados!$A$1:$ZZ$1, 0))</f>
        <v/>
      </c>
      <c r="B1194">
        <f>INDEX(resultados!$A$2:$ZZ$2635, 1188, MATCH($B$2, resultados!$A$1:$ZZ$1, 0))</f>
        <v/>
      </c>
      <c r="C1194">
        <f>INDEX(resultados!$A$2:$ZZ$2635, 1188, MATCH($B$3, resultados!$A$1:$ZZ$1, 0))</f>
        <v/>
      </c>
    </row>
    <row r="1195">
      <c r="A1195">
        <f>INDEX(resultados!$A$2:$ZZ$2635, 1189, MATCH($B$1, resultados!$A$1:$ZZ$1, 0))</f>
        <v/>
      </c>
      <c r="B1195">
        <f>INDEX(resultados!$A$2:$ZZ$2635, 1189, MATCH($B$2, resultados!$A$1:$ZZ$1, 0))</f>
        <v/>
      </c>
      <c r="C1195">
        <f>INDEX(resultados!$A$2:$ZZ$2635, 1189, MATCH($B$3, resultados!$A$1:$ZZ$1, 0))</f>
        <v/>
      </c>
    </row>
    <row r="1196">
      <c r="A1196">
        <f>INDEX(resultados!$A$2:$ZZ$2635, 1190, MATCH($B$1, resultados!$A$1:$ZZ$1, 0))</f>
        <v/>
      </c>
      <c r="B1196">
        <f>INDEX(resultados!$A$2:$ZZ$2635, 1190, MATCH($B$2, resultados!$A$1:$ZZ$1, 0))</f>
        <v/>
      </c>
      <c r="C1196">
        <f>INDEX(resultados!$A$2:$ZZ$2635, 1190, MATCH($B$3, resultados!$A$1:$ZZ$1, 0))</f>
        <v/>
      </c>
    </row>
    <row r="1197">
      <c r="A1197">
        <f>INDEX(resultados!$A$2:$ZZ$2635, 1191, MATCH($B$1, resultados!$A$1:$ZZ$1, 0))</f>
        <v/>
      </c>
      <c r="B1197">
        <f>INDEX(resultados!$A$2:$ZZ$2635, 1191, MATCH($B$2, resultados!$A$1:$ZZ$1, 0))</f>
        <v/>
      </c>
      <c r="C1197">
        <f>INDEX(resultados!$A$2:$ZZ$2635, 1191, MATCH($B$3, resultados!$A$1:$ZZ$1, 0))</f>
        <v/>
      </c>
    </row>
    <row r="1198">
      <c r="A1198">
        <f>INDEX(resultados!$A$2:$ZZ$2635, 1192, MATCH($B$1, resultados!$A$1:$ZZ$1, 0))</f>
        <v/>
      </c>
      <c r="B1198">
        <f>INDEX(resultados!$A$2:$ZZ$2635, 1192, MATCH($B$2, resultados!$A$1:$ZZ$1, 0))</f>
        <v/>
      </c>
      <c r="C1198">
        <f>INDEX(resultados!$A$2:$ZZ$2635, 1192, MATCH($B$3, resultados!$A$1:$ZZ$1, 0))</f>
        <v/>
      </c>
    </row>
    <row r="1199">
      <c r="A1199">
        <f>INDEX(resultados!$A$2:$ZZ$2635, 1193, MATCH($B$1, resultados!$A$1:$ZZ$1, 0))</f>
        <v/>
      </c>
      <c r="B1199">
        <f>INDEX(resultados!$A$2:$ZZ$2635, 1193, MATCH($B$2, resultados!$A$1:$ZZ$1, 0))</f>
        <v/>
      </c>
      <c r="C1199">
        <f>INDEX(resultados!$A$2:$ZZ$2635, 1193, MATCH($B$3, resultados!$A$1:$ZZ$1, 0))</f>
        <v/>
      </c>
    </row>
    <row r="1200">
      <c r="A1200">
        <f>INDEX(resultados!$A$2:$ZZ$2635, 1194, MATCH($B$1, resultados!$A$1:$ZZ$1, 0))</f>
        <v/>
      </c>
      <c r="B1200">
        <f>INDEX(resultados!$A$2:$ZZ$2635, 1194, MATCH($B$2, resultados!$A$1:$ZZ$1, 0))</f>
        <v/>
      </c>
      <c r="C1200">
        <f>INDEX(resultados!$A$2:$ZZ$2635, 1194, MATCH($B$3, resultados!$A$1:$ZZ$1, 0))</f>
        <v/>
      </c>
    </row>
    <row r="1201">
      <c r="A1201">
        <f>INDEX(resultados!$A$2:$ZZ$2635, 1195, MATCH($B$1, resultados!$A$1:$ZZ$1, 0))</f>
        <v/>
      </c>
      <c r="B1201">
        <f>INDEX(resultados!$A$2:$ZZ$2635, 1195, MATCH($B$2, resultados!$A$1:$ZZ$1, 0))</f>
        <v/>
      </c>
      <c r="C1201">
        <f>INDEX(resultados!$A$2:$ZZ$2635, 1195, MATCH($B$3, resultados!$A$1:$ZZ$1, 0))</f>
        <v/>
      </c>
    </row>
    <row r="1202">
      <c r="A1202">
        <f>INDEX(resultados!$A$2:$ZZ$2635, 1196, MATCH($B$1, resultados!$A$1:$ZZ$1, 0))</f>
        <v/>
      </c>
      <c r="B1202">
        <f>INDEX(resultados!$A$2:$ZZ$2635, 1196, MATCH($B$2, resultados!$A$1:$ZZ$1, 0))</f>
        <v/>
      </c>
      <c r="C1202">
        <f>INDEX(resultados!$A$2:$ZZ$2635, 1196, MATCH($B$3, resultados!$A$1:$ZZ$1, 0))</f>
        <v/>
      </c>
    </row>
    <row r="1203">
      <c r="A1203">
        <f>INDEX(resultados!$A$2:$ZZ$2635, 1197, MATCH($B$1, resultados!$A$1:$ZZ$1, 0))</f>
        <v/>
      </c>
      <c r="B1203">
        <f>INDEX(resultados!$A$2:$ZZ$2635, 1197, MATCH($B$2, resultados!$A$1:$ZZ$1, 0))</f>
        <v/>
      </c>
      <c r="C1203">
        <f>INDEX(resultados!$A$2:$ZZ$2635, 1197, MATCH($B$3, resultados!$A$1:$ZZ$1, 0))</f>
        <v/>
      </c>
    </row>
    <row r="1204">
      <c r="A1204">
        <f>INDEX(resultados!$A$2:$ZZ$2635, 1198, MATCH($B$1, resultados!$A$1:$ZZ$1, 0))</f>
        <v/>
      </c>
      <c r="B1204">
        <f>INDEX(resultados!$A$2:$ZZ$2635, 1198, MATCH($B$2, resultados!$A$1:$ZZ$1, 0))</f>
        <v/>
      </c>
      <c r="C1204">
        <f>INDEX(resultados!$A$2:$ZZ$2635, 1198, MATCH($B$3, resultados!$A$1:$ZZ$1, 0))</f>
        <v/>
      </c>
    </row>
    <row r="1205">
      <c r="A1205">
        <f>INDEX(resultados!$A$2:$ZZ$2635, 1199, MATCH($B$1, resultados!$A$1:$ZZ$1, 0))</f>
        <v/>
      </c>
      <c r="B1205">
        <f>INDEX(resultados!$A$2:$ZZ$2635, 1199, MATCH($B$2, resultados!$A$1:$ZZ$1, 0))</f>
        <v/>
      </c>
      <c r="C1205">
        <f>INDEX(resultados!$A$2:$ZZ$2635, 1199, MATCH($B$3, resultados!$A$1:$ZZ$1, 0))</f>
        <v/>
      </c>
    </row>
    <row r="1206">
      <c r="A1206">
        <f>INDEX(resultados!$A$2:$ZZ$2635, 1200, MATCH($B$1, resultados!$A$1:$ZZ$1, 0))</f>
        <v/>
      </c>
      <c r="B1206">
        <f>INDEX(resultados!$A$2:$ZZ$2635, 1200, MATCH($B$2, resultados!$A$1:$ZZ$1, 0))</f>
        <v/>
      </c>
      <c r="C1206">
        <f>INDEX(resultados!$A$2:$ZZ$2635, 1200, MATCH($B$3, resultados!$A$1:$ZZ$1, 0))</f>
        <v/>
      </c>
    </row>
    <row r="1207">
      <c r="A1207">
        <f>INDEX(resultados!$A$2:$ZZ$2635, 1201, MATCH($B$1, resultados!$A$1:$ZZ$1, 0))</f>
        <v/>
      </c>
      <c r="B1207">
        <f>INDEX(resultados!$A$2:$ZZ$2635, 1201, MATCH($B$2, resultados!$A$1:$ZZ$1, 0))</f>
        <v/>
      </c>
      <c r="C1207">
        <f>INDEX(resultados!$A$2:$ZZ$2635, 1201, MATCH($B$3, resultados!$A$1:$ZZ$1, 0))</f>
        <v/>
      </c>
    </row>
    <row r="1208">
      <c r="A1208">
        <f>INDEX(resultados!$A$2:$ZZ$2635, 1202, MATCH($B$1, resultados!$A$1:$ZZ$1, 0))</f>
        <v/>
      </c>
      <c r="B1208">
        <f>INDEX(resultados!$A$2:$ZZ$2635, 1202, MATCH($B$2, resultados!$A$1:$ZZ$1, 0))</f>
        <v/>
      </c>
      <c r="C1208">
        <f>INDEX(resultados!$A$2:$ZZ$2635, 1202, MATCH($B$3, resultados!$A$1:$ZZ$1, 0))</f>
        <v/>
      </c>
    </row>
    <row r="1209">
      <c r="A1209">
        <f>INDEX(resultados!$A$2:$ZZ$2635, 1203, MATCH($B$1, resultados!$A$1:$ZZ$1, 0))</f>
        <v/>
      </c>
      <c r="B1209">
        <f>INDEX(resultados!$A$2:$ZZ$2635, 1203, MATCH($B$2, resultados!$A$1:$ZZ$1, 0))</f>
        <v/>
      </c>
      <c r="C1209">
        <f>INDEX(resultados!$A$2:$ZZ$2635, 1203, MATCH($B$3, resultados!$A$1:$ZZ$1, 0))</f>
        <v/>
      </c>
    </row>
    <row r="1210">
      <c r="A1210">
        <f>INDEX(resultados!$A$2:$ZZ$2635, 1204, MATCH($B$1, resultados!$A$1:$ZZ$1, 0))</f>
        <v/>
      </c>
      <c r="B1210">
        <f>INDEX(resultados!$A$2:$ZZ$2635, 1204, MATCH($B$2, resultados!$A$1:$ZZ$1, 0))</f>
        <v/>
      </c>
      <c r="C1210">
        <f>INDEX(resultados!$A$2:$ZZ$2635, 1204, MATCH($B$3, resultados!$A$1:$ZZ$1, 0))</f>
        <v/>
      </c>
    </row>
    <row r="1211">
      <c r="A1211">
        <f>INDEX(resultados!$A$2:$ZZ$2635, 1205, MATCH($B$1, resultados!$A$1:$ZZ$1, 0))</f>
        <v/>
      </c>
      <c r="B1211">
        <f>INDEX(resultados!$A$2:$ZZ$2635, 1205, MATCH($B$2, resultados!$A$1:$ZZ$1, 0))</f>
        <v/>
      </c>
      <c r="C1211">
        <f>INDEX(resultados!$A$2:$ZZ$2635, 1205, MATCH($B$3, resultados!$A$1:$ZZ$1, 0))</f>
        <v/>
      </c>
    </row>
    <row r="1212">
      <c r="A1212">
        <f>INDEX(resultados!$A$2:$ZZ$2635, 1206, MATCH($B$1, resultados!$A$1:$ZZ$1, 0))</f>
        <v/>
      </c>
      <c r="B1212">
        <f>INDEX(resultados!$A$2:$ZZ$2635, 1206, MATCH($B$2, resultados!$A$1:$ZZ$1, 0))</f>
        <v/>
      </c>
      <c r="C1212">
        <f>INDEX(resultados!$A$2:$ZZ$2635, 1206, MATCH($B$3, resultados!$A$1:$ZZ$1, 0))</f>
        <v/>
      </c>
    </row>
    <row r="1213">
      <c r="A1213">
        <f>INDEX(resultados!$A$2:$ZZ$2635, 1207, MATCH($B$1, resultados!$A$1:$ZZ$1, 0))</f>
        <v/>
      </c>
      <c r="B1213">
        <f>INDEX(resultados!$A$2:$ZZ$2635, 1207, MATCH($B$2, resultados!$A$1:$ZZ$1, 0))</f>
        <v/>
      </c>
      <c r="C1213">
        <f>INDEX(resultados!$A$2:$ZZ$2635, 1207, MATCH($B$3, resultados!$A$1:$ZZ$1, 0))</f>
        <v/>
      </c>
    </row>
    <row r="1214">
      <c r="A1214">
        <f>INDEX(resultados!$A$2:$ZZ$2635, 1208, MATCH($B$1, resultados!$A$1:$ZZ$1, 0))</f>
        <v/>
      </c>
      <c r="B1214">
        <f>INDEX(resultados!$A$2:$ZZ$2635, 1208, MATCH($B$2, resultados!$A$1:$ZZ$1, 0))</f>
        <v/>
      </c>
      <c r="C1214">
        <f>INDEX(resultados!$A$2:$ZZ$2635, 1208, MATCH($B$3, resultados!$A$1:$ZZ$1, 0))</f>
        <v/>
      </c>
    </row>
    <row r="1215">
      <c r="A1215">
        <f>INDEX(resultados!$A$2:$ZZ$2635, 1209, MATCH($B$1, resultados!$A$1:$ZZ$1, 0))</f>
        <v/>
      </c>
      <c r="B1215">
        <f>INDEX(resultados!$A$2:$ZZ$2635, 1209, MATCH($B$2, resultados!$A$1:$ZZ$1, 0))</f>
        <v/>
      </c>
      <c r="C1215">
        <f>INDEX(resultados!$A$2:$ZZ$2635, 1209, MATCH($B$3, resultados!$A$1:$ZZ$1, 0))</f>
        <v/>
      </c>
    </row>
    <row r="1216">
      <c r="A1216">
        <f>INDEX(resultados!$A$2:$ZZ$2635, 1210, MATCH($B$1, resultados!$A$1:$ZZ$1, 0))</f>
        <v/>
      </c>
      <c r="B1216">
        <f>INDEX(resultados!$A$2:$ZZ$2635, 1210, MATCH($B$2, resultados!$A$1:$ZZ$1, 0))</f>
        <v/>
      </c>
      <c r="C1216">
        <f>INDEX(resultados!$A$2:$ZZ$2635, 1210, MATCH($B$3, resultados!$A$1:$ZZ$1, 0))</f>
        <v/>
      </c>
    </row>
    <row r="1217">
      <c r="A1217">
        <f>INDEX(resultados!$A$2:$ZZ$2635, 1211, MATCH($B$1, resultados!$A$1:$ZZ$1, 0))</f>
        <v/>
      </c>
      <c r="B1217">
        <f>INDEX(resultados!$A$2:$ZZ$2635, 1211, MATCH($B$2, resultados!$A$1:$ZZ$1, 0))</f>
        <v/>
      </c>
      <c r="C1217">
        <f>INDEX(resultados!$A$2:$ZZ$2635, 1211, MATCH($B$3, resultados!$A$1:$ZZ$1, 0))</f>
        <v/>
      </c>
    </row>
    <row r="1218">
      <c r="A1218">
        <f>INDEX(resultados!$A$2:$ZZ$2635, 1212, MATCH($B$1, resultados!$A$1:$ZZ$1, 0))</f>
        <v/>
      </c>
      <c r="B1218">
        <f>INDEX(resultados!$A$2:$ZZ$2635, 1212, MATCH($B$2, resultados!$A$1:$ZZ$1, 0))</f>
        <v/>
      </c>
      <c r="C1218">
        <f>INDEX(resultados!$A$2:$ZZ$2635, 1212, MATCH($B$3, resultados!$A$1:$ZZ$1, 0))</f>
        <v/>
      </c>
    </row>
    <row r="1219">
      <c r="A1219">
        <f>INDEX(resultados!$A$2:$ZZ$2635, 1213, MATCH($B$1, resultados!$A$1:$ZZ$1, 0))</f>
        <v/>
      </c>
      <c r="B1219">
        <f>INDEX(resultados!$A$2:$ZZ$2635, 1213, MATCH($B$2, resultados!$A$1:$ZZ$1, 0))</f>
        <v/>
      </c>
      <c r="C1219">
        <f>INDEX(resultados!$A$2:$ZZ$2635, 1213, MATCH($B$3, resultados!$A$1:$ZZ$1, 0))</f>
        <v/>
      </c>
    </row>
    <row r="1220">
      <c r="A1220">
        <f>INDEX(resultados!$A$2:$ZZ$2635, 1214, MATCH($B$1, resultados!$A$1:$ZZ$1, 0))</f>
        <v/>
      </c>
      <c r="B1220">
        <f>INDEX(resultados!$A$2:$ZZ$2635, 1214, MATCH($B$2, resultados!$A$1:$ZZ$1, 0))</f>
        <v/>
      </c>
      <c r="C1220">
        <f>INDEX(resultados!$A$2:$ZZ$2635, 1214, MATCH($B$3, resultados!$A$1:$ZZ$1, 0))</f>
        <v/>
      </c>
    </row>
    <row r="1221">
      <c r="A1221">
        <f>INDEX(resultados!$A$2:$ZZ$2635, 1215, MATCH($B$1, resultados!$A$1:$ZZ$1, 0))</f>
        <v/>
      </c>
      <c r="B1221">
        <f>INDEX(resultados!$A$2:$ZZ$2635, 1215, MATCH($B$2, resultados!$A$1:$ZZ$1, 0))</f>
        <v/>
      </c>
      <c r="C1221">
        <f>INDEX(resultados!$A$2:$ZZ$2635, 1215, MATCH($B$3, resultados!$A$1:$ZZ$1, 0))</f>
        <v/>
      </c>
    </row>
    <row r="1222">
      <c r="A1222">
        <f>INDEX(resultados!$A$2:$ZZ$2635, 1216, MATCH($B$1, resultados!$A$1:$ZZ$1, 0))</f>
        <v/>
      </c>
      <c r="B1222">
        <f>INDEX(resultados!$A$2:$ZZ$2635, 1216, MATCH($B$2, resultados!$A$1:$ZZ$1, 0))</f>
        <v/>
      </c>
      <c r="C1222">
        <f>INDEX(resultados!$A$2:$ZZ$2635, 1216, MATCH($B$3, resultados!$A$1:$ZZ$1, 0))</f>
        <v/>
      </c>
    </row>
    <row r="1223">
      <c r="A1223">
        <f>INDEX(resultados!$A$2:$ZZ$2635, 1217, MATCH($B$1, resultados!$A$1:$ZZ$1, 0))</f>
        <v/>
      </c>
      <c r="B1223">
        <f>INDEX(resultados!$A$2:$ZZ$2635, 1217, MATCH($B$2, resultados!$A$1:$ZZ$1, 0))</f>
        <v/>
      </c>
      <c r="C1223">
        <f>INDEX(resultados!$A$2:$ZZ$2635, 1217, MATCH($B$3, resultados!$A$1:$ZZ$1, 0))</f>
        <v/>
      </c>
    </row>
    <row r="1224">
      <c r="A1224">
        <f>INDEX(resultados!$A$2:$ZZ$2635, 1218, MATCH($B$1, resultados!$A$1:$ZZ$1, 0))</f>
        <v/>
      </c>
      <c r="B1224">
        <f>INDEX(resultados!$A$2:$ZZ$2635, 1218, MATCH($B$2, resultados!$A$1:$ZZ$1, 0))</f>
        <v/>
      </c>
      <c r="C1224">
        <f>INDEX(resultados!$A$2:$ZZ$2635, 1218, MATCH($B$3, resultados!$A$1:$ZZ$1, 0))</f>
        <v/>
      </c>
    </row>
    <row r="1225">
      <c r="A1225">
        <f>INDEX(resultados!$A$2:$ZZ$2635, 1219, MATCH($B$1, resultados!$A$1:$ZZ$1, 0))</f>
        <v/>
      </c>
      <c r="B1225">
        <f>INDEX(resultados!$A$2:$ZZ$2635, 1219, MATCH($B$2, resultados!$A$1:$ZZ$1, 0))</f>
        <v/>
      </c>
      <c r="C1225">
        <f>INDEX(resultados!$A$2:$ZZ$2635, 1219, MATCH($B$3, resultados!$A$1:$ZZ$1, 0))</f>
        <v/>
      </c>
    </row>
    <row r="1226">
      <c r="A1226">
        <f>INDEX(resultados!$A$2:$ZZ$2635, 1220, MATCH($B$1, resultados!$A$1:$ZZ$1, 0))</f>
        <v/>
      </c>
      <c r="B1226">
        <f>INDEX(resultados!$A$2:$ZZ$2635, 1220, MATCH($B$2, resultados!$A$1:$ZZ$1, 0))</f>
        <v/>
      </c>
      <c r="C1226">
        <f>INDEX(resultados!$A$2:$ZZ$2635, 1220, MATCH($B$3, resultados!$A$1:$ZZ$1, 0))</f>
        <v/>
      </c>
    </row>
    <row r="1227">
      <c r="A1227">
        <f>INDEX(resultados!$A$2:$ZZ$2635, 1221, MATCH($B$1, resultados!$A$1:$ZZ$1, 0))</f>
        <v/>
      </c>
      <c r="B1227">
        <f>INDEX(resultados!$A$2:$ZZ$2635, 1221, MATCH($B$2, resultados!$A$1:$ZZ$1, 0))</f>
        <v/>
      </c>
      <c r="C1227">
        <f>INDEX(resultados!$A$2:$ZZ$2635, 1221, MATCH($B$3, resultados!$A$1:$ZZ$1, 0))</f>
        <v/>
      </c>
    </row>
    <row r="1228">
      <c r="A1228">
        <f>INDEX(resultados!$A$2:$ZZ$2635, 1222, MATCH($B$1, resultados!$A$1:$ZZ$1, 0))</f>
        <v/>
      </c>
      <c r="B1228">
        <f>INDEX(resultados!$A$2:$ZZ$2635, 1222, MATCH($B$2, resultados!$A$1:$ZZ$1, 0))</f>
        <v/>
      </c>
      <c r="C1228">
        <f>INDEX(resultados!$A$2:$ZZ$2635, 1222, MATCH($B$3, resultados!$A$1:$ZZ$1, 0))</f>
        <v/>
      </c>
    </row>
    <row r="1229">
      <c r="A1229">
        <f>INDEX(resultados!$A$2:$ZZ$2635, 1223, MATCH($B$1, resultados!$A$1:$ZZ$1, 0))</f>
        <v/>
      </c>
      <c r="B1229">
        <f>INDEX(resultados!$A$2:$ZZ$2635, 1223, MATCH($B$2, resultados!$A$1:$ZZ$1, 0))</f>
        <v/>
      </c>
      <c r="C1229">
        <f>INDEX(resultados!$A$2:$ZZ$2635, 1223, MATCH($B$3, resultados!$A$1:$ZZ$1, 0))</f>
        <v/>
      </c>
    </row>
    <row r="1230">
      <c r="A1230">
        <f>INDEX(resultados!$A$2:$ZZ$2635, 1224, MATCH($B$1, resultados!$A$1:$ZZ$1, 0))</f>
        <v/>
      </c>
      <c r="B1230">
        <f>INDEX(resultados!$A$2:$ZZ$2635, 1224, MATCH($B$2, resultados!$A$1:$ZZ$1, 0))</f>
        <v/>
      </c>
      <c r="C1230">
        <f>INDEX(resultados!$A$2:$ZZ$2635, 1224, MATCH($B$3, resultados!$A$1:$ZZ$1, 0))</f>
        <v/>
      </c>
    </row>
    <row r="1231">
      <c r="A1231">
        <f>INDEX(resultados!$A$2:$ZZ$2635, 1225, MATCH($B$1, resultados!$A$1:$ZZ$1, 0))</f>
        <v/>
      </c>
      <c r="B1231">
        <f>INDEX(resultados!$A$2:$ZZ$2635, 1225, MATCH($B$2, resultados!$A$1:$ZZ$1, 0))</f>
        <v/>
      </c>
      <c r="C1231">
        <f>INDEX(resultados!$A$2:$ZZ$2635, 1225, MATCH($B$3, resultados!$A$1:$ZZ$1, 0))</f>
        <v/>
      </c>
    </row>
    <row r="1232">
      <c r="A1232">
        <f>INDEX(resultados!$A$2:$ZZ$2635, 1226, MATCH($B$1, resultados!$A$1:$ZZ$1, 0))</f>
        <v/>
      </c>
      <c r="B1232">
        <f>INDEX(resultados!$A$2:$ZZ$2635, 1226, MATCH($B$2, resultados!$A$1:$ZZ$1, 0))</f>
        <v/>
      </c>
      <c r="C1232">
        <f>INDEX(resultados!$A$2:$ZZ$2635, 1226, MATCH($B$3, resultados!$A$1:$ZZ$1, 0))</f>
        <v/>
      </c>
    </row>
    <row r="1233">
      <c r="A1233">
        <f>INDEX(resultados!$A$2:$ZZ$2635, 1227, MATCH($B$1, resultados!$A$1:$ZZ$1, 0))</f>
        <v/>
      </c>
      <c r="B1233">
        <f>INDEX(resultados!$A$2:$ZZ$2635, 1227, MATCH($B$2, resultados!$A$1:$ZZ$1, 0))</f>
        <v/>
      </c>
      <c r="C1233">
        <f>INDEX(resultados!$A$2:$ZZ$2635, 1227, MATCH($B$3, resultados!$A$1:$ZZ$1, 0))</f>
        <v/>
      </c>
    </row>
    <row r="1234">
      <c r="A1234">
        <f>INDEX(resultados!$A$2:$ZZ$2635, 1228, MATCH($B$1, resultados!$A$1:$ZZ$1, 0))</f>
        <v/>
      </c>
      <c r="B1234">
        <f>INDEX(resultados!$A$2:$ZZ$2635, 1228, MATCH($B$2, resultados!$A$1:$ZZ$1, 0))</f>
        <v/>
      </c>
      <c r="C1234">
        <f>INDEX(resultados!$A$2:$ZZ$2635, 1228, MATCH($B$3, resultados!$A$1:$ZZ$1, 0))</f>
        <v/>
      </c>
    </row>
    <row r="1235">
      <c r="A1235">
        <f>INDEX(resultados!$A$2:$ZZ$2635, 1229, MATCH($B$1, resultados!$A$1:$ZZ$1, 0))</f>
        <v/>
      </c>
      <c r="B1235">
        <f>INDEX(resultados!$A$2:$ZZ$2635, 1229, MATCH($B$2, resultados!$A$1:$ZZ$1, 0))</f>
        <v/>
      </c>
      <c r="C1235">
        <f>INDEX(resultados!$A$2:$ZZ$2635, 1229, MATCH($B$3, resultados!$A$1:$ZZ$1, 0))</f>
        <v/>
      </c>
    </row>
    <row r="1236">
      <c r="A1236">
        <f>INDEX(resultados!$A$2:$ZZ$2635, 1230, MATCH($B$1, resultados!$A$1:$ZZ$1, 0))</f>
        <v/>
      </c>
      <c r="B1236">
        <f>INDEX(resultados!$A$2:$ZZ$2635, 1230, MATCH($B$2, resultados!$A$1:$ZZ$1, 0))</f>
        <v/>
      </c>
      <c r="C1236">
        <f>INDEX(resultados!$A$2:$ZZ$2635, 1230, MATCH($B$3, resultados!$A$1:$ZZ$1, 0))</f>
        <v/>
      </c>
    </row>
    <row r="1237">
      <c r="A1237">
        <f>INDEX(resultados!$A$2:$ZZ$2635, 1231, MATCH($B$1, resultados!$A$1:$ZZ$1, 0))</f>
        <v/>
      </c>
      <c r="B1237">
        <f>INDEX(resultados!$A$2:$ZZ$2635, 1231, MATCH($B$2, resultados!$A$1:$ZZ$1, 0))</f>
        <v/>
      </c>
      <c r="C1237">
        <f>INDEX(resultados!$A$2:$ZZ$2635, 1231, MATCH($B$3, resultados!$A$1:$ZZ$1, 0))</f>
        <v/>
      </c>
    </row>
    <row r="1238">
      <c r="A1238">
        <f>INDEX(resultados!$A$2:$ZZ$2635, 1232, MATCH($B$1, resultados!$A$1:$ZZ$1, 0))</f>
        <v/>
      </c>
      <c r="B1238">
        <f>INDEX(resultados!$A$2:$ZZ$2635, 1232, MATCH($B$2, resultados!$A$1:$ZZ$1, 0))</f>
        <v/>
      </c>
      <c r="C1238">
        <f>INDEX(resultados!$A$2:$ZZ$2635, 1232, MATCH($B$3, resultados!$A$1:$ZZ$1, 0))</f>
        <v/>
      </c>
    </row>
    <row r="1239">
      <c r="A1239">
        <f>INDEX(resultados!$A$2:$ZZ$2635, 1233, MATCH($B$1, resultados!$A$1:$ZZ$1, 0))</f>
        <v/>
      </c>
      <c r="B1239">
        <f>INDEX(resultados!$A$2:$ZZ$2635, 1233, MATCH($B$2, resultados!$A$1:$ZZ$1, 0))</f>
        <v/>
      </c>
      <c r="C1239">
        <f>INDEX(resultados!$A$2:$ZZ$2635, 1233, MATCH($B$3, resultados!$A$1:$ZZ$1, 0))</f>
        <v/>
      </c>
    </row>
    <row r="1240">
      <c r="A1240">
        <f>INDEX(resultados!$A$2:$ZZ$2635, 1234, MATCH($B$1, resultados!$A$1:$ZZ$1, 0))</f>
        <v/>
      </c>
      <c r="B1240">
        <f>INDEX(resultados!$A$2:$ZZ$2635, 1234, MATCH($B$2, resultados!$A$1:$ZZ$1, 0))</f>
        <v/>
      </c>
      <c r="C1240">
        <f>INDEX(resultados!$A$2:$ZZ$2635, 1234, MATCH($B$3, resultados!$A$1:$ZZ$1, 0))</f>
        <v/>
      </c>
    </row>
    <row r="1241">
      <c r="A1241">
        <f>INDEX(resultados!$A$2:$ZZ$2635, 1235, MATCH($B$1, resultados!$A$1:$ZZ$1, 0))</f>
        <v/>
      </c>
      <c r="B1241">
        <f>INDEX(resultados!$A$2:$ZZ$2635, 1235, MATCH($B$2, resultados!$A$1:$ZZ$1, 0))</f>
        <v/>
      </c>
      <c r="C1241">
        <f>INDEX(resultados!$A$2:$ZZ$2635, 1235, MATCH($B$3, resultados!$A$1:$ZZ$1, 0))</f>
        <v/>
      </c>
    </row>
    <row r="1242">
      <c r="A1242">
        <f>INDEX(resultados!$A$2:$ZZ$2635, 1236, MATCH($B$1, resultados!$A$1:$ZZ$1, 0))</f>
        <v/>
      </c>
      <c r="B1242">
        <f>INDEX(resultados!$A$2:$ZZ$2635, 1236, MATCH($B$2, resultados!$A$1:$ZZ$1, 0))</f>
        <v/>
      </c>
      <c r="C1242">
        <f>INDEX(resultados!$A$2:$ZZ$2635, 1236, MATCH($B$3, resultados!$A$1:$ZZ$1, 0))</f>
        <v/>
      </c>
    </row>
    <row r="1243">
      <c r="A1243">
        <f>INDEX(resultados!$A$2:$ZZ$2635, 1237, MATCH($B$1, resultados!$A$1:$ZZ$1, 0))</f>
        <v/>
      </c>
      <c r="B1243">
        <f>INDEX(resultados!$A$2:$ZZ$2635, 1237, MATCH($B$2, resultados!$A$1:$ZZ$1, 0))</f>
        <v/>
      </c>
      <c r="C1243">
        <f>INDEX(resultados!$A$2:$ZZ$2635, 1237, MATCH($B$3, resultados!$A$1:$ZZ$1, 0))</f>
        <v/>
      </c>
    </row>
    <row r="1244">
      <c r="A1244">
        <f>INDEX(resultados!$A$2:$ZZ$2635, 1238, MATCH($B$1, resultados!$A$1:$ZZ$1, 0))</f>
        <v/>
      </c>
      <c r="B1244">
        <f>INDEX(resultados!$A$2:$ZZ$2635, 1238, MATCH($B$2, resultados!$A$1:$ZZ$1, 0))</f>
        <v/>
      </c>
      <c r="C1244">
        <f>INDEX(resultados!$A$2:$ZZ$2635, 1238, MATCH($B$3, resultados!$A$1:$ZZ$1, 0))</f>
        <v/>
      </c>
    </row>
    <row r="1245">
      <c r="A1245">
        <f>INDEX(resultados!$A$2:$ZZ$2635, 1239, MATCH($B$1, resultados!$A$1:$ZZ$1, 0))</f>
        <v/>
      </c>
      <c r="B1245">
        <f>INDEX(resultados!$A$2:$ZZ$2635, 1239, MATCH($B$2, resultados!$A$1:$ZZ$1, 0))</f>
        <v/>
      </c>
      <c r="C1245">
        <f>INDEX(resultados!$A$2:$ZZ$2635, 1239, MATCH($B$3, resultados!$A$1:$ZZ$1, 0))</f>
        <v/>
      </c>
    </row>
    <row r="1246">
      <c r="A1246">
        <f>INDEX(resultados!$A$2:$ZZ$2635, 1240, MATCH($B$1, resultados!$A$1:$ZZ$1, 0))</f>
        <v/>
      </c>
      <c r="B1246">
        <f>INDEX(resultados!$A$2:$ZZ$2635, 1240, MATCH($B$2, resultados!$A$1:$ZZ$1, 0))</f>
        <v/>
      </c>
      <c r="C1246">
        <f>INDEX(resultados!$A$2:$ZZ$2635, 1240, MATCH($B$3, resultados!$A$1:$ZZ$1, 0))</f>
        <v/>
      </c>
    </row>
    <row r="1247">
      <c r="A1247">
        <f>INDEX(resultados!$A$2:$ZZ$2635, 1241, MATCH($B$1, resultados!$A$1:$ZZ$1, 0))</f>
        <v/>
      </c>
      <c r="B1247">
        <f>INDEX(resultados!$A$2:$ZZ$2635, 1241, MATCH($B$2, resultados!$A$1:$ZZ$1, 0))</f>
        <v/>
      </c>
      <c r="C1247">
        <f>INDEX(resultados!$A$2:$ZZ$2635, 1241, MATCH($B$3, resultados!$A$1:$ZZ$1, 0))</f>
        <v/>
      </c>
    </row>
    <row r="1248">
      <c r="A1248">
        <f>INDEX(resultados!$A$2:$ZZ$2635, 1242, MATCH($B$1, resultados!$A$1:$ZZ$1, 0))</f>
        <v/>
      </c>
      <c r="B1248">
        <f>INDEX(resultados!$A$2:$ZZ$2635, 1242, MATCH($B$2, resultados!$A$1:$ZZ$1, 0))</f>
        <v/>
      </c>
      <c r="C1248">
        <f>INDEX(resultados!$A$2:$ZZ$2635, 1242, MATCH($B$3, resultados!$A$1:$ZZ$1, 0))</f>
        <v/>
      </c>
    </row>
    <row r="1249">
      <c r="A1249">
        <f>INDEX(resultados!$A$2:$ZZ$2635, 1243, MATCH($B$1, resultados!$A$1:$ZZ$1, 0))</f>
        <v/>
      </c>
      <c r="B1249">
        <f>INDEX(resultados!$A$2:$ZZ$2635, 1243, MATCH($B$2, resultados!$A$1:$ZZ$1, 0))</f>
        <v/>
      </c>
      <c r="C1249">
        <f>INDEX(resultados!$A$2:$ZZ$2635, 1243, MATCH($B$3, resultados!$A$1:$ZZ$1, 0))</f>
        <v/>
      </c>
    </row>
    <row r="1250">
      <c r="A1250">
        <f>INDEX(resultados!$A$2:$ZZ$2635, 1244, MATCH($B$1, resultados!$A$1:$ZZ$1, 0))</f>
        <v/>
      </c>
      <c r="B1250">
        <f>INDEX(resultados!$A$2:$ZZ$2635, 1244, MATCH($B$2, resultados!$A$1:$ZZ$1, 0))</f>
        <v/>
      </c>
      <c r="C1250">
        <f>INDEX(resultados!$A$2:$ZZ$2635, 1244, MATCH($B$3, resultados!$A$1:$ZZ$1, 0))</f>
        <v/>
      </c>
    </row>
    <row r="1251">
      <c r="A1251">
        <f>INDEX(resultados!$A$2:$ZZ$2635, 1245, MATCH($B$1, resultados!$A$1:$ZZ$1, 0))</f>
        <v/>
      </c>
      <c r="B1251">
        <f>INDEX(resultados!$A$2:$ZZ$2635, 1245, MATCH($B$2, resultados!$A$1:$ZZ$1, 0))</f>
        <v/>
      </c>
      <c r="C1251">
        <f>INDEX(resultados!$A$2:$ZZ$2635, 1245, MATCH($B$3, resultados!$A$1:$ZZ$1, 0))</f>
        <v/>
      </c>
    </row>
    <row r="1252">
      <c r="A1252">
        <f>INDEX(resultados!$A$2:$ZZ$2635, 1246, MATCH($B$1, resultados!$A$1:$ZZ$1, 0))</f>
        <v/>
      </c>
      <c r="B1252">
        <f>INDEX(resultados!$A$2:$ZZ$2635, 1246, MATCH($B$2, resultados!$A$1:$ZZ$1, 0))</f>
        <v/>
      </c>
      <c r="C1252">
        <f>INDEX(resultados!$A$2:$ZZ$2635, 1246, MATCH($B$3, resultados!$A$1:$ZZ$1, 0))</f>
        <v/>
      </c>
    </row>
    <row r="1253">
      <c r="A1253">
        <f>INDEX(resultados!$A$2:$ZZ$2635, 1247, MATCH($B$1, resultados!$A$1:$ZZ$1, 0))</f>
        <v/>
      </c>
      <c r="B1253">
        <f>INDEX(resultados!$A$2:$ZZ$2635, 1247, MATCH($B$2, resultados!$A$1:$ZZ$1, 0))</f>
        <v/>
      </c>
      <c r="C1253">
        <f>INDEX(resultados!$A$2:$ZZ$2635, 1247, MATCH($B$3, resultados!$A$1:$ZZ$1, 0))</f>
        <v/>
      </c>
    </row>
    <row r="1254">
      <c r="A1254">
        <f>INDEX(resultados!$A$2:$ZZ$2635, 1248, MATCH($B$1, resultados!$A$1:$ZZ$1, 0))</f>
        <v/>
      </c>
      <c r="B1254">
        <f>INDEX(resultados!$A$2:$ZZ$2635, 1248, MATCH($B$2, resultados!$A$1:$ZZ$1, 0))</f>
        <v/>
      </c>
      <c r="C1254">
        <f>INDEX(resultados!$A$2:$ZZ$2635, 1248, MATCH($B$3, resultados!$A$1:$ZZ$1, 0))</f>
        <v/>
      </c>
    </row>
    <row r="1255">
      <c r="A1255">
        <f>INDEX(resultados!$A$2:$ZZ$2635, 1249, MATCH($B$1, resultados!$A$1:$ZZ$1, 0))</f>
        <v/>
      </c>
      <c r="B1255">
        <f>INDEX(resultados!$A$2:$ZZ$2635, 1249, MATCH($B$2, resultados!$A$1:$ZZ$1, 0))</f>
        <v/>
      </c>
      <c r="C1255">
        <f>INDEX(resultados!$A$2:$ZZ$2635, 1249, MATCH($B$3, resultados!$A$1:$ZZ$1, 0))</f>
        <v/>
      </c>
    </row>
    <row r="1256">
      <c r="A1256">
        <f>INDEX(resultados!$A$2:$ZZ$2635, 1250, MATCH($B$1, resultados!$A$1:$ZZ$1, 0))</f>
        <v/>
      </c>
      <c r="B1256">
        <f>INDEX(resultados!$A$2:$ZZ$2635, 1250, MATCH($B$2, resultados!$A$1:$ZZ$1, 0))</f>
        <v/>
      </c>
      <c r="C1256">
        <f>INDEX(resultados!$A$2:$ZZ$2635, 1250, MATCH($B$3, resultados!$A$1:$ZZ$1, 0))</f>
        <v/>
      </c>
    </row>
    <row r="1257">
      <c r="A1257">
        <f>INDEX(resultados!$A$2:$ZZ$2635, 1251, MATCH($B$1, resultados!$A$1:$ZZ$1, 0))</f>
        <v/>
      </c>
      <c r="B1257">
        <f>INDEX(resultados!$A$2:$ZZ$2635, 1251, MATCH($B$2, resultados!$A$1:$ZZ$1, 0))</f>
        <v/>
      </c>
      <c r="C1257">
        <f>INDEX(resultados!$A$2:$ZZ$2635, 1251, MATCH($B$3, resultados!$A$1:$ZZ$1, 0))</f>
        <v/>
      </c>
    </row>
    <row r="1258">
      <c r="A1258">
        <f>INDEX(resultados!$A$2:$ZZ$2635, 1252, MATCH($B$1, resultados!$A$1:$ZZ$1, 0))</f>
        <v/>
      </c>
      <c r="B1258">
        <f>INDEX(resultados!$A$2:$ZZ$2635, 1252, MATCH($B$2, resultados!$A$1:$ZZ$1, 0))</f>
        <v/>
      </c>
      <c r="C1258">
        <f>INDEX(resultados!$A$2:$ZZ$2635, 1252, MATCH($B$3, resultados!$A$1:$ZZ$1, 0))</f>
        <v/>
      </c>
    </row>
    <row r="1259">
      <c r="A1259">
        <f>INDEX(resultados!$A$2:$ZZ$2635, 1253, MATCH($B$1, resultados!$A$1:$ZZ$1, 0))</f>
        <v/>
      </c>
      <c r="B1259">
        <f>INDEX(resultados!$A$2:$ZZ$2635, 1253, MATCH($B$2, resultados!$A$1:$ZZ$1, 0))</f>
        <v/>
      </c>
      <c r="C1259">
        <f>INDEX(resultados!$A$2:$ZZ$2635, 1253, MATCH($B$3, resultados!$A$1:$ZZ$1, 0))</f>
        <v/>
      </c>
    </row>
    <row r="1260">
      <c r="A1260">
        <f>INDEX(resultados!$A$2:$ZZ$2635, 1254, MATCH($B$1, resultados!$A$1:$ZZ$1, 0))</f>
        <v/>
      </c>
      <c r="B1260">
        <f>INDEX(resultados!$A$2:$ZZ$2635, 1254, MATCH($B$2, resultados!$A$1:$ZZ$1, 0))</f>
        <v/>
      </c>
      <c r="C1260">
        <f>INDEX(resultados!$A$2:$ZZ$2635, 1254, MATCH($B$3, resultados!$A$1:$ZZ$1, 0))</f>
        <v/>
      </c>
    </row>
    <row r="1261">
      <c r="A1261">
        <f>INDEX(resultados!$A$2:$ZZ$2635, 1255, MATCH($B$1, resultados!$A$1:$ZZ$1, 0))</f>
        <v/>
      </c>
      <c r="B1261">
        <f>INDEX(resultados!$A$2:$ZZ$2635, 1255, MATCH($B$2, resultados!$A$1:$ZZ$1, 0))</f>
        <v/>
      </c>
      <c r="C1261">
        <f>INDEX(resultados!$A$2:$ZZ$2635, 1255, MATCH($B$3, resultados!$A$1:$ZZ$1, 0))</f>
        <v/>
      </c>
    </row>
    <row r="1262">
      <c r="A1262">
        <f>INDEX(resultados!$A$2:$ZZ$2635, 1256, MATCH($B$1, resultados!$A$1:$ZZ$1, 0))</f>
        <v/>
      </c>
      <c r="B1262">
        <f>INDEX(resultados!$A$2:$ZZ$2635, 1256, MATCH($B$2, resultados!$A$1:$ZZ$1, 0))</f>
        <v/>
      </c>
      <c r="C1262">
        <f>INDEX(resultados!$A$2:$ZZ$2635, 1256, MATCH($B$3, resultados!$A$1:$ZZ$1, 0))</f>
        <v/>
      </c>
    </row>
    <row r="1263">
      <c r="A1263">
        <f>INDEX(resultados!$A$2:$ZZ$2635, 1257, MATCH($B$1, resultados!$A$1:$ZZ$1, 0))</f>
        <v/>
      </c>
      <c r="B1263">
        <f>INDEX(resultados!$A$2:$ZZ$2635, 1257, MATCH($B$2, resultados!$A$1:$ZZ$1, 0))</f>
        <v/>
      </c>
      <c r="C1263">
        <f>INDEX(resultados!$A$2:$ZZ$2635, 1257, MATCH($B$3, resultados!$A$1:$ZZ$1, 0))</f>
        <v/>
      </c>
    </row>
    <row r="1264">
      <c r="A1264">
        <f>INDEX(resultados!$A$2:$ZZ$2635, 1258, MATCH($B$1, resultados!$A$1:$ZZ$1, 0))</f>
        <v/>
      </c>
      <c r="B1264">
        <f>INDEX(resultados!$A$2:$ZZ$2635, 1258, MATCH($B$2, resultados!$A$1:$ZZ$1, 0))</f>
        <v/>
      </c>
      <c r="C1264">
        <f>INDEX(resultados!$A$2:$ZZ$2635, 1258, MATCH($B$3, resultados!$A$1:$ZZ$1, 0))</f>
        <v/>
      </c>
    </row>
    <row r="1265">
      <c r="A1265">
        <f>INDEX(resultados!$A$2:$ZZ$2635, 1259, MATCH($B$1, resultados!$A$1:$ZZ$1, 0))</f>
        <v/>
      </c>
      <c r="B1265">
        <f>INDEX(resultados!$A$2:$ZZ$2635, 1259, MATCH($B$2, resultados!$A$1:$ZZ$1, 0))</f>
        <v/>
      </c>
      <c r="C1265">
        <f>INDEX(resultados!$A$2:$ZZ$2635, 1259, MATCH($B$3, resultados!$A$1:$ZZ$1, 0))</f>
        <v/>
      </c>
    </row>
    <row r="1266">
      <c r="A1266">
        <f>INDEX(resultados!$A$2:$ZZ$2635, 1260, MATCH($B$1, resultados!$A$1:$ZZ$1, 0))</f>
        <v/>
      </c>
      <c r="B1266">
        <f>INDEX(resultados!$A$2:$ZZ$2635, 1260, MATCH($B$2, resultados!$A$1:$ZZ$1, 0))</f>
        <v/>
      </c>
      <c r="C1266">
        <f>INDEX(resultados!$A$2:$ZZ$2635, 1260, MATCH($B$3, resultados!$A$1:$ZZ$1, 0))</f>
        <v/>
      </c>
    </row>
    <row r="1267">
      <c r="A1267">
        <f>INDEX(resultados!$A$2:$ZZ$2635, 1261, MATCH($B$1, resultados!$A$1:$ZZ$1, 0))</f>
        <v/>
      </c>
      <c r="B1267">
        <f>INDEX(resultados!$A$2:$ZZ$2635, 1261, MATCH($B$2, resultados!$A$1:$ZZ$1, 0))</f>
        <v/>
      </c>
      <c r="C1267">
        <f>INDEX(resultados!$A$2:$ZZ$2635, 1261, MATCH($B$3, resultados!$A$1:$ZZ$1, 0))</f>
        <v/>
      </c>
    </row>
    <row r="1268">
      <c r="A1268">
        <f>INDEX(resultados!$A$2:$ZZ$2635, 1262, MATCH($B$1, resultados!$A$1:$ZZ$1, 0))</f>
        <v/>
      </c>
      <c r="B1268">
        <f>INDEX(resultados!$A$2:$ZZ$2635, 1262, MATCH($B$2, resultados!$A$1:$ZZ$1, 0))</f>
        <v/>
      </c>
      <c r="C1268">
        <f>INDEX(resultados!$A$2:$ZZ$2635, 1262, MATCH($B$3, resultados!$A$1:$ZZ$1, 0))</f>
        <v/>
      </c>
    </row>
    <row r="1269">
      <c r="A1269">
        <f>INDEX(resultados!$A$2:$ZZ$2635, 1263, MATCH($B$1, resultados!$A$1:$ZZ$1, 0))</f>
        <v/>
      </c>
      <c r="B1269">
        <f>INDEX(resultados!$A$2:$ZZ$2635, 1263, MATCH($B$2, resultados!$A$1:$ZZ$1, 0))</f>
        <v/>
      </c>
      <c r="C1269">
        <f>INDEX(resultados!$A$2:$ZZ$2635, 1263, MATCH($B$3, resultados!$A$1:$ZZ$1, 0))</f>
        <v/>
      </c>
    </row>
    <row r="1270">
      <c r="A1270">
        <f>INDEX(resultados!$A$2:$ZZ$2635, 1264, MATCH($B$1, resultados!$A$1:$ZZ$1, 0))</f>
        <v/>
      </c>
      <c r="B1270">
        <f>INDEX(resultados!$A$2:$ZZ$2635, 1264, MATCH($B$2, resultados!$A$1:$ZZ$1, 0))</f>
        <v/>
      </c>
      <c r="C1270">
        <f>INDEX(resultados!$A$2:$ZZ$2635, 1264, MATCH($B$3, resultados!$A$1:$ZZ$1, 0))</f>
        <v/>
      </c>
    </row>
    <row r="1271">
      <c r="A1271">
        <f>INDEX(resultados!$A$2:$ZZ$2635, 1265, MATCH($B$1, resultados!$A$1:$ZZ$1, 0))</f>
        <v/>
      </c>
      <c r="B1271">
        <f>INDEX(resultados!$A$2:$ZZ$2635, 1265, MATCH($B$2, resultados!$A$1:$ZZ$1, 0))</f>
        <v/>
      </c>
      <c r="C1271">
        <f>INDEX(resultados!$A$2:$ZZ$2635, 1265, MATCH($B$3, resultados!$A$1:$ZZ$1, 0))</f>
        <v/>
      </c>
    </row>
    <row r="1272">
      <c r="A1272">
        <f>INDEX(resultados!$A$2:$ZZ$2635, 1266, MATCH($B$1, resultados!$A$1:$ZZ$1, 0))</f>
        <v/>
      </c>
      <c r="B1272">
        <f>INDEX(resultados!$A$2:$ZZ$2635, 1266, MATCH($B$2, resultados!$A$1:$ZZ$1, 0))</f>
        <v/>
      </c>
      <c r="C1272">
        <f>INDEX(resultados!$A$2:$ZZ$2635, 1266, MATCH($B$3, resultados!$A$1:$ZZ$1, 0))</f>
        <v/>
      </c>
    </row>
    <row r="1273">
      <c r="A1273">
        <f>INDEX(resultados!$A$2:$ZZ$2635, 1267, MATCH($B$1, resultados!$A$1:$ZZ$1, 0))</f>
        <v/>
      </c>
      <c r="B1273">
        <f>INDEX(resultados!$A$2:$ZZ$2635, 1267, MATCH($B$2, resultados!$A$1:$ZZ$1, 0))</f>
        <v/>
      </c>
      <c r="C1273">
        <f>INDEX(resultados!$A$2:$ZZ$2635, 1267, MATCH($B$3, resultados!$A$1:$ZZ$1, 0))</f>
        <v/>
      </c>
    </row>
    <row r="1274">
      <c r="A1274">
        <f>INDEX(resultados!$A$2:$ZZ$2635, 1268, MATCH($B$1, resultados!$A$1:$ZZ$1, 0))</f>
        <v/>
      </c>
      <c r="B1274">
        <f>INDEX(resultados!$A$2:$ZZ$2635, 1268, MATCH($B$2, resultados!$A$1:$ZZ$1, 0))</f>
        <v/>
      </c>
      <c r="C1274">
        <f>INDEX(resultados!$A$2:$ZZ$2635, 1268, MATCH($B$3, resultados!$A$1:$ZZ$1, 0))</f>
        <v/>
      </c>
    </row>
    <row r="1275">
      <c r="A1275">
        <f>INDEX(resultados!$A$2:$ZZ$2635, 1269, MATCH($B$1, resultados!$A$1:$ZZ$1, 0))</f>
        <v/>
      </c>
      <c r="B1275">
        <f>INDEX(resultados!$A$2:$ZZ$2635, 1269, MATCH($B$2, resultados!$A$1:$ZZ$1, 0))</f>
        <v/>
      </c>
      <c r="C1275">
        <f>INDEX(resultados!$A$2:$ZZ$2635, 1269, MATCH($B$3, resultados!$A$1:$ZZ$1, 0))</f>
        <v/>
      </c>
    </row>
    <row r="1276">
      <c r="A1276">
        <f>INDEX(resultados!$A$2:$ZZ$2635, 1270, MATCH($B$1, resultados!$A$1:$ZZ$1, 0))</f>
        <v/>
      </c>
      <c r="B1276">
        <f>INDEX(resultados!$A$2:$ZZ$2635, 1270, MATCH($B$2, resultados!$A$1:$ZZ$1, 0))</f>
        <v/>
      </c>
      <c r="C1276">
        <f>INDEX(resultados!$A$2:$ZZ$2635, 1270, MATCH($B$3, resultados!$A$1:$ZZ$1, 0))</f>
        <v/>
      </c>
    </row>
    <row r="1277">
      <c r="A1277">
        <f>INDEX(resultados!$A$2:$ZZ$2635, 1271, MATCH($B$1, resultados!$A$1:$ZZ$1, 0))</f>
        <v/>
      </c>
      <c r="B1277">
        <f>INDEX(resultados!$A$2:$ZZ$2635, 1271, MATCH($B$2, resultados!$A$1:$ZZ$1, 0))</f>
        <v/>
      </c>
      <c r="C1277">
        <f>INDEX(resultados!$A$2:$ZZ$2635, 1271, MATCH($B$3, resultados!$A$1:$ZZ$1, 0))</f>
        <v/>
      </c>
    </row>
    <row r="1278">
      <c r="A1278">
        <f>INDEX(resultados!$A$2:$ZZ$2635, 1272, MATCH($B$1, resultados!$A$1:$ZZ$1, 0))</f>
        <v/>
      </c>
      <c r="B1278">
        <f>INDEX(resultados!$A$2:$ZZ$2635, 1272, MATCH($B$2, resultados!$A$1:$ZZ$1, 0))</f>
        <v/>
      </c>
      <c r="C1278">
        <f>INDEX(resultados!$A$2:$ZZ$2635, 1272, MATCH($B$3, resultados!$A$1:$ZZ$1, 0))</f>
        <v/>
      </c>
    </row>
    <row r="1279">
      <c r="A1279">
        <f>INDEX(resultados!$A$2:$ZZ$2635, 1273, MATCH($B$1, resultados!$A$1:$ZZ$1, 0))</f>
        <v/>
      </c>
      <c r="B1279">
        <f>INDEX(resultados!$A$2:$ZZ$2635, 1273, MATCH($B$2, resultados!$A$1:$ZZ$1, 0))</f>
        <v/>
      </c>
      <c r="C1279">
        <f>INDEX(resultados!$A$2:$ZZ$2635, 1273, MATCH($B$3, resultados!$A$1:$ZZ$1, 0))</f>
        <v/>
      </c>
    </row>
    <row r="1280">
      <c r="A1280">
        <f>INDEX(resultados!$A$2:$ZZ$2635, 1274, MATCH($B$1, resultados!$A$1:$ZZ$1, 0))</f>
        <v/>
      </c>
      <c r="B1280">
        <f>INDEX(resultados!$A$2:$ZZ$2635, 1274, MATCH($B$2, resultados!$A$1:$ZZ$1, 0))</f>
        <v/>
      </c>
      <c r="C1280">
        <f>INDEX(resultados!$A$2:$ZZ$2635, 1274, MATCH($B$3, resultados!$A$1:$ZZ$1, 0))</f>
        <v/>
      </c>
    </row>
    <row r="1281">
      <c r="A1281">
        <f>INDEX(resultados!$A$2:$ZZ$2635, 1275, MATCH($B$1, resultados!$A$1:$ZZ$1, 0))</f>
        <v/>
      </c>
      <c r="B1281">
        <f>INDEX(resultados!$A$2:$ZZ$2635, 1275, MATCH($B$2, resultados!$A$1:$ZZ$1, 0))</f>
        <v/>
      </c>
      <c r="C1281">
        <f>INDEX(resultados!$A$2:$ZZ$2635, 1275, MATCH($B$3, resultados!$A$1:$ZZ$1, 0))</f>
        <v/>
      </c>
    </row>
    <row r="1282">
      <c r="A1282">
        <f>INDEX(resultados!$A$2:$ZZ$2635, 1276, MATCH($B$1, resultados!$A$1:$ZZ$1, 0))</f>
        <v/>
      </c>
      <c r="B1282">
        <f>INDEX(resultados!$A$2:$ZZ$2635, 1276, MATCH($B$2, resultados!$A$1:$ZZ$1, 0))</f>
        <v/>
      </c>
      <c r="C1282">
        <f>INDEX(resultados!$A$2:$ZZ$2635, 1276, MATCH($B$3, resultados!$A$1:$ZZ$1, 0))</f>
        <v/>
      </c>
    </row>
    <row r="1283">
      <c r="A1283">
        <f>INDEX(resultados!$A$2:$ZZ$2635, 1277, MATCH($B$1, resultados!$A$1:$ZZ$1, 0))</f>
        <v/>
      </c>
      <c r="B1283">
        <f>INDEX(resultados!$A$2:$ZZ$2635, 1277, MATCH($B$2, resultados!$A$1:$ZZ$1, 0))</f>
        <v/>
      </c>
      <c r="C1283">
        <f>INDEX(resultados!$A$2:$ZZ$2635, 1277, MATCH($B$3, resultados!$A$1:$ZZ$1, 0))</f>
        <v/>
      </c>
    </row>
    <row r="1284">
      <c r="A1284">
        <f>INDEX(resultados!$A$2:$ZZ$2635, 1278, MATCH($B$1, resultados!$A$1:$ZZ$1, 0))</f>
        <v/>
      </c>
      <c r="B1284">
        <f>INDEX(resultados!$A$2:$ZZ$2635, 1278, MATCH($B$2, resultados!$A$1:$ZZ$1, 0))</f>
        <v/>
      </c>
      <c r="C1284">
        <f>INDEX(resultados!$A$2:$ZZ$2635, 1278, MATCH($B$3, resultados!$A$1:$ZZ$1, 0))</f>
        <v/>
      </c>
    </row>
    <row r="1285">
      <c r="A1285">
        <f>INDEX(resultados!$A$2:$ZZ$2635, 1279, MATCH($B$1, resultados!$A$1:$ZZ$1, 0))</f>
        <v/>
      </c>
      <c r="B1285">
        <f>INDEX(resultados!$A$2:$ZZ$2635, 1279, MATCH($B$2, resultados!$A$1:$ZZ$1, 0))</f>
        <v/>
      </c>
      <c r="C1285">
        <f>INDEX(resultados!$A$2:$ZZ$2635, 1279, MATCH($B$3, resultados!$A$1:$ZZ$1, 0))</f>
        <v/>
      </c>
    </row>
    <row r="1286">
      <c r="A1286">
        <f>INDEX(resultados!$A$2:$ZZ$2635, 1280, MATCH($B$1, resultados!$A$1:$ZZ$1, 0))</f>
        <v/>
      </c>
      <c r="B1286">
        <f>INDEX(resultados!$A$2:$ZZ$2635, 1280, MATCH($B$2, resultados!$A$1:$ZZ$1, 0))</f>
        <v/>
      </c>
      <c r="C1286">
        <f>INDEX(resultados!$A$2:$ZZ$2635, 1280, MATCH($B$3, resultados!$A$1:$ZZ$1, 0))</f>
        <v/>
      </c>
    </row>
    <row r="1287">
      <c r="A1287">
        <f>INDEX(resultados!$A$2:$ZZ$2635, 1281, MATCH($B$1, resultados!$A$1:$ZZ$1, 0))</f>
        <v/>
      </c>
      <c r="B1287">
        <f>INDEX(resultados!$A$2:$ZZ$2635, 1281, MATCH($B$2, resultados!$A$1:$ZZ$1, 0))</f>
        <v/>
      </c>
      <c r="C1287">
        <f>INDEX(resultados!$A$2:$ZZ$2635, 1281, MATCH($B$3, resultados!$A$1:$ZZ$1, 0))</f>
        <v/>
      </c>
    </row>
    <row r="1288">
      <c r="A1288">
        <f>INDEX(resultados!$A$2:$ZZ$2635, 1282, MATCH($B$1, resultados!$A$1:$ZZ$1, 0))</f>
        <v/>
      </c>
      <c r="B1288">
        <f>INDEX(resultados!$A$2:$ZZ$2635, 1282, MATCH($B$2, resultados!$A$1:$ZZ$1, 0))</f>
        <v/>
      </c>
      <c r="C1288">
        <f>INDEX(resultados!$A$2:$ZZ$2635, 1282, MATCH($B$3, resultados!$A$1:$ZZ$1, 0))</f>
        <v/>
      </c>
    </row>
    <row r="1289">
      <c r="A1289">
        <f>INDEX(resultados!$A$2:$ZZ$2635, 1283, MATCH($B$1, resultados!$A$1:$ZZ$1, 0))</f>
        <v/>
      </c>
      <c r="B1289">
        <f>INDEX(resultados!$A$2:$ZZ$2635, 1283, MATCH($B$2, resultados!$A$1:$ZZ$1, 0))</f>
        <v/>
      </c>
      <c r="C1289">
        <f>INDEX(resultados!$A$2:$ZZ$2635, 1283, MATCH($B$3, resultados!$A$1:$ZZ$1, 0))</f>
        <v/>
      </c>
    </row>
    <row r="1290">
      <c r="A1290">
        <f>INDEX(resultados!$A$2:$ZZ$2635, 1284, MATCH($B$1, resultados!$A$1:$ZZ$1, 0))</f>
        <v/>
      </c>
      <c r="B1290">
        <f>INDEX(resultados!$A$2:$ZZ$2635, 1284, MATCH($B$2, resultados!$A$1:$ZZ$1, 0))</f>
        <v/>
      </c>
      <c r="C1290">
        <f>INDEX(resultados!$A$2:$ZZ$2635, 1284, MATCH($B$3, resultados!$A$1:$ZZ$1, 0))</f>
        <v/>
      </c>
    </row>
    <row r="1291">
      <c r="A1291">
        <f>INDEX(resultados!$A$2:$ZZ$2635, 1285, MATCH($B$1, resultados!$A$1:$ZZ$1, 0))</f>
        <v/>
      </c>
      <c r="B1291">
        <f>INDEX(resultados!$A$2:$ZZ$2635, 1285, MATCH($B$2, resultados!$A$1:$ZZ$1, 0))</f>
        <v/>
      </c>
      <c r="C1291">
        <f>INDEX(resultados!$A$2:$ZZ$2635, 1285, MATCH($B$3, resultados!$A$1:$ZZ$1, 0))</f>
        <v/>
      </c>
    </row>
    <row r="1292">
      <c r="A1292">
        <f>INDEX(resultados!$A$2:$ZZ$2635, 1286, MATCH($B$1, resultados!$A$1:$ZZ$1, 0))</f>
        <v/>
      </c>
      <c r="B1292">
        <f>INDEX(resultados!$A$2:$ZZ$2635, 1286, MATCH($B$2, resultados!$A$1:$ZZ$1, 0))</f>
        <v/>
      </c>
      <c r="C1292">
        <f>INDEX(resultados!$A$2:$ZZ$2635, 1286, MATCH($B$3, resultados!$A$1:$ZZ$1, 0))</f>
        <v/>
      </c>
    </row>
    <row r="1293">
      <c r="A1293">
        <f>INDEX(resultados!$A$2:$ZZ$2635, 1287, MATCH($B$1, resultados!$A$1:$ZZ$1, 0))</f>
        <v/>
      </c>
      <c r="B1293">
        <f>INDEX(resultados!$A$2:$ZZ$2635, 1287, MATCH($B$2, resultados!$A$1:$ZZ$1, 0))</f>
        <v/>
      </c>
      <c r="C1293">
        <f>INDEX(resultados!$A$2:$ZZ$2635, 1287, MATCH($B$3, resultados!$A$1:$ZZ$1, 0))</f>
        <v/>
      </c>
    </row>
    <row r="1294">
      <c r="A1294">
        <f>INDEX(resultados!$A$2:$ZZ$2635, 1288, MATCH($B$1, resultados!$A$1:$ZZ$1, 0))</f>
        <v/>
      </c>
      <c r="B1294">
        <f>INDEX(resultados!$A$2:$ZZ$2635, 1288, MATCH($B$2, resultados!$A$1:$ZZ$1, 0))</f>
        <v/>
      </c>
      <c r="C1294">
        <f>INDEX(resultados!$A$2:$ZZ$2635, 1288, MATCH($B$3, resultados!$A$1:$ZZ$1, 0))</f>
        <v/>
      </c>
    </row>
    <row r="1295">
      <c r="A1295">
        <f>INDEX(resultados!$A$2:$ZZ$2635, 1289, MATCH($B$1, resultados!$A$1:$ZZ$1, 0))</f>
        <v/>
      </c>
      <c r="B1295">
        <f>INDEX(resultados!$A$2:$ZZ$2635, 1289, MATCH($B$2, resultados!$A$1:$ZZ$1, 0))</f>
        <v/>
      </c>
      <c r="C1295">
        <f>INDEX(resultados!$A$2:$ZZ$2635, 1289, MATCH($B$3, resultados!$A$1:$ZZ$1, 0))</f>
        <v/>
      </c>
    </row>
    <row r="1296">
      <c r="A1296">
        <f>INDEX(resultados!$A$2:$ZZ$2635, 1290, MATCH($B$1, resultados!$A$1:$ZZ$1, 0))</f>
        <v/>
      </c>
      <c r="B1296">
        <f>INDEX(resultados!$A$2:$ZZ$2635, 1290, MATCH($B$2, resultados!$A$1:$ZZ$1, 0))</f>
        <v/>
      </c>
      <c r="C1296">
        <f>INDEX(resultados!$A$2:$ZZ$2635, 1290, MATCH($B$3, resultados!$A$1:$ZZ$1, 0))</f>
        <v/>
      </c>
    </row>
    <row r="1297">
      <c r="A1297">
        <f>INDEX(resultados!$A$2:$ZZ$2635, 1291, MATCH($B$1, resultados!$A$1:$ZZ$1, 0))</f>
        <v/>
      </c>
      <c r="B1297">
        <f>INDEX(resultados!$A$2:$ZZ$2635, 1291, MATCH($B$2, resultados!$A$1:$ZZ$1, 0))</f>
        <v/>
      </c>
      <c r="C1297">
        <f>INDEX(resultados!$A$2:$ZZ$2635, 1291, MATCH($B$3, resultados!$A$1:$ZZ$1, 0))</f>
        <v/>
      </c>
    </row>
    <row r="1298">
      <c r="A1298">
        <f>INDEX(resultados!$A$2:$ZZ$2635, 1292, MATCH($B$1, resultados!$A$1:$ZZ$1, 0))</f>
        <v/>
      </c>
      <c r="B1298">
        <f>INDEX(resultados!$A$2:$ZZ$2635, 1292, MATCH($B$2, resultados!$A$1:$ZZ$1, 0))</f>
        <v/>
      </c>
      <c r="C1298">
        <f>INDEX(resultados!$A$2:$ZZ$2635, 1292, MATCH($B$3, resultados!$A$1:$ZZ$1, 0))</f>
        <v/>
      </c>
    </row>
    <row r="1299">
      <c r="A1299">
        <f>INDEX(resultados!$A$2:$ZZ$2635, 1293, MATCH($B$1, resultados!$A$1:$ZZ$1, 0))</f>
        <v/>
      </c>
      <c r="B1299">
        <f>INDEX(resultados!$A$2:$ZZ$2635, 1293, MATCH($B$2, resultados!$A$1:$ZZ$1, 0))</f>
        <v/>
      </c>
      <c r="C1299">
        <f>INDEX(resultados!$A$2:$ZZ$2635, 1293, MATCH($B$3, resultados!$A$1:$ZZ$1, 0))</f>
        <v/>
      </c>
    </row>
    <row r="1300">
      <c r="A1300">
        <f>INDEX(resultados!$A$2:$ZZ$2635, 1294, MATCH($B$1, resultados!$A$1:$ZZ$1, 0))</f>
        <v/>
      </c>
      <c r="B1300">
        <f>INDEX(resultados!$A$2:$ZZ$2635, 1294, MATCH($B$2, resultados!$A$1:$ZZ$1, 0))</f>
        <v/>
      </c>
      <c r="C1300">
        <f>INDEX(resultados!$A$2:$ZZ$2635, 1294, MATCH($B$3, resultados!$A$1:$ZZ$1, 0))</f>
        <v/>
      </c>
    </row>
    <row r="1301">
      <c r="A1301">
        <f>INDEX(resultados!$A$2:$ZZ$2635, 1295, MATCH($B$1, resultados!$A$1:$ZZ$1, 0))</f>
        <v/>
      </c>
      <c r="B1301">
        <f>INDEX(resultados!$A$2:$ZZ$2635, 1295, MATCH($B$2, resultados!$A$1:$ZZ$1, 0))</f>
        <v/>
      </c>
      <c r="C1301">
        <f>INDEX(resultados!$A$2:$ZZ$2635, 1295, MATCH($B$3, resultados!$A$1:$ZZ$1, 0))</f>
        <v/>
      </c>
    </row>
    <row r="1302">
      <c r="A1302">
        <f>INDEX(resultados!$A$2:$ZZ$2635, 1296, MATCH($B$1, resultados!$A$1:$ZZ$1, 0))</f>
        <v/>
      </c>
      <c r="B1302">
        <f>INDEX(resultados!$A$2:$ZZ$2635, 1296, MATCH($B$2, resultados!$A$1:$ZZ$1, 0))</f>
        <v/>
      </c>
      <c r="C1302">
        <f>INDEX(resultados!$A$2:$ZZ$2635, 1296, MATCH($B$3, resultados!$A$1:$ZZ$1, 0))</f>
        <v/>
      </c>
    </row>
    <row r="1303">
      <c r="A1303">
        <f>INDEX(resultados!$A$2:$ZZ$2635, 1297, MATCH($B$1, resultados!$A$1:$ZZ$1, 0))</f>
        <v/>
      </c>
      <c r="B1303">
        <f>INDEX(resultados!$A$2:$ZZ$2635, 1297, MATCH($B$2, resultados!$A$1:$ZZ$1, 0))</f>
        <v/>
      </c>
      <c r="C1303">
        <f>INDEX(resultados!$A$2:$ZZ$2635, 1297, MATCH($B$3, resultados!$A$1:$ZZ$1, 0))</f>
        <v/>
      </c>
    </row>
    <row r="1304">
      <c r="A1304">
        <f>INDEX(resultados!$A$2:$ZZ$2635, 1298, MATCH($B$1, resultados!$A$1:$ZZ$1, 0))</f>
        <v/>
      </c>
      <c r="B1304">
        <f>INDEX(resultados!$A$2:$ZZ$2635, 1298, MATCH($B$2, resultados!$A$1:$ZZ$1, 0))</f>
        <v/>
      </c>
      <c r="C1304">
        <f>INDEX(resultados!$A$2:$ZZ$2635, 1298, MATCH($B$3, resultados!$A$1:$ZZ$1, 0))</f>
        <v/>
      </c>
    </row>
    <row r="1305">
      <c r="A1305">
        <f>INDEX(resultados!$A$2:$ZZ$2635, 1299, MATCH($B$1, resultados!$A$1:$ZZ$1, 0))</f>
        <v/>
      </c>
      <c r="B1305">
        <f>INDEX(resultados!$A$2:$ZZ$2635, 1299, MATCH($B$2, resultados!$A$1:$ZZ$1, 0))</f>
        <v/>
      </c>
      <c r="C1305">
        <f>INDEX(resultados!$A$2:$ZZ$2635, 1299, MATCH($B$3, resultados!$A$1:$ZZ$1, 0))</f>
        <v/>
      </c>
    </row>
    <row r="1306">
      <c r="A1306">
        <f>INDEX(resultados!$A$2:$ZZ$2635, 1300, MATCH($B$1, resultados!$A$1:$ZZ$1, 0))</f>
        <v/>
      </c>
      <c r="B1306">
        <f>INDEX(resultados!$A$2:$ZZ$2635, 1300, MATCH($B$2, resultados!$A$1:$ZZ$1, 0))</f>
        <v/>
      </c>
      <c r="C1306">
        <f>INDEX(resultados!$A$2:$ZZ$2635, 1300, MATCH($B$3, resultados!$A$1:$ZZ$1, 0))</f>
        <v/>
      </c>
    </row>
    <row r="1307">
      <c r="A1307">
        <f>INDEX(resultados!$A$2:$ZZ$2635, 1301, MATCH($B$1, resultados!$A$1:$ZZ$1, 0))</f>
        <v/>
      </c>
      <c r="B1307">
        <f>INDEX(resultados!$A$2:$ZZ$2635, 1301, MATCH($B$2, resultados!$A$1:$ZZ$1, 0))</f>
        <v/>
      </c>
      <c r="C1307">
        <f>INDEX(resultados!$A$2:$ZZ$2635, 1301, MATCH($B$3, resultados!$A$1:$ZZ$1, 0))</f>
        <v/>
      </c>
    </row>
    <row r="1308">
      <c r="A1308">
        <f>INDEX(resultados!$A$2:$ZZ$2635, 1302, MATCH($B$1, resultados!$A$1:$ZZ$1, 0))</f>
        <v/>
      </c>
      <c r="B1308">
        <f>INDEX(resultados!$A$2:$ZZ$2635, 1302, MATCH($B$2, resultados!$A$1:$ZZ$1, 0))</f>
        <v/>
      </c>
      <c r="C1308">
        <f>INDEX(resultados!$A$2:$ZZ$2635, 1302, MATCH($B$3, resultados!$A$1:$ZZ$1, 0))</f>
        <v/>
      </c>
    </row>
    <row r="1309">
      <c r="A1309">
        <f>INDEX(resultados!$A$2:$ZZ$2635, 1303, MATCH($B$1, resultados!$A$1:$ZZ$1, 0))</f>
        <v/>
      </c>
      <c r="B1309">
        <f>INDEX(resultados!$A$2:$ZZ$2635, 1303, MATCH($B$2, resultados!$A$1:$ZZ$1, 0))</f>
        <v/>
      </c>
      <c r="C1309">
        <f>INDEX(resultados!$A$2:$ZZ$2635, 1303, MATCH($B$3, resultados!$A$1:$ZZ$1, 0))</f>
        <v/>
      </c>
    </row>
    <row r="1310">
      <c r="A1310">
        <f>INDEX(resultados!$A$2:$ZZ$2635, 1304, MATCH($B$1, resultados!$A$1:$ZZ$1, 0))</f>
        <v/>
      </c>
      <c r="B1310">
        <f>INDEX(resultados!$A$2:$ZZ$2635, 1304, MATCH($B$2, resultados!$A$1:$ZZ$1, 0))</f>
        <v/>
      </c>
      <c r="C1310">
        <f>INDEX(resultados!$A$2:$ZZ$2635, 1304, MATCH($B$3, resultados!$A$1:$ZZ$1, 0))</f>
        <v/>
      </c>
    </row>
    <row r="1311">
      <c r="A1311">
        <f>INDEX(resultados!$A$2:$ZZ$2635, 1305, MATCH($B$1, resultados!$A$1:$ZZ$1, 0))</f>
        <v/>
      </c>
      <c r="B1311">
        <f>INDEX(resultados!$A$2:$ZZ$2635, 1305, MATCH($B$2, resultados!$A$1:$ZZ$1, 0))</f>
        <v/>
      </c>
      <c r="C1311">
        <f>INDEX(resultados!$A$2:$ZZ$2635, 1305, MATCH($B$3, resultados!$A$1:$ZZ$1, 0))</f>
        <v/>
      </c>
    </row>
    <row r="1312">
      <c r="A1312">
        <f>INDEX(resultados!$A$2:$ZZ$2635, 1306, MATCH($B$1, resultados!$A$1:$ZZ$1, 0))</f>
        <v/>
      </c>
      <c r="B1312">
        <f>INDEX(resultados!$A$2:$ZZ$2635, 1306, MATCH($B$2, resultados!$A$1:$ZZ$1, 0))</f>
        <v/>
      </c>
      <c r="C1312">
        <f>INDEX(resultados!$A$2:$ZZ$2635, 1306, MATCH($B$3, resultados!$A$1:$ZZ$1, 0))</f>
        <v/>
      </c>
    </row>
    <row r="1313">
      <c r="A1313">
        <f>INDEX(resultados!$A$2:$ZZ$2635, 1307, MATCH($B$1, resultados!$A$1:$ZZ$1, 0))</f>
        <v/>
      </c>
      <c r="B1313">
        <f>INDEX(resultados!$A$2:$ZZ$2635, 1307, MATCH($B$2, resultados!$A$1:$ZZ$1, 0))</f>
        <v/>
      </c>
      <c r="C1313">
        <f>INDEX(resultados!$A$2:$ZZ$2635, 1307, MATCH($B$3, resultados!$A$1:$ZZ$1, 0))</f>
        <v/>
      </c>
    </row>
    <row r="1314">
      <c r="A1314">
        <f>INDEX(resultados!$A$2:$ZZ$2635, 1308, MATCH($B$1, resultados!$A$1:$ZZ$1, 0))</f>
        <v/>
      </c>
      <c r="B1314">
        <f>INDEX(resultados!$A$2:$ZZ$2635, 1308, MATCH($B$2, resultados!$A$1:$ZZ$1, 0))</f>
        <v/>
      </c>
      <c r="C1314">
        <f>INDEX(resultados!$A$2:$ZZ$2635, 1308, MATCH($B$3, resultados!$A$1:$ZZ$1, 0))</f>
        <v/>
      </c>
    </row>
    <row r="1315">
      <c r="A1315">
        <f>INDEX(resultados!$A$2:$ZZ$2635, 1309, MATCH($B$1, resultados!$A$1:$ZZ$1, 0))</f>
        <v/>
      </c>
      <c r="B1315">
        <f>INDEX(resultados!$A$2:$ZZ$2635, 1309, MATCH($B$2, resultados!$A$1:$ZZ$1, 0))</f>
        <v/>
      </c>
      <c r="C1315">
        <f>INDEX(resultados!$A$2:$ZZ$2635, 1309, MATCH($B$3, resultados!$A$1:$ZZ$1, 0))</f>
        <v/>
      </c>
    </row>
    <row r="1316">
      <c r="A1316">
        <f>INDEX(resultados!$A$2:$ZZ$2635, 1310, MATCH($B$1, resultados!$A$1:$ZZ$1, 0))</f>
        <v/>
      </c>
      <c r="B1316">
        <f>INDEX(resultados!$A$2:$ZZ$2635, 1310, MATCH($B$2, resultados!$A$1:$ZZ$1, 0))</f>
        <v/>
      </c>
      <c r="C1316">
        <f>INDEX(resultados!$A$2:$ZZ$2635, 1310, MATCH($B$3, resultados!$A$1:$ZZ$1, 0))</f>
        <v/>
      </c>
    </row>
    <row r="1317">
      <c r="A1317">
        <f>INDEX(resultados!$A$2:$ZZ$2635, 1311, MATCH($B$1, resultados!$A$1:$ZZ$1, 0))</f>
        <v/>
      </c>
      <c r="B1317">
        <f>INDEX(resultados!$A$2:$ZZ$2635, 1311, MATCH($B$2, resultados!$A$1:$ZZ$1, 0))</f>
        <v/>
      </c>
      <c r="C1317">
        <f>INDEX(resultados!$A$2:$ZZ$2635, 1311, MATCH($B$3, resultados!$A$1:$ZZ$1, 0))</f>
        <v/>
      </c>
    </row>
    <row r="1318">
      <c r="A1318">
        <f>INDEX(resultados!$A$2:$ZZ$2635, 1312, MATCH($B$1, resultados!$A$1:$ZZ$1, 0))</f>
        <v/>
      </c>
      <c r="B1318">
        <f>INDEX(resultados!$A$2:$ZZ$2635, 1312, MATCH($B$2, resultados!$A$1:$ZZ$1, 0))</f>
        <v/>
      </c>
      <c r="C1318">
        <f>INDEX(resultados!$A$2:$ZZ$2635, 1312, MATCH($B$3, resultados!$A$1:$ZZ$1, 0))</f>
        <v/>
      </c>
    </row>
    <row r="1319">
      <c r="A1319">
        <f>INDEX(resultados!$A$2:$ZZ$2635, 1313, MATCH($B$1, resultados!$A$1:$ZZ$1, 0))</f>
        <v/>
      </c>
      <c r="B1319">
        <f>INDEX(resultados!$A$2:$ZZ$2635, 1313, MATCH($B$2, resultados!$A$1:$ZZ$1, 0))</f>
        <v/>
      </c>
      <c r="C1319">
        <f>INDEX(resultados!$A$2:$ZZ$2635, 1313, MATCH($B$3, resultados!$A$1:$ZZ$1, 0))</f>
        <v/>
      </c>
    </row>
    <row r="1320">
      <c r="A1320">
        <f>INDEX(resultados!$A$2:$ZZ$2635, 1314, MATCH($B$1, resultados!$A$1:$ZZ$1, 0))</f>
        <v/>
      </c>
      <c r="B1320">
        <f>INDEX(resultados!$A$2:$ZZ$2635, 1314, MATCH($B$2, resultados!$A$1:$ZZ$1, 0))</f>
        <v/>
      </c>
      <c r="C1320">
        <f>INDEX(resultados!$A$2:$ZZ$2635, 1314, MATCH($B$3, resultados!$A$1:$ZZ$1, 0))</f>
        <v/>
      </c>
    </row>
    <row r="1321">
      <c r="A1321">
        <f>INDEX(resultados!$A$2:$ZZ$2635, 1315, MATCH($B$1, resultados!$A$1:$ZZ$1, 0))</f>
        <v/>
      </c>
      <c r="B1321">
        <f>INDEX(resultados!$A$2:$ZZ$2635, 1315, MATCH($B$2, resultados!$A$1:$ZZ$1, 0))</f>
        <v/>
      </c>
      <c r="C1321">
        <f>INDEX(resultados!$A$2:$ZZ$2635, 1315, MATCH($B$3, resultados!$A$1:$ZZ$1, 0))</f>
        <v/>
      </c>
    </row>
    <row r="1322">
      <c r="A1322">
        <f>INDEX(resultados!$A$2:$ZZ$2635, 1316, MATCH($B$1, resultados!$A$1:$ZZ$1, 0))</f>
        <v/>
      </c>
      <c r="B1322">
        <f>INDEX(resultados!$A$2:$ZZ$2635, 1316, MATCH($B$2, resultados!$A$1:$ZZ$1, 0))</f>
        <v/>
      </c>
      <c r="C1322">
        <f>INDEX(resultados!$A$2:$ZZ$2635, 1316, MATCH($B$3, resultados!$A$1:$ZZ$1, 0))</f>
        <v/>
      </c>
    </row>
    <row r="1323">
      <c r="A1323">
        <f>INDEX(resultados!$A$2:$ZZ$2635, 1317, MATCH($B$1, resultados!$A$1:$ZZ$1, 0))</f>
        <v/>
      </c>
      <c r="B1323">
        <f>INDEX(resultados!$A$2:$ZZ$2635, 1317, MATCH($B$2, resultados!$A$1:$ZZ$1, 0))</f>
        <v/>
      </c>
      <c r="C1323">
        <f>INDEX(resultados!$A$2:$ZZ$2635, 1317, MATCH($B$3, resultados!$A$1:$ZZ$1, 0))</f>
        <v/>
      </c>
    </row>
    <row r="1324">
      <c r="A1324">
        <f>INDEX(resultados!$A$2:$ZZ$2635, 1318, MATCH($B$1, resultados!$A$1:$ZZ$1, 0))</f>
        <v/>
      </c>
      <c r="B1324">
        <f>INDEX(resultados!$A$2:$ZZ$2635, 1318, MATCH($B$2, resultados!$A$1:$ZZ$1, 0))</f>
        <v/>
      </c>
      <c r="C1324">
        <f>INDEX(resultados!$A$2:$ZZ$2635, 1318, MATCH($B$3, resultados!$A$1:$ZZ$1, 0))</f>
        <v/>
      </c>
    </row>
    <row r="1325">
      <c r="A1325">
        <f>INDEX(resultados!$A$2:$ZZ$2635, 1319, MATCH($B$1, resultados!$A$1:$ZZ$1, 0))</f>
        <v/>
      </c>
      <c r="B1325">
        <f>INDEX(resultados!$A$2:$ZZ$2635, 1319, MATCH($B$2, resultados!$A$1:$ZZ$1, 0))</f>
        <v/>
      </c>
      <c r="C1325">
        <f>INDEX(resultados!$A$2:$ZZ$2635, 1319, MATCH($B$3, resultados!$A$1:$ZZ$1, 0))</f>
        <v/>
      </c>
    </row>
    <row r="1326">
      <c r="A1326">
        <f>INDEX(resultados!$A$2:$ZZ$2635, 1320, MATCH($B$1, resultados!$A$1:$ZZ$1, 0))</f>
        <v/>
      </c>
      <c r="B1326">
        <f>INDEX(resultados!$A$2:$ZZ$2635, 1320, MATCH($B$2, resultados!$A$1:$ZZ$1, 0))</f>
        <v/>
      </c>
      <c r="C1326">
        <f>INDEX(resultados!$A$2:$ZZ$2635, 1320, MATCH($B$3, resultados!$A$1:$ZZ$1, 0))</f>
        <v/>
      </c>
    </row>
    <row r="1327">
      <c r="A1327">
        <f>INDEX(resultados!$A$2:$ZZ$2635, 1321, MATCH($B$1, resultados!$A$1:$ZZ$1, 0))</f>
        <v/>
      </c>
      <c r="B1327">
        <f>INDEX(resultados!$A$2:$ZZ$2635, 1321, MATCH($B$2, resultados!$A$1:$ZZ$1, 0))</f>
        <v/>
      </c>
      <c r="C1327">
        <f>INDEX(resultados!$A$2:$ZZ$2635, 1321, MATCH($B$3, resultados!$A$1:$ZZ$1, 0))</f>
        <v/>
      </c>
    </row>
    <row r="1328">
      <c r="A1328">
        <f>INDEX(resultados!$A$2:$ZZ$2635, 1322, MATCH($B$1, resultados!$A$1:$ZZ$1, 0))</f>
        <v/>
      </c>
      <c r="B1328">
        <f>INDEX(resultados!$A$2:$ZZ$2635, 1322, MATCH($B$2, resultados!$A$1:$ZZ$1, 0))</f>
        <v/>
      </c>
      <c r="C1328">
        <f>INDEX(resultados!$A$2:$ZZ$2635, 1322, MATCH($B$3, resultados!$A$1:$ZZ$1, 0))</f>
        <v/>
      </c>
    </row>
    <row r="1329">
      <c r="A1329">
        <f>INDEX(resultados!$A$2:$ZZ$2635, 1323, MATCH($B$1, resultados!$A$1:$ZZ$1, 0))</f>
        <v/>
      </c>
      <c r="B1329">
        <f>INDEX(resultados!$A$2:$ZZ$2635, 1323, MATCH($B$2, resultados!$A$1:$ZZ$1, 0))</f>
        <v/>
      </c>
      <c r="C1329">
        <f>INDEX(resultados!$A$2:$ZZ$2635, 1323, MATCH($B$3, resultados!$A$1:$ZZ$1, 0))</f>
        <v/>
      </c>
    </row>
    <row r="1330">
      <c r="A1330">
        <f>INDEX(resultados!$A$2:$ZZ$2635, 1324, MATCH($B$1, resultados!$A$1:$ZZ$1, 0))</f>
        <v/>
      </c>
      <c r="B1330">
        <f>INDEX(resultados!$A$2:$ZZ$2635, 1324, MATCH($B$2, resultados!$A$1:$ZZ$1, 0))</f>
        <v/>
      </c>
      <c r="C1330">
        <f>INDEX(resultados!$A$2:$ZZ$2635, 1324, MATCH($B$3, resultados!$A$1:$ZZ$1, 0))</f>
        <v/>
      </c>
    </row>
    <row r="1331">
      <c r="A1331">
        <f>INDEX(resultados!$A$2:$ZZ$2635, 1325, MATCH($B$1, resultados!$A$1:$ZZ$1, 0))</f>
        <v/>
      </c>
      <c r="B1331">
        <f>INDEX(resultados!$A$2:$ZZ$2635, 1325, MATCH($B$2, resultados!$A$1:$ZZ$1, 0))</f>
        <v/>
      </c>
      <c r="C1331">
        <f>INDEX(resultados!$A$2:$ZZ$2635, 1325, MATCH($B$3, resultados!$A$1:$ZZ$1, 0))</f>
        <v/>
      </c>
    </row>
    <row r="1332">
      <c r="A1332">
        <f>INDEX(resultados!$A$2:$ZZ$2635, 1326, MATCH($B$1, resultados!$A$1:$ZZ$1, 0))</f>
        <v/>
      </c>
      <c r="B1332">
        <f>INDEX(resultados!$A$2:$ZZ$2635, 1326, MATCH($B$2, resultados!$A$1:$ZZ$1, 0))</f>
        <v/>
      </c>
      <c r="C1332">
        <f>INDEX(resultados!$A$2:$ZZ$2635, 1326, MATCH($B$3, resultados!$A$1:$ZZ$1, 0))</f>
        <v/>
      </c>
    </row>
    <row r="1333">
      <c r="A1333">
        <f>INDEX(resultados!$A$2:$ZZ$2635, 1327, MATCH($B$1, resultados!$A$1:$ZZ$1, 0))</f>
        <v/>
      </c>
      <c r="B1333">
        <f>INDEX(resultados!$A$2:$ZZ$2635, 1327, MATCH($B$2, resultados!$A$1:$ZZ$1, 0))</f>
        <v/>
      </c>
      <c r="C1333">
        <f>INDEX(resultados!$A$2:$ZZ$2635, 1327, MATCH($B$3, resultados!$A$1:$ZZ$1, 0))</f>
        <v/>
      </c>
    </row>
    <row r="1334">
      <c r="A1334">
        <f>INDEX(resultados!$A$2:$ZZ$2635, 1328, MATCH($B$1, resultados!$A$1:$ZZ$1, 0))</f>
        <v/>
      </c>
      <c r="B1334">
        <f>INDEX(resultados!$A$2:$ZZ$2635, 1328, MATCH($B$2, resultados!$A$1:$ZZ$1, 0))</f>
        <v/>
      </c>
      <c r="C1334">
        <f>INDEX(resultados!$A$2:$ZZ$2635, 1328, MATCH($B$3, resultados!$A$1:$ZZ$1, 0))</f>
        <v/>
      </c>
    </row>
    <row r="1335">
      <c r="A1335">
        <f>INDEX(resultados!$A$2:$ZZ$2635, 1329, MATCH($B$1, resultados!$A$1:$ZZ$1, 0))</f>
        <v/>
      </c>
      <c r="B1335">
        <f>INDEX(resultados!$A$2:$ZZ$2635, 1329, MATCH($B$2, resultados!$A$1:$ZZ$1, 0))</f>
        <v/>
      </c>
      <c r="C1335">
        <f>INDEX(resultados!$A$2:$ZZ$2635, 1329, MATCH($B$3, resultados!$A$1:$ZZ$1, 0))</f>
        <v/>
      </c>
    </row>
    <row r="1336">
      <c r="A1336">
        <f>INDEX(resultados!$A$2:$ZZ$2635, 1330, MATCH($B$1, resultados!$A$1:$ZZ$1, 0))</f>
        <v/>
      </c>
      <c r="B1336">
        <f>INDEX(resultados!$A$2:$ZZ$2635, 1330, MATCH($B$2, resultados!$A$1:$ZZ$1, 0))</f>
        <v/>
      </c>
      <c r="C1336">
        <f>INDEX(resultados!$A$2:$ZZ$2635, 1330, MATCH($B$3, resultados!$A$1:$ZZ$1, 0))</f>
        <v/>
      </c>
    </row>
    <row r="1337">
      <c r="A1337">
        <f>INDEX(resultados!$A$2:$ZZ$2635, 1331, MATCH($B$1, resultados!$A$1:$ZZ$1, 0))</f>
        <v/>
      </c>
      <c r="B1337">
        <f>INDEX(resultados!$A$2:$ZZ$2635, 1331, MATCH($B$2, resultados!$A$1:$ZZ$1, 0))</f>
        <v/>
      </c>
      <c r="C1337">
        <f>INDEX(resultados!$A$2:$ZZ$2635, 1331, MATCH($B$3, resultados!$A$1:$ZZ$1, 0))</f>
        <v/>
      </c>
    </row>
    <row r="1338">
      <c r="A1338">
        <f>INDEX(resultados!$A$2:$ZZ$2635, 1332, MATCH($B$1, resultados!$A$1:$ZZ$1, 0))</f>
        <v/>
      </c>
      <c r="B1338">
        <f>INDEX(resultados!$A$2:$ZZ$2635, 1332, MATCH($B$2, resultados!$A$1:$ZZ$1, 0))</f>
        <v/>
      </c>
      <c r="C1338">
        <f>INDEX(resultados!$A$2:$ZZ$2635, 1332, MATCH($B$3, resultados!$A$1:$ZZ$1, 0))</f>
        <v/>
      </c>
    </row>
    <row r="1339">
      <c r="A1339">
        <f>INDEX(resultados!$A$2:$ZZ$2635, 1333, MATCH($B$1, resultados!$A$1:$ZZ$1, 0))</f>
        <v/>
      </c>
      <c r="B1339">
        <f>INDEX(resultados!$A$2:$ZZ$2635, 1333, MATCH($B$2, resultados!$A$1:$ZZ$1, 0))</f>
        <v/>
      </c>
      <c r="C1339">
        <f>INDEX(resultados!$A$2:$ZZ$2635, 1333, MATCH($B$3, resultados!$A$1:$ZZ$1, 0))</f>
        <v/>
      </c>
    </row>
    <row r="1340">
      <c r="A1340">
        <f>INDEX(resultados!$A$2:$ZZ$2635, 1334, MATCH($B$1, resultados!$A$1:$ZZ$1, 0))</f>
        <v/>
      </c>
      <c r="B1340">
        <f>INDEX(resultados!$A$2:$ZZ$2635, 1334, MATCH($B$2, resultados!$A$1:$ZZ$1, 0))</f>
        <v/>
      </c>
      <c r="C1340">
        <f>INDEX(resultados!$A$2:$ZZ$2635, 1334, MATCH($B$3, resultados!$A$1:$ZZ$1, 0))</f>
        <v/>
      </c>
    </row>
    <row r="1341">
      <c r="A1341">
        <f>INDEX(resultados!$A$2:$ZZ$2635, 1335, MATCH($B$1, resultados!$A$1:$ZZ$1, 0))</f>
        <v/>
      </c>
      <c r="B1341">
        <f>INDEX(resultados!$A$2:$ZZ$2635, 1335, MATCH($B$2, resultados!$A$1:$ZZ$1, 0))</f>
        <v/>
      </c>
      <c r="C1341">
        <f>INDEX(resultados!$A$2:$ZZ$2635, 1335, MATCH($B$3, resultados!$A$1:$ZZ$1, 0))</f>
        <v/>
      </c>
    </row>
    <row r="1342">
      <c r="A1342">
        <f>INDEX(resultados!$A$2:$ZZ$2635, 1336, MATCH($B$1, resultados!$A$1:$ZZ$1, 0))</f>
        <v/>
      </c>
      <c r="B1342">
        <f>INDEX(resultados!$A$2:$ZZ$2635, 1336, MATCH($B$2, resultados!$A$1:$ZZ$1, 0))</f>
        <v/>
      </c>
      <c r="C1342">
        <f>INDEX(resultados!$A$2:$ZZ$2635, 1336, MATCH($B$3, resultados!$A$1:$ZZ$1, 0))</f>
        <v/>
      </c>
    </row>
    <row r="1343">
      <c r="A1343">
        <f>INDEX(resultados!$A$2:$ZZ$2635, 1337, MATCH($B$1, resultados!$A$1:$ZZ$1, 0))</f>
        <v/>
      </c>
      <c r="B1343">
        <f>INDEX(resultados!$A$2:$ZZ$2635, 1337, MATCH($B$2, resultados!$A$1:$ZZ$1, 0))</f>
        <v/>
      </c>
      <c r="C1343">
        <f>INDEX(resultados!$A$2:$ZZ$2635, 1337, MATCH($B$3, resultados!$A$1:$ZZ$1, 0))</f>
        <v/>
      </c>
    </row>
    <row r="1344">
      <c r="A1344">
        <f>INDEX(resultados!$A$2:$ZZ$2635, 1338, MATCH($B$1, resultados!$A$1:$ZZ$1, 0))</f>
        <v/>
      </c>
      <c r="B1344">
        <f>INDEX(resultados!$A$2:$ZZ$2635, 1338, MATCH($B$2, resultados!$A$1:$ZZ$1, 0))</f>
        <v/>
      </c>
      <c r="C1344">
        <f>INDEX(resultados!$A$2:$ZZ$2635, 1338, MATCH($B$3, resultados!$A$1:$ZZ$1, 0))</f>
        <v/>
      </c>
    </row>
    <row r="1345">
      <c r="A1345">
        <f>INDEX(resultados!$A$2:$ZZ$2635, 1339, MATCH($B$1, resultados!$A$1:$ZZ$1, 0))</f>
        <v/>
      </c>
      <c r="B1345">
        <f>INDEX(resultados!$A$2:$ZZ$2635, 1339, MATCH($B$2, resultados!$A$1:$ZZ$1, 0))</f>
        <v/>
      </c>
      <c r="C1345">
        <f>INDEX(resultados!$A$2:$ZZ$2635, 1339, MATCH($B$3, resultados!$A$1:$ZZ$1, 0))</f>
        <v/>
      </c>
    </row>
    <row r="1346">
      <c r="A1346">
        <f>INDEX(resultados!$A$2:$ZZ$2635, 1340, MATCH($B$1, resultados!$A$1:$ZZ$1, 0))</f>
        <v/>
      </c>
      <c r="B1346">
        <f>INDEX(resultados!$A$2:$ZZ$2635, 1340, MATCH($B$2, resultados!$A$1:$ZZ$1, 0))</f>
        <v/>
      </c>
      <c r="C1346">
        <f>INDEX(resultados!$A$2:$ZZ$2635, 1340, MATCH($B$3, resultados!$A$1:$ZZ$1, 0))</f>
        <v/>
      </c>
    </row>
    <row r="1347">
      <c r="A1347">
        <f>INDEX(resultados!$A$2:$ZZ$2635, 1341, MATCH($B$1, resultados!$A$1:$ZZ$1, 0))</f>
        <v/>
      </c>
      <c r="B1347">
        <f>INDEX(resultados!$A$2:$ZZ$2635, 1341, MATCH($B$2, resultados!$A$1:$ZZ$1, 0))</f>
        <v/>
      </c>
      <c r="C1347">
        <f>INDEX(resultados!$A$2:$ZZ$2635, 1341, MATCH($B$3, resultados!$A$1:$ZZ$1, 0))</f>
        <v/>
      </c>
    </row>
    <row r="1348">
      <c r="A1348">
        <f>INDEX(resultados!$A$2:$ZZ$2635, 1342, MATCH($B$1, resultados!$A$1:$ZZ$1, 0))</f>
        <v/>
      </c>
      <c r="B1348">
        <f>INDEX(resultados!$A$2:$ZZ$2635, 1342, MATCH($B$2, resultados!$A$1:$ZZ$1, 0))</f>
        <v/>
      </c>
      <c r="C1348">
        <f>INDEX(resultados!$A$2:$ZZ$2635, 1342, MATCH($B$3, resultados!$A$1:$ZZ$1, 0))</f>
        <v/>
      </c>
    </row>
    <row r="1349">
      <c r="A1349">
        <f>INDEX(resultados!$A$2:$ZZ$2635, 1343, MATCH($B$1, resultados!$A$1:$ZZ$1, 0))</f>
        <v/>
      </c>
      <c r="B1349">
        <f>INDEX(resultados!$A$2:$ZZ$2635, 1343, MATCH($B$2, resultados!$A$1:$ZZ$1, 0))</f>
        <v/>
      </c>
      <c r="C1349">
        <f>INDEX(resultados!$A$2:$ZZ$2635, 1343, MATCH($B$3, resultados!$A$1:$ZZ$1, 0))</f>
        <v/>
      </c>
    </row>
    <row r="1350">
      <c r="A1350">
        <f>INDEX(resultados!$A$2:$ZZ$2635, 1344, MATCH($B$1, resultados!$A$1:$ZZ$1, 0))</f>
        <v/>
      </c>
      <c r="B1350">
        <f>INDEX(resultados!$A$2:$ZZ$2635, 1344, MATCH($B$2, resultados!$A$1:$ZZ$1, 0))</f>
        <v/>
      </c>
      <c r="C1350">
        <f>INDEX(resultados!$A$2:$ZZ$2635, 1344, MATCH($B$3, resultados!$A$1:$ZZ$1, 0))</f>
        <v/>
      </c>
    </row>
    <row r="1351">
      <c r="A1351">
        <f>INDEX(resultados!$A$2:$ZZ$2635, 1345, MATCH($B$1, resultados!$A$1:$ZZ$1, 0))</f>
        <v/>
      </c>
      <c r="B1351">
        <f>INDEX(resultados!$A$2:$ZZ$2635, 1345, MATCH($B$2, resultados!$A$1:$ZZ$1, 0))</f>
        <v/>
      </c>
      <c r="C1351">
        <f>INDEX(resultados!$A$2:$ZZ$2635, 1345, MATCH($B$3, resultados!$A$1:$ZZ$1, 0))</f>
        <v/>
      </c>
    </row>
    <row r="1352">
      <c r="A1352">
        <f>INDEX(resultados!$A$2:$ZZ$2635, 1346, MATCH($B$1, resultados!$A$1:$ZZ$1, 0))</f>
        <v/>
      </c>
      <c r="B1352">
        <f>INDEX(resultados!$A$2:$ZZ$2635, 1346, MATCH($B$2, resultados!$A$1:$ZZ$1, 0))</f>
        <v/>
      </c>
      <c r="C1352">
        <f>INDEX(resultados!$A$2:$ZZ$2635, 1346, MATCH($B$3, resultados!$A$1:$ZZ$1, 0))</f>
        <v/>
      </c>
    </row>
    <row r="1353">
      <c r="A1353">
        <f>INDEX(resultados!$A$2:$ZZ$2635, 1347, MATCH($B$1, resultados!$A$1:$ZZ$1, 0))</f>
        <v/>
      </c>
      <c r="B1353">
        <f>INDEX(resultados!$A$2:$ZZ$2635, 1347, MATCH($B$2, resultados!$A$1:$ZZ$1, 0))</f>
        <v/>
      </c>
      <c r="C1353">
        <f>INDEX(resultados!$A$2:$ZZ$2635, 1347, MATCH($B$3, resultados!$A$1:$ZZ$1, 0))</f>
        <v/>
      </c>
    </row>
    <row r="1354">
      <c r="A1354">
        <f>INDEX(resultados!$A$2:$ZZ$2635, 1348, MATCH($B$1, resultados!$A$1:$ZZ$1, 0))</f>
        <v/>
      </c>
      <c r="B1354">
        <f>INDEX(resultados!$A$2:$ZZ$2635, 1348, MATCH($B$2, resultados!$A$1:$ZZ$1, 0))</f>
        <v/>
      </c>
      <c r="C1354">
        <f>INDEX(resultados!$A$2:$ZZ$2635, 1348, MATCH($B$3, resultados!$A$1:$ZZ$1, 0))</f>
        <v/>
      </c>
    </row>
    <row r="1355">
      <c r="A1355">
        <f>INDEX(resultados!$A$2:$ZZ$2635, 1349, MATCH($B$1, resultados!$A$1:$ZZ$1, 0))</f>
        <v/>
      </c>
      <c r="B1355">
        <f>INDEX(resultados!$A$2:$ZZ$2635, 1349, MATCH($B$2, resultados!$A$1:$ZZ$1, 0))</f>
        <v/>
      </c>
      <c r="C1355">
        <f>INDEX(resultados!$A$2:$ZZ$2635, 1349, MATCH($B$3, resultados!$A$1:$ZZ$1, 0))</f>
        <v/>
      </c>
    </row>
    <row r="1356">
      <c r="A1356">
        <f>INDEX(resultados!$A$2:$ZZ$2635, 1350, MATCH($B$1, resultados!$A$1:$ZZ$1, 0))</f>
        <v/>
      </c>
      <c r="B1356">
        <f>INDEX(resultados!$A$2:$ZZ$2635, 1350, MATCH($B$2, resultados!$A$1:$ZZ$1, 0))</f>
        <v/>
      </c>
      <c r="C1356">
        <f>INDEX(resultados!$A$2:$ZZ$2635, 1350, MATCH($B$3, resultados!$A$1:$ZZ$1, 0))</f>
        <v/>
      </c>
    </row>
    <row r="1357">
      <c r="A1357">
        <f>INDEX(resultados!$A$2:$ZZ$2635, 1351, MATCH($B$1, resultados!$A$1:$ZZ$1, 0))</f>
        <v/>
      </c>
      <c r="B1357">
        <f>INDEX(resultados!$A$2:$ZZ$2635, 1351, MATCH($B$2, resultados!$A$1:$ZZ$1, 0))</f>
        <v/>
      </c>
      <c r="C1357">
        <f>INDEX(resultados!$A$2:$ZZ$2635, 1351, MATCH($B$3, resultados!$A$1:$ZZ$1, 0))</f>
        <v/>
      </c>
    </row>
    <row r="1358">
      <c r="A1358">
        <f>INDEX(resultados!$A$2:$ZZ$2635, 1352, MATCH($B$1, resultados!$A$1:$ZZ$1, 0))</f>
        <v/>
      </c>
      <c r="B1358">
        <f>INDEX(resultados!$A$2:$ZZ$2635, 1352, MATCH($B$2, resultados!$A$1:$ZZ$1, 0))</f>
        <v/>
      </c>
      <c r="C1358">
        <f>INDEX(resultados!$A$2:$ZZ$2635, 1352, MATCH($B$3, resultados!$A$1:$ZZ$1, 0))</f>
        <v/>
      </c>
    </row>
    <row r="1359">
      <c r="A1359">
        <f>INDEX(resultados!$A$2:$ZZ$2635, 1353, MATCH($B$1, resultados!$A$1:$ZZ$1, 0))</f>
        <v/>
      </c>
      <c r="B1359">
        <f>INDEX(resultados!$A$2:$ZZ$2635, 1353, MATCH($B$2, resultados!$A$1:$ZZ$1, 0))</f>
        <v/>
      </c>
      <c r="C1359">
        <f>INDEX(resultados!$A$2:$ZZ$2635, 1353, MATCH($B$3, resultados!$A$1:$ZZ$1, 0))</f>
        <v/>
      </c>
    </row>
    <row r="1360">
      <c r="A1360">
        <f>INDEX(resultados!$A$2:$ZZ$2635, 1354, MATCH($B$1, resultados!$A$1:$ZZ$1, 0))</f>
        <v/>
      </c>
      <c r="B1360">
        <f>INDEX(resultados!$A$2:$ZZ$2635, 1354, MATCH($B$2, resultados!$A$1:$ZZ$1, 0))</f>
        <v/>
      </c>
      <c r="C1360">
        <f>INDEX(resultados!$A$2:$ZZ$2635, 1354, MATCH($B$3, resultados!$A$1:$ZZ$1, 0))</f>
        <v/>
      </c>
    </row>
    <row r="1361">
      <c r="A1361">
        <f>INDEX(resultados!$A$2:$ZZ$2635, 1355, MATCH($B$1, resultados!$A$1:$ZZ$1, 0))</f>
        <v/>
      </c>
      <c r="B1361">
        <f>INDEX(resultados!$A$2:$ZZ$2635, 1355, MATCH($B$2, resultados!$A$1:$ZZ$1, 0))</f>
        <v/>
      </c>
      <c r="C1361">
        <f>INDEX(resultados!$A$2:$ZZ$2635, 1355, MATCH($B$3, resultados!$A$1:$ZZ$1, 0))</f>
        <v/>
      </c>
    </row>
    <row r="1362">
      <c r="A1362">
        <f>INDEX(resultados!$A$2:$ZZ$2635, 1356, MATCH($B$1, resultados!$A$1:$ZZ$1, 0))</f>
        <v/>
      </c>
      <c r="B1362">
        <f>INDEX(resultados!$A$2:$ZZ$2635, 1356, MATCH($B$2, resultados!$A$1:$ZZ$1, 0))</f>
        <v/>
      </c>
      <c r="C1362">
        <f>INDEX(resultados!$A$2:$ZZ$2635, 1356, MATCH($B$3, resultados!$A$1:$ZZ$1, 0))</f>
        <v/>
      </c>
    </row>
    <row r="1363">
      <c r="A1363">
        <f>INDEX(resultados!$A$2:$ZZ$2635, 1357, MATCH($B$1, resultados!$A$1:$ZZ$1, 0))</f>
        <v/>
      </c>
      <c r="B1363">
        <f>INDEX(resultados!$A$2:$ZZ$2635, 1357, MATCH($B$2, resultados!$A$1:$ZZ$1, 0))</f>
        <v/>
      </c>
      <c r="C1363">
        <f>INDEX(resultados!$A$2:$ZZ$2635, 1357, MATCH($B$3, resultados!$A$1:$ZZ$1, 0))</f>
        <v/>
      </c>
    </row>
    <row r="1364">
      <c r="A1364">
        <f>INDEX(resultados!$A$2:$ZZ$2635, 1358, MATCH($B$1, resultados!$A$1:$ZZ$1, 0))</f>
        <v/>
      </c>
      <c r="B1364">
        <f>INDEX(resultados!$A$2:$ZZ$2635, 1358, MATCH($B$2, resultados!$A$1:$ZZ$1, 0))</f>
        <v/>
      </c>
      <c r="C1364">
        <f>INDEX(resultados!$A$2:$ZZ$2635, 1358, MATCH($B$3, resultados!$A$1:$ZZ$1, 0))</f>
        <v/>
      </c>
    </row>
    <row r="1365">
      <c r="A1365">
        <f>INDEX(resultados!$A$2:$ZZ$2635, 1359, MATCH($B$1, resultados!$A$1:$ZZ$1, 0))</f>
        <v/>
      </c>
      <c r="B1365">
        <f>INDEX(resultados!$A$2:$ZZ$2635, 1359, MATCH($B$2, resultados!$A$1:$ZZ$1, 0))</f>
        <v/>
      </c>
      <c r="C1365">
        <f>INDEX(resultados!$A$2:$ZZ$2635, 1359, MATCH($B$3, resultados!$A$1:$ZZ$1, 0))</f>
        <v/>
      </c>
    </row>
    <row r="1366">
      <c r="A1366">
        <f>INDEX(resultados!$A$2:$ZZ$2635, 1360, MATCH($B$1, resultados!$A$1:$ZZ$1, 0))</f>
        <v/>
      </c>
      <c r="B1366">
        <f>INDEX(resultados!$A$2:$ZZ$2635, 1360, MATCH($B$2, resultados!$A$1:$ZZ$1, 0))</f>
        <v/>
      </c>
      <c r="C1366">
        <f>INDEX(resultados!$A$2:$ZZ$2635, 1360, MATCH($B$3, resultados!$A$1:$ZZ$1, 0))</f>
        <v/>
      </c>
    </row>
    <row r="1367">
      <c r="A1367">
        <f>INDEX(resultados!$A$2:$ZZ$2635, 1361, MATCH($B$1, resultados!$A$1:$ZZ$1, 0))</f>
        <v/>
      </c>
      <c r="B1367">
        <f>INDEX(resultados!$A$2:$ZZ$2635, 1361, MATCH($B$2, resultados!$A$1:$ZZ$1, 0))</f>
        <v/>
      </c>
      <c r="C1367">
        <f>INDEX(resultados!$A$2:$ZZ$2635, 1361, MATCH($B$3, resultados!$A$1:$ZZ$1, 0))</f>
        <v/>
      </c>
    </row>
    <row r="1368">
      <c r="A1368">
        <f>INDEX(resultados!$A$2:$ZZ$2635, 1362, MATCH($B$1, resultados!$A$1:$ZZ$1, 0))</f>
        <v/>
      </c>
      <c r="B1368">
        <f>INDEX(resultados!$A$2:$ZZ$2635, 1362, MATCH($B$2, resultados!$A$1:$ZZ$1, 0))</f>
        <v/>
      </c>
      <c r="C1368">
        <f>INDEX(resultados!$A$2:$ZZ$2635, 1362, MATCH($B$3, resultados!$A$1:$ZZ$1, 0))</f>
        <v/>
      </c>
    </row>
    <row r="1369">
      <c r="A1369">
        <f>INDEX(resultados!$A$2:$ZZ$2635, 1363, MATCH($B$1, resultados!$A$1:$ZZ$1, 0))</f>
        <v/>
      </c>
      <c r="B1369">
        <f>INDEX(resultados!$A$2:$ZZ$2635, 1363, MATCH($B$2, resultados!$A$1:$ZZ$1, 0))</f>
        <v/>
      </c>
      <c r="C1369">
        <f>INDEX(resultados!$A$2:$ZZ$2635, 1363, MATCH($B$3, resultados!$A$1:$ZZ$1, 0))</f>
        <v/>
      </c>
    </row>
    <row r="1370">
      <c r="A1370">
        <f>INDEX(resultados!$A$2:$ZZ$2635, 1364, MATCH($B$1, resultados!$A$1:$ZZ$1, 0))</f>
        <v/>
      </c>
      <c r="B1370">
        <f>INDEX(resultados!$A$2:$ZZ$2635, 1364, MATCH($B$2, resultados!$A$1:$ZZ$1, 0))</f>
        <v/>
      </c>
      <c r="C1370">
        <f>INDEX(resultados!$A$2:$ZZ$2635, 1364, MATCH($B$3, resultados!$A$1:$ZZ$1, 0))</f>
        <v/>
      </c>
    </row>
    <row r="1371">
      <c r="A1371">
        <f>INDEX(resultados!$A$2:$ZZ$2635, 1365, MATCH($B$1, resultados!$A$1:$ZZ$1, 0))</f>
        <v/>
      </c>
      <c r="B1371">
        <f>INDEX(resultados!$A$2:$ZZ$2635, 1365, MATCH($B$2, resultados!$A$1:$ZZ$1, 0))</f>
        <v/>
      </c>
      <c r="C1371">
        <f>INDEX(resultados!$A$2:$ZZ$2635, 1365, MATCH($B$3, resultados!$A$1:$ZZ$1, 0))</f>
        <v/>
      </c>
    </row>
    <row r="1372">
      <c r="A1372">
        <f>INDEX(resultados!$A$2:$ZZ$2635, 1366, MATCH($B$1, resultados!$A$1:$ZZ$1, 0))</f>
        <v/>
      </c>
      <c r="B1372">
        <f>INDEX(resultados!$A$2:$ZZ$2635, 1366, MATCH($B$2, resultados!$A$1:$ZZ$1, 0))</f>
        <v/>
      </c>
      <c r="C1372">
        <f>INDEX(resultados!$A$2:$ZZ$2635, 1366, MATCH($B$3, resultados!$A$1:$ZZ$1, 0))</f>
        <v/>
      </c>
    </row>
    <row r="1373">
      <c r="A1373">
        <f>INDEX(resultados!$A$2:$ZZ$2635, 1367, MATCH($B$1, resultados!$A$1:$ZZ$1, 0))</f>
        <v/>
      </c>
      <c r="B1373">
        <f>INDEX(resultados!$A$2:$ZZ$2635, 1367, MATCH($B$2, resultados!$A$1:$ZZ$1, 0))</f>
        <v/>
      </c>
      <c r="C1373">
        <f>INDEX(resultados!$A$2:$ZZ$2635, 1367, MATCH($B$3, resultados!$A$1:$ZZ$1, 0))</f>
        <v/>
      </c>
    </row>
    <row r="1374">
      <c r="A1374">
        <f>INDEX(resultados!$A$2:$ZZ$2635, 1368, MATCH($B$1, resultados!$A$1:$ZZ$1, 0))</f>
        <v/>
      </c>
      <c r="B1374">
        <f>INDEX(resultados!$A$2:$ZZ$2635, 1368, MATCH($B$2, resultados!$A$1:$ZZ$1, 0))</f>
        <v/>
      </c>
      <c r="C1374">
        <f>INDEX(resultados!$A$2:$ZZ$2635, 1368, MATCH($B$3, resultados!$A$1:$ZZ$1, 0))</f>
        <v/>
      </c>
    </row>
    <row r="1375">
      <c r="A1375">
        <f>INDEX(resultados!$A$2:$ZZ$2635, 1369, MATCH($B$1, resultados!$A$1:$ZZ$1, 0))</f>
        <v/>
      </c>
      <c r="B1375">
        <f>INDEX(resultados!$A$2:$ZZ$2635, 1369, MATCH($B$2, resultados!$A$1:$ZZ$1, 0))</f>
        <v/>
      </c>
      <c r="C1375">
        <f>INDEX(resultados!$A$2:$ZZ$2635, 1369, MATCH($B$3, resultados!$A$1:$ZZ$1, 0))</f>
        <v/>
      </c>
    </row>
    <row r="1376">
      <c r="A1376">
        <f>INDEX(resultados!$A$2:$ZZ$2635, 1370, MATCH($B$1, resultados!$A$1:$ZZ$1, 0))</f>
        <v/>
      </c>
      <c r="B1376">
        <f>INDEX(resultados!$A$2:$ZZ$2635, 1370, MATCH($B$2, resultados!$A$1:$ZZ$1, 0))</f>
        <v/>
      </c>
      <c r="C1376">
        <f>INDEX(resultados!$A$2:$ZZ$2635, 1370, MATCH($B$3, resultados!$A$1:$ZZ$1, 0))</f>
        <v/>
      </c>
    </row>
    <row r="1377">
      <c r="A1377">
        <f>INDEX(resultados!$A$2:$ZZ$2635, 1371, MATCH($B$1, resultados!$A$1:$ZZ$1, 0))</f>
        <v/>
      </c>
      <c r="B1377">
        <f>INDEX(resultados!$A$2:$ZZ$2635, 1371, MATCH($B$2, resultados!$A$1:$ZZ$1, 0))</f>
        <v/>
      </c>
      <c r="C1377">
        <f>INDEX(resultados!$A$2:$ZZ$2635, 1371, MATCH($B$3, resultados!$A$1:$ZZ$1, 0))</f>
        <v/>
      </c>
    </row>
    <row r="1378">
      <c r="A1378">
        <f>INDEX(resultados!$A$2:$ZZ$2635, 1372, MATCH($B$1, resultados!$A$1:$ZZ$1, 0))</f>
        <v/>
      </c>
      <c r="B1378">
        <f>INDEX(resultados!$A$2:$ZZ$2635, 1372, MATCH($B$2, resultados!$A$1:$ZZ$1, 0))</f>
        <v/>
      </c>
      <c r="C1378">
        <f>INDEX(resultados!$A$2:$ZZ$2635, 1372, MATCH($B$3, resultados!$A$1:$ZZ$1, 0))</f>
        <v/>
      </c>
    </row>
    <row r="1379">
      <c r="A1379">
        <f>INDEX(resultados!$A$2:$ZZ$2635, 1373, MATCH($B$1, resultados!$A$1:$ZZ$1, 0))</f>
        <v/>
      </c>
      <c r="B1379">
        <f>INDEX(resultados!$A$2:$ZZ$2635, 1373, MATCH($B$2, resultados!$A$1:$ZZ$1, 0))</f>
        <v/>
      </c>
      <c r="C1379">
        <f>INDEX(resultados!$A$2:$ZZ$2635, 1373, MATCH($B$3, resultados!$A$1:$ZZ$1, 0))</f>
        <v/>
      </c>
    </row>
    <row r="1380">
      <c r="A1380">
        <f>INDEX(resultados!$A$2:$ZZ$2635, 1374, MATCH($B$1, resultados!$A$1:$ZZ$1, 0))</f>
        <v/>
      </c>
      <c r="B1380">
        <f>INDEX(resultados!$A$2:$ZZ$2635, 1374, MATCH($B$2, resultados!$A$1:$ZZ$1, 0))</f>
        <v/>
      </c>
      <c r="C1380">
        <f>INDEX(resultados!$A$2:$ZZ$2635, 1374, MATCH($B$3, resultados!$A$1:$ZZ$1, 0))</f>
        <v/>
      </c>
    </row>
    <row r="1381">
      <c r="A1381">
        <f>INDEX(resultados!$A$2:$ZZ$2635, 1375, MATCH($B$1, resultados!$A$1:$ZZ$1, 0))</f>
        <v/>
      </c>
      <c r="B1381">
        <f>INDEX(resultados!$A$2:$ZZ$2635, 1375, MATCH($B$2, resultados!$A$1:$ZZ$1, 0))</f>
        <v/>
      </c>
      <c r="C1381">
        <f>INDEX(resultados!$A$2:$ZZ$2635, 1375, MATCH($B$3, resultados!$A$1:$ZZ$1, 0))</f>
        <v/>
      </c>
    </row>
    <row r="1382">
      <c r="A1382">
        <f>INDEX(resultados!$A$2:$ZZ$2635, 1376, MATCH($B$1, resultados!$A$1:$ZZ$1, 0))</f>
        <v/>
      </c>
      <c r="B1382">
        <f>INDEX(resultados!$A$2:$ZZ$2635, 1376, MATCH($B$2, resultados!$A$1:$ZZ$1, 0))</f>
        <v/>
      </c>
      <c r="C1382">
        <f>INDEX(resultados!$A$2:$ZZ$2635, 1376, MATCH($B$3, resultados!$A$1:$ZZ$1, 0))</f>
        <v/>
      </c>
    </row>
    <row r="1383">
      <c r="A1383">
        <f>INDEX(resultados!$A$2:$ZZ$2635, 1377, MATCH($B$1, resultados!$A$1:$ZZ$1, 0))</f>
        <v/>
      </c>
      <c r="B1383">
        <f>INDEX(resultados!$A$2:$ZZ$2635, 1377, MATCH($B$2, resultados!$A$1:$ZZ$1, 0))</f>
        <v/>
      </c>
      <c r="C1383">
        <f>INDEX(resultados!$A$2:$ZZ$2635, 1377, MATCH($B$3, resultados!$A$1:$ZZ$1, 0))</f>
        <v/>
      </c>
    </row>
    <row r="1384">
      <c r="A1384">
        <f>INDEX(resultados!$A$2:$ZZ$2635, 1378, MATCH($B$1, resultados!$A$1:$ZZ$1, 0))</f>
        <v/>
      </c>
      <c r="B1384">
        <f>INDEX(resultados!$A$2:$ZZ$2635, 1378, MATCH($B$2, resultados!$A$1:$ZZ$1, 0))</f>
        <v/>
      </c>
      <c r="C1384">
        <f>INDEX(resultados!$A$2:$ZZ$2635, 1378, MATCH($B$3, resultados!$A$1:$ZZ$1, 0))</f>
        <v/>
      </c>
    </row>
    <row r="1385">
      <c r="A1385">
        <f>INDEX(resultados!$A$2:$ZZ$2635, 1379, MATCH($B$1, resultados!$A$1:$ZZ$1, 0))</f>
        <v/>
      </c>
      <c r="B1385">
        <f>INDEX(resultados!$A$2:$ZZ$2635, 1379, MATCH($B$2, resultados!$A$1:$ZZ$1, 0))</f>
        <v/>
      </c>
      <c r="C1385">
        <f>INDEX(resultados!$A$2:$ZZ$2635, 1379, MATCH($B$3, resultados!$A$1:$ZZ$1, 0))</f>
        <v/>
      </c>
    </row>
    <row r="1386">
      <c r="A1386">
        <f>INDEX(resultados!$A$2:$ZZ$2635, 1380, MATCH($B$1, resultados!$A$1:$ZZ$1, 0))</f>
        <v/>
      </c>
      <c r="B1386">
        <f>INDEX(resultados!$A$2:$ZZ$2635, 1380, MATCH($B$2, resultados!$A$1:$ZZ$1, 0))</f>
        <v/>
      </c>
      <c r="C1386">
        <f>INDEX(resultados!$A$2:$ZZ$2635, 1380, MATCH($B$3, resultados!$A$1:$ZZ$1, 0))</f>
        <v/>
      </c>
    </row>
    <row r="1387">
      <c r="A1387">
        <f>INDEX(resultados!$A$2:$ZZ$2635, 1381, MATCH($B$1, resultados!$A$1:$ZZ$1, 0))</f>
        <v/>
      </c>
      <c r="B1387">
        <f>INDEX(resultados!$A$2:$ZZ$2635, 1381, MATCH($B$2, resultados!$A$1:$ZZ$1, 0))</f>
        <v/>
      </c>
      <c r="C1387">
        <f>INDEX(resultados!$A$2:$ZZ$2635, 1381, MATCH($B$3, resultados!$A$1:$ZZ$1, 0))</f>
        <v/>
      </c>
    </row>
    <row r="1388">
      <c r="A1388">
        <f>INDEX(resultados!$A$2:$ZZ$2635, 1382, MATCH($B$1, resultados!$A$1:$ZZ$1, 0))</f>
        <v/>
      </c>
      <c r="B1388">
        <f>INDEX(resultados!$A$2:$ZZ$2635, 1382, MATCH($B$2, resultados!$A$1:$ZZ$1, 0))</f>
        <v/>
      </c>
      <c r="C1388">
        <f>INDEX(resultados!$A$2:$ZZ$2635, 1382, MATCH($B$3, resultados!$A$1:$ZZ$1, 0))</f>
        <v/>
      </c>
    </row>
    <row r="1389">
      <c r="A1389">
        <f>INDEX(resultados!$A$2:$ZZ$2635, 1383, MATCH($B$1, resultados!$A$1:$ZZ$1, 0))</f>
        <v/>
      </c>
      <c r="B1389">
        <f>INDEX(resultados!$A$2:$ZZ$2635, 1383, MATCH($B$2, resultados!$A$1:$ZZ$1, 0))</f>
        <v/>
      </c>
      <c r="C1389">
        <f>INDEX(resultados!$A$2:$ZZ$2635, 1383, MATCH($B$3, resultados!$A$1:$ZZ$1, 0))</f>
        <v/>
      </c>
    </row>
    <row r="1390">
      <c r="A1390">
        <f>INDEX(resultados!$A$2:$ZZ$2635, 1384, MATCH($B$1, resultados!$A$1:$ZZ$1, 0))</f>
        <v/>
      </c>
      <c r="B1390">
        <f>INDEX(resultados!$A$2:$ZZ$2635, 1384, MATCH($B$2, resultados!$A$1:$ZZ$1, 0))</f>
        <v/>
      </c>
      <c r="C1390">
        <f>INDEX(resultados!$A$2:$ZZ$2635, 1384, MATCH($B$3, resultados!$A$1:$ZZ$1, 0))</f>
        <v/>
      </c>
    </row>
    <row r="1391">
      <c r="A1391">
        <f>INDEX(resultados!$A$2:$ZZ$2635, 1385, MATCH($B$1, resultados!$A$1:$ZZ$1, 0))</f>
        <v/>
      </c>
      <c r="B1391">
        <f>INDEX(resultados!$A$2:$ZZ$2635, 1385, MATCH($B$2, resultados!$A$1:$ZZ$1, 0))</f>
        <v/>
      </c>
      <c r="C1391">
        <f>INDEX(resultados!$A$2:$ZZ$2635, 1385, MATCH($B$3, resultados!$A$1:$ZZ$1, 0))</f>
        <v/>
      </c>
    </row>
    <row r="1392">
      <c r="A1392">
        <f>INDEX(resultados!$A$2:$ZZ$2635, 1386, MATCH($B$1, resultados!$A$1:$ZZ$1, 0))</f>
        <v/>
      </c>
      <c r="B1392">
        <f>INDEX(resultados!$A$2:$ZZ$2635, 1386, MATCH($B$2, resultados!$A$1:$ZZ$1, 0))</f>
        <v/>
      </c>
      <c r="C1392">
        <f>INDEX(resultados!$A$2:$ZZ$2635, 1386, MATCH($B$3, resultados!$A$1:$ZZ$1, 0))</f>
        <v/>
      </c>
    </row>
    <row r="1393">
      <c r="A1393">
        <f>INDEX(resultados!$A$2:$ZZ$2635, 1387, MATCH($B$1, resultados!$A$1:$ZZ$1, 0))</f>
        <v/>
      </c>
      <c r="B1393">
        <f>INDEX(resultados!$A$2:$ZZ$2635, 1387, MATCH($B$2, resultados!$A$1:$ZZ$1, 0))</f>
        <v/>
      </c>
      <c r="C1393">
        <f>INDEX(resultados!$A$2:$ZZ$2635, 1387, MATCH($B$3, resultados!$A$1:$ZZ$1, 0))</f>
        <v/>
      </c>
    </row>
    <row r="1394">
      <c r="A1394">
        <f>INDEX(resultados!$A$2:$ZZ$2635, 1388, MATCH($B$1, resultados!$A$1:$ZZ$1, 0))</f>
        <v/>
      </c>
      <c r="B1394">
        <f>INDEX(resultados!$A$2:$ZZ$2635, 1388, MATCH($B$2, resultados!$A$1:$ZZ$1, 0))</f>
        <v/>
      </c>
      <c r="C1394">
        <f>INDEX(resultados!$A$2:$ZZ$2635, 1388, MATCH($B$3, resultados!$A$1:$ZZ$1, 0))</f>
        <v/>
      </c>
    </row>
    <row r="1395">
      <c r="A1395">
        <f>INDEX(resultados!$A$2:$ZZ$2635, 1389, MATCH($B$1, resultados!$A$1:$ZZ$1, 0))</f>
        <v/>
      </c>
      <c r="B1395">
        <f>INDEX(resultados!$A$2:$ZZ$2635, 1389, MATCH($B$2, resultados!$A$1:$ZZ$1, 0))</f>
        <v/>
      </c>
      <c r="C1395">
        <f>INDEX(resultados!$A$2:$ZZ$2635, 1389, MATCH($B$3, resultados!$A$1:$ZZ$1, 0))</f>
        <v/>
      </c>
    </row>
    <row r="1396">
      <c r="A1396">
        <f>INDEX(resultados!$A$2:$ZZ$2635, 1390, MATCH($B$1, resultados!$A$1:$ZZ$1, 0))</f>
        <v/>
      </c>
      <c r="B1396">
        <f>INDEX(resultados!$A$2:$ZZ$2635, 1390, MATCH($B$2, resultados!$A$1:$ZZ$1, 0))</f>
        <v/>
      </c>
      <c r="C1396">
        <f>INDEX(resultados!$A$2:$ZZ$2635, 1390, MATCH($B$3, resultados!$A$1:$ZZ$1, 0))</f>
        <v/>
      </c>
    </row>
    <row r="1397">
      <c r="A1397">
        <f>INDEX(resultados!$A$2:$ZZ$2635, 1391, MATCH($B$1, resultados!$A$1:$ZZ$1, 0))</f>
        <v/>
      </c>
      <c r="B1397">
        <f>INDEX(resultados!$A$2:$ZZ$2635, 1391, MATCH($B$2, resultados!$A$1:$ZZ$1, 0))</f>
        <v/>
      </c>
      <c r="C1397">
        <f>INDEX(resultados!$A$2:$ZZ$2635, 1391, MATCH($B$3, resultados!$A$1:$ZZ$1, 0))</f>
        <v/>
      </c>
    </row>
    <row r="1398">
      <c r="A1398">
        <f>INDEX(resultados!$A$2:$ZZ$2635, 1392, MATCH($B$1, resultados!$A$1:$ZZ$1, 0))</f>
        <v/>
      </c>
      <c r="B1398">
        <f>INDEX(resultados!$A$2:$ZZ$2635, 1392, MATCH($B$2, resultados!$A$1:$ZZ$1, 0))</f>
        <v/>
      </c>
      <c r="C1398">
        <f>INDEX(resultados!$A$2:$ZZ$2635, 1392, MATCH($B$3, resultados!$A$1:$ZZ$1, 0))</f>
        <v/>
      </c>
    </row>
    <row r="1399">
      <c r="A1399">
        <f>INDEX(resultados!$A$2:$ZZ$2635, 1393, MATCH($B$1, resultados!$A$1:$ZZ$1, 0))</f>
        <v/>
      </c>
      <c r="B1399">
        <f>INDEX(resultados!$A$2:$ZZ$2635, 1393, MATCH($B$2, resultados!$A$1:$ZZ$1, 0))</f>
        <v/>
      </c>
      <c r="C1399">
        <f>INDEX(resultados!$A$2:$ZZ$2635, 1393, MATCH($B$3, resultados!$A$1:$ZZ$1, 0))</f>
        <v/>
      </c>
    </row>
    <row r="1400">
      <c r="A1400">
        <f>INDEX(resultados!$A$2:$ZZ$2635, 1394, MATCH($B$1, resultados!$A$1:$ZZ$1, 0))</f>
        <v/>
      </c>
      <c r="B1400">
        <f>INDEX(resultados!$A$2:$ZZ$2635, 1394, MATCH($B$2, resultados!$A$1:$ZZ$1, 0))</f>
        <v/>
      </c>
      <c r="C1400">
        <f>INDEX(resultados!$A$2:$ZZ$2635, 1394, MATCH($B$3, resultados!$A$1:$ZZ$1, 0))</f>
        <v/>
      </c>
    </row>
    <row r="1401">
      <c r="A1401">
        <f>INDEX(resultados!$A$2:$ZZ$2635, 1395, MATCH($B$1, resultados!$A$1:$ZZ$1, 0))</f>
        <v/>
      </c>
      <c r="B1401">
        <f>INDEX(resultados!$A$2:$ZZ$2635, 1395, MATCH($B$2, resultados!$A$1:$ZZ$1, 0))</f>
        <v/>
      </c>
      <c r="C1401">
        <f>INDEX(resultados!$A$2:$ZZ$2635, 1395, MATCH($B$3, resultados!$A$1:$ZZ$1, 0))</f>
        <v/>
      </c>
    </row>
    <row r="1402">
      <c r="A1402">
        <f>INDEX(resultados!$A$2:$ZZ$2635, 1396, MATCH($B$1, resultados!$A$1:$ZZ$1, 0))</f>
        <v/>
      </c>
      <c r="B1402">
        <f>INDEX(resultados!$A$2:$ZZ$2635, 1396, MATCH($B$2, resultados!$A$1:$ZZ$1, 0))</f>
        <v/>
      </c>
      <c r="C1402">
        <f>INDEX(resultados!$A$2:$ZZ$2635, 1396, MATCH($B$3, resultados!$A$1:$ZZ$1, 0))</f>
        <v/>
      </c>
    </row>
    <row r="1403">
      <c r="A1403">
        <f>INDEX(resultados!$A$2:$ZZ$2635, 1397, MATCH($B$1, resultados!$A$1:$ZZ$1, 0))</f>
        <v/>
      </c>
      <c r="B1403">
        <f>INDEX(resultados!$A$2:$ZZ$2635, 1397, MATCH($B$2, resultados!$A$1:$ZZ$1, 0))</f>
        <v/>
      </c>
      <c r="C1403">
        <f>INDEX(resultados!$A$2:$ZZ$2635, 1397, MATCH($B$3, resultados!$A$1:$ZZ$1, 0))</f>
        <v/>
      </c>
    </row>
    <row r="1404">
      <c r="A1404">
        <f>INDEX(resultados!$A$2:$ZZ$2635, 1398, MATCH($B$1, resultados!$A$1:$ZZ$1, 0))</f>
        <v/>
      </c>
      <c r="B1404">
        <f>INDEX(resultados!$A$2:$ZZ$2635, 1398, MATCH($B$2, resultados!$A$1:$ZZ$1, 0))</f>
        <v/>
      </c>
      <c r="C1404">
        <f>INDEX(resultados!$A$2:$ZZ$2635, 1398, MATCH($B$3, resultados!$A$1:$ZZ$1, 0))</f>
        <v/>
      </c>
    </row>
    <row r="1405">
      <c r="A1405">
        <f>INDEX(resultados!$A$2:$ZZ$2635, 1399, MATCH($B$1, resultados!$A$1:$ZZ$1, 0))</f>
        <v/>
      </c>
      <c r="B1405">
        <f>INDEX(resultados!$A$2:$ZZ$2635, 1399, MATCH($B$2, resultados!$A$1:$ZZ$1, 0))</f>
        <v/>
      </c>
      <c r="C1405">
        <f>INDEX(resultados!$A$2:$ZZ$2635, 1399, MATCH($B$3, resultados!$A$1:$ZZ$1, 0))</f>
        <v/>
      </c>
    </row>
    <row r="1406">
      <c r="A1406">
        <f>INDEX(resultados!$A$2:$ZZ$2635, 1400, MATCH($B$1, resultados!$A$1:$ZZ$1, 0))</f>
        <v/>
      </c>
      <c r="B1406">
        <f>INDEX(resultados!$A$2:$ZZ$2635, 1400, MATCH($B$2, resultados!$A$1:$ZZ$1, 0))</f>
        <v/>
      </c>
      <c r="C1406">
        <f>INDEX(resultados!$A$2:$ZZ$2635, 1400, MATCH($B$3, resultados!$A$1:$ZZ$1, 0))</f>
        <v/>
      </c>
    </row>
    <row r="1407">
      <c r="A1407">
        <f>INDEX(resultados!$A$2:$ZZ$2635, 1401, MATCH($B$1, resultados!$A$1:$ZZ$1, 0))</f>
        <v/>
      </c>
      <c r="B1407">
        <f>INDEX(resultados!$A$2:$ZZ$2635, 1401, MATCH($B$2, resultados!$A$1:$ZZ$1, 0))</f>
        <v/>
      </c>
      <c r="C1407">
        <f>INDEX(resultados!$A$2:$ZZ$2635, 1401, MATCH($B$3, resultados!$A$1:$ZZ$1, 0))</f>
        <v/>
      </c>
    </row>
    <row r="1408">
      <c r="A1408">
        <f>INDEX(resultados!$A$2:$ZZ$2635, 1402, MATCH($B$1, resultados!$A$1:$ZZ$1, 0))</f>
        <v/>
      </c>
      <c r="B1408">
        <f>INDEX(resultados!$A$2:$ZZ$2635, 1402, MATCH($B$2, resultados!$A$1:$ZZ$1, 0))</f>
        <v/>
      </c>
      <c r="C1408">
        <f>INDEX(resultados!$A$2:$ZZ$2635, 1402, MATCH($B$3, resultados!$A$1:$ZZ$1, 0))</f>
        <v/>
      </c>
    </row>
    <row r="1409">
      <c r="A1409">
        <f>INDEX(resultados!$A$2:$ZZ$2635, 1403, MATCH($B$1, resultados!$A$1:$ZZ$1, 0))</f>
        <v/>
      </c>
      <c r="B1409">
        <f>INDEX(resultados!$A$2:$ZZ$2635, 1403, MATCH($B$2, resultados!$A$1:$ZZ$1, 0))</f>
        <v/>
      </c>
      <c r="C1409">
        <f>INDEX(resultados!$A$2:$ZZ$2635, 1403, MATCH($B$3, resultados!$A$1:$ZZ$1, 0))</f>
        <v/>
      </c>
    </row>
    <row r="1410">
      <c r="A1410">
        <f>INDEX(resultados!$A$2:$ZZ$2635, 1404, MATCH($B$1, resultados!$A$1:$ZZ$1, 0))</f>
        <v/>
      </c>
      <c r="B1410">
        <f>INDEX(resultados!$A$2:$ZZ$2635, 1404, MATCH($B$2, resultados!$A$1:$ZZ$1, 0))</f>
        <v/>
      </c>
      <c r="C1410">
        <f>INDEX(resultados!$A$2:$ZZ$2635, 1404, MATCH($B$3, resultados!$A$1:$ZZ$1, 0))</f>
        <v/>
      </c>
    </row>
    <row r="1411">
      <c r="A1411">
        <f>INDEX(resultados!$A$2:$ZZ$2635, 1405, MATCH($B$1, resultados!$A$1:$ZZ$1, 0))</f>
        <v/>
      </c>
      <c r="B1411">
        <f>INDEX(resultados!$A$2:$ZZ$2635, 1405, MATCH($B$2, resultados!$A$1:$ZZ$1, 0))</f>
        <v/>
      </c>
      <c r="C1411">
        <f>INDEX(resultados!$A$2:$ZZ$2635, 1405, MATCH($B$3, resultados!$A$1:$ZZ$1, 0))</f>
        <v/>
      </c>
    </row>
    <row r="1412">
      <c r="A1412">
        <f>INDEX(resultados!$A$2:$ZZ$2635, 1406, MATCH($B$1, resultados!$A$1:$ZZ$1, 0))</f>
        <v/>
      </c>
      <c r="B1412">
        <f>INDEX(resultados!$A$2:$ZZ$2635, 1406, MATCH($B$2, resultados!$A$1:$ZZ$1, 0))</f>
        <v/>
      </c>
      <c r="C1412">
        <f>INDEX(resultados!$A$2:$ZZ$2635, 1406, MATCH($B$3, resultados!$A$1:$ZZ$1, 0))</f>
        <v/>
      </c>
    </row>
    <row r="1413">
      <c r="A1413">
        <f>INDEX(resultados!$A$2:$ZZ$2635, 1407, MATCH($B$1, resultados!$A$1:$ZZ$1, 0))</f>
        <v/>
      </c>
      <c r="B1413">
        <f>INDEX(resultados!$A$2:$ZZ$2635, 1407, MATCH($B$2, resultados!$A$1:$ZZ$1, 0))</f>
        <v/>
      </c>
      <c r="C1413">
        <f>INDEX(resultados!$A$2:$ZZ$2635, 1407, MATCH($B$3, resultados!$A$1:$ZZ$1, 0))</f>
        <v/>
      </c>
    </row>
    <row r="1414">
      <c r="A1414">
        <f>INDEX(resultados!$A$2:$ZZ$2635, 1408, MATCH($B$1, resultados!$A$1:$ZZ$1, 0))</f>
        <v/>
      </c>
      <c r="B1414">
        <f>INDEX(resultados!$A$2:$ZZ$2635, 1408, MATCH($B$2, resultados!$A$1:$ZZ$1, 0))</f>
        <v/>
      </c>
      <c r="C1414">
        <f>INDEX(resultados!$A$2:$ZZ$2635, 1408, MATCH($B$3, resultados!$A$1:$ZZ$1, 0))</f>
        <v/>
      </c>
    </row>
    <row r="1415">
      <c r="A1415">
        <f>INDEX(resultados!$A$2:$ZZ$2635, 1409, MATCH($B$1, resultados!$A$1:$ZZ$1, 0))</f>
        <v/>
      </c>
      <c r="B1415">
        <f>INDEX(resultados!$A$2:$ZZ$2635, 1409, MATCH($B$2, resultados!$A$1:$ZZ$1, 0))</f>
        <v/>
      </c>
      <c r="C1415">
        <f>INDEX(resultados!$A$2:$ZZ$2635, 1409, MATCH($B$3, resultados!$A$1:$ZZ$1, 0))</f>
        <v/>
      </c>
    </row>
    <row r="1416">
      <c r="A1416">
        <f>INDEX(resultados!$A$2:$ZZ$2635, 1410, MATCH($B$1, resultados!$A$1:$ZZ$1, 0))</f>
        <v/>
      </c>
      <c r="B1416">
        <f>INDEX(resultados!$A$2:$ZZ$2635, 1410, MATCH($B$2, resultados!$A$1:$ZZ$1, 0))</f>
        <v/>
      </c>
      <c r="C1416">
        <f>INDEX(resultados!$A$2:$ZZ$2635, 1410, MATCH($B$3, resultados!$A$1:$ZZ$1, 0))</f>
        <v/>
      </c>
    </row>
    <row r="1417">
      <c r="A1417">
        <f>INDEX(resultados!$A$2:$ZZ$2635, 1411, MATCH($B$1, resultados!$A$1:$ZZ$1, 0))</f>
        <v/>
      </c>
      <c r="B1417">
        <f>INDEX(resultados!$A$2:$ZZ$2635, 1411, MATCH($B$2, resultados!$A$1:$ZZ$1, 0))</f>
        <v/>
      </c>
      <c r="C1417">
        <f>INDEX(resultados!$A$2:$ZZ$2635, 1411, MATCH($B$3, resultados!$A$1:$ZZ$1, 0))</f>
        <v/>
      </c>
    </row>
    <row r="1418">
      <c r="A1418">
        <f>INDEX(resultados!$A$2:$ZZ$2635, 1412, MATCH($B$1, resultados!$A$1:$ZZ$1, 0))</f>
        <v/>
      </c>
      <c r="B1418">
        <f>INDEX(resultados!$A$2:$ZZ$2635, 1412, MATCH($B$2, resultados!$A$1:$ZZ$1, 0))</f>
        <v/>
      </c>
      <c r="C1418">
        <f>INDEX(resultados!$A$2:$ZZ$2635, 1412, MATCH($B$3, resultados!$A$1:$ZZ$1, 0))</f>
        <v/>
      </c>
    </row>
    <row r="1419">
      <c r="A1419">
        <f>INDEX(resultados!$A$2:$ZZ$2635, 1413, MATCH($B$1, resultados!$A$1:$ZZ$1, 0))</f>
        <v/>
      </c>
      <c r="B1419">
        <f>INDEX(resultados!$A$2:$ZZ$2635, 1413, MATCH($B$2, resultados!$A$1:$ZZ$1, 0))</f>
        <v/>
      </c>
      <c r="C1419">
        <f>INDEX(resultados!$A$2:$ZZ$2635, 1413, MATCH($B$3, resultados!$A$1:$ZZ$1, 0))</f>
        <v/>
      </c>
    </row>
    <row r="1420">
      <c r="A1420">
        <f>INDEX(resultados!$A$2:$ZZ$2635, 1414, MATCH($B$1, resultados!$A$1:$ZZ$1, 0))</f>
        <v/>
      </c>
      <c r="B1420">
        <f>INDEX(resultados!$A$2:$ZZ$2635, 1414, MATCH($B$2, resultados!$A$1:$ZZ$1, 0))</f>
        <v/>
      </c>
      <c r="C1420">
        <f>INDEX(resultados!$A$2:$ZZ$2635, 1414, MATCH($B$3, resultados!$A$1:$ZZ$1, 0))</f>
        <v/>
      </c>
    </row>
    <row r="1421">
      <c r="A1421">
        <f>INDEX(resultados!$A$2:$ZZ$2635, 1415, MATCH($B$1, resultados!$A$1:$ZZ$1, 0))</f>
        <v/>
      </c>
      <c r="B1421">
        <f>INDEX(resultados!$A$2:$ZZ$2635, 1415, MATCH($B$2, resultados!$A$1:$ZZ$1, 0))</f>
        <v/>
      </c>
      <c r="C1421">
        <f>INDEX(resultados!$A$2:$ZZ$2635, 1415, MATCH($B$3, resultados!$A$1:$ZZ$1, 0))</f>
        <v/>
      </c>
    </row>
    <row r="1422">
      <c r="A1422">
        <f>INDEX(resultados!$A$2:$ZZ$2635, 1416, MATCH($B$1, resultados!$A$1:$ZZ$1, 0))</f>
        <v/>
      </c>
      <c r="B1422">
        <f>INDEX(resultados!$A$2:$ZZ$2635, 1416, MATCH($B$2, resultados!$A$1:$ZZ$1, 0))</f>
        <v/>
      </c>
      <c r="C1422">
        <f>INDEX(resultados!$A$2:$ZZ$2635, 1416, MATCH($B$3, resultados!$A$1:$ZZ$1, 0))</f>
        <v/>
      </c>
    </row>
    <row r="1423">
      <c r="A1423">
        <f>INDEX(resultados!$A$2:$ZZ$2635, 1417, MATCH($B$1, resultados!$A$1:$ZZ$1, 0))</f>
        <v/>
      </c>
      <c r="B1423">
        <f>INDEX(resultados!$A$2:$ZZ$2635, 1417, MATCH($B$2, resultados!$A$1:$ZZ$1, 0))</f>
        <v/>
      </c>
      <c r="C1423">
        <f>INDEX(resultados!$A$2:$ZZ$2635, 1417, MATCH($B$3, resultados!$A$1:$ZZ$1, 0))</f>
        <v/>
      </c>
    </row>
    <row r="1424">
      <c r="A1424">
        <f>INDEX(resultados!$A$2:$ZZ$2635, 1418, MATCH($B$1, resultados!$A$1:$ZZ$1, 0))</f>
        <v/>
      </c>
      <c r="B1424">
        <f>INDEX(resultados!$A$2:$ZZ$2635, 1418, MATCH($B$2, resultados!$A$1:$ZZ$1, 0))</f>
        <v/>
      </c>
      <c r="C1424">
        <f>INDEX(resultados!$A$2:$ZZ$2635, 1418, MATCH($B$3, resultados!$A$1:$ZZ$1, 0))</f>
        <v/>
      </c>
    </row>
    <row r="1425">
      <c r="A1425">
        <f>INDEX(resultados!$A$2:$ZZ$2635, 1419, MATCH($B$1, resultados!$A$1:$ZZ$1, 0))</f>
        <v/>
      </c>
      <c r="B1425">
        <f>INDEX(resultados!$A$2:$ZZ$2635, 1419, MATCH($B$2, resultados!$A$1:$ZZ$1, 0))</f>
        <v/>
      </c>
      <c r="C1425">
        <f>INDEX(resultados!$A$2:$ZZ$2635, 1419, MATCH($B$3, resultados!$A$1:$ZZ$1, 0))</f>
        <v/>
      </c>
    </row>
    <row r="1426">
      <c r="A1426">
        <f>INDEX(resultados!$A$2:$ZZ$2635, 1420, MATCH($B$1, resultados!$A$1:$ZZ$1, 0))</f>
        <v/>
      </c>
      <c r="B1426">
        <f>INDEX(resultados!$A$2:$ZZ$2635, 1420, MATCH($B$2, resultados!$A$1:$ZZ$1, 0))</f>
        <v/>
      </c>
      <c r="C1426">
        <f>INDEX(resultados!$A$2:$ZZ$2635, 1420, MATCH($B$3, resultados!$A$1:$ZZ$1, 0))</f>
        <v/>
      </c>
    </row>
    <row r="1427">
      <c r="A1427">
        <f>INDEX(resultados!$A$2:$ZZ$2635, 1421, MATCH($B$1, resultados!$A$1:$ZZ$1, 0))</f>
        <v/>
      </c>
      <c r="B1427">
        <f>INDEX(resultados!$A$2:$ZZ$2635, 1421, MATCH($B$2, resultados!$A$1:$ZZ$1, 0))</f>
        <v/>
      </c>
      <c r="C1427">
        <f>INDEX(resultados!$A$2:$ZZ$2635, 1421, MATCH($B$3, resultados!$A$1:$ZZ$1, 0))</f>
        <v/>
      </c>
    </row>
    <row r="1428">
      <c r="A1428">
        <f>INDEX(resultados!$A$2:$ZZ$2635, 1422, MATCH($B$1, resultados!$A$1:$ZZ$1, 0))</f>
        <v/>
      </c>
      <c r="B1428">
        <f>INDEX(resultados!$A$2:$ZZ$2635, 1422, MATCH($B$2, resultados!$A$1:$ZZ$1, 0))</f>
        <v/>
      </c>
      <c r="C1428">
        <f>INDEX(resultados!$A$2:$ZZ$2635, 1422, MATCH($B$3, resultados!$A$1:$ZZ$1, 0))</f>
        <v/>
      </c>
    </row>
    <row r="1429">
      <c r="A1429">
        <f>INDEX(resultados!$A$2:$ZZ$2635, 1423, MATCH($B$1, resultados!$A$1:$ZZ$1, 0))</f>
        <v/>
      </c>
      <c r="B1429">
        <f>INDEX(resultados!$A$2:$ZZ$2635, 1423, MATCH($B$2, resultados!$A$1:$ZZ$1, 0))</f>
        <v/>
      </c>
      <c r="C1429">
        <f>INDEX(resultados!$A$2:$ZZ$2635, 1423, MATCH($B$3, resultados!$A$1:$ZZ$1, 0))</f>
        <v/>
      </c>
    </row>
    <row r="1430">
      <c r="A1430">
        <f>INDEX(resultados!$A$2:$ZZ$2635, 1424, MATCH($B$1, resultados!$A$1:$ZZ$1, 0))</f>
        <v/>
      </c>
      <c r="B1430">
        <f>INDEX(resultados!$A$2:$ZZ$2635, 1424, MATCH($B$2, resultados!$A$1:$ZZ$1, 0))</f>
        <v/>
      </c>
      <c r="C1430">
        <f>INDEX(resultados!$A$2:$ZZ$2635, 1424, MATCH($B$3, resultados!$A$1:$ZZ$1, 0))</f>
        <v/>
      </c>
    </row>
    <row r="1431">
      <c r="A1431">
        <f>INDEX(resultados!$A$2:$ZZ$2635, 1425, MATCH($B$1, resultados!$A$1:$ZZ$1, 0))</f>
        <v/>
      </c>
      <c r="B1431">
        <f>INDEX(resultados!$A$2:$ZZ$2635, 1425, MATCH($B$2, resultados!$A$1:$ZZ$1, 0))</f>
        <v/>
      </c>
      <c r="C1431">
        <f>INDEX(resultados!$A$2:$ZZ$2635, 1425, MATCH($B$3, resultados!$A$1:$ZZ$1, 0))</f>
        <v/>
      </c>
    </row>
    <row r="1432">
      <c r="A1432">
        <f>INDEX(resultados!$A$2:$ZZ$2635, 1426, MATCH($B$1, resultados!$A$1:$ZZ$1, 0))</f>
        <v/>
      </c>
      <c r="B1432">
        <f>INDEX(resultados!$A$2:$ZZ$2635, 1426, MATCH($B$2, resultados!$A$1:$ZZ$1, 0))</f>
        <v/>
      </c>
      <c r="C1432">
        <f>INDEX(resultados!$A$2:$ZZ$2635, 1426, MATCH($B$3, resultados!$A$1:$ZZ$1, 0))</f>
        <v/>
      </c>
    </row>
    <row r="1433">
      <c r="A1433">
        <f>INDEX(resultados!$A$2:$ZZ$2635, 1427, MATCH($B$1, resultados!$A$1:$ZZ$1, 0))</f>
        <v/>
      </c>
      <c r="B1433">
        <f>INDEX(resultados!$A$2:$ZZ$2635, 1427, MATCH($B$2, resultados!$A$1:$ZZ$1, 0))</f>
        <v/>
      </c>
      <c r="C1433">
        <f>INDEX(resultados!$A$2:$ZZ$2635, 1427, MATCH($B$3, resultados!$A$1:$ZZ$1, 0))</f>
        <v/>
      </c>
    </row>
    <row r="1434">
      <c r="A1434">
        <f>INDEX(resultados!$A$2:$ZZ$2635, 1428, MATCH($B$1, resultados!$A$1:$ZZ$1, 0))</f>
        <v/>
      </c>
      <c r="B1434">
        <f>INDEX(resultados!$A$2:$ZZ$2635, 1428, MATCH($B$2, resultados!$A$1:$ZZ$1, 0))</f>
        <v/>
      </c>
      <c r="C1434">
        <f>INDEX(resultados!$A$2:$ZZ$2635, 1428, MATCH($B$3, resultados!$A$1:$ZZ$1, 0))</f>
        <v/>
      </c>
    </row>
    <row r="1435">
      <c r="A1435">
        <f>INDEX(resultados!$A$2:$ZZ$2635, 1429, MATCH($B$1, resultados!$A$1:$ZZ$1, 0))</f>
        <v/>
      </c>
      <c r="B1435">
        <f>INDEX(resultados!$A$2:$ZZ$2635, 1429, MATCH($B$2, resultados!$A$1:$ZZ$1, 0))</f>
        <v/>
      </c>
      <c r="C1435">
        <f>INDEX(resultados!$A$2:$ZZ$2635, 1429, MATCH($B$3, resultados!$A$1:$ZZ$1, 0))</f>
        <v/>
      </c>
    </row>
    <row r="1436">
      <c r="A1436">
        <f>INDEX(resultados!$A$2:$ZZ$2635, 1430, MATCH($B$1, resultados!$A$1:$ZZ$1, 0))</f>
        <v/>
      </c>
      <c r="B1436">
        <f>INDEX(resultados!$A$2:$ZZ$2635, 1430, MATCH($B$2, resultados!$A$1:$ZZ$1, 0))</f>
        <v/>
      </c>
      <c r="C1436">
        <f>INDEX(resultados!$A$2:$ZZ$2635, 1430, MATCH($B$3, resultados!$A$1:$ZZ$1, 0))</f>
        <v/>
      </c>
    </row>
    <row r="1437">
      <c r="A1437">
        <f>INDEX(resultados!$A$2:$ZZ$2635, 1431, MATCH($B$1, resultados!$A$1:$ZZ$1, 0))</f>
        <v/>
      </c>
      <c r="B1437">
        <f>INDEX(resultados!$A$2:$ZZ$2635, 1431, MATCH($B$2, resultados!$A$1:$ZZ$1, 0))</f>
        <v/>
      </c>
      <c r="C1437">
        <f>INDEX(resultados!$A$2:$ZZ$2635, 1431, MATCH($B$3, resultados!$A$1:$ZZ$1, 0))</f>
        <v/>
      </c>
    </row>
    <row r="1438">
      <c r="A1438">
        <f>INDEX(resultados!$A$2:$ZZ$2635, 1432, MATCH($B$1, resultados!$A$1:$ZZ$1, 0))</f>
        <v/>
      </c>
      <c r="B1438">
        <f>INDEX(resultados!$A$2:$ZZ$2635, 1432, MATCH($B$2, resultados!$A$1:$ZZ$1, 0))</f>
        <v/>
      </c>
      <c r="C1438">
        <f>INDEX(resultados!$A$2:$ZZ$2635, 1432, MATCH($B$3, resultados!$A$1:$ZZ$1, 0))</f>
        <v/>
      </c>
    </row>
    <row r="1439">
      <c r="A1439">
        <f>INDEX(resultados!$A$2:$ZZ$2635, 1433, MATCH($B$1, resultados!$A$1:$ZZ$1, 0))</f>
        <v/>
      </c>
      <c r="B1439">
        <f>INDEX(resultados!$A$2:$ZZ$2635, 1433, MATCH($B$2, resultados!$A$1:$ZZ$1, 0))</f>
        <v/>
      </c>
      <c r="C1439">
        <f>INDEX(resultados!$A$2:$ZZ$2635, 1433, MATCH($B$3, resultados!$A$1:$ZZ$1, 0))</f>
        <v/>
      </c>
    </row>
    <row r="1440">
      <c r="A1440">
        <f>INDEX(resultados!$A$2:$ZZ$2635, 1434, MATCH($B$1, resultados!$A$1:$ZZ$1, 0))</f>
        <v/>
      </c>
      <c r="B1440">
        <f>INDEX(resultados!$A$2:$ZZ$2635, 1434, MATCH($B$2, resultados!$A$1:$ZZ$1, 0))</f>
        <v/>
      </c>
      <c r="C1440">
        <f>INDEX(resultados!$A$2:$ZZ$2635, 1434, MATCH($B$3, resultados!$A$1:$ZZ$1, 0))</f>
        <v/>
      </c>
    </row>
    <row r="1441">
      <c r="A1441">
        <f>INDEX(resultados!$A$2:$ZZ$2635, 1435, MATCH($B$1, resultados!$A$1:$ZZ$1, 0))</f>
        <v/>
      </c>
      <c r="B1441">
        <f>INDEX(resultados!$A$2:$ZZ$2635, 1435, MATCH($B$2, resultados!$A$1:$ZZ$1, 0))</f>
        <v/>
      </c>
      <c r="C1441">
        <f>INDEX(resultados!$A$2:$ZZ$2635, 1435, MATCH($B$3, resultados!$A$1:$ZZ$1, 0))</f>
        <v/>
      </c>
    </row>
    <row r="1442">
      <c r="A1442">
        <f>INDEX(resultados!$A$2:$ZZ$2635, 1436, MATCH($B$1, resultados!$A$1:$ZZ$1, 0))</f>
        <v/>
      </c>
      <c r="B1442">
        <f>INDEX(resultados!$A$2:$ZZ$2635, 1436, MATCH($B$2, resultados!$A$1:$ZZ$1, 0))</f>
        <v/>
      </c>
      <c r="C1442">
        <f>INDEX(resultados!$A$2:$ZZ$2635, 1436, MATCH($B$3, resultados!$A$1:$ZZ$1, 0))</f>
        <v/>
      </c>
    </row>
    <row r="1443">
      <c r="A1443">
        <f>INDEX(resultados!$A$2:$ZZ$2635, 1437, MATCH($B$1, resultados!$A$1:$ZZ$1, 0))</f>
        <v/>
      </c>
      <c r="B1443">
        <f>INDEX(resultados!$A$2:$ZZ$2635, 1437, MATCH($B$2, resultados!$A$1:$ZZ$1, 0))</f>
        <v/>
      </c>
      <c r="C1443">
        <f>INDEX(resultados!$A$2:$ZZ$2635, 1437, MATCH($B$3, resultados!$A$1:$ZZ$1, 0))</f>
        <v/>
      </c>
    </row>
    <row r="1444">
      <c r="A1444">
        <f>INDEX(resultados!$A$2:$ZZ$2635, 1438, MATCH($B$1, resultados!$A$1:$ZZ$1, 0))</f>
        <v/>
      </c>
      <c r="B1444">
        <f>INDEX(resultados!$A$2:$ZZ$2635, 1438, MATCH($B$2, resultados!$A$1:$ZZ$1, 0))</f>
        <v/>
      </c>
      <c r="C1444">
        <f>INDEX(resultados!$A$2:$ZZ$2635, 1438, MATCH($B$3, resultados!$A$1:$ZZ$1, 0))</f>
        <v/>
      </c>
    </row>
    <row r="1445">
      <c r="A1445">
        <f>INDEX(resultados!$A$2:$ZZ$2635, 1439, MATCH($B$1, resultados!$A$1:$ZZ$1, 0))</f>
        <v/>
      </c>
      <c r="B1445">
        <f>INDEX(resultados!$A$2:$ZZ$2635, 1439, MATCH($B$2, resultados!$A$1:$ZZ$1, 0))</f>
        <v/>
      </c>
      <c r="C1445">
        <f>INDEX(resultados!$A$2:$ZZ$2635, 1439, MATCH($B$3, resultados!$A$1:$ZZ$1, 0))</f>
        <v/>
      </c>
    </row>
    <row r="1446">
      <c r="A1446">
        <f>INDEX(resultados!$A$2:$ZZ$2635, 1440, MATCH($B$1, resultados!$A$1:$ZZ$1, 0))</f>
        <v/>
      </c>
      <c r="B1446">
        <f>INDEX(resultados!$A$2:$ZZ$2635, 1440, MATCH($B$2, resultados!$A$1:$ZZ$1, 0))</f>
        <v/>
      </c>
      <c r="C1446">
        <f>INDEX(resultados!$A$2:$ZZ$2635, 1440, MATCH($B$3, resultados!$A$1:$ZZ$1, 0))</f>
        <v/>
      </c>
    </row>
    <row r="1447">
      <c r="A1447">
        <f>INDEX(resultados!$A$2:$ZZ$2635, 1441, MATCH($B$1, resultados!$A$1:$ZZ$1, 0))</f>
        <v/>
      </c>
      <c r="B1447">
        <f>INDEX(resultados!$A$2:$ZZ$2635, 1441, MATCH($B$2, resultados!$A$1:$ZZ$1, 0))</f>
        <v/>
      </c>
      <c r="C1447">
        <f>INDEX(resultados!$A$2:$ZZ$2635, 1441, MATCH($B$3, resultados!$A$1:$ZZ$1, 0))</f>
        <v/>
      </c>
    </row>
    <row r="1448">
      <c r="A1448">
        <f>INDEX(resultados!$A$2:$ZZ$2635, 1442, MATCH($B$1, resultados!$A$1:$ZZ$1, 0))</f>
        <v/>
      </c>
      <c r="B1448">
        <f>INDEX(resultados!$A$2:$ZZ$2635, 1442, MATCH($B$2, resultados!$A$1:$ZZ$1, 0))</f>
        <v/>
      </c>
      <c r="C1448">
        <f>INDEX(resultados!$A$2:$ZZ$2635, 1442, MATCH($B$3, resultados!$A$1:$ZZ$1, 0))</f>
        <v/>
      </c>
    </row>
    <row r="1449">
      <c r="A1449">
        <f>INDEX(resultados!$A$2:$ZZ$2635, 1443, MATCH($B$1, resultados!$A$1:$ZZ$1, 0))</f>
        <v/>
      </c>
      <c r="B1449">
        <f>INDEX(resultados!$A$2:$ZZ$2635, 1443, MATCH($B$2, resultados!$A$1:$ZZ$1, 0))</f>
        <v/>
      </c>
      <c r="C1449">
        <f>INDEX(resultados!$A$2:$ZZ$2635, 1443, MATCH($B$3, resultados!$A$1:$ZZ$1, 0))</f>
        <v/>
      </c>
    </row>
    <row r="1450">
      <c r="A1450">
        <f>INDEX(resultados!$A$2:$ZZ$2635, 1444, MATCH($B$1, resultados!$A$1:$ZZ$1, 0))</f>
        <v/>
      </c>
      <c r="B1450">
        <f>INDEX(resultados!$A$2:$ZZ$2635, 1444, MATCH($B$2, resultados!$A$1:$ZZ$1, 0))</f>
        <v/>
      </c>
      <c r="C1450">
        <f>INDEX(resultados!$A$2:$ZZ$2635, 1444, MATCH($B$3, resultados!$A$1:$ZZ$1, 0))</f>
        <v/>
      </c>
    </row>
    <row r="1451">
      <c r="A1451">
        <f>INDEX(resultados!$A$2:$ZZ$2635, 1445, MATCH($B$1, resultados!$A$1:$ZZ$1, 0))</f>
        <v/>
      </c>
      <c r="B1451">
        <f>INDEX(resultados!$A$2:$ZZ$2635, 1445, MATCH($B$2, resultados!$A$1:$ZZ$1, 0))</f>
        <v/>
      </c>
      <c r="C1451">
        <f>INDEX(resultados!$A$2:$ZZ$2635, 1445, MATCH($B$3, resultados!$A$1:$ZZ$1, 0))</f>
        <v/>
      </c>
    </row>
    <row r="1452">
      <c r="A1452">
        <f>INDEX(resultados!$A$2:$ZZ$2635, 1446, MATCH($B$1, resultados!$A$1:$ZZ$1, 0))</f>
        <v/>
      </c>
      <c r="B1452">
        <f>INDEX(resultados!$A$2:$ZZ$2635, 1446, MATCH($B$2, resultados!$A$1:$ZZ$1, 0))</f>
        <v/>
      </c>
      <c r="C1452">
        <f>INDEX(resultados!$A$2:$ZZ$2635, 1446, MATCH($B$3, resultados!$A$1:$ZZ$1, 0))</f>
        <v/>
      </c>
    </row>
    <row r="1453">
      <c r="A1453">
        <f>INDEX(resultados!$A$2:$ZZ$2635, 1447, MATCH($B$1, resultados!$A$1:$ZZ$1, 0))</f>
        <v/>
      </c>
      <c r="B1453">
        <f>INDEX(resultados!$A$2:$ZZ$2635, 1447, MATCH($B$2, resultados!$A$1:$ZZ$1, 0))</f>
        <v/>
      </c>
      <c r="C1453">
        <f>INDEX(resultados!$A$2:$ZZ$2635, 1447, MATCH($B$3, resultados!$A$1:$ZZ$1, 0))</f>
        <v/>
      </c>
    </row>
    <row r="1454">
      <c r="A1454">
        <f>INDEX(resultados!$A$2:$ZZ$2635, 1448, MATCH($B$1, resultados!$A$1:$ZZ$1, 0))</f>
        <v/>
      </c>
      <c r="B1454">
        <f>INDEX(resultados!$A$2:$ZZ$2635, 1448, MATCH($B$2, resultados!$A$1:$ZZ$1, 0))</f>
        <v/>
      </c>
      <c r="C1454">
        <f>INDEX(resultados!$A$2:$ZZ$2635, 1448, MATCH($B$3, resultados!$A$1:$ZZ$1, 0))</f>
        <v/>
      </c>
    </row>
    <row r="1455">
      <c r="A1455">
        <f>INDEX(resultados!$A$2:$ZZ$2635, 1449, MATCH($B$1, resultados!$A$1:$ZZ$1, 0))</f>
        <v/>
      </c>
      <c r="B1455">
        <f>INDEX(resultados!$A$2:$ZZ$2635, 1449, MATCH($B$2, resultados!$A$1:$ZZ$1, 0))</f>
        <v/>
      </c>
      <c r="C1455">
        <f>INDEX(resultados!$A$2:$ZZ$2635, 1449, MATCH($B$3, resultados!$A$1:$ZZ$1, 0))</f>
        <v/>
      </c>
    </row>
    <row r="1456">
      <c r="A1456">
        <f>INDEX(resultados!$A$2:$ZZ$2635, 1450, MATCH($B$1, resultados!$A$1:$ZZ$1, 0))</f>
        <v/>
      </c>
      <c r="B1456">
        <f>INDEX(resultados!$A$2:$ZZ$2635, 1450, MATCH($B$2, resultados!$A$1:$ZZ$1, 0))</f>
        <v/>
      </c>
      <c r="C1456">
        <f>INDEX(resultados!$A$2:$ZZ$2635, 1450, MATCH($B$3, resultados!$A$1:$ZZ$1, 0))</f>
        <v/>
      </c>
    </row>
    <row r="1457">
      <c r="A1457">
        <f>INDEX(resultados!$A$2:$ZZ$2635, 1451, MATCH($B$1, resultados!$A$1:$ZZ$1, 0))</f>
        <v/>
      </c>
      <c r="B1457">
        <f>INDEX(resultados!$A$2:$ZZ$2635, 1451, MATCH($B$2, resultados!$A$1:$ZZ$1, 0))</f>
        <v/>
      </c>
      <c r="C1457">
        <f>INDEX(resultados!$A$2:$ZZ$2635, 1451, MATCH($B$3, resultados!$A$1:$ZZ$1, 0))</f>
        <v/>
      </c>
    </row>
    <row r="1458">
      <c r="A1458">
        <f>INDEX(resultados!$A$2:$ZZ$2635, 1452, MATCH($B$1, resultados!$A$1:$ZZ$1, 0))</f>
        <v/>
      </c>
      <c r="B1458">
        <f>INDEX(resultados!$A$2:$ZZ$2635, 1452, MATCH($B$2, resultados!$A$1:$ZZ$1, 0))</f>
        <v/>
      </c>
      <c r="C1458">
        <f>INDEX(resultados!$A$2:$ZZ$2635, 1452, MATCH($B$3, resultados!$A$1:$ZZ$1, 0))</f>
        <v/>
      </c>
    </row>
    <row r="1459">
      <c r="A1459">
        <f>INDEX(resultados!$A$2:$ZZ$2635, 1453, MATCH($B$1, resultados!$A$1:$ZZ$1, 0))</f>
        <v/>
      </c>
      <c r="B1459">
        <f>INDEX(resultados!$A$2:$ZZ$2635, 1453, MATCH($B$2, resultados!$A$1:$ZZ$1, 0))</f>
        <v/>
      </c>
      <c r="C1459">
        <f>INDEX(resultados!$A$2:$ZZ$2635, 1453, MATCH($B$3, resultados!$A$1:$ZZ$1, 0))</f>
        <v/>
      </c>
    </row>
    <row r="1460">
      <c r="A1460">
        <f>INDEX(resultados!$A$2:$ZZ$2635, 1454, MATCH($B$1, resultados!$A$1:$ZZ$1, 0))</f>
        <v/>
      </c>
      <c r="B1460">
        <f>INDEX(resultados!$A$2:$ZZ$2635, 1454, MATCH($B$2, resultados!$A$1:$ZZ$1, 0))</f>
        <v/>
      </c>
      <c r="C1460">
        <f>INDEX(resultados!$A$2:$ZZ$2635, 1454, MATCH($B$3, resultados!$A$1:$ZZ$1, 0))</f>
        <v/>
      </c>
    </row>
    <row r="1461">
      <c r="A1461">
        <f>INDEX(resultados!$A$2:$ZZ$2635, 1455, MATCH($B$1, resultados!$A$1:$ZZ$1, 0))</f>
        <v/>
      </c>
      <c r="B1461">
        <f>INDEX(resultados!$A$2:$ZZ$2635, 1455, MATCH($B$2, resultados!$A$1:$ZZ$1, 0))</f>
        <v/>
      </c>
      <c r="C1461">
        <f>INDEX(resultados!$A$2:$ZZ$2635, 1455, MATCH($B$3, resultados!$A$1:$ZZ$1, 0))</f>
        <v/>
      </c>
    </row>
    <row r="1462">
      <c r="A1462">
        <f>INDEX(resultados!$A$2:$ZZ$2635, 1456, MATCH($B$1, resultados!$A$1:$ZZ$1, 0))</f>
        <v/>
      </c>
      <c r="B1462">
        <f>INDEX(resultados!$A$2:$ZZ$2635, 1456, MATCH($B$2, resultados!$A$1:$ZZ$1, 0))</f>
        <v/>
      </c>
      <c r="C1462">
        <f>INDEX(resultados!$A$2:$ZZ$2635, 1456, MATCH($B$3, resultados!$A$1:$ZZ$1, 0))</f>
        <v/>
      </c>
    </row>
    <row r="1463">
      <c r="A1463">
        <f>INDEX(resultados!$A$2:$ZZ$2635, 1457, MATCH($B$1, resultados!$A$1:$ZZ$1, 0))</f>
        <v/>
      </c>
      <c r="B1463">
        <f>INDEX(resultados!$A$2:$ZZ$2635, 1457, MATCH($B$2, resultados!$A$1:$ZZ$1, 0))</f>
        <v/>
      </c>
      <c r="C1463">
        <f>INDEX(resultados!$A$2:$ZZ$2635, 1457, MATCH($B$3, resultados!$A$1:$ZZ$1, 0))</f>
        <v/>
      </c>
    </row>
    <row r="1464">
      <c r="A1464">
        <f>INDEX(resultados!$A$2:$ZZ$2635, 1458, MATCH($B$1, resultados!$A$1:$ZZ$1, 0))</f>
        <v/>
      </c>
      <c r="B1464">
        <f>INDEX(resultados!$A$2:$ZZ$2635, 1458, MATCH($B$2, resultados!$A$1:$ZZ$1, 0))</f>
        <v/>
      </c>
      <c r="C1464">
        <f>INDEX(resultados!$A$2:$ZZ$2635, 1458, MATCH($B$3, resultados!$A$1:$ZZ$1, 0))</f>
        <v/>
      </c>
    </row>
    <row r="1465">
      <c r="A1465">
        <f>INDEX(resultados!$A$2:$ZZ$2635, 1459, MATCH($B$1, resultados!$A$1:$ZZ$1, 0))</f>
        <v/>
      </c>
      <c r="B1465">
        <f>INDEX(resultados!$A$2:$ZZ$2635, 1459, MATCH($B$2, resultados!$A$1:$ZZ$1, 0))</f>
        <v/>
      </c>
      <c r="C1465">
        <f>INDEX(resultados!$A$2:$ZZ$2635, 1459, MATCH($B$3, resultados!$A$1:$ZZ$1, 0))</f>
        <v/>
      </c>
    </row>
    <row r="1466">
      <c r="A1466">
        <f>INDEX(resultados!$A$2:$ZZ$2635, 1460, MATCH($B$1, resultados!$A$1:$ZZ$1, 0))</f>
        <v/>
      </c>
      <c r="B1466">
        <f>INDEX(resultados!$A$2:$ZZ$2635, 1460, MATCH($B$2, resultados!$A$1:$ZZ$1, 0))</f>
        <v/>
      </c>
      <c r="C1466">
        <f>INDEX(resultados!$A$2:$ZZ$2635, 1460, MATCH($B$3, resultados!$A$1:$ZZ$1, 0))</f>
        <v/>
      </c>
    </row>
    <row r="1467">
      <c r="A1467">
        <f>INDEX(resultados!$A$2:$ZZ$2635, 1461, MATCH($B$1, resultados!$A$1:$ZZ$1, 0))</f>
        <v/>
      </c>
      <c r="B1467">
        <f>INDEX(resultados!$A$2:$ZZ$2635, 1461, MATCH($B$2, resultados!$A$1:$ZZ$1, 0))</f>
        <v/>
      </c>
      <c r="C1467">
        <f>INDEX(resultados!$A$2:$ZZ$2635, 1461, MATCH($B$3, resultados!$A$1:$ZZ$1, 0))</f>
        <v/>
      </c>
    </row>
    <row r="1468">
      <c r="A1468">
        <f>INDEX(resultados!$A$2:$ZZ$2635, 1462, MATCH($B$1, resultados!$A$1:$ZZ$1, 0))</f>
        <v/>
      </c>
      <c r="B1468">
        <f>INDEX(resultados!$A$2:$ZZ$2635, 1462, MATCH($B$2, resultados!$A$1:$ZZ$1, 0))</f>
        <v/>
      </c>
      <c r="C1468">
        <f>INDEX(resultados!$A$2:$ZZ$2635, 1462, MATCH($B$3, resultados!$A$1:$ZZ$1, 0))</f>
        <v/>
      </c>
    </row>
    <row r="1469">
      <c r="A1469">
        <f>INDEX(resultados!$A$2:$ZZ$2635, 1463, MATCH($B$1, resultados!$A$1:$ZZ$1, 0))</f>
        <v/>
      </c>
      <c r="B1469">
        <f>INDEX(resultados!$A$2:$ZZ$2635, 1463, MATCH($B$2, resultados!$A$1:$ZZ$1, 0))</f>
        <v/>
      </c>
      <c r="C1469">
        <f>INDEX(resultados!$A$2:$ZZ$2635, 1463, MATCH($B$3, resultados!$A$1:$ZZ$1, 0))</f>
        <v/>
      </c>
    </row>
    <row r="1470">
      <c r="A1470">
        <f>INDEX(resultados!$A$2:$ZZ$2635, 1464, MATCH($B$1, resultados!$A$1:$ZZ$1, 0))</f>
        <v/>
      </c>
      <c r="B1470">
        <f>INDEX(resultados!$A$2:$ZZ$2635, 1464, MATCH($B$2, resultados!$A$1:$ZZ$1, 0))</f>
        <v/>
      </c>
      <c r="C1470">
        <f>INDEX(resultados!$A$2:$ZZ$2635, 1464, MATCH($B$3, resultados!$A$1:$ZZ$1, 0))</f>
        <v/>
      </c>
    </row>
    <row r="1471">
      <c r="A1471">
        <f>INDEX(resultados!$A$2:$ZZ$2635, 1465, MATCH($B$1, resultados!$A$1:$ZZ$1, 0))</f>
        <v/>
      </c>
      <c r="B1471">
        <f>INDEX(resultados!$A$2:$ZZ$2635, 1465, MATCH($B$2, resultados!$A$1:$ZZ$1, 0))</f>
        <v/>
      </c>
      <c r="C1471">
        <f>INDEX(resultados!$A$2:$ZZ$2635, 1465, MATCH($B$3, resultados!$A$1:$ZZ$1, 0))</f>
        <v/>
      </c>
    </row>
    <row r="1472">
      <c r="A1472">
        <f>INDEX(resultados!$A$2:$ZZ$2635, 1466, MATCH($B$1, resultados!$A$1:$ZZ$1, 0))</f>
        <v/>
      </c>
      <c r="B1472">
        <f>INDEX(resultados!$A$2:$ZZ$2635, 1466, MATCH($B$2, resultados!$A$1:$ZZ$1, 0))</f>
        <v/>
      </c>
      <c r="C1472">
        <f>INDEX(resultados!$A$2:$ZZ$2635, 1466, MATCH($B$3, resultados!$A$1:$ZZ$1, 0))</f>
        <v/>
      </c>
    </row>
    <row r="1473">
      <c r="A1473">
        <f>INDEX(resultados!$A$2:$ZZ$2635, 1467, MATCH($B$1, resultados!$A$1:$ZZ$1, 0))</f>
        <v/>
      </c>
      <c r="B1473">
        <f>INDEX(resultados!$A$2:$ZZ$2635, 1467, MATCH($B$2, resultados!$A$1:$ZZ$1, 0))</f>
        <v/>
      </c>
      <c r="C1473">
        <f>INDEX(resultados!$A$2:$ZZ$2635, 1467, MATCH($B$3, resultados!$A$1:$ZZ$1, 0))</f>
        <v/>
      </c>
    </row>
    <row r="1474">
      <c r="A1474">
        <f>INDEX(resultados!$A$2:$ZZ$2635, 1468, MATCH($B$1, resultados!$A$1:$ZZ$1, 0))</f>
        <v/>
      </c>
      <c r="B1474">
        <f>INDEX(resultados!$A$2:$ZZ$2635, 1468, MATCH($B$2, resultados!$A$1:$ZZ$1, 0))</f>
        <v/>
      </c>
      <c r="C1474">
        <f>INDEX(resultados!$A$2:$ZZ$2635, 1468, MATCH($B$3, resultados!$A$1:$ZZ$1, 0))</f>
        <v/>
      </c>
    </row>
    <row r="1475">
      <c r="A1475">
        <f>INDEX(resultados!$A$2:$ZZ$2635, 1469, MATCH($B$1, resultados!$A$1:$ZZ$1, 0))</f>
        <v/>
      </c>
      <c r="B1475">
        <f>INDEX(resultados!$A$2:$ZZ$2635, 1469, MATCH($B$2, resultados!$A$1:$ZZ$1, 0))</f>
        <v/>
      </c>
      <c r="C1475">
        <f>INDEX(resultados!$A$2:$ZZ$2635, 1469, MATCH($B$3, resultados!$A$1:$ZZ$1, 0))</f>
        <v/>
      </c>
    </row>
    <row r="1476">
      <c r="A1476">
        <f>INDEX(resultados!$A$2:$ZZ$2635, 1470, MATCH($B$1, resultados!$A$1:$ZZ$1, 0))</f>
        <v/>
      </c>
      <c r="B1476">
        <f>INDEX(resultados!$A$2:$ZZ$2635, 1470, MATCH($B$2, resultados!$A$1:$ZZ$1, 0))</f>
        <v/>
      </c>
      <c r="C1476">
        <f>INDEX(resultados!$A$2:$ZZ$2635, 1470, MATCH($B$3, resultados!$A$1:$ZZ$1, 0))</f>
        <v/>
      </c>
    </row>
    <row r="1477">
      <c r="A1477">
        <f>INDEX(resultados!$A$2:$ZZ$2635, 1471, MATCH($B$1, resultados!$A$1:$ZZ$1, 0))</f>
        <v/>
      </c>
      <c r="B1477">
        <f>INDEX(resultados!$A$2:$ZZ$2635, 1471, MATCH($B$2, resultados!$A$1:$ZZ$1, 0))</f>
        <v/>
      </c>
      <c r="C1477">
        <f>INDEX(resultados!$A$2:$ZZ$2635, 1471, MATCH($B$3, resultados!$A$1:$ZZ$1, 0))</f>
        <v/>
      </c>
    </row>
    <row r="1478">
      <c r="A1478">
        <f>INDEX(resultados!$A$2:$ZZ$2635, 1472, MATCH($B$1, resultados!$A$1:$ZZ$1, 0))</f>
        <v/>
      </c>
      <c r="B1478">
        <f>INDEX(resultados!$A$2:$ZZ$2635, 1472, MATCH($B$2, resultados!$A$1:$ZZ$1, 0))</f>
        <v/>
      </c>
      <c r="C1478">
        <f>INDEX(resultados!$A$2:$ZZ$2635, 1472, MATCH($B$3, resultados!$A$1:$ZZ$1, 0))</f>
        <v/>
      </c>
    </row>
    <row r="1479">
      <c r="A1479">
        <f>INDEX(resultados!$A$2:$ZZ$2635, 1473, MATCH($B$1, resultados!$A$1:$ZZ$1, 0))</f>
        <v/>
      </c>
      <c r="B1479">
        <f>INDEX(resultados!$A$2:$ZZ$2635, 1473, MATCH($B$2, resultados!$A$1:$ZZ$1, 0))</f>
        <v/>
      </c>
      <c r="C1479">
        <f>INDEX(resultados!$A$2:$ZZ$2635, 1473, MATCH($B$3, resultados!$A$1:$ZZ$1, 0))</f>
        <v/>
      </c>
    </row>
    <row r="1480">
      <c r="A1480">
        <f>INDEX(resultados!$A$2:$ZZ$2635, 1474, MATCH($B$1, resultados!$A$1:$ZZ$1, 0))</f>
        <v/>
      </c>
      <c r="B1480">
        <f>INDEX(resultados!$A$2:$ZZ$2635, 1474, MATCH($B$2, resultados!$A$1:$ZZ$1, 0))</f>
        <v/>
      </c>
      <c r="C1480">
        <f>INDEX(resultados!$A$2:$ZZ$2635, 1474, MATCH($B$3, resultados!$A$1:$ZZ$1, 0))</f>
        <v/>
      </c>
    </row>
    <row r="1481">
      <c r="A1481">
        <f>INDEX(resultados!$A$2:$ZZ$2635, 1475, MATCH($B$1, resultados!$A$1:$ZZ$1, 0))</f>
        <v/>
      </c>
      <c r="B1481">
        <f>INDEX(resultados!$A$2:$ZZ$2635, 1475, MATCH($B$2, resultados!$A$1:$ZZ$1, 0))</f>
        <v/>
      </c>
      <c r="C1481">
        <f>INDEX(resultados!$A$2:$ZZ$2635, 1475, MATCH($B$3, resultados!$A$1:$ZZ$1, 0))</f>
        <v/>
      </c>
    </row>
    <row r="1482">
      <c r="A1482">
        <f>INDEX(resultados!$A$2:$ZZ$2635, 1476, MATCH($B$1, resultados!$A$1:$ZZ$1, 0))</f>
        <v/>
      </c>
      <c r="B1482">
        <f>INDEX(resultados!$A$2:$ZZ$2635, 1476, MATCH($B$2, resultados!$A$1:$ZZ$1, 0))</f>
        <v/>
      </c>
      <c r="C1482">
        <f>INDEX(resultados!$A$2:$ZZ$2635, 1476, MATCH($B$3, resultados!$A$1:$ZZ$1, 0))</f>
        <v/>
      </c>
    </row>
    <row r="1483">
      <c r="A1483">
        <f>INDEX(resultados!$A$2:$ZZ$2635, 1477, MATCH($B$1, resultados!$A$1:$ZZ$1, 0))</f>
        <v/>
      </c>
      <c r="B1483">
        <f>INDEX(resultados!$A$2:$ZZ$2635, 1477, MATCH($B$2, resultados!$A$1:$ZZ$1, 0))</f>
        <v/>
      </c>
      <c r="C1483">
        <f>INDEX(resultados!$A$2:$ZZ$2635, 1477, MATCH($B$3, resultados!$A$1:$ZZ$1, 0))</f>
        <v/>
      </c>
    </row>
    <row r="1484">
      <c r="A1484">
        <f>INDEX(resultados!$A$2:$ZZ$2635, 1478, MATCH($B$1, resultados!$A$1:$ZZ$1, 0))</f>
        <v/>
      </c>
      <c r="B1484">
        <f>INDEX(resultados!$A$2:$ZZ$2635, 1478, MATCH($B$2, resultados!$A$1:$ZZ$1, 0))</f>
        <v/>
      </c>
      <c r="C1484">
        <f>INDEX(resultados!$A$2:$ZZ$2635, 1478, MATCH($B$3, resultados!$A$1:$ZZ$1, 0))</f>
        <v/>
      </c>
    </row>
    <row r="1485">
      <c r="A1485">
        <f>INDEX(resultados!$A$2:$ZZ$2635, 1479, MATCH($B$1, resultados!$A$1:$ZZ$1, 0))</f>
        <v/>
      </c>
      <c r="B1485">
        <f>INDEX(resultados!$A$2:$ZZ$2635, 1479, MATCH($B$2, resultados!$A$1:$ZZ$1, 0))</f>
        <v/>
      </c>
      <c r="C1485">
        <f>INDEX(resultados!$A$2:$ZZ$2635, 1479, MATCH($B$3, resultados!$A$1:$ZZ$1, 0))</f>
        <v/>
      </c>
    </row>
    <row r="1486">
      <c r="A1486">
        <f>INDEX(resultados!$A$2:$ZZ$2635, 1480, MATCH($B$1, resultados!$A$1:$ZZ$1, 0))</f>
        <v/>
      </c>
      <c r="B1486">
        <f>INDEX(resultados!$A$2:$ZZ$2635, 1480, MATCH($B$2, resultados!$A$1:$ZZ$1, 0))</f>
        <v/>
      </c>
      <c r="C1486">
        <f>INDEX(resultados!$A$2:$ZZ$2635, 1480, MATCH($B$3, resultados!$A$1:$ZZ$1, 0))</f>
        <v/>
      </c>
    </row>
    <row r="1487">
      <c r="A1487">
        <f>INDEX(resultados!$A$2:$ZZ$2635, 1481, MATCH($B$1, resultados!$A$1:$ZZ$1, 0))</f>
        <v/>
      </c>
      <c r="B1487">
        <f>INDEX(resultados!$A$2:$ZZ$2635, 1481, MATCH($B$2, resultados!$A$1:$ZZ$1, 0))</f>
        <v/>
      </c>
      <c r="C1487">
        <f>INDEX(resultados!$A$2:$ZZ$2635, 1481, MATCH($B$3, resultados!$A$1:$ZZ$1, 0))</f>
        <v/>
      </c>
    </row>
    <row r="1488">
      <c r="A1488">
        <f>INDEX(resultados!$A$2:$ZZ$2635, 1482, MATCH($B$1, resultados!$A$1:$ZZ$1, 0))</f>
        <v/>
      </c>
      <c r="B1488">
        <f>INDEX(resultados!$A$2:$ZZ$2635, 1482, MATCH($B$2, resultados!$A$1:$ZZ$1, 0))</f>
        <v/>
      </c>
      <c r="C1488">
        <f>INDEX(resultados!$A$2:$ZZ$2635, 1482, MATCH($B$3, resultados!$A$1:$ZZ$1, 0))</f>
        <v/>
      </c>
    </row>
    <row r="1489">
      <c r="A1489">
        <f>INDEX(resultados!$A$2:$ZZ$2635, 1483, MATCH($B$1, resultados!$A$1:$ZZ$1, 0))</f>
        <v/>
      </c>
      <c r="B1489">
        <f>INDEX(resultados!$A$2:$ZZ$2635, 1483, MATCH($B$2, resultados!$A$1:$ZZ$1, 0))</f>
        <v/>
      </c>
      <c r="C1489">
        <f>INDEX(resultados!$A$2:$ZZ$2635, 1483, MATCH($B$3, resultados!$A$1:$ZZ$1, 0))</f>
        <v/>
      </c>
    </row>
    <row r="1490">
      <c r="A1490">
        <f>INDEX(resultados!$A$2:$ZZ$2635, 1484, MATCH($B$1, resultados!$A$1:$ZZ$1, 0))</f>
        <v/>
      </c>
      <c r="B1490">
        <f>INDEX(resultados!$A$2:$ZZ$2635, 1484, MATCH($B$2, resultados!$A$1:$ZZ$1, 0))</f>
        <v/>
      </c>
      <c r="C1490">
        <f>INDEX(resultados!$A$2:$ZZ$2635, 1484, MATCH($B$3, resultados!$A$1:$ZZ$1, 0))</f>
        <v/>
      </c>
    </row>
    <row r="1491">
      <c r="A1491">
        <f>INDEX(resultados!$A$2:$ZZ$2635, 1485, MATCH($B$1, resultados!$A$1:$ZZ$1, 0))</f>
        <v/>
      </c>
      <c r="B1491">
        <f>INDEX(resultados!$A$2:$ZZ$2635, 1485, MATCH($B$2, resultados!$A$1:$ZZ$1, 0))</f>
        <v/>
      </c>
      <c r="C1491">
        <f>INDEX(resultados!$A$2:$ZZ$2635, 1485, MATCH($B$3, resultados!$A$1:$ZZ$1, 0))</f>
        <v/>
      </c>
    </row>
    <row r="1492">
      <c r="A1492">
        <f>INDEX(resultados!$A$2:$ZZ$2635, 1486, MATCH($B$1, resultados!$A$1:$ZZ$1, 0))</f>
        <v/>
      </c>
      <c r="B1492">
        <f>INDEX(resultados!$A$2:$ZZ$2635, 1486, MATCH($B$2, resultados!$A$1:$ZZ$1, 0))</f>
        <v/>
      </c>
      <c r="C1492">
        <f>INDEX(resultados!$A$2:$ZZ$2635, 1486, MATCH($B$3, resultados!$A$1:$ZZ$1, 0))</f>
        <v/>
      </c>
    </row>
    <row r="1493">
      <c r="A1493">
        <f>INDEX(resultados!$A$2:$ZZ$2635, 1487, MATCH($B$1, resultados!$A$1:$ZZ$1, 0))</f>
        <v/>
      </c>
      <c r="B1493">
        <f>INDEX(resultados!$A$2:$ZZ$2635, 1487, MATCH($B$2, resultados!$A$1:$ZZ$1, 0))</f>
        <v/>
      </c>
      <c r="C1493">
        <f>INDEX(resultados!$A$2:$ZZ$2635, 1487, MATCH($B$3, resultados!$A$1:$ZZ$1, 0))</f>
        <v/>
      </c>
    </row>
    <row r="1494">
      <c r="A1494">
        <f>INDEX(resultados!$A$2:$ZZ$2635, 1488, MATCH($B$1, resultados!$A$1:$ZZ$1, 0))</f>
        <v/>
      </c>
      <c r="B1494">
        <f>INDEX(resultados!$A$2:$ZZ$2635, 1488, MATCH($B$2, resultados!$A$1:$ZZ$1, 0))</f>
        <v/>
      </c>
      <c r="C1494">
        <f>INDEX(resultados!$A$2:$ZZ$2635, 1488, MATCH($B$3, resultados!$A$1:$ZZ$1, 0))</f>
        <v/>
      </c>
    </row>
    <row r="1495">
      <c r="A1495">
        <f>INDEX(resultados!$A$2:$ZZ$2635, 1489, MATCH($B$1, resultados!$A$1:$ZZ$1, 0))</f>
        <v/>
      </c>
      <c r="B1495">
        <f>INDEX(resultados!$A$2:$ZZ$2635, 1489, MATCH($B$2, resultados!$A$1:$ZZ$1, 0))</f>
        <v/>
      </c>
      <c r="C1495">
        <f>INDEX(resultados!$A$2:$ZZ$2635, 1489, MATCH($B$3, resultados!$A$1:$ZZ$1, 0))</f>
        <v/>
      </c>
    </row>
    <row r="1496">
      <c r="A1496">
        <f>INDEX(resultados!$A$2:$ZZ$2635, 1490, MATCH($B$1, resultados!$A$1:$ZZ$1, 0))</f>
        <v/>
      </c>
      <c r="B1496">
        <f>INDEX(resultados!$A$2:$ZZ$2635, 1490, MATCH($B$2, resultados!$A$1:$ZZ$1, 0))</f>
        <v/>
      </c>
      <c r="C1496">
        <f>INDEX(resultados!$A$2:$ZZ$2635, 1490, MATCH($B$3, resultados!$A$1:$ZZ$1, 0))</f>
        <v/>
      </c>
    </row>
    <row r="1497">
      <c r="A1497">
        <f>INDEX(resultados!$A$2:$ZZ$2635, 1491, MATCH($B$1, resultados!$A$1:$ZZ$1, 0))</f>
        <v/>
      </c>
      <c r="B1497">
        <f>INDEX(resultados!$A$2:$ZZ$2635, 1491, MATCH($B$2, resultados!$A$1:$ZZ$1, 0))</f>
        <v/>
      </c>
      <c r="C1497">
        <f>INDEX(resultados!$A$2:$ZZ$2635, 1491, MATCH($B$3, resultados!$A$1:$ZZ$1, 0))</f>
        <v/>
      </c>
    </row>
    <row r="1498">
      <c r="A1498">
        <f>INDEX(resultados!$A$2:$ZZ$2635, 1492, MATCH($B$1, resultados!$A$1:$ZZ$1, 0))</f>
        <v/>
      </c>
      <c r="B1498">
        <f>INDEX(resultados!$A$2:$ZZ$2635, 1492, MATCH($B$2, resultados!$A$1:$ZZ$1, 0))</f>
        <v/>
      </c>
      <c r="C1498">
        <f>INDEX(resultados!$A$2:$ZZ$2635, 1492, MATCH($B$3, resultados!$A$1:$ZZ$1, 0))</f>
        <v/>
      </c>
    </row>
    <row r="1499">
      <c r="A1499">
        <f>INDEX(resultados!$A$2:$ZZ$2635, 1493, MATCH($B$1, resultados!$A$1:$ZZ$1, 0))</f>
        <v/>
      </c>
      <c r="B1499">
        <f>INDEX(resultados!$A$2:$ZZ$2635, 1493, MATCH($B$2, resultados!$A$1:$ZZ$1, 0))</f>
        <v/>
      </c>
      <c r="C1499">
        <f>INDEX(resultados!$A$2:$ZZ$2635, 1493, MATCH($B$3, resultados!$A$1:$ZZ$1, 0))</f>
        <v/>
      </c>
    </row>
    <row r="1500">
      <c r="A1500">
        <f>INDEX(resultados!$A$2:$ZZ$2635, 1494, MATCH($B$1, resultados!$A$1:$ZZ$1, 0))</f>
        <v/>
      </c>
      <c r="B1500">
        <f>INDEX(resultados!$A$2:$ZZ$2635, 1494, MATCH($B$2, resultados!$A$1:$ZZ$1, 0))</f>
        <v/>
      </c>
      <c r="C1500">
        <f>INDEX(resultados!$A$2:$ZZ$2635, 1494, MATCH($B$3, resultados!$A$1:$ZZ$1, 0))</f>
        <v/>
      </c>
    </row>
    <row r="1501">
      <c r="A1501">
        <f>INDEX(resultados!$A$2:$ZZ$2635, 1495, MATCH($B$1, resultados!$A$1:$ZZ$1, 0))</f>
        <v/>
      </c>
      <c r="B1501">
        <f>INDEX(resultados!$A$2:$ZZ$2635, 1495, MATCH($B$2, resultados!$A$1:$ZZ$1, 0))</f>
        <v/>
      </c>
      <c r="C1501">
        <f>INDEX(resultados!$A$2:$ZZ$2635, 1495, MATCH($B$3, resultados!$A$1:$ZZ$1, 0))</f>
        <v/>
      </c>
    </row>
    <row r="1502">
      <c r="A1502">
        <f>INDEX(resultados!$A$2:$ZZ$2635, 1496, MATCH($B$1, resultados!$A$1:$ZZ$1, 0))</f>
        <v/>
      </c>
      <c r="B1502">
        <f>INDEX(resultados!$A$2:$ZZ$2635, 1496, MATCH($B$2, resultados!$A$1:$ZZ$1, 0))</f>
        <v/>
      </c>
      <c r="C1502">
        <f>INDEX(resultados!$A$2:$ZZ$2635, 1496, MATCH($B$3, resultados!$A$1:$ZZ$1, 0))</f>
        <v/>
      </c>
    </row>
    <row r="1503">
      <c r="A1503">
        <f>INDEX(resultados!$A$2:$ZZ$2635, 1497, MATCH($B$1, resultados!$A$1:$ZZ$1, 0))</f>
        <v/>
      </c>
      <c r="B1503">
        <f>INDEX(resultados!$A$2:$ZZ$2635, 1497, MATCH($B$2, resultados!$A$1:$ZZ$1, 0))</f>
        <v/>
      </c>
      <c r="C1503">
        <f>INDEX(resultados!$A$2:$ZZ$2635, 1497, MATCH($B$3, resultados!$A$1:$ZZ$1, 0))</f>
        <v/>
      </c>
    </row>
    <row r="1504">
      <c r="A1504">
        <f>INDEX(resultados!$A$2:$ZZ$2635, 1498, MATCH($B$1, resultados!$A$1:$ZZ$1, 0))</f>
        <v/>
      </c>
      <c r="B1504">
        <f>INDEX(resultados!$A$2:$ZZ$2635, 1498, MATCH($B$2, resultados!$A$1:$ZZ$1, 0))</f>
        <v/>
      </c>
      <c r="C1504">
        <f>INDEX(resultados!$A$2:$ZZ$2635, 1498, MATCH($B$3, resultados!$A$1:$ZZ$1, 0))</f>
        <v/>
      </c>
    </row>
    <row r="1505">
      <c r="A1505">
        <f>INDEX(resultados!$A$2:$ZZ$2635, 1499, MATCH($B$1, resultados!$A$1:$ZZ$1, 0))</f>
        <v/>
      </c>
      <c r="B1505">
        <f>INDEX(resultados!$A$2:$ZZ$2635, 1499, MATCH($B$2, resultados!$A$1:$ZZ$1, 0))</f>
        <v/>
      </c>
      <c r="C1505">
        <f>INDEX(resultados!$A$2:$ZZ$2635, 1499, MATCH($B$3, resultados!$A$1:$ZZ$1, 0))</f>
        <v/>
      </c>
    </row>
    <row r="1506">
      <c r="A1506">
        <f>INDEX(resultados!$A$2:$ZZ$2635, 1500, MATCH($B$1, resultados!$A$1:$ZZ$1, 0))</f>
        <v/>
      </c>
      <c r="B1506">
        <f>INDEX(resultados!$A$2:$ZZ$2635, 1500, MATCH($B$2, resultados!$A$1:$ZZ$1, 0))</f>
        <v/>
      </c>
      <c r="C1506">
        <f>INDEX(resultados!$A$2:$ZZ$2635, 1500, MATCH($B$3, resultados!$A$1:$ZZ$1, 0))</f>
        <v/>
      </c>
    </row>
    <row r="1507">
      <c r="A1507">
        <f>INDEX(resultados!$A$2:$ZZ$2635, 1501, MATCH($B$1, resultados!$A$1:$ZZ$1, 0))</f>
        <v/>
      </c>
      <c r="B1507">
        <f>INDEX(resultados!$A$2:$ZZ$2635, 1501, MATCH($B$2, resultados!$A$1:$ZZ$1, 0))</f>
        <v/>
      </c>
      <c r="C1507">
        <f>INDEX(resultados!$A$2:$ZZ$2635, 1501, MATCH($B$3, resultados!$A$1:$ZZ$1, 0))</f>
        <v/>
      </c>
    </row>
    <row r="1508">
      <c r="A1508">
        <f>INDEX(resultados!$A$2:$ZZ$2635, 1502, MATCH($B$1, resultados!$A$1:$ZZ$1, 0))</f>
        <v/>
      </c>
      <c r="B1508">
        <f>INDEX(resultados!$A$2:$ZZ$2635, 1502, MATCH($B$2, resultados!$A$1:$ZZ$1, 0))</f>
        <v/>
      </c>
      <c r="C1508">
        <f>INDEX(resultados!$A$2:$ZZ$2635, 1502, MATCH($B$3, resultados!$A$1:$ZZ$1, 0))</f>
        <v/>
      </c>
    </row>
    <row r="1509">
      <c r="A1509">
        <f>INDEX(resultados!$A$2:$ZZ$2635, 1503, MATCH($B$1, resultados!$A$1:$ZZ$1, 0))</f>
        <v/>
      </c>
      <c r="B1509">
        <f>INDEX(resultados!$A$2:$ZZ$2635, 1503, MATCH($B$2, resultados!$A$1:$ZZ$1, 0))</f>
        <v/>
      </c>
      <c r="C1509">
        <f>INDEX(resultados!$A$2:$ZZ$2635, 1503, MATCH($B$3, resultados!$A$1:$ZZ$1, 0))</f>
        <v/>
      </c>
    </row>
    <row r="1510">
      <c r="A1510">
        <f>INDEX(resultados!$A$2:$ZZ$2635, 1504, MATCH($B$1, resultados!$A$1:$ZZ$1, 0))</f>
        <v/>
      </c>
      <c r="B1510">
        <f>INDEX(resultados!$A$2:$ZZ$2635, 1504, MATCH($B$2, resultados!$A$1:$ZZ$1, 0))</f>
        <v/>
      </c>
      <c r="C1510">
        <f>INDEX(resultados!$A$2:$ZZ$2635, 1504, MATCH($B$3, resultados!$A$1:$ZZ$1, 0))</f>
        <v/>
      </c>
    </row>
    <row r="1511">
      <c r="A1511">
        <f>INDEX(resultados!$A$2:$ZZ$2635, 1505, MATCH($B$1, resultados!$A$1:$ZZ$1, 0))</f>
        <v/>
      </c>
      <c r="B1511">
        <f>INDEX(resultados!$A$2:$ZZ$2635, 1505, MATCH($B$2, resultados!$A$1:$ZZ$1, 0))</f>
        <v/>
      </c>
      <c r="C1511">
        <f>INDEX(resultados!$A$2:$ZZ$2635, 1505, MATCH($B$3, resultados!$A$1:$ZZ$1, 0))</f>
        <v/>
      </c>
    </row>
    <row r="1512">
      <c r="A1512">
        <f>INDEX(resultados!$A$2:$ZZ$2635, 1506, MATCH($B$1, resultados!$A$1:$ZZ$1, 0))</f>
        <v/>
      </c>
      <c r="B1512">
        <f>INDEX(resultados!$A$2:$ZZ$2635, 1506, MATCH($B$2, resultados!$A$1:$ZZ$1, 0))</f>
        <v/>
      </c>
      <c r="C1512">
        <f>INDEX(resultados!$A$2:$ZZ$2635, 1506, MATCH($B$3, resultados!$A$1:$ZZ$1, 0))</f>
        <v/>
      </c>
    </row>
    <row r="1513">
      <c r="A1513">
        <f>INDEX(resultados!$A$2:$ZZ$2635, 1507, MATCH($B$1, resultados!$A$1:$ZZ$1, 0))</f>
        <v/>
      </c>
      <c r="B1513">
        <f>INDEX(resultados!$A$2:$ZZ$2635, 1507, MATCH($B$2, resultados!$A$1:$ZZ$1, 0))</f>
        <v/>
      </c>
      <c r="C1513">
        <f>INDEX(resultados!$A$2:$ZZ$2635, 1507, MATCH($B$3, resultados!$A$1:$ZZ$1, 0))</f>
        <v/>
      </c>
    </row>
    <row r="1514">
      <c r="A1514">
        <f>INDEX(resultados!$A$2:$ZZ$2635, 1508, MATCH($B$1, resultados!$A$1:$ZZ$1, 0))</f>
        <v/>
      </c>
      <c r="B1514">
        <f>INDEX(resultados!$A$2:$ZZ$2635, 1508, MATCH($B$2, resultados!$A$1:$ZZ$1, 0))</f>
        <v/>
      </c>
      <c r="C1514">
        <f>INDEX(resultados!$A$2:$ZZ$2635, 1508, MATCH($B$3, resultados!$A$1:$ZZ$1, 0))</f>
        <v/>
      </c>
    </row>
    <row r="1515">
      <c r="A1515">
        <f>INDEX(resultados!$A$2:$ZZ$2635, 1509, MATCH($B$1, resultados!$A$1:$ZZ$1, 0))</f>
        <v/>
      </c>
      <c r="B1515">
        <f>INDEX(resultados!$A$2:$ZZ$2635, 1509, MATCH($B$2, resultados!$A$1:$ZZ$1, 0))</f>
        <v/>
      </c>
      <c r="C1515">
        <f>INDEX(resultados!$A$2:$ZZ$2635, 1509, MATCH($B$3, resultados!$A$1:$ZZ$1, 0))</f>
        <v/>
      </c>
    </row>
    <row r="1516">
      <c r="A1516">
        <f>INDEX(resultados!$A$2:$ZZ$2635, 1510, MATCH($B$1, resultados!$A$1:$ZZ$1, 0))</f>
        <v/>
      </c>
      <c r="B1516">
        <f>INDEX(resultados!$A$2:$ZZ$2635, 1510, MATCH($B$2, resultados!$A$1:$ZZ$1, 0))</f>
        <v/>
      </c>
      <c r="C1516">
        <f>INDEX(resultados!$A$2:$ZZ$2635, 1510, MATCH($B$3, resultados!$A$1:$ZZ$1, 0))</f>
        <v/>
      </c>
    </row>
    <row r="1517">
      <c r="A1517">
        <f>INDEX(resultados!$A$2:$ZZ$2635, 1511, MATCH($B$1, resultados!$A$1:$ZZ$1, 0))</f>
        <v/>
      </c>
      <c r="B1517">
        <f>INDEX(resultados!$A$2:$ZZ$2635, 1511, MATCH($B$2, resultados!$A$1:$ZZ$1, 0))</f>
        <v/>
      </c>
      <c r="C1517">
        <f>INDEX(resultados!$A$2:$ZZ$2635, 1511, MATCH($B$3, resultados!$A$1:$ZZ$1, 0))</f>
        <v/>
      </c>
    </row>
    <row r="1518">
      <c r="A1518">
        <f>INDEX(resultados!$A$2:$ZZ$2635, 1512, MATCH($B$1, resultados!$A$1:$ZZ$1, 0))</f>
        <v/>
      </c>
      <c r="B1518">
        <f>INDEX(resultados!$A$2:$ZZ$2635, 1512, MATCH($B$2, resultados!$A$1:$ZZ$1, 0))</f>
        <v/>
      </c>
      <c r="C1518">
        <f>INDEX(resultados!$A$2:$ZZ$2635, 1512, MATCH($B$3, resultados!$A$1:$ZZ$1, 0))</f>
        <v/>
      </c>
    </row>
    <row r="1519">
      <c r="A1519">
        <f>INDEX(resultados!$A$2:$ZZ$2635, 1513, MATCH($B$1, resultados!$A$1:$ZZ$1, 0))</f>
        <v/>
      </c>
      <c r="B1519">
        <f>INDEX(resultados!$A$2:$ZZ$2635, 1513, MATCH($B$2, resultados!$A$1:$ZZ$1, 0))</f>
        <v/>
      </c>
      <c r="C1519">
        <f>INDEX(resultados!$A$2:$ZZ$2635, 1513, MATCH($B$3, resultados!$A$1:$ZZ$1, 0))</f>
        <v/>
      </c>
    </row>
    <row r="1520">
      <c r="A1520">
        <f>INDEX(resultados!$A$2:$ZZ$2635, 1514, MATCH($B$1, resultados!$A$1:$ZZ$1, 0))</f>
        <v/>
      </c>
      <c r="B1520">
        <f>INDEX(resultados!$A$2:$ZZ$2635, 1514, MATCH($B$2, resultados!$A$1:$ZZ$1, 0))</f>
        <v/>
      </c>
      <c r="C1520">
        <f>INDEX(resultados!$A$2:$ZZ$2635, 1514, MATCH($B$3, resultados!$A$1:$ZZ$1, 0))</f>
        <v/>
      </c>
    </row>
    <row r="1521">
      <c r="A1521">
        <f>INDEX(resultados!$A$2:$ZZ$2635, 1515, MATCH($B$1, resultados!$A$1:$ZZ$1, 0))</f>
        <v/>
      </c>
      <c r="B1521">
        <f>INDEX(resultados!$A$2:$ZZ$2635, 1515, MATCH($B$2, resultados!$A$1:$ZZ$1, 0))</f>
        <v/>
      </c>
      <c r="C1521">
        <f>INDEX(resultados!$A$2:$ZZ$2635, 1515, MATCH($B$3, resultados!$A$1:$ZZ$1, 0))</f>
        <v/>
      </c>
    </row>
    <row r="1522">
      <c r="A1522">
        <f>INDEX(resultados!$A$2:$ZZ$2635, 1516, MATCH($B$1, resultados!$A$1:$ZZ$1, 0))</f>
        <v/>
      </c>
      <c r="B1522">
        <f>INDEX(resultados!$A$2:$ZZ$2635, 1516, MATCH($B$2, resultados!$A$1:$ZZ$1, 0))</f>
        <v/>
      </c>
      <c r="C1522">
        <f>INDEX(resultados!$A$2:$ZZ$2635, 1516, MATCH($B$3, resultados!$A$1:$ZZ$1, 0))</f>
        <v/>
      </c>
    </row>
    <row r="1523">
      <c r="A1523">
        <f>INDEX(resultados!$A$2:$ZZ$2635, 1517, MATCH($B$1, resultados!$A$1:$ZZ$1, 0))</f>
        <v/>
      </c>
      <c r="B1523">
        <f>INDEX(resultados!$A$2:$ZZ$2635, 1517, MATCH($B$2, resultados!$A$1:$ZZ$1, 0))</f>
        <v/>
      </c>
      <c r="C1523">
        <f>INDEX(resultados!$A$2:$ZZ$2635, 1517, MATCH($B$3, resultados!$A$1:$ZZ$1, 0))</f>
        <v/>
      </c>
    </row>
    <row r="1524">
      <c r="A1524">
        <f>INDEX(resultados!$A$2:$ZZ$2635, 1518, MATCH($B$1, resultados!$A$1:$ZZ$1, 0))</f>
        <v/>
      </c>
      <c r="B1524">
        <f>INDEX(resultados!$A$2:$ZZ$2635, 1518, MATCH($B$2, resultados!$A$1:$ZZ$1, 0))</f>
        <v/>
      </c>
      <c r="C1524">
        <f>INDEX(resultados!$A$2:$ZZ$2635, 1518, MATCH($B$3, resultados!$A$1:$ZZ$1, 0))</f>
        <v/>
      </c>
    </row>
    <row r="1525">
      <c r="A1525">
        <f>INDEX(resultados!$A$2:$ZZ$2635, 1519, MATCH($B$1, resultados!$A$1:$ZZ$1, 0))</f>
        <v/>
      </c>
      <c r="B1525">
        <f>INDEX(resultados!$A$2:$ZZ$2635, 1519, MATCH($B$2, resultados!$A$1:$ZZ$1, 0))</f>
        <v/>
      </c>
      <c r="C1525">
        <f>INDEX(resultados!$A$2:$ZZ$2635, 1519, MATCH($B$3, resultados!$A$1:$ZZ$1, 0))</f>
        <v/>
      </c>
    </row>
    <row r="1526">
      <c r="A1526">
        <f>INDEX(resultados!$A$2:$ZZ$2635, 1520, MATCH($B$1, resultados!$A$1:$ZZ$1, 0))</f>
        <v/>
      </c>
      <c r="B1526">
        <f>INDEX(resultados!$A$2:$ZZ$2635, 1520, MATCH($B$2, resultados!$A$1:$ZZ$1, 0))</f>
        <v/>
      </c>
      <c r="C1526">
        <f>INDEX(resultados!$A$2:$ZZ$2635, 1520, MATCH($B$3, resultados!$A$1:$ZZ$1, 0))</f>
        <v/>
      </c>
    </row>
    <row r="1527">
      <c r="A1527">
        <f>INDEX(resultados!$A$2:$ZZ$2635, 1521, MATCH($B$1, resultados!$A$1:$ZZ$1, 0))</f>
        <v/>
      </c>
      <c r="B1527">
        <f>INDEX(resultados!$A$2:$ZZ$2635, 1521, MATCH($B$2, resultados!$A$1:$ZZ$1, 0))</f>
        <v/>
      </c>
      <c r="C1527">
        <f>INDEX(resultados!$A$2:$ZZ$2635, 1521, MATCH($B$3, resultados!$A$1:$ZZ$1, 0))</f>
        <v/>
      </c>
    </row>
    <row r="1528">
      <c r="A1528">
        <f>INDEX(resultados!$A$2:$ZZ$2635, 1522, MATCH($B$1, resultados!$A$1:$ZZ$1, 0))</f>
        <v/>
      </c>
      <c r="B1528">
        <f>INDEX(resultados!$A$2:$ZZ$2635, 1522, MATCH($B$2, resultados!$A$1:$ZZ$1, 0))</f>
        <v/>
      </c>
      <c r="C1528">
        <f>INDEX(resultados!$A$2:$ZZ$2635, 1522, MATCH($B$3, resultados!$A$1:$ZZ$1, 0))</f>
        <v/>
      </c>
    </row>
    <row r="1529">
      <c r="A1529">
        <f>INDEX(resultados!$A$2:$ZZ$2635, 1523, MATCH($B$1, resultados!$A$1:$ZZ$1, 0))</f>
        <v/>
      </c>
      <c r="B1529">
        <f>INDEX(resultados!$A$2:$ZZ$2635, 1523, MATCH($B$2, resultados!$A$1:$ZZ$1, 0))</f>
        <v/>
      </c>
      <c r="C1529">
        <f>INDEX(resultados!$A$2:$ZZ$2635, 1523, MATCH($B$3, resultados!$A$1:$ZZ$1, 0))</f>
        <v/>
      </c>
    </row>
    <row r="1530">
      <c r="A1530">
        <f>INDEX(resultados!$A$2:$ZZ$2635, 1524, MATCH($B$1, resultados!$A$1:$ZZ$1, 0))</f>
        <v/>
      </c>
      <c r="B1530">
        <f>INDEX(resultados!$A$2:$ZZ$2635, 1524, MATCH($B$2, resultados!$A$1:$ZZ$1, 0))</f>
        <v/>
      </c>
      <c r="C1530">
        <f>INDEX(resultados!$A$2:$ZZ$2635, 1524, MATCH($B$3, resultados!$A$1:$ZZ$1, 0))</f>
        <v/>
      </c>
    </row>
    <row r="1531">
      <c r="A1531">
        <f>INDEX(resultados!$A$2:$ZZ$2635, 1525, MATCH($B$1, resultados!$A$1:$ZZ$1, 0))</f>
        <v/>
      </c>
      <c r="B1531">
        <f>INDEX(resultados!$A$2:$ZZ$2635, 1525, MATCH($B$2, resultados!$A$1:$ZZ$1, 0))</f>
        <v/>
      </c>
      <c r="C1531">
        <f>INDEX(resultados!$A$2:$ZZ$2635, 1525, MATCH($B$3, resultados!$A$1:$ZZ$1, 0))</f>
        <v/>
      </c>
    </row>
    <row r="1532">
      <c r="A1532">
        <f>INDEX(resultados!$A$2:$ZZ$2635, 1526, MATCH($B$1, resultados!$A$1:$ZZ$1, 0))</f>
        <v/>
      </c>
      <c r="B1532">
        <f>INDEX(resultados!$A$2:$ZZ$2635, 1526, MATCH($B$2, resultados!$A$1:$ZZ$1, 0))</f>
        <v/>
      </c>
      <c r="C1532">
        <f>INDEX(resultados!$A$2:$ZZ$2635, 1526, MATCH($B$3, resultados!$A$1:$ZZ$1, 0))</f>
        <v/>
      </c>
    </row>
    <row r="1533">
      <c r="A1533">
        <f>INDEX(resultados!$A$2:$ZZ$2635, 1527, MATCH($B$1, resultados!$A$1:$ZZ$1, 0))</f>
        <v/>
      </c>
      <c r="B1533">
        <f>INDEX(resultados!$A$2:$ZZ$2635, 1527, MATCH($B$2, resultados!$A$1:$ZZ$1, 0))</f>
        <v/>
      </c>
      <c r="C1533">
        <f>INDEX(resultados!$A$2:$ZZ$2635, 1527, MATCH($B$3, resultados!$A$1:$ZZ$1, 0))</f>
        <v/>
      </c>
    </row>
    <row r="1534">
      <c r="A1534">
        <f>INDEX(resultados!$A$2:$ZZ$2635, 1528, MATCH($B$1, resultados!$A$1:$ZZ$1, 0))</f>
        <v/>
      </c>
      <c r="B1534">
        <f>INDEX(resultados!$A$2:$ZZ$2635, 1528, MATCH($B$2, resultados!$A$1:$ZZ$1, 0))</f>
        <v/>
      </c>
      <c r="C1534">
        <f>INDEX(resultados!$A$2:$ZZ$2635, 1528, MATCH($B$3, resultados!$A$1:$ZZ$1, 0))</f>
        <v/>
      </c>
    </row>
    <row r="1535">
      <c r="A1535">
        <f>INDEX(resultados!$A$2:$ZZ$2635, 1529, MATCH($B$1, resultados!$A$1:$ZZ$1, 0))</f>
        <v/>
      </c>
      <c r="B1535">
        <f>INDEX(resultados!$A$2:$ZZ$2635, 1529, MATCH($B$2, resultados!$A$1:$ZZ$1, 0))</f>
        <v/>
      </c>
      <c r="C1535">
        <f>INDEX(resultados!$A$2:$ZZ$2635, 1529, MATCH($B$3, resultados!$A$1:$ZZ$1, 0))</f>
        <v/>
      </c>
    </row>
    <row r="1536">
      <c r="A1536">
        <f>INDEX(resultados!$A$2:$ZZ$2635, 1530, MATCH($B$1, resultados!$A$1:$ZZ$1, 0))</f>
        <v/>
      </c>
      <c r="B1536">
        <f>INDEX(resultados!$A$2:$ZZ$2635, 1530, MATCH($B$2, resultados!$A$1:$ZZ$1, 0))</f>
        <v/>
      </c>
      <c r="C1536">
        <f>INDEX(resultados!$A$2:$ZZ$2635, 1530, MATCH($B$3, resultados!$A$1:$ZZ$1, 0))</f>
        <v/>
      </c>
    </row>
    <row r="1537">
      <c r="A1537">
        <f>INDEX(resultados!$A$2:$ZZ$2635, 1531, MATCH($B$1, resultados!$A$1:$ZZ$1, 0))</f>
        <v/>
      </c>
      <c r="B1537">
        <f>INDEX(resultados!$A$2:$ZZ$2635, 1531, MATCH($B$2, resultados!$A$1:$ZZ$1, 0))</f>
        <v/>
      </c>
      <c r="C1537">
        <f>INDEX(resultados!$A$2:$ZZ$2635, 1531, MATCH($B$3, resultados!$A$1:$ZZ$1, 0))</f>
        <v/>
      </c>
    </row>
    <row r="1538">
      <c r="A1538">
        <f>INDEX(resultados!$A$2:$ZZ$2635, 1532, MATCH($B$1, resultados!$A$1:$ZZ$1, 0))</f>
        <v/>
      </c>
      <c r="B1538">
        <f>INDEX(resultados!$A$2:$ZZ$2635, 1532, MATCH($B$2, resultados!$A$1:$ZZ$1, 0))</f>
        <v/>
      </c>
      <c r="C1538">
        <f>INDEX(resultados!$A$2:$ZZ$2635, 1532, MATCH($B$3, resultados!$A$1:$ZZ$1, 0))</f>
        <v/>
      </c>
    </row>
    <row r="1539">
      <c r="A1539">
        <f>INDEX(resultados!$A$2:$ZZ$2635, 1533, MATCH($B$1, resultados!$A$1:$ZZ$1, 0))</f>
        <v/>
      </c>
      <c r="B1539">
        <f>INDEX(resultados!$A$2:$ZZ$2635, 1533, MATCH($B$2, resultados!$A$1:$ZZ$1, 0))</f>
        <v/>
      </c>
      <c r="C1539">
        <f>INDEX(resultados!$A$2:$ZZ$2635, 1533, MATCH($B$3, resultados!$A$1:$ZZ$1, 0))</f>
        <v/>
      </c>
    </row>
    <row r="1540">
      <c r="A1540">
        <f>INDEX(resultados!$A$2:$ZZ$2635, 1534, MATCH($B$1, resultados!$A$1:$ZZ$1, 0))</f>
        <v/>
      </c>
      <c r="B1540">
        <f>INDEX(resultados!$A$2:$ZZ$2635, 1534, MATCH($B$2, resultados!$A$1:$ZZ$1, 0))</f>
        <v/>
      </c>
      <c r="C1540">
        <f>INDEX(resultados!$A$2:$ZZ$2635, 1534, MATCH($B$3, resultados!$A$1:$ZZ$1, 0))</f>
        <v/>
      </c>
    </row>
    <row r="1541">
      <c r="A1541">
        <f>INDEX(resultados!$A$2:$ZZ$2635, 1535, MATCH($B$1, resultados!$A$1:$ZZ$1, 0))</f>
        <v/>
      </c>
      <c r="B1541">
        <f>INDEX(resultados!$A$2:$ZZ$2635, 1535, MATCH($B$2, resultados!$A$1:$ZZ$1, 0))</f>
        <v/>
      </c>
      <c r="C1541">
        <f>INDEX(resultados!$A$2:$ZZ$2635, 1535, MATCH($B$3, resultados!$A$1:$ZZ$1, 0))</f>
        <v/>
      </c>
    </row>
    <row r="1542">
      <c r="A1542">
        <f>INDEX(resultados!$A$2:$ZZ$2635, 1536, MATCH($B$1, resultados!$A$1:$ZZ$1, 0))</f>
        <v/>
      </c>
      <c r="B1542">
        <f>INDEX(resultados!$A$2:$ZZ$2635, 1536, MATCH($B$2, resultados!$A$1:$ZZ$1, 0))</f>
        <v/>
      </c>
      <c r="C1542">
        <f>INDEX(resultados!$A$2:$ZZ$2635, 1536, MATCH($B$3, resultados!$A$1:$ZZ$1, 0))</f>
        <v/>
      </c>
    </row>
    <row r="1543">
      <c r="A1543">
        <f>INDEX(resultados!$A$2:$ZZ$2635, 1537, MATCH($B$1, resultados!$A$1:$ZZ$1, 0))</f>
        <v/>
      </c>
      <c r="B1543">
        <f>INDEX(resultados!$A$2:$ZZ$2635, 1537, MATCH($B$2, resultados!$A$1:$ZZ$1, 0))</f>
        <v/>
      </c>
      <c r="C1543">
        <f>INDEX(resultados!$A$2:$ZZ$2635, 1537, MATCH($B$3, resultados!$A$1:$ZZ$1, 0))</f>
        <v/>
      </c>
    </row>
    <row r="1544">
      <c r="A1544">
        <f>INDEX(resultados!$A$2:$ZZ$2635, 1538, MATCH($B$1, resultados!$A$1:$ZZ$1, 0))</f>
        <v/>
      </c>
      <c r="B1544">
        <f>INDEX(resultados!$A$2:$ZZ$2635, 1538, MATCH($B$2, resultados!$A$1:$ZZ$1, 0))</f>
        <v/>
      </c>
      <c r="C1544">
        <f>INDEX(resultados!$A$2:$ZZ$2635, 1538, MATCH($B$3, resultados!$A$1:$ZZ$1, 0))</f>
        <v/>
      </c>
    </row>
    <row r="1545">
      <c r="A1545">
        <f>INDEX(resultados!$A$2:$ZZ$2635, 1539, MATCH($B$1, resultados!$A$1:$ZZ$1, 0))</f>
        <v/>
      </c>
      <c r="B1545">
        <f>INDEX(resultados!$A$2:$ZZ$2635, 1539, MATCH($B$2, resultados!$A$1:$ZZ$1, 0))</f>
        <v/>
      </c>
      <c r="C1545">
        <f>INDEX(resultados!$A$2:$ZZ$2635, 1539, MATCH($B$3, resultados!$A$1:$ZZ$1, 0))</f>
        <v/>
      </c>
    </row>
    <row r="1546">
      <c r="A1546">
        <f>INDEX(resultados!$A$2:$ZZ$2635, 1540, MATCH($B$1, resultados!$A$1:$ZZ$1, 0))</f>
        <v/>
      </c>
      <c r="B1546">
        <f>INDEX(resultados!$A$2:$ZZ$2635, 1540, MATCH($B$2, resultados!$A$1:$ZZ$1, 0))</f>
        <v/>
      </c>
      <c r="C1546">
        <f>INDEX(resultados!$A$2:$ZZ$2635, 1540, MATCH($B$3, resultados!$A$1:$ZZ$1, 0))</f>
        <v/>
      </c>
    </row>
    <row r="1547">
      <c r="A1547">
        <f>INDEX(resultados!$A$2:$ZZ$2635, 1541, MATCH($B$1, resultados!$A$1:$ZZ$1, 0))</f>
        <v/>
      </c>
      <c r="B1547">
        <f>INDEX(resultados!$A$2:$ZZ$2635, 1541, MATCH($B$2, resultados!$A$1:$ZZ$1, 0))</f>
        <v/>
      </c>
      <c r="C1547">
        <f>INDEX(resultados!$A$2:$ZZ$2635, 1541, MATCH($B$3, resultados!$A$1:$ZZ$1, 0))</f>
        <v/>
      </c>
    </row>
    <row r="1548">
      <c r="A1548">
        <f>INDEX(resultados!$A$2:$ZZ$2635, 1542, MATCH($B$1, resultados!$A$1:$ZZ$1, 0))</f>
        <v/>
      </c>
      <c r="B1548">
        <f>INDEX(resultados!$A$2:$ZZ$2635, 1542, MATCH($B$2, resultados!$A$1:$ZZ$1, 0))</f>
        <v/>
      </c>
      <c r="C1548">
        <f>INDEX(resultados!$A$2:$ZZ$2635, 1542, MATCH($B$3, resultados!$A$1:$ZZ$1, 0))</f>
        <v/>
      </c>
    </row>
    <row r="1549">
      <c r="A1549">
        <f>INDEX(resultados!$A$2:$ZZ$2635, 1543, MATCH($B$1, resultados!$A$1:$ZZ$1, 0))</f>
        <v/>
      </c>
      <c r="B1549">
        <f>INDEX(resultados!$A$2:$ZZ$2635, 1543, MATCH($B$2, resultados!$A$1:$ZZ$1, 0))</f>
        <v/>
      </c>
      <c r="C1549">
        <f>INDEX(resultados!$A$2:$ZZ$2635, 1543, MATCH($B$3, resultados!$A$1:$ZZ$1, 0))</f>
        <v/>
      </c>
    </row>
    <row r="1550">
      <c r="A1550">
        <f>INDEX(resultados!$A$2:$ZZ$2635, 1544, MATCH($B$1, resultados!$A$1:$ZZ$1, 0))</f>
        <v/>
      </c>
      <c r="B1550">
        <f>INDEX(resultados!$A$2:$ZZ$2635, 1544, MATCH($B$2, resultados!$A$1:$ZZ$1, 0))</f>
        <v/>
      </c>
      <c r="C1550">
        <f>INDEX(resultados!$A$2:$ZZ$2635, 1544, MATCH($B$3, resultados!$A$1:$ZZ$1, 0))</f>
        <v/>
      </c>
    </row>
    <row r="1551">
      <c r="A1551">
        <f>INDEX(resultados!$A$2:$ZZ$2635, 1545, MATCH($B$1, resultados!$A$1:$ZZ$1, 0))</f>
        <v/>
      </c>
      <c r="B1551">
        <f>INDEX(resultados!$A$2:$ZZ$2635, 1545, MATCH($B$2, resultados!$A$1:$ZZ$1, 0))</f>
        <v/>
      </c>
      <c r="C1551">
        <f>INDEX(resultados!$A$2:$ZZ$2635, 1545, MATCH($B$3, resultados!$A$1:$ZZ$1, 0))</f>
        <v/>
      </c>
    </row>
    <row r="1552">
      <c r="A1552">
        <f>INDEX(resultados!$A$2:$ZZ$2635, 1546, MATCH($B$1, resultados!$A$1:$ZZ$1, 0))</f>
        <v/>
      </c>
      <c r="B1552">
        <f>INDEX(resultados!$A$2:$ZZ$2635, 1546, MATCH($B$2, resultados!$A$1:$ZZ$1, 0))</f>
        <v/>
      </c>
      <c r="C1552">
        <f>INDEX(resultados!$A$2:$ZZ$2635, 1546, MATCH($B$3, resultados!$A$1:$ZZ$1, 0))</f>
        <v/>
      </c>
    </row>
    <row r="1553">
      <c r="A1553">
        <f>INDEX(resultados!$A$2:$ZZ$2635, 1547, MATCH($B$1, resultados!$A$1:$ZZ$1, 0))</f>
        <v/>
      </c>
      <c r="B1553">
        <f>INDEX(resultados!$A$2:$ZZ$2635, 1547, MATCH($B$2, resultados!$A$1:$ZZ$1, 0))</f>
        <v/>
      </c>
      <c r="C1553">
        <f>INDEX(resultados!$A$2:$ZZ$2635, 1547, MATCH($B$3, resultados!$A$1:$ZZ$1, 0))</f>
        <v/>
      </c>
    </row>
    <row r="1554">
      <c r="A1554">
        <f>INDEX(resultados!$A$2:$ZZ$2635, 1548, MATCH($B$1, resultados!$A$1:$ZZ$1, 0))</f>
        <v/>
      </c>
      <c r="B1554">
        <f>INDEX(resultados!$A$2:$ZZ$2635, 1548, MATCH($B$2, resultados!$A$1:$ZZ$1, 0))</f>
        <v/>
      </c>
      <c r="C1554">
        <f>INDEX(resultados!$A$2:$ZZ$2635, 1548, MATCH($B$3, resultados!$A$1:$ZZ$1, 0))</f>
        <v/>
      </c>
    </row>
    <row r="1555">
      <c r="A1555">
        <f>INDEX(resultados!$A$2:$ZZ$2635, 1549, MATCH($B$1, resultados!$A$1:$ZZ$1, 0))</f>
        <v/>
      </c>
      <c r="B1555">
        <f>INDEX(resultados!$A$2:$ZZ$2635, 1549, MATCH($B$2, resultados!$A$1:$ZZ$1, 0))</f>
        <v/>
      </c>
      <c r="C1555">
        <f>INDEX(resultados!$A$2:$ZZ$2635, 1549, MATCH($B$3, resultados!$A$1:$ZZ$1, 0))</f>
        <v/>
      </c>
    </row>
    <row r="1556">
      <c r="A1556">
        <f>INDEX(resultados!$A$2:$ZZ$2635, 1550, MATCH($B$1, resultados!$A$1:$ZZ$1, 0))</f>
        <v/>
      </c>
      <c r="B1556">
        <f>INDEX(resultados!$A$2:$ZZ$2635, 1550, MATCH($B$2, resultados!$A$1:$ZZ$1, 0))</f>
        <v/>
      </c>
      <c r="C1556">
        <f>INDEX(resultados!$A$2:$ZZ$2635, 1550, MATCH($B$3, resultados!$A$1:$ZZ$1, 0))</f>
        <v/>
      </c>
    </row>
    <row r="1557">
      <c r="A1557">
        <f>INDEX(resultados!$A$2:$ZZ$2635, 1551, MATCH($B$1, resultados!$A$1:$ZZ$1, 0))</f>
        <v/>
      </c>
      <c r="B1557">
        <f>INDEX(resultados!$A$2:$ZZ$2635, 1551, MATCH($B$2, resultados!$A$1:$ZZ$1, 0))</f>
        <v/>
      </c>
      <c r="C1557">
        <f>INDEX(resultados!$A$2:$ZZ$2635, 1551, MATCH($B$3, resultados!$A$1:$ZZ$1, 0))</f>
        <v/>
      </c>
    </row>
    <row r="1558">
      <c r="A1558">
        <f>INDEX(resultados!$A$2:$ZZ$2635, 1552, MATCH($B$1, resultados!$A$1:$ZZ$1, 0))</f>
        <v/>
      </c>
      <c r="B1558">
        <f>INDEX(resultados!$A$2:$ZZ$2635, 1552, MATCH($B$2, resultados!$A$1:$ZZ$1, 0))</f>
        <v/>
      </c>
      <c r="C1558">
        <f>INDEX(resultados!$A$2:$ZZ$2635, 1552, MATCH($B$3, resultados!$A$1:$ZZ$1, 0))</f>
        <v/>
      </c>
    </row>
    <row r="1559">
      <c r="A1559">
        <f>INDEX(resultados!$A$2:$ZZ$2635, 1553, MATCH($B$1, resultados!$A$1:$ZZ$1, 0))</f>
        <v/>
      </c>
      <c r="B1559">
        <f>INDEX(resultados!$A$2:$ZZ$2635, 1553, MATCH($B$2, resultados!$A$1:$ZZ$1, 0))</f>
        <v/>
      </c>
      <c r="C1559">
        <f>INDEX(resultados!$A$2:$ZZ$2635, 1553, MATCH($B$3, resultados!$A$1:$ZZ$1, 0))</f>
        <v/>
      </c>
    </row>
    <row r="1560">
      <c r="A1560">
        <f>INDEX(resultados!$A$2:$ZZ$2635, 1554, MATCH($B$1, resultados!$A$1:$ZZ$1, 0))</f>
        <v/>
      </c>
      <c r="B1560">
        <f>INDEX(resultados!$A$2:$ZZ$2635, 1554, MATCH($B$2, resultados!$A$1:$ZZ$1, 0))</f>
        <v/>
      </c>
      <c r="C1560">
        <f>INDEX(resultados!$A$2:$ZZ$2635, 1554, MATCH($B$3, resultados!$A$1:$ZZ$1, 0))</f>
        <v/>
      </c>
    </row>
    <row r="1561">
      <c r="A1561">
        <f>INDEX(resultados!$A$2:$ZZ$2635, 1555, MATCH($B$1, resultados!$A$1:$ZZ$1, 0))</f>
        <v/>
      </c>
      <c r="B1561">
        <f>INDEX(resultados!$A$2:$ZZ$2635, 1555, MATCH($B$2, resultados!$A$1:$ZZ$1, 0))</f>
        <v/>
      </c>
      <c r="C1561">
        <f>INDEX(resultados!$A$2:$ZZ$2635, 1555, MATCH($B$3, resultados!$A$1:$ZZ$1, 0))</f>
        <v/>
      </c>
    </row>
    <row r="1562">
      <c r="A1562">
        <f>INDEX(resultados!$A$2:$ZZ$2635, 1556, MATCH($B$1, resultados!$A$1:$ZZ$1, 0))</f>
        <v/>
      </c>
      <c r="B1562">
        <f>INDEX(resultados!$A$2:$ZZ$2635, 1556, MATCH($B$2, resultados!$A$1:$ZZ$1, 0))</f>
        <v/>
      </c>
      <c r="C1562">
        <f>INDEX(resultados!$A$2:$ZZ$2635, 1556, MATCH($B$3, resultados!$A$1:$ZZ$1, 0))</f>
        <v/>
      </c>
    </row>
    <row r="1563">
      <c r="A1563">
        <f>INDEX(resultados!$A$2:$ZZ$2635, 1557, MATCH($B$1, resultados!$A$1:$ZZ$1, 0))</f>
        <v/>
      </c>
      <c r="B1563">
        <f>INDEX(resultados!$A$2:$ZZ$2635, 1557, MATCH($B$2, resultados!$A$1:$ZZ$1, 0))</f>
        <v/>
      </c>
      <c r="C1563">
        <f>INDEX(resultados!$A$2:$ZZ$2635, 1557, MATCH($B$3, resultados!$A$1:$ZZ$1, 0))</f>
        <v/>
      </c>
    </row>
    <row r="1564">
      <c r="A1564">
        <f>INDEX(resultados!$A$2:$ZZ$2635, 1558, MATCH($B$1, resultados!$A$1:$ZZ$1, 0))</f>
        <v/>
      </c>
      <c r="B1564">
        <f>INDEX(resultados!$A$2:$ZZ$2635, 1558, MATCH($B$2, resultados!$A$1:$ZZ$1, 0))</f>
        <v/>
      </c>
      <c r="C1564">
        <f>INDEX(resultados!$A$2:$ZZ$2635, 1558, MATCH($B$3, resultados!$A$1:$ZZ$1, 0))</f>
        <v/>
      </c>
    </row>
    <row r="1565">
      <c r="A1565">
        <f>INDEX(resultados!$A$2:$ZZ$2635, 1559, MATCH($B$1, resultados!$A$1:$ZZ$1, 0))</f>
        <v/>
      </c>
      <c r="B1565">
        <f>INDEX(resultados!$A$2:$ZZ$2635, 1559, MATCH($B$2, resultados!$A$1:$ZZ$1, 0))</f>
        <v/>
      </c>
      <c r="C1565">
        <f>INDEX(resultados!$A$2:$ZZ$2635, 1559, MATCH($B$3, resultados!$A$1:$ZZ$1, 0))</f>
        <v/>
      </c>
    </row>
    <row r="1566">
      <c r="A1566">
        <f>INDEX(resultados!$A$2:$ZZ$2635, 1560, MATCH($B$1, resultados!$A$1:$ZZ$1, 0))</f>
        <v/>
      </c>
      <c r="B1566">
        <f>INDEX(resultados!$A$2:$ZZ$2635, 1560, MATCH($B$2, resultados!$A$1:$ZZ$1, 0))</f>
        <v/>
      </c>
      <c r="C1566">
        <f>INDEX(resultados!$A$2:$ZZ$2635, 1560, MATCH($B$3, resultados!$A$1:$ZZ$1, 0))</f>
        <v/>
      </c>
    </row>
    <row r="1567">
      <c r="A1567">
        <f>INDEX(resultados!$A$2:$ZZ$2635, 1561, MATCH($B$1, resultados!$A$1:$ZZ$1, 0))</f>
        <v/>
      </c>
      <c r="B1567">
        <f>INDEX(resultados!$A$2:$ZZ$2635, 1561, MATCH($B$2, resultados!$A$1:$ZZ$1, 0))</f>
        <v/>
      </c>
      <c r="C1567">
        <f>INDEX(resultados!$A$2:$ZZ$2635, 1561, MATCH($B$3, resultados!$A$1:$ZZ$1, 0))</f>
        <v/>
      </c>
    </row>
    <row r="1568">
      <c r="A1568">
        <f>INDEX(resultados!$A$2:$ZZ$2635, 1562, MATCH($B$1, resultados!$A$1:$ZZ$1, 0))</f>
        <v/>
      </c>
      <c r="B1568">
        <f>INDEX(resultados!$A$2:$ZZ$2635, 1562, MATCH($B$2, resultados!$A$1:$ZZ$1, 0))</f>
        <v/>
      </c>
      <c r="C1568">
        <f>INDEX(resultados!$A$2:$ZZ$2635, 1562, MATCH($B$3, resultados!$A$1:$ZZ$1, 0))</f>
        <v/>
      </c>
    </row>
    <row r="1569">
      <c r="A1569">
        <f>INDEX(resultados!$A$2:$ZZ$2635, 1563, MATCH($B$1, resultados!$A$1:$ZZ$1, 0))</f>
        <v/>
      </c>
      <c r="B1569">
        <f>INDEX(resultados!$A$2:$ZZ$2635, 1563, MATCH($B$2, resultados!$A$1:$ZZ$1, 0))</f>
        <v/>
      </c>
      <c r="C1569">
        <f>INDEX(resultados!$A$2:$ZZ$2635, 1563, MATCH($B$3, resultados!$A$1:$ZZ$1, 0))</f>
        <v/>
      </c>
    </row>
    <row r="1570">
      <c r="A1570">
        <f>INDEX(resultados!$A$2:$ZZ$2635, 1564, MATCH($B$1, resultados!$A$1:$ZZ$1, 0))</f>
        <v/>
      </c>
      <c r="B1570">
        <f>INDEX(resultados!$A$2:$ZZ$2635, 1564, MATCH($B$2, resultados!$A$1:$ZZ$1, 0))</f>
        <v/>
      </c>
      <c r="C1570">
        <f>INDEX(resultados!$A$2:$ZZ$2635, 1564, MATCH($B$3, resultados!$A$1:$ZZ$1, 0))</f>
        <v/>
      </c>
    </row>
    <row r="1571">
      <c r="A1571">
        <f>INDEX(resultados!$A$2:$ZZ$2635, 1565, MATCH($B$1, resultados!$A$1:$ZZ$1, 0))</f>
        <v/>
      </c>
      <c r="B1571">
        <f>INDEX(resultados!$A$2:$ZZ$2635, 1565, MATCH($B$2, resultados!$A$1:$ZZ$1, 0))</f>
        <v/>
      </c>
      <c r="C1571">
        <f>INDEX(resultados!$A$2:$ZZ$2635, 1565, MATCH($B$3, resultados!$A$1:$ZZ$1, 0))</f>
        <v/>
      </c>
    </row>
    <row r="1572">
      <c r="A1572">
        <f>INDEX(resultados!$A$2:$ZZ$2635, 1566, MATCH($B$1, resultados!$A$1:$ZZ$1, 0))</f>
        <v/>
      </c>
      <c r="B1572">
        <f>INDEX(resultados!$A$2:$ZZ$2635, 1566, MATCH($B$2, resultados!$A$1:$ZZ$1, 0))</f>
        <v/>
      </c>
      <c r="C1572">
        <f>INDEX(resultados!$A$2:$ZZ$2635, 1566, MATCH($B$3, resultados!$A$1:$ZZ$1, 0))</f>
        <v/>
      </c>
    </row>
    <row r="1573">
      <c r="A1573">
        <f>INDEX(resultados!$A$2:$ZZ$2635, 1567, MATCH($B$1, resultados!$A$1:$ZZ$1, 0))</f>
        <v/>
      </c>
      <c r="B1573">
        <f>INDEX(resultados!$A$2:$ZZ$2635, 1567, MATCH($B$2, resultados!$A$1:$ZZ$1, 0))</f>
        <v/>
      </c>
      <c r="C1573">
        <f>INDEX(resultados!$A$2:$ZZ$2635, 1567, MATCH($B$3, resultados!$A$1:$ZZ$1, 0))</f>
        <v/>
      </c>
    </row>
    <row r="1574">
      <c r="A1574">
        <f>INDEX(resultados!$A$2:$ZZ$2635, 1568, MATCH($B$1, resultados!$A$1:$ZZ$1, 0))</f>
        <v/>
      </c>
      <c r="B1574">
        <f>INDEX(resultados!$A$2:$ZZ$2635, 1568, MATCH($B$2, resultados!$A$1:$ZZ$1, 0))</f>
        <v/>
      </c>
      <c r="C1574">
        <f>INDEX(resultados!$A$2:$ZZ$2635, 1568, MATCH($B$3, resultados!$A$1:$ZZ$1, 0))</f>
        <v/>
      </c>
    </row>
    <row r="1575">
      <c r="A1575">
        <f>INDEX(resultados!$A$2:$ZZ$2635, 1569, MATCH($B$1, resultados!$A$1:$ZZ$1, 0))</f>
        <v/>
      </c>
      <c r="B1575">
        <f>INDEX(resultados!$A$2:$ZZ$2635, 1569, MATCH($B$2, resultados!$A$1:$ZZ$1, 0))</f>
        <v/>
      </c>
      <c r="C1575">
        <f>INDEX(resultados!$A$2:$ZZ$2635, 1569, MATCH($B$3, resultados!$A$1:$ZZ$1, 0))</f>
        <v/>
      </c>
    </row>
    <row r="1576">
      <c r="A1576">
        <f>INDEX(resultados!$A$2:$ZZ$2635, 1570, MATCH($B$1, resultados!$A$1:$ZZ$1, 0))</f>
        <v/>
      </c>
      <c r="B1576">
        <f>INDEX(resultados!$A$2:$ZZ$2635, 1570, MATCH($B$2, resultados!$A$1:$ZZ$1, 0))</f>
        <v/>
      </c>
      <c r="C1576">
        <f>INDEX(resultados!$A$2:$ZZ$2635, 1570, MATCH($B$3, resultados!$A$1:$ZZ$1, 0))</f>
        <v/>
      </c>
    </row>
    <row r="1577">
      <c r="A1577">
        <f>INDEX(resultados!$A$2:$ZZ$2635, 1571, MATCH($B$1, resultados!$A$1:$ZZ$1, 0))</f>
        <v/>
      </c>
      <c r="B1577">
        <f>INDEX(resultados!$A$2:$ZZ$2635, 1571, MATCH($B$2, resultados!$A$1:$ZZ$1, 0))</f>
        <v/>
      </c>
      <c r="C1577">
        <f>INDEX(resultados!$A$2:$ZZ$2635, 1571, MATCH($B$3, resultados!$A$1:$ZZ$1, 0))</f>
        <v/>
      </c>
    </row>
    <row r="1578">
      <c r="A1578">
        <f>INDEX(resultados!$A$2:$ZZ$2635, 1572, MATCH($B$1, resultados!$A$1:$ZZ$1, 0))</f>
        <v/>
      </c>
      <c r="B1578">
        <f>INDEX(resultados!$A$2:$ZZ$2635, 1572, MATCH($B$2, resultados!$A$1:$ZZ$1, 0))</f>
        <v/>
      </c>
      <c r="C1578">
        <f>INDEX(resultados!$A$2:$ZZ$2635, 1572, MATCH($B$3, resultados!$A$1:$ZZ$1, 0))</f>
        <v/>
      </c>
    </row>
    <row r="1579">
      <c r="A1579">
        <f>INDEX(resultados!$A$2:$ZZ$2635, 1573, MATCH($B$1, resultados!$A$1:$ZZ$1, 0))</f>
        <v/>
      </c>
      <c r="B1579">
        <f>INDEX(resultados!$A$2:$ZZ$2635, 1573, MATCH($B$2, resultados!$A$1:$ZZ$1, 0))</f>
        <v/>
      </c>
      <c r="C1579">
        <f>INDEX(resultados!$A$2:$ZZ$2635, 1573, MATCH($B$3, resultados!$A$1:$ZZ$1, 0))</f>
        <v/>
      </c>
    </row>
    <row r="1580">
      <c r="A1580">
        <f>INDEX(resultados!$A$2:$ZZ$2635, 1574, MATCH($B$1, resultados!$A$1:$ZZ$1, 0))</f>
        <v/>
      </c>
      <c r="B1580">
        <f>INDEX(resultados!$A$2:$ZZ$2635, 1574, MATCH($B$2, resultados!$A$1:$ZZ$1, 0))</f>
        <v/>
      </c>
      <c r="C1580">
        <f>INDEX(resultados!$A$2:$ZZ$2635, 1574, MATCH($B$3, resultados!$A$1:$ZZ$1, 0))</f>
        <v/>
      </c>
    </row>
    <row r="1581">
      <c r="A1581">
        <f>INDEX(resultados!$A$2:$ZZ$2635, 1575, MATCH($B$1, resultados!$A$1:$ZZ$1, 0))</f>
        <v/>
      </c>
      <c r="B1581">
        <f>INDEX(resultados!$A$2:$ZZ$2635, 1575, MATCH($B$2, resultados!$A$1:$ZZ$1, 0))</f>
        <v/>
      </c>
      <c r="C1581">
        <f>INDEX(resultados!$A$2:$ZZ$2635, 1575, MATCH($B$3, resultados!$A$1:$ZZ$1, 0))</f>
        <v/>
      </c>
    </row>
    <row r="1582">
      <c r="A1582">
        <f>INDEX(resultados!$A$2:$ZZ$2635, 1576, MATCH($B$1, resultados!$A$1:$ZZ$1, 0))</f>
        <v/>
      </c>
      <c r="B1582">
        <f>INDEX(resultados!$A$2:$ZZ$2635, 1576, MATCH($B$2, resultados!$A$1:$ZZ$1, 0))</f>
        <v/>
      </c>
      <c r="C1582">
        <f>INDEX(resultados!$A$2:$ZZ$2635, 1576, MATCH($B$3, resultados!$A$1:$ZZ$1, 0))</f>
        <v/>
      </c>
    </row>
    <row r="1583">
      <c r="A1583">
        <f>INDEX(resultados!$A$2:$ZZ$2635, 1577, MATCH($B$1, resultados!$A$1:$ZZ$1, 0))</f>
        <v/>
      </c>
      <c r="B1583">
        <f>INDEX(resultados!$A$2:$ZZ$2635, 1577, MATCH($B$2, resultados!$A$1:$ZZ$1, 0))</f>
        <v/>
      </c>
      <c r="C1583">
        <f>INDEX(resultados!$A$2:$ZZ$2635, 1577, MATCH($B$3, resultados!$A$1:$ZZ$1, 0))</f>
        <v/>
      </c>
    </row>
    <row r="1584">
      <c r="A1584">
        <f>INDEX(resultados!$A$2:$ZZ$2635, 1578, MATCH($B$1, resultados!$A$1:$ZZ$1, 0))</f>
        <v/>
      </c>
      <c r="B1584">
        <f>INDEX(resultados!$A$2:$ZZ$2635, 1578, MATCH($B$2, resultados!$A$1:$ZZ$1, 0))</f>
        <v/>
      </c>
      <c r="C1584">
        <f>INDEX(resultados!$A$2:$ZZ$2635, 1578, MATCH($B$3, resultados!$A$1:$ZZ$1, 0))</f>
        <v/>
      </c>
    </row>
    <row r="1585">
      <c r="A1585">
        <f>INDEX(resultados!$A$2:$ZZ$2635, 1579, MATCH($B$1, resultados!$A$1:$ZZ$1, 0))</f>
        <v/>
      </c>
      <c r="B1585">
        <f>INDEX(resultados!$A$2:$ZZ$2635, 1579, MATCH($B$2, resultados!$A$1:$ZZ$1, 0))</f>
        <v/>
      </c>
      <c r="C1585">
        <f>INDEX(resultados!$A$2:$ZZ$2635, 1579, MATCH($B$3, resultados!$A$1:$ZZ$1, 0))</f>
        <v/>
      </c>
    </row>
    <row r="1586">
      <c r="A1586">
        <f>INDEX(resultados!$A$2:$ZZ$2635, 1580, MATCH($B$1, resultados!$A$1:$ZZ$1, 0))</f>
        <v/>
      </c>
      <c r="B1586">
        <f>INDEX(resultados!$A$2:$ZZ$2635, 1580, MATCH($B$2, resultados!$A$1:$ZZ$1, 0))</f>
        <v/>
      </c>
      <c r="C1586">
        <f>INDEX(resultados!$A$2:$ZZ$2635, 1580, MATCH($B$3, resultados!$A$1:$ZZ$1, 0))</f>
        <v/>
      </c>
    </row>
    <row r="1587">
      <c r="A1587">
        <f>INDEX(resultados!$A$2:$ZZ$2635, 1581, MATCH($B$1, resultados!$A$1:$ZZ$1, 0))</f>
        <v/>
      </c>
      <c r="B1587">
        <f>INDEX(resultados!$A$2:$ZZ$2635, 1581, MATCH($B$2, resultados!$A$1:$ZZ$1, 0))</f>
        <v/>
      </c>
      <c r="C1587">
        <f>INDEX(resultados!$A$2:$ZZ$2635, 1581, MATCH($B$3, resultados!$A$1:$ZZ$1, 0))</f>
        <v/>
      </c>
    </row>
    <row r="1588">
      <c r="A1588">
        <f>INDEX(resultados!$A$2:$ZZ$2635, 1582, MATCH($B$1, resultados!$A$1:$ZZ$1, 0))</f>
        <v/>
      </c>
      <c r="B1588">
        <f>INDEX(resultados!$A$2:$ZZ$2635, 1582, MATCH($B$2, resultados!$A$1:$ZZ$1, 0))</f>
        <v/>
      </c>
      <c r="C1588">
        <f>INDEX(resultados!$A$2:$ZZ$2635, 1582, MATCH($B$3, resultados!$A$1:$ZZ$1, 0))</f>
        <v/>
      </c>
    </row>
    <row r="1589">
      <c r="A1589">
        <f>INDEX(resultados!$A$2:$ZZ$2635, 1583, MATCH($B$1, resultados!$A$1:$ZZ$1, 0))</f>
        <v/>
      </c>
      <c r="B1589">
        <f>INDEX(resultados!$A$2:$ZZ$2635, 1583, MATCH($B$2, resultados!$A$1:$ZZ$1, 0))</f>
        <v/>
      </c>
      <c r="C1589">
        <f>INDEX(resultados!$A$2:$ZZ$2635, 1583, MATCH($B$3, resultados!$A$1:$ZZ$1, 0))</f>
        <v/>
      </c>
    </row>
    <row r="1590">
      <c r="A1590">
        <f>INDEX(resultados!$A$2:$ZZ$2635, 1584, MATCH($B$1, resultados!$A$1:$ZZ$1, 0))</f>
        <v/>
      </c>
      <c r="B1590">
        <f>INDEX(resultados!$A$2:$ZZ$2635, 1584, MATCH($B$2, resultados!$A$1:$ZZ$1, 0))</f>
        <v/>
      </c>
      <c r="C1590">
        <f>INDEX(resultados!$A$2:$ZZ$2635, 1584, MATCH($B$3, resultados!$A$1:$ZZ$1, 0))</f>
        <v/>
      </c>
    </row>
    <row r="1591">
      <c r="A1591">
        <f>INDEX(resultados!$A$2:$ZZ$2635, 1585, MATCH($B$1, resultados!$A$1:$ZZ$1, 0))</f>
        <v/>
      </c>
      <c r="B1591">
        <f>INDEX(resultados!$A$2:$ZZ$2635, 1585, MATCH($B$2, resultados!$A$1:$ZZ$1, 0))</f>
        <v/>
      </c>
      <c r="C1591">
        <f>INDEX(resultados!$A$2:$ZZ$2635, 1585, MATCH($B$3, resultados!$A$1:$ZZ$1, 0))</f>
        <v/>
      </c>
    </row>
    <row r="1592">
      <c r="A1592">
        <f>INDEX(resultados!$A$2:$ZZ$2635, 1586, MATCH($B$1, resultados!$A$1:$ZZ$1, 0))</f>
        <v/>
      </c>
      <c r="B1592">
        <f>INDEX(resultados!$A$2:$ZZ$2635, 1586, MATCH($B$2, resultados!$A$1:$ZZ$1, 0))</f>
        <v/>
      </c>
      <c r="C1592">
        <f>INDEX(resultados!$A$2:$ZZ$2635, 1586, MATCH($B$3, resultados!$A$1:$ZZ$1, 0))</f>
        <v/>
      </c>
    </row>
    <row r="1593">
      <c r="A1593">
        <f>INDEX(resultados!$A$2:$ZZ$2635, 1587, MATCH($B$1, resultados!$A$1:$ZZ$1, 0))</f>
        <v/>
      </c>
      <c r="B1593">
        <f>INDEX(resultados!$A$2:$ZZ$2635, 1587, MATCH($B$2, resultados!$A$1:$ZZ$1, 0))</f>
        <v/>
      </c>
      <c r="C1593">
        <f>INDEX(resultados!$A$2:$ZZ$2635, 1587, MATCH($B$3, resultados!$A$1:$ZZ$1, 0))</f>
        <v/>
      </c>
    </row>
    <row r="1594">
      <c r="A1594">
        <f>INDEX(resultados!$A$2:$ZZ$2635, 1588, MATCH($B$1, resultados!$A$1:$ZZ$1, 0))</f>
        <v/>
      </c>
      <c r="B1594">
        <f>INDEX(resultados!$A$2:$ZZ$2635, 1588, MATCH($B$2, resultados!$A$1:$ZZ$1, 0))</f>
        <v/>
      </c>
      <c r="C1594">
        <f>INDEX(resultados!$A$2:$ZZ$2635, 1588, MATCH($B$3, resultados!$A$1:$ZZ$1, 0))</f>
        <v/>
      </c>
    </row>
    <row r="1595">
      <c r="A1595">
        <f>INDEX(resultados!$A$2:$ZZ$2635, 1589, MATCH($B$1, resultados!$A$1:$ZZ$1, 0))</f>
        <v/>
      </c>
      <c r="B1595">
        <f>INDEX(resultados!$A$2:$ZZ$2635, 1589, MATCH($B$2, resultados!$A$1:$ZZ$1, 0))</f>
        <v/>
      </c>
      <c r="C1595">
        <f>INDEX(resultados!$A$2:$ZZ$2635, 1589, MATCH($B$3, resultados!$A$1:$ZZ$1, 0))</f>
        <v/>
      </c>
    </row>
    <row r="1596">
      <c r="A1596">
        <f>INDEX(resultados!$A$2:$ZZ$2635, 1590, MATCH($B$1, resultados!$A$1:$ZZ$1, 0))</f>
        <v/>
      </c>
      <c r="B1596">
        <f>INDEX(resultados!$A$2:$ZZ$2635, 1590, MATCH($B$2, resultados!$A$1:$ZZ$1, 0))</f>
        <v/>
      </c>
      <c r="C1596">
        <f>INDEX(resultados!$A$2:$ZZ$2635, 1590, MATCH($B$3, resultados!$A$1:$ZZ$1, 0))</f>
        <v/>
      </c>
    </row>
    <row r="1597">
      <c r="A1597">
        <f>INDEX(resultados!$A$2:$ZZ$2635, 1591, MATCH($B$1, resultados!$A$1:$ZZ$1, 0))</f>
        <v/>
      </c>
      <c r="B1597">
        <f>INDEX(resultados!$A$2:$ZZ$2635, 1591, MATCH($B$2, resultados!$A$1:$ZZ$1, 0))</f>
        <v/>
      </c>
      <c r="C1597">
        <f>INDEX(resultados!$A$2:$ZZ$2635, 1591, MATCH($B$3, resultados!$A$1:$ZZ$1, 0))</f>
        <v/>
      </c>
    </row>
    <row r="1598">
      <c r="A1598">
        <f>INDEX(resultados!$A$2:$ZZ$2635, 1592, MATCH($B$1, resultados!$A$1:$ZZ$1, 0))</f>
        <v/>
      </c>
      <c r="B1598">
        <f>INDEX(resultados!$A$2:$ZZ$2635, 1592, MATCH($B$2, resultados!$A$1:$ZZ$1, 0))</f>
        <v/>
      </c>
      <c r="C1598">
        <f>INDEX(resultados!$A$2:$ZZ$2635, 1592, MATCH($B$3, resultados!$A$1:$ZZ$1, 0))</f>
        <v/>
      </c>
    </row>
    <row r="1599">
      <c r="A1599">
        <f>INDEX(resultados!$A$2:$ZZ$2635, 1593, MATCH($B$1, resultados!$A$1:$ZZ$1, 0))</f>
        <v/>
      </c>
      <c r="B1599">
        <f>INDEX(resultados!$A$2:$ZZ$2635, 1593, MATCH($B$2, resultados!$A$1:$ZZ$1, 0))</f>
        <v/>
      </c>
      <c r="C1599">
        <f>INDEX(resultados!$A$2:$ZZ$2635, 1593, MATCH($B$3, resultados!$A$1:$ZZ$1, 0))</f>
        <v/>
      </c>
    </row>
    <row r="1600">
      <c r="A1600">
        <f>INDEX(resultados!$A$2:$ZZ$2635, 1594, MATCH($B$1, resultados!$A$1:$ZZ$1, 0))</f>
        <v/>
      </c>
      <c r="B1600">
        <f>INDEX(resultados!$A$2:$ZZ$2635, 1594, MATCH($B$2, resultados!$A$1:$ZZ$1, 0))</f>
        <v/>
      </c>
      <c r="C1600">
        <f>INDEX(resultados!$A$2:$ZZ$2635, 1594, MATCH($B$3, resultados!$A$1:$ZZ$1, 0))</f>
        <v/>
      </c>
    </row>
    <row r="1601">
      <c r="A1601">
        <f>INDEX(resultados!$A$2:$ZZ$2635, 1595, MATCH($B$1, resultados!$A$1:$ZZ$1, 0))</f>
        <v/>
      </c>
      <c r="B1601">
        <f>INDEX(resultados!$A$2:$ZZ$2635, 1595, MATCH($B$2, resultados!$A$1:$ZZ$1, 0))</f>
        <v/>
      </c>
      <c r="C1601">
        <f>INDEX(resultados!$A$2:$ZZ$2635, 1595, MATCH($B$3, resultados!$A$1:$ZZ$1, 0))</f>
        <v/>
      </c>
    </row>
    <row r="1602">
      <c r="A1602">
        <f>INDEX(resultados!$A$2:$ZZ$2635, 1596, MATCH($B$1, resultados!$A$1:$ZZ$1, 0))</f>
        <v/>
      </c>
      <c r="B1602">
        <f>INDEX(resultados!$A$2:$ZZ$2635, 1596, MATCH($B$2, resultados!$A$1:$ZZ$1, 0))</f>
        <v/>
      </c>
      <c r="C1602">
        <f>INDEX(resultados!$A$2:$ZZ$2635, 1596, MATCH($B$3, resultados!$A$1:$ZZ$1, 0))</f>
        <v/>
      </c>
    </row>
    <row r="1603">
      <c r="A1603">
        <f>INDEX(resultados!$A$2:$ZZ$2635, 1597, MATCH($B$1, resultados!$A$1:$ZZ$1, 0))</f>
        <v/>
      </c>
      <c r="B1603">
        <f>INDEX(resultados!$A$2:$ZZ$2635, 1597, MATCH($B$2, resultados!$A$1:$ZZ$1, 0))</f>
        <v/>
      </c>
      <c r="C1603">
        <f>INDEX(resultados!$A$2:$ZZ$2635, 1597, MATCH($B$3, resultados!$A$1:$ZZ$1, 0))</f>
        <v/>
      </c>
    </row>
    <row r="1604">
      <c r="A1604">
        <f>INDEX(resultados!$A$2:$ZZ$2635, 1598, MATCH($B$1, resultados!$A$1:$ZZ$1, 0))</f>
        <v/>
      </c>
      <c r="B1604">
        <f>INDEX(resultados!$A$2:$ZZ$2635, 1598, MATCH($B$2, resultados!$A$1:$ZZ$1, 0))</f>
        <v/>
      </c>
      <c r="C1604">
        <f>INDEX(resultados!$A$2:$ZZ$2635, 1598, MATCH($B$3, resultados!$A$1:$ZZ$1, 0))</f>
        <v/>
      </c>
    </row>
    <row r="1605">
      <c r="A1605">
        <f>INDEX(resultados!$A$2:$ZZ$2635, 1599, MATCH($B$1, resultados!$A$1:$ZZ$1, 0))</f>
        <v/>
      </c>
      <c r="B1605">
        <f>INDEX(resultados!$A$2:$ZZ$2635, 1599, MATCH($B$2, resultados!$A$1:$ZZ$1, 0))</f>
        <v/>
      </c>
      <c r="C1605">
        <f>INDEX(resultados!$A$2:$ZZ$2635, 1599, MATCH($B$3, resultados!$A$1:$ZZ$1, 0))</f>
        <v/>
      </c>
    </row>
    <row r="1606">
      <c r="A1606">
        <f>INDEX(resultados!$A$2:$ZZ$2635, 1600, MATCH($B$1, resultados!$A$1:$ZZ$1, 0))</f>
        <v/>
      </c>
      <c r="B1606">
        <f>INDEX(resultados!$A$2:$ZZ$2635, 1600, MATCH($B$2, resultados!$A$1:$ZZ$1, 0))</f>
        <v/>
      </c>
      <c r="C1606">
        <f>INDEX(resultados!$A$2:$ZZ$2635, 1600, MATCH($B$3, resultados!$A$1:$ZZ$1, 0))</f>
        <v/>
      </c>
    </row>
    <row r="1607">
      <c r="A1607">
        <f>INDEX(resultados!$A$2:$ZZ$2635, 1601, MATCH($B$1, resultados!$A$1:$ZZ$1, 0))</f>
        <v/>
      </c>
      <c r="B1607">
        <f>INDEX(resultados!$A$2:$ZZ$2635, 1601, MATCH($B$2, resultados!$A$1:$ZZ$1, 0))</f>
        <v/>
      </c>
      <c r="C1607">
        <f>INDEX(resultados!$A$2:$ZZ$2635, 1601, MATCH($B$3, resultados!$A$1:$ZZ$1, 0))</f>
        <v/>
      </c>
    </row>
    <row r="1608">
      <c r="A1608">
        <f>INDEX(resultados!$A$2:$ZZ$2635, 1602, MATCH($B$1, resultados!$A$1:$ZZ$1, 0))</f>
        <v/>
      </c>
      <c r="B1608">
        <f>INDEX(resultados!$A$2:$ZZ$2635, 1602, MATCH($B$2, resultados!$A$1:$ZZ$1, 0))</f>
        <v/>
      </c>
      <c r="C1608">
        <f>INDEX(resultados!$A$2:$ZZ$2635, 1602, MATCH($B$3, resultados!$A$1:$ZZ$1, 0))</f>
        <v/>
      </c>
    </row>
    <row r="1609">
      <c r="A1609">
        <f>INDEX(resultados!$A$2:$ZZ$2635, 1603, MATCH($B$1, resultados!$A$1:$ZZ$1, 0))</f>
        <v/>
      </c>
      <c r="B1609">
        <f>INDEX(resultados!$A$2:$ZZ$2635, 1603, MATCH($B$2, resultados!$A$1:$ZZ$1, 0))</f>
        <v/>
      </c>
      <c r="C1609">
        <f>INDEX(resultados!$A$2:$ZZ$2635, 1603, MATCH($B$3, resultados!$A$1:$ZZ$1, 0))</f>
        <v/>
      </c>
    </row>
    <row r="1610">
      <c r="A1610">
        <f>INDEX(resultados!$A$2:$ZZ$2635, 1604, MATCH($B$1, resultados!$A$1:$ZZ$1, 0))</f>
        <v/>
      </c>
      <c r="B1610">
        <f>INDEX(resultados!$A$2:$ZZ$2635, 1604, MATCH($B$2, resultados!$A$1:$ZZ$1, 0))</f>
        <v/>
      </c>
      <c r="C1610">
        <f>INDEX(resultados!$A$2:$ZZ$2635, 1604, MATCH($B$3, resultados!$A$1:$ZZ$1, 0))</f>
        <v/>
      </c>
    </row>
    <row r="1611">
      <c r="A1611">
        <f>INDEX(resultados!$A$2:$ZZ$2635, 1605, MATCH($B$1, resultados!$A$1:$ZZ$1, 0))</f>
        <v/>
      </c>
      <c r="B1611">
        <f>INDEX(resultados!$A$2:$ZZ$2635, 1605, MATCH($B$2, resultados!$A$1:$ZZ$1, 0))</f>
        <v/>
      </c>
      <c r="C1611">
        <f>INDEX(resultados!$A$2:$ZZ$2635, 1605, MATCH($B$3, resultados!$A$1:$ZZ$1, 0))</f>
        <v/>
      </c>
    </row>
    <row r="1612">
      <c r="A1612">
        <f>INDEX(resultados!$A$2:$ZZ$2635, 1606, MATCH($B$1, resultados!$A$1:$ZZ$1, 0))</f>
        <v/>
      </c>
      <c r="B1612">
        <f>INDEX(resultados!$A$2:$ZZ$2635, 1606, MATCH($B$2, resultados!$A$1:$ZZ$1, 0))</f>
        <v/>
      </c>
      <c r="C1612">
        <f>INDEX(resultados!$A$2:$ZZ$2635, 1606, MATCH($B$3, resultados!$A$1:$ZZ$1, 0))</f>
        <v/>
      </c>
    </row>
    <row r="1613">
      <c r="A1613">
        <f>INDEX(resultados!$A$2:$ZZ$2635, 1607, MATCH($B$1, resultados!$A$1:$ZZ$1, 0))</f>
        <v/>
      </c>
      <c r="B1613">
        <f>INDEX(resultados!$A$2:$ZZ$2635, 1607, MATCH($B$2, resultados!$A$1:$ZZ$1, 0))</f>
        <v/>
      </c>
      <c r="C1613">
        <f>INDEX(resultados!$A$2:$ZZ$2635, 1607, MATCH($B$3, resultados!$A$1:$ZZ$1, 0))</f>
        <v/>
      </c>
    </row>
    <row r="1614">
      <c r="A1614">
        <f>INDEX(resultados!$A$2:$ZZ$2635, 1608, MATCH($B$1, resultados!$A$1:$ZZ$1, 0))</f>
        <v/>
      </c>
      <c r="B1614">
        <f>INDEX(resultados!$A$2:$ZZ$2635, 1608, MATCH($B$2, resultados!$A$1:$ZZ$1, 0))</f>
        <v/>
      </c>
      <c r="C1614">
        <f>INDEX(resultados!$A$2:$ZZ$2635, 1608, MATCH($B$3, resultados!$A$1:$ZZ$1, 0))</f>
        <v/>
      </c>
    </row>
    <row r="1615">
      <c r="A1615">
        <f>INDEX(resultados!$A$2:$ZZ$2635, 1609, MATCH($B$1, resultados!$A$1:$ZZ$1, 0))</f>
        <v/>
      </c>
      <c r="B1615">
        <f>INDEX(resultados!$A$2:$ZZ$2635, 1609, MATCH($B$2, resultados!$A$1:$ZZ$1, 0))</f>
        <v/>
      </c>
      <c r="C1615">
        <f>INDEX(resultados!$A$2:$ZZ$2635, 1609, MATCH($B$3, resultados!$A$1:$ZZ$1, 0))</f>
        <v/>
      </c>
    </row>
    <row r="1616">
      <c r="A1616">
        <f>INDEX(resultados!$A$2:$ZZ$2635, 1610, MATCH($B$1, resultados!$A$1:$ZZ$1, 0))</f>
        <v/>
      </c>
      <c r="B1616">
        <f>INDEX(resultados!$A$2:$ZZ$2635, 1610, MATCH($B$2, resultados!$A$1:$ZZ$1, 0))</f>
        <v/>
      </c>
      <c r="C1616">
        <f>INDEX(resultados!$A$2:$ZZ$2635, 1610, MATCH($B$3, resultados!$A$1:$ZZ$1, 0))</f>
        <v/>
      </c>
    </row>
    <row r="1617">
      <c r="A1617">
        <f>INDEX(resultados!$A$2:$ZZ$2635, 1611, MATCH($B$1, resultados!$A$1:$ZZ$1, 0))</f>
        <v/>
      </c>
      <c r="B1617">
        <f>INDEX(resultados!$A$2:$ZZ$2635, 1611, MATCH($B$2, resultados!$A$1:$ZZ$1, 0))</f>
        <v/>
      </c>
      <c r="C1617">
        <f>INDEX(resultados!$A$2:$ZZ$2635, 1611, MATCH($B$3, resultados!$A$1:$ZZ$1, 0))</f>
        <v/>
      </c>
    </row>
    <row r="1618">
      <c r="A1618">
        <f>INDEX(resultados!$A$2:$ZZ$2635, 1612, MATCH($B$1, resultados!$A$1:$ZZ$1, 0))</f>
        <v/>
      </c>
      <c r="B1618">
        <f>INDEX(resultados!$A$2:$ZZ$2635, 1612, MATCH($B$2, resultados!$A$1:$ZZ$1, 0))</f>
        <v/>
      </c>
      <c r="C1618">
        <f>INDEX(resultados!$A$2:$ZZ$2635, 1612, MATCH($B$3, resultados!$A$1:$ZZ$1, 0))</f>
        <v/>
      </c>
    </row>
    <row r="1619">
      <c r="A1619">
        <f>INDEX(resultados!$A$2:$ZZ$2635, 1613, MATCH($B$1, resultados!$A$1:$ZZ$1, 0))</f>
        <v/>
      </c>
      <c r="B1619">
        <f>INDEX(resultados!$A$2:$ZZ$2635, 1613, MATCH($B$2, resultados!$A$1:$ZZ$1, 0))</f>
        <v/>
      </c>
      <c r="C1619">
        <f>INDEX(resultados!$A$2:$ZZ$2635, 1613, MATCH($B$3, resultados!$A$1:$ZZ$1, 0))</f>
        <v/>
      </c>
    </row>
    <row r="1620">
      <c r="A1620">
        <f>INDEX(resultados!$A$2:$ZZ$2635, 1614, MATCH($B$1, resultados!$A$1:$ZZ$1, 0))</f>
        <v/>
      </c>
      <c r="B1620">
        <f>INDEX(resultados!$A$2:$ZZ$2635, 1614, MATCH($B$2, resultados!$A$1:$ZZ$1, 0))</f>
        <v/>
      </c>
      <c r="C1620">
        <f>INDEX(resultados!$A$2:$ZZ$2635, 1614, MATCH($B$3, resultados!$A$1:$ZZ$1, 0))</f>
        <v/>
      </c>
    </row>
    <row r="1621">
      <c r="A1621">
        <f>INDEX(resultados!$A$2:$ZZ$2635, 1615, MATCH($B$1, resultados!$A$1:$ZZ$1, 0))</f>
        <v/>
      </c>
      <c r="B1621">
        <f>INDEX(resultados!$A$2:$ZZ$2635, 1615, MATCH($B$2, resultados!$A$1:$ZZ$1, 0))</f>
        <v/>
      </c>
      <c r="C1621">
        <f>INDEX(resultados!$A$2:$ZZ$2635, 1615, MATCH($B$3, resultados!$A$1:$ZZ$1, 0))</f>
        <v/>
      </c>
    </row>
    <row r="1622">
      <c r="A1622">
        <f>INDEX(resultados!$A$2:$ZZ$2635, 1616, MATCH($B$1, resultados!$A$1:$ZZ$1, 0))</f>
        <v/>
      </c>
      <c r="B1622">
        <f>INDEX(resultados!$A$2:$ZZ$2635, 1616, MATCH($B$2, resultados!$A$1:$ZZ$1, 0))</f>
        <v/>
      </c>
      <c r="C1622">
        <f>INDEX(resultados!$A$2:$ZZ$2635, 1616, MATCH($B$3, resultados!$A$1:$ZZ$1, 0))</f>
        <v/>
      </c>
    </row>
    <row r="1623">
      <c r="A1623">
        <f>INDEX(resultados!$A$2:$ZZ$2635, 1617, MATCH($B$1, resultados!$A$1:$ZZ$1, 0))</f>
        <v/>
      </c>
      <c r="B1623">
        <f>INDEX(resultados!$A$2:$ZZ$2635, 1617, MATCH($B$2, resultados!$A$1:$ZZ$1, 0))</f>
        <v/>
      </c>
      <c r="C1623">
        <f>INDEX(resultados!$A$2:$ZZ$2635, 1617, MATCH($B$3, resultados!$A$1:$ZZ$1, 0))</f>
        <v/>
      </c>
    </row>
    <row r="1624">
      <c r="A1624">
        <f>INDEX(resultados!$A$2:$ZZ$2635, 1618, MATCH($B$1, resultados!$A$1:$ZZ$1, 0))</f>
        <v/>
      </c>
      <c r="B1624">
        <f>INDEX(resultados!$A$2:$ZZ$2635, 1618, MATCH($B$2, resultados!$A$1:$ZZ$1, 0))</f>
        <v/>
      </c>
      <c r="C1624">
        <f>INDEX(resultados!$A$2:$ZZ$2635, 1618, MATCH($B$3, resultados!$A$1:$ZZ$1, 0))</f>
        <v/>
      </c>
    </row>
    <row r="1625">
      <c r="A1625">
        <f>INDEX(resultados!$A$2:$ZZ$2635, 1619, MATCH($B$1, resultados!$A$1:$ZZ$1, 0))</f>
        <v/>
      </c>
      <c r="B1625">
        <f>INDEX(resultados!$A$2:$ZZ$2635, 1619, MATCH($B$2, resultados!$A$1:$ZZ$1, 0))</f>
        <v/>
      </c>
      <c r="C1625">
        <f>INDEX(resultados!$A$2:$ZZ$2635, 1619, MATCH($B$3, resultados!$A$1:$ZZ$1, 0))</f>
        <v/>
      </c>
    </row>
    <row r="1626">
      <c r="A1626">
        <f>INDEX(resultados!$A$2:$ZZ$2635, 1620, MATCH($B$1, resultados!$A$1:$ZZ$1, 0))</f>
        <v/>
      </c>
      <c r="B1626">
        <f>INDEX(resultados!$A$2:$ZZ$2635, 1620, MATCH($B$2, resultados!$A$1:$ZZ$1, 0))</f>
        <v/>
      </c>
      <c r="C1626">
        <f>INDEX(resultados!$A$2:$ZZ$2635, 1620, MATCH($B$3, resultados!$A$1:$ZZ$1, 0))</f>
        <v/>
      </c>
    </row>
    <row r="1627">
      <c r="A1627">
        <f>INDEX(resultados!$A$2:$ZZ$2635, 1621, MATCH($B$1, resultados!$A$1:$ZZ$1, 0))</f>
        <v/>
      </c>
      <c r="B1627">
        <f>INDEX(resultados!$A$2:$ZZ$2635, 1621, MATCH($B$2, resultados!$A$1:$ZZ$1, 0))</f>
        <v/>
      </c>
      <c r="C1627">
        <f>INDEX(resultados!$A$2:$ZZ$2635, 1621, MATCH($B$3, resultados!$A$1:$ZZ$1, 0))</f>
        <v/>
      </c>
    </row>
    <row r="1628">
      <c r="A1628">
        <f>INDEX(resultados!$A$2:$ZZ$2635, 1622, MATCH($B$1, resultados!$A$1:$ZZ$1, 0))</f>
        <v/>
      </c>
      <c r="B1628">
        <f>INDEX(resultados!$A$2:$ZZ$2635, 1622, MATCH($B$2, resultados!$A$1:$ZZ$1, 0))</f>
        <v/>
      </c>
      <c r="C1628">
        <f>INDEX(resultados!$A$2:$ZZ$2635, 1622, MATCH($B$3, resultados!$A$1:$ZZ$1, 0))</f>
        <v/>
      </c>
    </row>
    <row r="1629">
      <c r="A1629">
        <f>INDEX(resultados!$A$2:$ZZ$2635, 1623, MATCH($B$1, resultados!$A$1:$ZZ$1, 0))</f>
        <v/>
      </c>
      <c r="B1629">
        <f>INDEX(resultados!$A$2:$ZZ$2635, 1623, MATCH($B$2, resultados!$A$1:$ZZ$1, 0))</f>
        <v/>
      </c>
      <c r="C1629">
        <f>INDEX(resultados!$A$2:$ZZ$2635, 1623, MATCH($B$3, resultados!$A$1:$ZZ$1, 0))</f>
        <v/>
      </c>
    </row>
    <row r="1630">
      <c r="A1630">
        <f>INDEX(resultados!$A$2:$ZZ$2635, 1624, MATCH($B$1, resultados!$A$1:$ZZ$1, 0))</f>
        <v/>
      </c>
      <c r="B1630">
        <f>INDEX(resultados!$A$2:$ZZ$2635, 1624, MATCH($B$2, resultados!$A$1:$ZZ$1, 0))</f>
        <v/>
      </c>
      <c r="C1630">
        <f>INDEX(resultados!$A$2:$ZZ$2635, 1624, MATCH($B$3, resultados!$A$1:$ZZ$1, 0))</f>
        <v/>
      </c>
    </row>
    <row r="1631">
      <c r="A1631">
        <f>INDEX(resultados!$A$2:$ZZ$2635, 1625, MATCH($B$1, resultados!$A$1:$ZZ$1, 0))</f>
        <v/>
      </c>
      <c r="B1631">
        <f>INDEX(resultados!$A$2:$ZZ$2635, 1625, MATCH($B$2, resultados!$A$1:$ZZ$1, 0))</f>
        <v/>
      </c>
      <c r="C1631">
        <f>INDEX(resultados!$A$2:$ZZ$2635, 1625, MATCH($B$3, resultados!$A$1:$ZZ$1, 0))</f>
        <v/>
      </c>
    </row>
    <row r="1632">
      <c r="A1632">
        <f>INDEX(resultados!$A$2:$ZZ$2635, 1626, MATCH($B$1, resultados!$A$1:$ZZ$1, 0))</f>
        <v/>
      </c>
      <c r="B1632">
        <f>INDEX(resultados!$A$2:$ZZ$2635, 1626, MATCH($B$2, resultados!$A$1:$ZZ$1, 0))</f>
        <v/>
      </c>
      <c r="C1632">
        <f>INDEX(resultados!$A$2:$ZZ$2635, 1626, MATCH($B$3, resultados!$A$1:$ZZ$1, 0))</f>
        <v/>
      </c>
    </row>
    <row r="1633">
      <c r="A1633">
        <f>INDEX(resultados!$A$2:$ZZ$2635, 1627, MATCH($B$1, resultados!$A$1:$ZZ$1, 0))</f>
        <v/>
      </c>
      <c r="B1633">
        <f>INDEX(resultados!$A$2:$ZZ$2635, 1627, MATCH($B$2, resultados!$A$1:$ZZ$1, 0))</f>
        <v/>
      </c>
      <c r="C1633">
        <f>INDEX(resultados!$A$2:$ZZ$2635, 1627, MATCH($B$3, resultados!$A$1:$ZZ$1, 0))</f>
        <v/>
      </c>
    </row>
    <row r="1634">
      <c r="A1634">
        <f>INDEX(resultados!$A$2:$ZZ$2635, 1628, MATCH($B$1, resultados!$A$1:$ZZ$1, 0))</f>
        <v/>
      </c>
      <c r="B1634">
        <f>INDEX(resultados!$A$2:$ZZ$2635, 1628, MATCH($B$2, resultados!$A$1:$ZZ$1, 0))</f>
        <v/>
      </c>
      <c r="C1634">
        <f>INDEX(resultados!$A$2:$ZZ$2635, 1628, MATCH($B$3, resultados!$A$1:$ZZ$1, 0))</f>
        <v/>
      </c>
    </row>
    <row r="1635">
      <c r="A1635">
        <f>INDEX(resultados!$A$2:$ZZ$2635, 1629, MATCH($B$1, resultados!$A$1:$ZZ$1, 0))</f>
        <v/>
      </c>
      <c r="B1635">
        <f>INDEX(resultados!$A$2:$ZZ$2635, 1629, MATCH($B$2, resultados!$A$1:$ZZ$1, 0))</f>
        <v/>
      </c>
      <c r="C1635">
        <f>INDEX(resultados!$A$2:$ZZ$2635, 1629, MATCH($B$3, resultados!$A$1:$ZZ$1, 0))</f>
        <v/>
      </c>
    </row>
    <row r="1636">
      <c r="A1636">
        <f>INDEX(resultados!$A$2:$ZZ$2635, 1630, MATCH($B$1, resultados!$A$1:$ZZ$1, 0))</f>
        <v/>
      </c>
      <c r="B1636">
        <f>INDEX(resultados!$A$2:$ZZ$2635, 1630, MATCH($B$2, resultados!$A$1:$ZZ$1, 0))</f>
        <v/>
      </c>
      <c r="C1636">
        <f>INDEX(resultados!$A$2:$ZZ$2635, 1630, MATCH($B$3, resultados!$A$1:$ZZ$1, 0))</f>
        <v/>
      </c>
    </row>
    <row r="1637">
      <c r="A1637">
        <f>INDEX(resultados!$A$2:$ZZ$2635, 1631, MATCH($B$1, resultados!$A$1:$ZZ$1, 0))</f>
        <v/>
      </c>
      <c r="B1637">
        <f>INDEX(resultados!$A$2:$ZZ$2635, 1631, MATCH($B$2, resultados!$A$1:$ZZ$1, 0))</f>
        <v/>
      </c>
      <c r="C1637">
        <f>INDEX(resultados!$A$2:$ZZ$2635, 1631, MATCH($B$3, resultados!$A$1:$ZZ$1, 0))</f>
        <v/>
      </c>
    </row>
    <row r="1638">
      <c r="A1638">
        <f>INDEX(resultados!$A$2:$ZZ$2635, 1632, MATCH($B$1, resultados!$A$1:$ZZ$1, 0))</f>
        <v/>
      </c>
      <c r="B1638">
        <f>INDEX(resultados!$A$2:$ZZ$2635, 1632, MATCH($B$2, resultados!$A$1:$ZZ$1, 0))</f>
        <v/>
      </c>
      <c r="C1638">
        <f>INDEX(resultados!$A$2:$ZZ$2635, 1632, MATCH($B$3, resultados!$A$1:$ZZ$1, 0))</f>
        <v/>
      </c>
    </row>
    <row r="1639">
      <c r="A1639">
        <f>INDEX(resultados!$A$2:$ZZ$2635, 1633, MATCH($B$1, resultados!$A$1:$ZZ$1, 0))</f>
        <v/>
      </c>
      <c r="B1639">
        <f>INDEX(resultados!$A$2:$ZZ$2635, 1633, MATCH($B$2, resultados!$A$1:$ZZ$1, 0))</f>
        <v/>
      </c>
      <c r="C1639">
        <f>INDEX(resultados!$A$2:$ZZ$2635, 1633, MATCH($B$3, resultados!$A$1:$ZZ$1, 0))</f>
        <v/>
      </c>
    </row>
    <row r="1640">
      <c r="A1640">
        <f>INDEX(resultados!$A$2:$ZZ$2635, 1634, MATCH($B$1, resultados!$A$1:$ZZ$1, 0))</f>
        <v/>
      </c>
      <c r="B1640">
        <f>INDEX(resultados!$A$2:$ZZ$2635, 1634, MATCH($B$2, resultados!$A$1:$ZZ$1, 0))</f>
        <v/>
      </c>
      <c r="C1640">
        <f>INDEX(resultados!$A$2:$ZZ$2635, 1634, MATCH($B$3, resultados!$A$1:$ZZ$1, 0))</f>
        <v/>
      </c>
    </row>
    <row r="1641">
      <c r="A1641">
        <f>INDEX(resultados!$A$2:$ZZ$2635, 1635, MATCH($B$1, resultados!$A$1:$ZZ$1, 0))</f>
        <v/>
      </c>
      <c r="B1641">
        <f>INDEX(resultados!$A$2:$ZZ$2635, 1635, MATCH($B$2, resultados!$A$1:$ZZ$1, 0))</f>
        <v/>
      </c>
      <c r="C1641">
        <f>INDEX(resultados!$A$2:$ZZ$2635, 1635, MATCH($B$3, resultados!$A$1:$ZZ$1, 0))</f>
        <v/>
      </c>
    </row>
    <row r="1642">
      <c r="A1642">
        <f>INDEX(resultados!$A$2:$ZZ$2635, 1636, MATCH($B$1, resultados!$A$1:$ZZ$1, 0))</f>
        <v/>
      </c>
      <c r="B1642">
        <f>INDEX(resultados!$A$2:$ZZ$2635, 1636, MATCH($B$2, resultados!$A$1:$ZZ$1, 0))</f>
        <v/>
      </c>
      <c r="C1642">
        <f>INDEX(resultados!$A$2:$ZZ$2635, 1636, MATCH($B$3, resultados!$A$1:$ZZ$1, 0))</f>
        <v/>
      </c>
    </row>
    <row r="1643">
      <c r="A1643">
        <f>INDEX(resultados!$A$2:$ZZ$2635, 1637, MATCH($B$1, resultados!$A$1:$ZZ$1, 0))</f>
        <v/>
      </c>
      <c r="B1643">
        <f>INDEX(resultados!$A$2:$ZZ$2635, 1637, MATCH($B$2, resultados!$A$1:$ZZ$1, 0))</f>
        <v/>
      </c>
      <c r="C1643">
        <f>INDEX(resultados!$A$2:$ZZ$2635, 1637, MATCH($B$3, resultados!$A$1:$ZZ$1, 0))</f>
        <v/>
      </c>
    </row>
    <row r="1644">
      <c r="A1644">
        <f>INDEX(resultados!$A$2:$ZZ$2635, 1638, MATCH($B$1, resultados!$A$1:$ZZ$1, 0))</f>
        <v/>
      </c>
      <c r="B1644">
        <f>INDEX(resultados!$A$2:$ZZ$2635, 1638, MATCH($B$2, resultados!$A$1:$ZZ$1, 0))</f>
        <v/>
      </c>
      <c r="C1644">
        <f>INDEX(resultados!$A$2:$ZZ$2635, 1638, MATCH($B$3, resultados!$A$1:$ZZ$1, 0))</f>
        <v/>
      </c>
    </row>
    <row r="1645">
      <c r="A1645">
        <f>INDEX(resultados!$A$2:$ZZ$2635, 1639, MATCH($B$1, resultados!$A$1:$ZZ$1, 0))</f>
        <v/>
      </c>
      <c r="B1645">
        <f>INDEX(resultados!$A$2:$ZZ$2635, 1639, MATCH($B$2, resultados!$A$1:$ZZ$1, 0))</f>
        <v/>
      </c>
      <c r="C1645">
        <f>INDEX(resultados!$A$2:$ZZ$2635, 1639, MATCH($B$3, resultados!$A$1:$ZZ$1, 0))</f>
        <v/>
      </c>
    </row>
    <row r="1646">
      <c r="A1646">
        <f>INDEX(resultados!$A$2:$ZZ$2635, 1640, MATCH($B$1, resultados!$A$1:$ZZ$1, 0))</f>
        <v/>
      </c>
      <c r="B1646">
        <f>INDEX(resultados!$A$2:$ZZ$2635, 1640, MATCH($B$2, resultados!$A$1:$ZZ$1, 0))</f>
        <v/>
      </c>
      <c r="C1646">
        <f>INDEX(resultados!$A$2:$ZZ$2635, 1640, MATCH($B$3, resultados!$A$1:$ZZ$1, 0))</f>
        <v/>
      </c>
    </row>
    <row r="1647">
      <c r="A1647">
        <f>INDEX(resultados!$A$2:$ZZ$2635, 1641, MATCH($B$1, resultados!$A$1:$ZZ$1, 0))</f>
        <v/>
      </c>
      <c r="B1647">
        <f>INDEX(resultados!$A$2:$ZZ$2635, 1641, MATCH($B$2, resultados!$A$1:$ZZ$1, 0))</f>
        <v/>
      </c>
      <c r="C1647">
        <f>INDEX(resultados!$A$2:$ZZ$2635, 1641, MATCH($B$3, resultados!$A$1:$ZZ$1, 0))</f>
        <v/>
      </c>
    </row>
    <row r="1648">
      <c r="A1648">
        <f>INDEX(resultados!$A$2:$ZZ$2635, 1642, MATCH($B$1, resultados!$A$1:$ZZ$1, 0))</f>
        <v/>
      </c>
      <c r="B1648">
        <f>INDEX(resultados!$A$2:$ZZ$2635, 1642, MATCH($B$2, resultados!$A$1:$ZZ$1, 0))</f>
        <v/>
      </c>
      <c r="C1648">
        <f>INDEX(resultados!$A$2:$ZZ$2635, 1642, MATCH($B$3, resultados!$A$1:$ZZ$1, 0))</f>
        <v/>
      </c>
    </row>
    <row r="1649">
      <c r="A1649">
        <f>INDEX(resultados!$A$2:$ZZ$2635, 1643, MATCH($B$1, resultados!$A$1:$ZZ$1, 0))</f>
        <v/>
      </c>
      <c r="B1649">
        <f>INDEX(resultados!$A$2:$ZZ$2635, 1643, MATCH($B$2, resultados!$A$1:$ZZ$1, 0))</f>
        <v/>
      </c>
      <c r="C1649">
        <f>INDEX(resultados!$A$2:$ZZ$2635, 1643, MATCH($B$3, resultados!$A$1:$ZZ$1, 0))</f>
        <v/>
      </c>
    </row>
    <row r="1650">
      <c r="A1650">
        <f>INDEX(resultados!$A$2:$ZZ$2635, 1644, MATCH($B$1, resultados!$A$1:$ZZ$1, 0))</f>
        <v/>
      </c>
      <c r="B1650">
        <f>INDEX(resultados!$A$2:$ZZ$2635, 1644, MATCH($B$2, resultados!$A$1:$ZZ$1, 0))</f>
        <v/>
      </c>
      <c r="C1650">
        <f>INDEX(resultados!$A$2:$ZZ$2635, 1644, MATCH($B$3, resultados!$A$1:$ZZ$1, 0))</f>
        <v/>
      </c>
    </row>
    <row r="1651">
      <c r="A1651">
        <f>INDEX(resultados!$A$2:$ZZ$2635, 1645, MATCH($B$1, resultados!$A$1:$ZZ$1, 0))</f>
        <v/>
      </c>
      <c r="B1651">
        <f>INDEX(resultados!$A$2:$ZZ$2635, 1645, MATCH($B$2, resultados!$A$1:$ZZ$1, 0))</f>
        <v/>
      </c>
      <c r="C1651">
        <f>INDEX(resultados!$A$2:$ZZ$2635, 1645, MATCH($B$3, resultados!$A$1:$ZZ$1, 0))</f>
        <v/>
      </c>
    </row>
    <row r="1652">
      <c r="A1652">
        <f>INDEX(resultados!$A$2:$ZZ$2635, 1646, MATCH($B$1, resultados!$A$1:$ZZ$1, 0))</f>
        <v/>
      </c>
      <c r="B1652">
        <f>INDEX(resultados!$A$2:$ZZ$2635, 1646, MATCH($B$2, resultados!$A$1:$ZZ$1, 0))</f>
        <v/>
      </c>
      <c r="C1652">
        <f>INDEX(resultados!$A$2:$ZZ$2635, 1646, MATCH($B$3, resultados!$A$1:$ZZ$1, 0))</f>
        <v/>
      </c>
    </row>
    <row r="1653">
      <c r="A1653">
        <f>INDEX(resultados!$A$2:$ZZ$2635, 1647, MATCH($B$1, resultados!$A$1:$ZZ$1, 0))</f>
        <v/>
      </c>
      <c r="B1653">
        <f>INDEX(resultados!$A$2:$ZZ$2635, 1647, MATCH($B$2, resultados!$A$1:$ZZ$1, 0))</f>
        <v/>
      </c>
      <c r="C1653">
        <f>INDEX(resultados!$A$2:$ZZ$2635, 1647, MATCH($B$3, resultados!$A$1:$ZZ$1, 0))</f>
        <v/>
      </c>
    </row>
    <row r="1654">
      <c r="A1654">
        <f>INDEX(resultados!$A$2:$ZZ$2635, 1648, MATCH($B$1, resultados!$A$1:$ZZ$1, 0))</f>
        <v/>
      </c>
      <c r="B1654">
        <f>INDEX(resultados!$A$2:$ZZ$2635, 1648, MATCH($B$2, resultados!$A$1:$ZZ$1, 0))</f>
        <v/>
      </c>
      <c r="C1654">
        <f>INDEX(resultados!$A$2:$ZZ$2635, 1648, MATCH($B$3, resultados!$A$1:$ZZ$1, 0))</f>
        <v/>
      </c>
    </row>
    <row r="1655">
      <c r="A1655">
        <f>INDEX(resultados!$A$2:$ZZ$2635, 1649, MATCH($B$1, resultados!$A$1:$ZZ$1, 0))</f>
        <v/>
      </c>
      <c r="B1655">
        <f>INDEX(resultados!$A$2:$ZZ$2635, 1649, MATCH($B$2, resultados!$A$1:$ZZ$1, 0))</f>
        <v/>
      </c>
      <c r="C1655">
        <f>INDEX(resultados!$A$2:$ZZ$2635, 1649, MATCH($B$3, resultados!$A$1:$ZZ$1, 0))</f>
        <v/>
      </c>
    </row>
    <row r="1656">
      <c r="A1656">
        <f>INDEX(resultados!$A$2:$ZZ$2635, 1650, MATCH($B$1, resultados!$A$1:$ZZ$1, 0))</f>
        <v/>
      </c>
      <c r="B1656">
        <f>INDEX(resultados!$A$2:$ZZ$2635, 1650, MATCH($B$2, resultados!$A$1:$ZZ$1, 0))</f>
        <v/>
      </c>
      <c r="C1656">
        <f>INDEX(resultados!$A$2:$ZZ$2635, 1650, MATCH($B$3, resultados!$A$1:$ZZ$1, 0))</f>
        <v/>
      </c>
    </row>
    <row r="1657">
      <c r="A1657">
        <f>INDEX(resultados!$A$2:$ZZ$2635, 1651, MATCH($B$1, resultados!$A$1:$ZZ$1, 0))</f>
        <v/>
      </c>
      <c r="B1657">
        <f>INDEX(resultados!$A$2:$ZZ$2635, 1651, MATCH($B$2, resultados!$A$1:$ZZ$1, 0))</f>
        <v/>
      </c>
      <c r="C1657">
        <f>INDEX(resultados!$A$2:$ZZ$2635, 1651, MATCH($B$3, resultados!$A$1:$ZZ$1, 0))</f>
        <v/>
      </c>
    </row>
    <row r="1658">
      <c r="A1658">
        <f>INDEX(resultados!$A$2:$ZZ$2635, 1652, MATCH($B$1, resultados!$A$1:$ZZ$1, 0))</f>
        <v/>
      </c>
      <c r="B1658">
        <f>INDEX(resultados!$A$2:$ZZ$2635, 1652, MATCH($B$2, resultados!$A$1:$ZZ$1, 0))</f>
        <v/>
      </c>
      <c r="C1658">
        <f>INDEX(resultados!$A$2:$ZZ$2635, 1652, MATCH($B$3, resultados!$A$1:$ZZ$1, 0))</f>
        <v/>
      </c>
    </row>
    <row r="1659">
      <c r="A1659">
        <f>INDEX(resultados!$A$2:$ZZ$2635, 1653, MATCH($B$1, resultados!$A$1:$ZZ$1, 0))</f>
        <v/>
      </c>
      <c r="B1659">
        <f>INDEX(resultados!$A$2:$ZZ$2635, 1653, MATCH($B$2, resultados!$A$1:$ZZ$1, 0))</f>
        <v/>
      </c>
      <c r="C1659">
        <f>INDEX(resultados!$A$2:$ZZ$2635, 1653, MATCH($B$3, resultados!$A$1:$ZZ$1, 0))</f>
        <v/>
      </c>
    </row>
    <row r="1660">
      <c r="A1660">
        <f>INDEX(resultados!$A$2:$ZZ$2635, 1654, MATCH($B$1, resultados!$A$1:$ZZ$1, 0))</f>
        <v/>
      </c>
      <c r="B1660">
        <f>INDEX(resultados!$A$2:$ZZ$2635, 1654, MATCH($B$2, resultados!$A$1:$ZZ$1, 0))</f>
        <v/>
      </c>
      <c r="C1660">
        <f>INDEX(resultados!$A$2:$ZZ$2635, 1654, MATCH($B$3, resultados!$A$1:$ZZ$1, 0))</f>
        <v/>
      </c>
    </row>
    <row r="1661">
      <c r="A1661">
        <f>INDEX(resultados!$A$2:$ZZ$2635, 1655, MATCH($B$1, resultados!$A$1:$ZZ$1, 0))</f>
        <v/>
      </c>
      <c r="B1661">
        <f>INDEX(resultados!$A$2:$ZZ$2635, 1655, MATCH($B$2, resultados!$A$1:$ZZ$1, 0))</f>
        <v/>
      </c>
      <c r="C1661">
        <f>INDEX(resultados!$A$2:$ZZ$2635, 1655, MATCH($B$3, resultados!$A$1:$ZZ$1, 0))</f>
        <v/>
      </c>
    </row>
    <row r="1662">
      <c r="A1662">
        <f>INDEX(resultados!$A$2:$ZZ$2635, 1656, MATCH($B$1, resultados!$A$1:$ZZ$1, 0))</f>
        <v/>
      </c>
      <c r="B1662">
        <f>INDEX(resultados!$A$2:$ZZ$2635, 1656, MATCH($B$2, resultados!$A$1:$ZZ$1, 0))</f>
        <v/>
      </c>
      <c r="C1662">
        <f>INDEX(resultados!$A$2:$ZZ$2635, 1656, MATCH($B$3, resultados!$A$1:$ZZ$1, 0))</f>
        <v/>
      </c>
    </row>
    <row r="1663">
      <c r="A1663">
        <f>INDEX(resultados!$A$2:$ZZ$2635, 1657, MATCH($B$1, resultados!$A$1:$ZZ$1, 0))</f>
        <v/>
      </c>
      <c r="B1663">
        <f>INDEX(resultados!$A$2:$ZZ$2635, 1657, MATCH($B$2, resultados!$A$1:$ZZ$1, 0))</f>
        <v/>
      </c>
      <c r="C1663">
        <f>INDEX(resultados!$A$2:$ZZ$2635, 1657, MATCH($B$3, resultados!$A$1:$ZZ$1, 0))</f>
        <v/>
      </c>
    </row>
    <row r="1664">
      <c r="A1664">
        <f>INDEX(resultados!$A$2:$ZZ$2635, 1658, MATCH($B$1, resultados!$A$1:$ZZ$1, 0))</f>
        <v/>
      </c>
      <c r="B1664">
        <f>INDEX(resultados!$A$2:$ZZ$2635, 1658, MATCH($B$2, resultados!$A$1:$ZZ$1, 0))</f>
        <v/>
      </c>
      <c r="C1664">
        <f>INDEX(resultados!$A$2:$ZZ$2635, 1658, MATCH($B$3, resultados!$A$1:$ZZ$1, 0))</f>
        <v/>
      </c>
    </row>
    <row r="1665">
      <c r="A1665">
        <f>INDEX(resultados!$A$2:$ZZ$2635, 1659, MATCH($B$1, resultados!$A$1:$ZZ$1, 0))</f>
        <v/>
      </c>
      <c r="B1665">
        <f>INDEX(resultados!$A$2:$ZZ$2635, 1659, MATCH($B$2, resultados!$A$1:$ZZ$1, 0))</f>
        <v/>
      </c>
      <c r="C1665">
        <f>INDEX(resultados!$A$2:$ZZ$2635, 1659, MATCH($B$3, resultados!$A$1:$ZZ$1, 0))</f>
        <v/>
      </c>
    </row>
    <row r="1666">
      <c r="A1666">
        <f>INDEX(resultados!$A$2:$ZZ$2635, 1660, MATCH($B$1, resultados!$A$1:$ZZ$1, 0))</f>
        <v/>
      </c>
      <c r="B1666">
        <f>INDEX(resultados!$A$2:$ZZ$2635, 1660, MATCH($B$2, resultados!$A$1:$ZZ$1, 0))</f>
        <v/>
      </c>
      <c r="C1666">
        <f>INDEX(resultados!$A$2:$ZZ$2635, 1660, MATCH($B$3, resultados!$A$1:$ZZ$1, 0))</f>
        <v/>
      </c>
    </row>
    <row r="1667">
      <c r="A1667">
        <f>INDEX(resultados!$A$2:$ZZ$2635, 1661, MATCH($B$1, resultados!$A$1:$ZZ$1, 0))</f>
        <v/>
      </c>
      <c r="B1667">
        <f>INDEX(resultados!$A$2:$ZZ$2635, 1661, MATCH($B$2, resultados!$A$1:$ZZ$1, 0))</f>
        <v/>
      </c>
      <c r="C1667">
        <f>INDEX(resultados!$A$2:$ZZ$2635, 1661, MATCH($B$3, resultados!$A$1:$ZZ$1, 0))</f>
        <v/>
      </c>
    </row>
    <row r="1668">
      <c r="A1668">
        <f>INDEX(resultados!$A$2:$ZZ$2635, 1662, MATCH($B$1, resultados!$A$1:$ZZ$1, 0))</f>
        <v/>
      </c>
      <c r="B1668">
        <f>INDEX(resultados!$A$2:$ZZ$2635, 1662, MATCH($B$2, resultados!$A$1:$ZZ$1, 0))</f>
        <v/>
      </c>
      <c r="C1668">
        <f>INDEX(resultados!$A$2:$ZZ$2635, 1662, MATCH($B$3, resultados!$A$1:$ZZ$1, 0))</f>
        <v/>
      </c>
    </row>
    <row r="1669">
      <c r="A1669">
        <f>INDEX(resultados!$A$2:$ZZ$2635, 1663, MATCH($B$1, resultados!$A$1:$ZZ$1, 0))</f>
        <v/>
      </c>
      <c r="B1669">
        <f>INDEX(resultados!$A$2:$ZZ$2635, 1663, MATCH($B$2, resultados!$A$1:$ZZ$1, 0))</f>
        <v/>
      </c>
      <c r="C1669">
        <f>INDEX(resultados!$A$2:$ZZ$2635, 1663, MATCH($B$3, resultados!$A$1:$ZZ$1, 0))</f>
        <v/>
      </c>
    </row>
    <row r="1670">
      <c r="A1670">
        <f>INDEX(resultados!$A$2:$ZZ$2635, 1664, MATCH($B$1, resultados!$A$1:$ZZ$1, 0))</f>
        <v/>
      </c>
      <c r="B1670">
        <f>INDEX(resultados!$A$2:$ZZ$2635, 1664, MATCH($B$2, resultados!$A$1:$ZZ$1, 0))</f>
        <v/>
      </c>
      <c r="C1670">
        <f>INDEX(resultados!$A$2:$ZZ$2635, 1664, MATCH($B$3, resultados!$A$1:$ZZ$1, 0))</f>
        <v/>
      </c>
    </row>
    <row r="1671">
      <c r="A1671">
        <f>INDEX(resultados!$A$2:$ZZ$2635, 1665, MATCH($B$1, resultados!$A$1:$ZZ$1, 0))</f>
        <v/>
      </c>
      <c r="B1671">
        <f>INDEX(resultados!$A$2:$ZZ$2635, 1665, MATCH($B$2, resultados!$A$1:$ZZ$1, 0))</f>
        <v/>
      </c>
      <c r="C1671">
        <f>INDEX(resultados!$A$2:$ZZ$2635, 1665, MATCH($B$3, resultados!$A$1:$ZZ$1, 0))</f>
        <v/>
      </c>
    </row>
    <row r="1672">
      <c r="A1672">
        <f>INDEX(resultados!$A$2:$ZZ$2635, 1666, MATCH($B$1, resultados!$A$1:$ZZ$1, 0))</f>
        <v/>
      </c>
      <c r="B1672">
        <f>INDEX(resultados!$A$2:$ZZ$2635, 1666, MATCH($B$2, resultados!$A$1:$ZZ$1, 0))</f>
        <v/>
      </c>
      <c r="C1672">
        <f>INDEX(resultados!$A$2:$ZZ$2635, 1666, MATCH($B$3, resultados!$A$1:$ZZ$1, 0))</f>
        <v/>
      </c>
    </row>
    <row r="1673">
      <c r="A1673">
        <f>INDEX(resultados!$A$2:$ZZ$2635, 1667, MATCH($B$1, resultados!$A$1:$ZZ$1, 0))</f>
        <v/>
      </c>
      <c r="B1673">
        <f>INDEX(resultados!$A$2:$ZZ$2635, 1667, MATCH($B$2, resultados!$A$1:$ZZ$1, 0))</f>
        <v/>
      </c>
      <c r="C1673">
        <f>INDEX(resultados!$A$2:$ZZ$2635, 1667, MATCH($B$3, resultados!$A$1:$ZZ$1, 0))</f>
        <v/>
      </c>
    </row>
    <row r="1674">
      <c r="A1674">
        <f>INDEX(resultados!$A$2:$ZZ$2635, 1668, MATCH($B$1, resultados!$A$1:$ZZ$1, 0))</f>
        <v/>
      </c>
      <c r="B1674">
        <f>INDEX(resultados!$A$2:$ZZ$2635, 1668, MATCH($B$2, resultados!$A$1:$ZZ$1, 0))</f>
        <v/>
      </c>
      <c r="C1674">
        <f>INDEX(resultados!$A$2:$ZZ$2635, 1668, MATCH($B$3, resultados!$A$1:$ZZ$1, 0))</f>
        <v/>
      </c>
    </row>
    <row r="1675">
      <c r="A1675">
        <f>INDEX(resultados!$A$2:$ZZ$2635, 1669, MATCH($B$1, resultados!$A$1:$ZZ$1, 0))</f>
        <v/>
      </c>
      <c r="B1675">
        <f>INDEX(resultados!$A$2:$ZZ$2635, 1669, MATCH($B$2, resultados!$A$1:$ZZ$1, 0))</f>
        <v/>
      </c>
      <c r="C1675">
        <f>INDEX(resultados!$A$2:$ZZ$2635, 1669, MATCH($B$3, resultados!$A$1:$ZZ$1, 0))</f>
        <v/>
      </c>
    </row>
    <row r="1676">
      <c r="A1676">
        <f>INDEX(resultados!$A$2:$ZZ$2635, 1670, MATCH($B$1, resultados!$A$1:$ZZ$1, 0))</f>
        <v/>
      </c>
      <c r="B1676">
        <f>INDEX(resultados!$A$2:$ZZ$2635, 1670, MATCH($B$2, resultados!$A$1:$ZZ$1, 0))</f>
        <v/>
      </c>
      <c r="C1676">
        <f>INDEX(resultados!$A$2:$ZZ$2635, 1670, MATCH($B$3, resultados!$A$1:$ZZ$1, 0))</f>
        <v/>
      </c>
    </row>
    <row r="1677">
      <c r="A1677">
        <f>INDEX(resultados!$A$2:$ZZ$2635, 1671, MATCH($B$1, resultados!$A$1:$ZZ$1, 0))</f>
        <v/>
      </c>
      <c r="B1677">
        <f>INDEX(resultados!$A$2:$ZZ$2635, 1671, MATCH($B$2, resultados!$A$1:$ZZ$1, 0))</f>
        <v/>
      </c>
      <c r="C1677">
        <f>INDEX(resultados!$A$2:$ZZ$2635, 1671, MATCH($B$3, resultados!$A$1:$ZZ$1, 0))</f>
        <v/>
      </c>
    </row>
    <row r="1678">
      <c r="A1678">
        <f>INDEX(resultados!$A$2:$ZZ$2635, 1672, MATCH($B$1, resultados!$A$1:$ZZ$1, 0))</f>
        <v/>
      </c>
      <c r="B1678">
        <f>INDEX(resultados!$A$2:$ZZ$2635, 1672, MATCH($B$2, resultados!$A$1:$ZZ$1, 0))</f>
        <v/>
      </c>
      <c r="C1678">
        <f>INDEX(resultados!$A$2:$ZZ$2635, 1672, MATCH($B$3, resultados!$A$1:$ZZ$1, 0))</f>
        <v/>
      </c>
    </row>
    <row r="1679">
      <c r="A1679">
        <f>INDEX(resultados!$A$2:$ZZ$2635, 1673, MATCH($B$1, resultados!$A$1:$ZZ$1, 0))</f>
        <v/>
      </c>
      <c r="B1679">
        <f>INDEX(resultados!$A$2:$ZZ$2635, 1673, MATCH($B$2, resultados!$A$1:$ZZ$1, 0))</f>
        <v/>
      </c>
      <c r="C1679">
        <f>INDEX(resultados!$A$2:$ZZ$2635, 1673, MATCH($B$3, resultados!$A$1:$ZZ$1, 0))</f>
        <v/>
      </c>
    </row>
    <row r="1680">
      <c r="A1680">
        <f>INDEX(resultados!$A$2:$ZZ$2635, 1674, MATCH($B$1, resultados!$A$1:$ZZ$1, 0))</f>
        <v/>
      </c>
      <c r="B1680">
        <f>INDEX(resultados!$A$2:$ZZ$2635, 1674, MATCH($B$2, resultados!$A$1:$ZZ$1, 0))</f>
        <v/>
      </c>
      <c r="C1680">
        <f>INDEX(resultados!$A$2:$ZZ$2635, 1674, MATCH($B$3, resultados!$A$1:$ZZ$1, 0))</f>
        <v/>
      </c>
    </row>
    <row r="1681">
      <c r="A1681">
        <f>INDEX(resultados!$A$2:$ZZ$2635, 1675, MATCH($B$1, resultados!$A$1:$ZZ$1, 0))</f>
        <v/>
      </c>
      <c r="B1681">
        <f>INDEX(resultados!$A$2:$ZZ$2635, 1675, MATCH($B$2, resultados!$A$1:$ZZ$1, 0))</f>
        <v/>
      </c>
      <c r="C1681">
        <f>INDEX(resultados!$A$2:$ZZ$2635, 1675, MATCH($B$3, resultados!$A$1:$ZZ$1, 0))</f>
        <v/>
      </c>
    </row>
    <row r="1682">
      <c r="A1682">
        <f>INDEX(resultados!$A$2:$ZZ$2635, 1676, MATCH($B$1, resultados!$A$1:$ZZ$1, 0))</f>
        <v/>
      </c>
      <c r="B1682">
        <f>INDEX(resultados!$A$2:$ZZ$2635, 1676, MATCH($B$2, resultados!$A$1:$ZZ$1, 0))</f>
        <v/>
      </c>
      <c r="C1682">
        <f>INDEX(resultados!$A$2:$ZZ$2635, 1676, MATCH($B$3, resultados!$A$1:$ZZ$1, 0))</f>
        <v/>
      </c>
    </row>
    <row r="1683">
      <c r="A1683">
        <f>INDEX(resultados!$A$2:$ZZ$2635, 1677, MATCH($B$1, resultados!$A$1:$ZZ$1, 0))</f>
        <v/>
      </c>
      <c r="B1683">
        <f>INDEX(resultados!$A$2:$ZZ$2635, 1677, MATCH($B$2, resultados!$A$1:$ZZ$1, 0))</f>
        <v/>
      </c>
      <c r="C1683">
        <f>INDEX(resultados!$A$2:$ZZ$2635, 1677, MATCH($B$3, resultados!$A$1:$ZZ$1, 0))</f>
        <v/>
      </c>
    </row>
    <row r="1684">
      <c r="A1684">
        <f>INDEX(resultados!$A$2:$ZZ$2635, 1678, MATCH($B$1, resultados!$A$1:$ZZ$1, 0))</f>
        <v/>
      </c>
      <c r="B1684">
        <f>INDEX(resultados!$A$2:$ZZ$2635, 1678, MATCH($B$2, resultados!$A$1:$ZZ$1, 0))</f>
        <v/>
      </c>
      <c r="C1684">
        <f>INDEX(resultados!$A$2:$ZZ$2635, 1678, MATCH($B$3, resultados!$A$1:$ZZ$1, 0))</f>
        <v/>
      </c>
    </row>
    <row r="1685">
      <c r="A1685">
        <f>INDEX(resultados!$A$2:$ZZ$2635, 1679, MATCH($B$1, resultados!$A$1:$ZZ$1, 0))</f>
        <v/>
      </c>
      <c r="B1685">
        <f>INDEX(resultados!$A$2:$ZZ$2635, 1679, MATCH($B$2, resultados!$A$1:$ZZ$1, 0))</f>
        <v/>
      </c>
      <c r="C1685">
        <f>INDEX(resultados!$A$2:$ZZ$2635, 1679, MATCH($B$3, resultados!$A$1:$ZZ$1, 0))</f>
        <v/>
      </c>
    </row>
    <row r="1686">
      <c r="A1686">
        <f>INDEX(resultados!$A$2:$ZZ$2635, 1680, MATCH($B$1, resultados!$A$1:$ZZ$1, 0))</f>
        <v/>
      </c>
      <c r="B1686">
        <f>INDEX(resultados!$A$2:$ZZ$2635, 1680, MATCH($B$2, resultados!$A$1:$ZZ$1, 0))</f>
        <v/>
      </c>
      <c r="C1686">
        <f>INDEX(resultados!$A$2:$ZZ$2635, 1680, MATCH($B$3, resultados!$A$1:$ZZ$1, 0))</f>
        <v/>
      </c>
    </row>
    <row r="1687">
      <c r="A1687">
        <f>INDEX(resultados!$A$2:$ZZ$2635, 1681, MATCH($B$1, resultados!$A$1:$ZZ$1, 0))</f>
        <v/>
      </c>
      <c r="B1687">
        <f>INDEX(resultados!$A$2:$ZZ$2635, 1681, MATCH($B$2, resultados!$A$1:$ZZ$1, 0))</f>
        <v/>
      </c>
      <c r="C1687">
        <f>INDEX(resultados!$A$2:$ZZ$2635, 1681, MATCH($B$3, resultados!$A$1:$ZZ$1, 0))</f>
        <v/>
      </c>
    </row>
    <row r="1688">
      <c r="A1688">
        <f>INDEX(resultados!$A$2:$ZZ$2635, 1682, MATCH($B$1, resultados!$A$1:$ZZ$1, 0))</f>
        <v/>
      </c>
      <c r="B1688">
        <f>INDEX(resultados!$A$2:$ZZ$2635, 1682, MATCH($B$2, resultados!$A$1:$ZZ$1, 0))</f>
        <v/>
      </c>
      <c r="C1688">
        <f>INDEX(resultados!$A$2:$ZZ$2635, 1682, MATCH($B$3, resultados!$A$1:$ZZ$1, 0))</f>
        <v/>
      </c>
    </row>
    <row r="1689">
      <c r="A1689">
        <f>INDEX(resultados!$A$2:$ZZ$2635, 1683, MATCH($B$1, resultados!$A$1:$ZZ$1, 0))</f>
        <v/>
      </c>
      <c r="B1689">
        <f>INDEX(resultados!$A$2:$ZZ$2635, 1683, MATCH($B$2, resultados!$A$1:$ZZ$1, 0))</f>
        <v/>
      </c>
      <c r="C1689">
        <f>INDEX(resultados!$A$2:$ZZ$2635, 1683, MATCH($B$3, resultados!$A$1:$ZZ$1, 0))</f>
        <v/>
      </c>
    </row>
    <row r="1690">
      <c r="A1690">
        <f>INDEX(resultados!$A$2:$ZZ$2635, 1684, MATCH($B$1, resultados!$A$1:$ZZ$1, 0))</f>
        <v/>
      </c>
      <c r="B1690">
        <f>INDEX(resultados!$A$2:$ZZ$2635, 1684, MATCH($B$2, resultados!$A$1:$ZZ$1, 0))</f>
        <v/>
      </c>
      <c r="C1690">
        <f>INDEX(resultados!$A$2:$ZZ$2635, 1684, MATCH($B$3, resultados!$A$1:$ZZ$1, 0))</f>
        <v/>
      </c>
    </row>
    <row r="1691">
      <c r="A1691">
        <f>INDEX(resultados!$A$2:$ZZ$2635, 1685, MATCH($B$1, resultados!$A$1:$ZZ$1, 0))</f>
        <v/>
      </c>
      <c r="B1691">
        <f>INDEX(resultados!$A$2:$ZZ$2635, 1685, MATCH($B$2, resultados!$A$1:$ZZ$1, 0))</f>
        <v/>
      </c>
      <c r="C1691">
        <f>INDEX(resultados!$A$2:$ZZ$2635, 1685, MATCH($B$3, resultados!$A$1:$ZZ$1, 0))</f>
        <v/>
      </c>
    </row>
    <row r="1692">
      <c r="A1692">
        <f>INDEX(resultados!$A$2:$ZZ$2635, 1686, MATCH($B$1, resultados!$A$1:$ZZ$1, 0))</f>
        <v/>
      </c>
      <c r="B1692">
        <f>INDEX(resultados!$A$2:$ZZ$2635, 1686, MATCH($B$2, resultados!$A$1:$ZZ$1, 0))</f>
        <v/>
      </c>
      <c r="C1692">
        <f>INDEX(resultados!$A$2:$ZZ$2635, 1686, MATCH($B$3, resultados!$A$1:$ZZ$1, 0))</f>
        <v/>
      </c>
    </row>
    <row r="1693">
      <c r="A1693">
        <f>INDEX(resultados!$A$2:$ZZ$2635, 1687, MATCH($B$1, resultados!$A$1:$ZZ$1, 0))</f>
        <v/>
      </c>
      <c r="B1693">
        <f>INDEX(resultados!$A$2:$ZZ$2635, 1687, MATCH($B$2, resultados!$A$1:$ZZ$1, 0))</f>
        <v/>
      </c>
      <c r="C1693">
        <f>INDEX(resultados!$A$2:$ZZ$2635, 1687, MATCH($B$3, resultados!$A$1:$ZZ$1, 0))</f>
        <v/>
      </c>
    </row>
    <row r="1694">
      <c r="A1694">
        <f>INDEX(resultados!$A$2:$ZZ$2635, 1688, MATCH($B$1, resultados!$A$1:$ZZ$1, 0))</f>
        <v/>
      </c>
      <c r="B1694">
        <f>INDEX(resultados!$A$2:$ZZ$2635, 1688, MATCH($B$2, resultados!$A$1:$ZZ$1, 0))</f>
        <v/>
      </c>
      <c r="C1694">
        <f>INDEX(resultados!$A$2:$ZZ$2635, 1688, MATCH($B$3, resultados!$A$1:$ZZ$1, 0))</f>
        <v/>
      </c>
    </row>
    <row r="1695">
      <c r="A1695">
        <f>INDEX(resultados!$A$2:$ZZ$2635, 1689, MATCH($B$1, resultados!$A$1:$ZZ$1, 0))</f>
        <v/>
      </c>
      <c r="B1695">
        <f>INDEX(resultados!$A$2:$ZZ$2635, 1689, MATCH($B$2, resultados!$A$1:$ZZ$1, 0))</f>
        <v/>
      </c>
      <c r="C1695">
        <f>INDEX(resultados!$A$2:$ZZ$2635, 1689, MATCH($B$3, resultados!$A$1:$ZZ$1, 0))</f>
        <v/>
      </c>
    </row>
    <row r="1696">
      <c r="A1696">
        <f>INDEX(resultados!$A$2:$ZZ$2635, 1690, MATCH($B$1, resultados!$A$1:$ZZ$1, 0))</f>
        <v/>
      </c>
      <c r="B1696">
        <f>INDEX(resultados!$A$2:$ZZ$2635, 1690, MATCH($B$2, resultados!$A$1:$ZZ$1, 0))</f>
        <v/>
      </c>
      <c r="C1696">
        <f>INDEX(resultados!$A$2:$ZZ$2635, 1690, MATCH($B$3, resultados!$A$1:$ZZ$1, 0))</f>
        <v/>
      </c>
    </row>
    <row r="1697">
      <c r="A1697">
        <f>INDEX(resultados!$A$2:$ZZ$2635, 1691, MATCH($B$1, resultados!$A$1:$ZZ$1, 0))</f>
        <v/>
      </c>
      <c r="B1697">
        <f>INDEX(resultados!$A$2:$ZZ$2635, 1691, MATCH($B$2, resultados!$A$1:$ZZ$1, 0))</f>
        <v/>
      </c>
      <c r="C1697">
        <f>INDEX(resultados!$A$2:$ZZ$2635, 1691, MATCH($B$3, resultados!$A$1:$ZZ$1, 0))</f>
        <v/>
      </c>
    </row>
    <row r="1698">
      <c r="A1698">
        <f>INDEX(resultados!$A$2:$ZZ$2635, 1692, MATCH($B$1, resultados!$A$1:$ZZ$1, 0))</f>
        <v/>
      </c>
      <c r="B1698">
        <f>INDEX(resultados!$A$2:$ZZ$2635, 1692, MATCH($B$2, resultados!$A$1:$ZZ$1, 0))</f>
        <v/>
      </c>
      <c r="C1698">
        <f>INDEX(resultados!$A$2:$ZZ$2635, 1692, MATCH($B$3, resultados!$A$1:$ZZ$1, 0))</f>
        <v/>
      </c>
    </row>
    <row r="1699">
      <c r="A1699">
        <f>INDEX(resultados!$A$2:$ZZ$2635, 1693, MATCH($B$1, resultados!$A$1:$ZZ$1, 0))</f>
        <v/>
      </c>
      <c r="B1699">
        <f>INDEX(resultados!$A$2:$ZZ$2635, 1693, MATCH($B$2, resultados!$A$1:$ZZ$1, 0))</f>
        <v/>
      </c>
      <c r="C1699">
        <f>INDEX(resultados!$A$2:$ZZ$2635, 1693, MATCH($B$3, resultados!$A$1:$ZZ$1, 0))</f>
        <v/>
      </c>
    </row>
    <row r="1700">
      <c r="A1700">
        <f>INDEX(resultados!$A$2:$ZZ$2635, 1694, MATCH($B$1, resultados!$A$1:$ZZ$1, 0))</f>
        <v/>
      </c>
      <c r="B1700">
        <f>INDEX(resultados!$A$2:$ZZ$2635, 1694, MATCH($B$2, resultados!$A$1:$ZZ$1, 0))</f>
        <v/>
      </c>
      <c r="C1700">
        <f>INDEX(resultados!$A$2:$ZZ$2635, 1694, MATCH($B$3, resultados!$A$1:$ZZ$1, 0))</f>
        <v/>
      </c>
    </row>
    <row r="1701">
      <c r="A1701">
        <f>INDEX(resultados!$A$2:$ZZ$2635, 1695, MATCH($B$1, resultados!$A$1:$ZZ$1, 0))</f>
        <v/>
      </c>
      <c r="B1701">
        <f>INDEX(resultados!$A$2:$ZZ$2635, 1695, MATCH($B$2, resultados!$A$1:$ZZ$1, 0))</f>
        <v/>
      </c>
      <c r="C1701">
        <f>INDEX(resultados!$A$2:$ZZ$2635, 1695, MATCH($B$3, resultados!$A$1:$ZZ$1, 0))</f>
        <v/>
      </c>
    </row>
    <row r="1702">
      <c r="A1702">
        <f>INDEX(resultados!$A$2:$ZZ$2635, 1696, MATCH($B$1, resultados!$A$1:$ZZ$1, 0))</f>
        <v/>
      </c>
      <c r="B1702">
        <f>INDEX(resultados!$A$2:$ZZ$2635, 1696, MATCH($B$2, resultados!$A$1:$ZZ$1, 0))</f>
        <v/>
      </c>
      <c r="C1702">
        <f>INDEX(resultados!$A$2:$ZZ$2635, 1696, MATCH($B$3, resultados!$A$1:$ZZ$1, 0))</f>
        <v/>
      </c>
    </row>
    <row r="1703">
      <c r="A1703">
        <f>INDEX(resultados!$A$2:$ZZ$2635, 1697, MATCH($B$1, resultados!$A$1:$ZZ$1, 0))</f>
        <v/>
      </c>
      <c r="B1703">
        <f>INDEX(resultados!$A$2:$ZZ$2635, 1697, MATCH($B$2, resultados!$A$1:$ZZ$1, 0))</f>
        <v/>
      </c>
      <c r="C1703">
        <f>INDEX(resultados!$A$2:$ZZ$2635, 1697, MATCH($B$3, resultados!$A$1:$ZZ$1, 0))</f>
        <v/>
      </c>
    </row>
    <row r="1704">
      <c r="A1704">
        <f>INDEX(resultados!$A$2:$ZZ$2635, 1698, MATCH($B$1, resultados!$A$1:$ZZ$1, 0))</f>
        <v/>
      </c>
      <c r="B1704">
        <f>INDEX(resultados!$A$2:$ZZ$2635, 1698, MATCH($B$2, resultados!$A$1:$ZZ$1, 0))</f>
        <v/>
      </c>
      <c r="C1704">
        <f>INDEX(resultados!$A$2:$ZZ$2635, 1698, MATCH($B$3, resultados!$A$1:$ZZ$1, 0))</f>
        <v/>
      </c>
    </row>
    <row r="1705">
      <c r="A1705">
        <f>INDEX(resultados!$A$2:$ZZ$2635, 1699, MATCH($B$1, resultados!$A$1:$ZZ$1, 0))</f>
        <v/>
      </c>
      <c r="B1705">
        <f>INDEX(resultados!$A$2:$ZZ$2635, 1699, MATCH($B$2, resultados!$A$1:$ZZ$1, 0))</f>
        <v/>
      </c>
      <c r="C1705">
        <f>INDEX(resultados!$A$2:$ZZ$2635, 1699, MATCH($B$3, resultados!$A$1:$ZZ$1, 0))</f>
        <v/>
      </c>
    </row>
    <row r="1706">
      <c r="A1706">
        <f>INDEX(resultados!$A$2:$ZZ$2635, 1700, MATCH($B$1, resultados!$A$1:$ZZ$1, 0))</f>
        <v/>
      </c>
      <c r="B1706">
        <f>INDEX(resultados!$A$2:$ZZ$2635, 1700, MATCH($B$2, resultados!$A$1:$ZZ$1, 0))</f>
        <v/>
      </c>
      <c r="C1706">
        <f>INDEX(resultados!$A$2:$ZZ$2635, 1700, MATCH($B$3, resultados!$A$1:$ZZ$1, 0))</f>
        <v/>
      </c>
    </row>
    <row r="1707">
      <c r="A1707">
        <f>INDEX(resultados!$A$2:$ZZ$2635, 1701, MATCH($B$1, resultados!$A$1:$ZZ$1, 0))</f>
        <v/>
      </c>
      <c r="B1707">
        <f>INDEX(resultados!$A$2:$ZZ$2635, 1701, MATCH($B$2, resultados!$A$1:$ZZ$1, 0))</f>
        <v/>
      </c>
      <c r="C1707">
        <f>INDEX(resultados!$A$2:$ZZ$2635, 1701, MATCH($B$3, resultados!$A$1:$ZZ$1, 0))</f>
        <v/>
      </c>
    </row>
    <row r="1708">
      <c r="A1708">
        <f>INDEX(resultados!$A$2:$ZZ$2635, 1702, MATCH($B$1, resultados!$A$1:$ZZ$1, 0))</f>
        <v/>
      </c>
      <c r="B1708">
        <f>INDEX(resultados!$A$2:$ZZ$2635, 1702, MATCH($B$2, resultados!$A$1:$ZZ$1, 0))</f>
        <v/>
      </c>
      <c r="C1708">
        <f>INDEX(resultados!$A$2:$ZZ$2635, 1702, MATCH($B$3, resultados!$A$1:$ZZ$1, 0))</f>
        <v/>
      </c>
    </row>
    <row r="1709">
      <c r="A1709">
        <f>INDEX(resultados!$A$2:$ZZ$2635, 1703, MATCH($B$1, resultados!$A$1:$ZZ$1, 0))</f>
        <v/>
      </c>
      <c r="B1709">
        <f>INDEX(resultados!$A$2:$ZZ$2635, 1703, MATCH($B$2, resultados!$A$1:$ZZ$1, 0))</f>
        <v/>
      </c>
      <c r="C1709">
        <f>INDEX(resultados!$A$2:$ZZ$2635, 1703, MATCH($B$3, resultados!$A$1:$ZZ$1, 0))</f>
        <v/>
      </c>
    </row>
    <row r="1710">
      <c r="A1710">
        <f>INDEX(resultados!$A$2:$ZZ$2635, 1704, MATCH($B$1, resultados!$A$1:$ZZ$1, 0))</f>
        <v/>
      </c>
      <c r="B1710">
        <f>INDEX(resultados!$A$2:$ZZ$2635, 1704, MATCH($B$2, resultados!$A$1:$ZZ$1, 0))</f>
        <v/>
      </c>
      <c r="C1710">
        <f>INDEX(resultados!$A$2:$ZZ$2635, 1704, MATCH($B$3, resultados!$A$1:$ZZ$1, 0))</f>
        <v/>
      </c>
    </row>
    <row r="1711">
      <c r="A1711">
        <f>INDEX(resultados!$A$2:$ZZ$2635, 1705, MATCH($B$1, resultados!$A$1:$ZZ$1, 0))</f>
        <v/>
      </c>
      <c r="B1711">
        <f>INDEX(resultados!$A$2:$ZZ$2635, 1705, MATCH($B$2, resultados!$A$1:$ZZ$1, 0))</f>
        <v/>
      </c>
      <c r="C1711">
        <f>INDEX(resultados!$A$2:$ZZ$2635, 1705, MATCH($B$3, resultados!$A$1:$ZZ$1, 0))</f>
        <v/>
      </c>
    </row>
    <row r="1712">
      <c r="A1712">
        <f>INDEX(resultados!$A$2:$ZZ$2635, 1706, MATCH($B$1, resultados!$A$1:$ZZ$1, 0))</f>
        <v/>
      </c>
      <c r="B1712">
        <f>INDEX(resultados!$A$2:$ZZ$2635, 1706, MATCH($B$2, resultados!$A$1:$ZZ$1, 0))</f>
        <v/>
      </c>
      <c r="C1712">
        <f>INDEX(resultados!$A$2:$ZZ$2635, 1706, MATCH($B$3, resultados!$A$1:$ZZ$1, 0))</f>
        <v/>
      </c>
    </row>
    <row r="1713">
      <c r="A1713">
        <f>INDEX(resultados!$A$2:$ZZ$2635, 1707, MATCH($B$1, resultados!$A$1:$ZZ$1, 0))</f>
        <v/>
      </c>
      <c r="B1713">
        <f>INDEX(resultados!$A$2:$ZZ$2635, 1707, MATCH($B$2, resultados!$A$1:$ZZ$1, 0))</f>
        <v/>
      </c>
      <c r="C1713">
        <f>INDEX(resultados!$A$2:$ZZ$2635, 1707, MATCH($B$3, resultados!$A$1:$ZZ$1, 0))</f>
        <v/>
      </c>
    </row>
    <row r="1714">
      <c r="A1714">
        <f>INDEX(resultados!$A$2:$ZZ$2635, 1708, MATCH($B$1, resultados!$A$1:$ZZ$1, 0))</f>
        <v/>
      </c>
      <c r="B1714">
        <f>INDEX(resultados!$A$2:$ZZ$2635, 1708, MATCH($B$2, resultados!$A$1:$ZZ$1, 0))</f>
        <v/>
      </c>
      <c r="C1714">
        <f>INDEX(resultados!$A$2:$ZZ$2635, 1708, MATCH($B$3, resultados!$A$1:$ZZ$1, 0))</f>
        <v/>
      </c>
    </row>
    <row r="1715">
      <c r="A1715">
        <f>INDEX(resultados!$A$2:$ZZ$2635, 1709, MATCH($B$1, resultados!$A$1:$ZZ$1, 0))</f>
        <v/>
      </c>
      <c r="B1715">
        <f>INDEX(resultados!$A$2:$ZZ$2635, 1709, MATCH($B$2, resultados!$A$1:$ZZ$1, 0))</f>
        <v/>
      </c>
      <c r="C1715">
        <f>INDEX(resultados!$A$2:$ZZ$2635, 1709, MATCH($B$3, resultados!$A$1:$ZZ$1, 0))</f>
        <v/>
      </c>
    </row>
    <row r="1716">
      <c r="A1716">
        <f>INDEX(resultados!$A$2:$ZZ$2635, 1710, MATCH($B$1, resultados!$A$1:$ZZ$1, 0))</f>
        <v/>
      </c>
      <c r="B1716">
        <f>INDEX(resultados!$A$2:$ZZ$2635, 1710, MATCH($B$2, resultados!$A$1:$ZZ$1, 0))</f>
        <v/>
      </c>
      <c r="C1716">
        <f>INDEX(resultados!$A$2:$ZZ$2635, 1710, MATCH($B$3, resultados!$A$1:$ZZ$1, 0))</f>
        <v/>
      </c>
    </row>
    <row r="1717">
      <c r="A1717">
        <f>INDEX(resultados!$A$2:$ZZ$2635, 1711, MATCH($B$1, resultados!$A$1:$ZZ$1, 0))</f>
        <v/>
      </c>
      <c r="B1717">
        <f>INDEX(resultados!$A$2:$ZZ$2635, 1711, MATCH($B$2, resultados!$A$1:$ZZ$1, 0))</f>
        <v/>
      </c>
      <c r="C1717">
        <f>INDEX(resultados!$A$2:$ZZ$2635, 1711, MATCH($B$3, resultados!$A$1:$ZZ$1, 0))</f>
        <v/>
      </c>
    </row>
    <row r="1718">
      <c r="A1718">
        <f>INDEX(resultados!$A$2:$ZZ$2635, 1712, MATCH($B$1, resultados!$A$1:$ZZ$1, 0))</f>
        <v/>
      </c>
      <c r="B1718">
        <f>INDEX(resultados!$A$2:$ZZ$2635, 1712, MATCH($B$2, resultados!$A$1:$ZZ$1, 0))</f>
        <v/>
      </c>
      <c r="C1718">
        <f>INDEX(resultados!$A$2:$ZZ$2635, 1712, MATCH($B$3, resultados!$A$1:$ZZ$1, 0))</f>
        <v/>
      </c>
    </row>
    <row r="1719">
      <c r="A1719">
        <f>INDEX(resultados!$A$2:$ZZ$2635, 1713, MATCH($B$1, resultados!$A$1:$ZZ$1, 0))</f>
        <v/>
      </c>
      <c r="B1719">
        <f>INDEX(resultados!$A$2:$ZZ$2635, 1713, MATCH($B$2, resultados!$A$1:$ZZ$1, 0))</f>
        <v/>
      </c>
      <c r="C1719">
        <f>INDEX(resultados!$A$2:$ZZ$2635, 1713, MATCH($B$3, resultados!$A$1:$ZZ$1, 0))</f>
        <v/>
      </c>
    </row>
    <row r="1720">
      <c r="A1720">
        <f>INDEX(resultados!$A$2:$ZZ$2635, 1714, MATCH($B$1, resultados!$A$1:$ZZ$1, 0))</f>
        <v/>
      </c>
      <c r="B1720">
        <f>INDEX(resultados!$A$2:$ZZ$2635, 1714, MATCH($B$2, resultados!$A$1:$ZZ$1, 0))</f>
        <v/>
      </c>
      <c r="C1720">
        <f>INDEX(resultados!$A$2:$ZZ$2635, 1714, MATCH($B$3, resultados!$A$1:$ZZ$1, 0))</f>
        <v/>
      </c>
    </row>
    <row r="1721">
      <c r="A1721">
        <f>INDEX(resultados!$A$2:$ZZ$2635, 1715, MATCH($B$1, resultados!$A$1:$ZZ$1, 0))</f>
        <v/>
      </c>
      <c r="B1721">
        <f>INDEX(resultados!$A$2:$ZZ$2635, 1715, MATCH($B$2, resultados!$A$1:$ZZ$1, 0))</f>
        <v/>
      </c>
      <c r="C1721">
        <f>INDEX(resultados!$A$2:$ZZ$2635, 1715, MATCH($B$3, resultados!$A$1:$ZZ$1, 0))</f>
        <v/>
      </c>
    </row>
    <row r="1722">
      <c r="A1722">
        <f>INDEX(resultados!$A$2:$ZZ$2635, 1716, MATCH($B$1, resultados!$A$1:$ZZ$1, 0))</f>
        <v/>
      </c>
      <c r="B1722">
        <f>INDEX(resultados!$A$2:$ZZ$2635, 1716, MATCH($B$2, resultados!$A$1:$ZZ$1, 0))</f>
        <v/>
      </c>
      <c r="C1722">
        <f>INDEX(resultados!$A$2:$ZZ$2635, 1716, MATCH($B$3, resultados!$A$1:$ZZ$1, 0))</f>
        <v/>
      </c>
    </row>
    <row r="1723">
      <c r="A1723">
        <f>INDEX(resultados!$A$2:$ZZ$2635, 1717, MATCH($B$1, resultados!$A$1:$ZZ$1, 0))</f>
        <v/>
      </c>
      <c r="B1723">
        <f>INDEX(resultados!$A$2:$ZZ$2635, 1717, MATCH($B$2, resultados!$A$1:$ZZ$1, 0))</f>
        <v/>
      </c>
      <c r="C1723">
        <f>INDEX(resultados!$A$2:$ZZ$2635, 1717, MATCH($B$3, resultados!$A$1:$ZZ$1, 0))</f>
        <v/>
      </c>
    </row>
    <row r="1724">
      <c r="A1724">
        <f>INDEX(resultados!$A$2:$ZZ$2635, 1718, MATCH($B$1, resultados!$A$1:$ZZ$1, 0))</f>
        <v/>
      </c>
      <c r="B1724">
        <f>INDEX(resultados!$A$2:$ZZ$2635, 1718, MATCH($B$2, resultados!$A$1:$ZZ$1, 0))</f>
        <v/>
      </c>
      <c r="C1724">
        <f>INDEX(resultados!$A$2:$ZZ$2635, 1718, MATCH($B$3, resultados!$A$1:$ZZ$1, 0))</f>
        <v/>
      </c>
    </row>
    <row r="1725">
      <c r="A1725">
        <f>INDEX(resultados!$A$2:$ZZ$2635, 1719, MATCH($B$1, resultados!$A$1:$ZZ$1, 0))</f>
        <v/>
      </c>
      <c r="B1725">
        <f>INDEX(resultados!$A$2:$ZZ$2635, 1719, MATCH($B$2, resultados!$A$1:$ZZ$1, 0))</f>
        <v/>
      </c>
      <c r="C1725">
        <f>INDEX(resultados!$A$2:$ZZ$2635, 1719, MATCH($B$3, resultados!$A$1:$ZZ$1, 0))</f>
        <v/>
      </c>
    </row>
    <row r="1726">
      <c r="A1726">
        <f>INDEX(resultados!$A$2:$ZZ$2635, 1720, MATCH($B$1, resultados!$A$1:$ZZ$1, 0))</f>
        <v/>
      </c>
      <c r="B1726">
        <f>INDEX(resultados!$A$2:$ZZ$2635, 1720, MATCH($B$2, resultados!$A$1:$ZZ$1, 0))</f>
        <v/>
      </c>
      <c r="C1726">
        <f>INDEX(resultados!$A$2:$ZZ$2635, 1720, MATCH($B$3, resultados!$A$1:$ZZ$1, 0))</f>
        <v/>
      </c>
    </row>
    <row r="1727">
      <c r="A1727">
        <f>INDEX(resultados!$A$2:$ZZ$2635, 1721, MATCH($B$1, resultados!$A$1:$ZZ$1, 0))</f>
        <v/>
      </c>
      <c r="B1727">
        <f>INDEX(resultados!$A$2:$ZZ$2635, 1721, MATCH($B$2, resultados!$A$1:$ZZ$1, 0))</f>
        <v/>
      </c>
      <c r="C1727">
        <f>INDEX(resultados!$A$2:$ZZ$2635, 1721, MATCH($B$3, resultados!$A$1:$ZZ$1, 0))</f>
        <v/>
      </c>
    </row>
    <row r="1728">
      <c r="A1728">
        <f>INDEX(resultados!$A$2:$ZZ$2635, 1722, MATCH($B$1, resultados!$A$1:$ZZ$1, 0))</f>
        <v/>
      </c>
      <c r="B1728">
        <f>INDEX(resultados!$A$2:$ZZ$2635, 1722, MATCH($B$2, resultados!$A$1:$ZZ$1, 0))</f>
        <v/>
      </c>
      <c r="C1728">
        <f>INDEX(resultados!$A$2:$ZZ$2635, 1722, MATCH($B$3, resultados!$A$1:$ZZ$1, 0))</f>
        <v/>
      </c>
    </row>
    <row r="1729">
      <c r="A1729">
        <f>INDEX(resultados!$A$2:$ZZ$2635, 1723, MATCH($B$1, resultados!$A$1:$ZZ$1, 0))</f>
        <v/>
      </c>
      <c r="B1729">
        <f>INDEX(resultados!$A$2:$ZZ$2635, 1723, MATCH($B$2, resultados!$A$1:$ZZ$1, 0))</f>
        <v/>
      </c>
      <c r="C1729">
        <f>INDEX(resultados!$A$2:$ZZ$2635, 1723, MATCH($B$3, resultados!$A$1:$ZZ$1, 0))</f>
        <v/>
      </c>
    </row>
    <row r="1730">
      <c r="A1730">
        <f>INDEX(resultados!$A$2:$ZZ$2635, 1724, MATCH($B$1, resultados!$A$1:$ZZ$1, 0))</f>
        <v/>
      </c>
      <c r="B1730">
        <f>INDEX(resultados!$A$2:$ZZ$2635, 1724, MATCH($B$2, resultados!$A$1:$ZZ$1, 0))</f>
        <v/>
      </c>
      <c r="C1730">
        <f>INDEX(resultados!$A$2:$ZZ$2635, 1724, MATCH($B$3, resultados!$A$1:$ZZ$1, 0))</f>
        <v/>
      </c>
    </row>
    <row r="1731">
      <c r="A1731">
        <f>INDEX(resultados!$A$2:$ZZ$2635, 1725, MATCH($B$1, resultados!$A$1:$ZZ$1, 0))</f>
        <v/>
      </c>
      <c r="B1731">
        <f>INDEX(resultados!$A$2:$ZZ$2635, 1725, MATCH($B$2, resultados!$A$1:$ZZ$1, 0))</f>
        <v/>
      </c>
      <c r="C1731">
        <f>INDEX(resultados!$A$2:$ZZ$2635, 1725, MATCH($B$3, resultados!$A$1:$ZZ$1, 0))</f>
        <v/>
      </c>
    </row>
    <row r="1732">
      <c r="A1732">
        <f>INDEX(resultados!$A$2:$ZZ$2635, 1726, MATCH($B$1, resultados!$A$1:$ZZ$1, 0))</f>
        <v/>
      </c>
      <c r="B1732">
        <f>INDEX(resultados!$A$2:$ZZ$2635, 1726, MATCH($B$2, resultados!$A$1:$ZZ$1, 0))</f>
        <v/>
      </c>
      <c r="C1732">
        <f>INDEX(resultados!$A$2:$ZZ$2635, 1726, MATCH($B$3, resultados!$A$1:$ZZ$1, 0))</f>
        <v/>
      </c>
    </row>
    <row r="1733">
      <c r="A1733">
        <f>INDEX(resultados!$A$2:$ZZ$2635, 1727, MATCH($B$1, resultados!$A$1:$ZZ$1, 0))</f>
        <v/>
      </c>
      <c r="B1733">
        <f>INDEX(resultados!$A$2:$ZZ$2635, 1727, MATCH($B$2, resultados!$A$1:$ZZ$1, 0))</f>
        <v/>
      </c>
      <c r="C1733">
        <f>INDEX(resultados!$A$2:$ZZ$2635, 1727, MATCH($B$3, resultados!$A$1:$ZZ$1, 0))</f>
        <v/>
      </c>
    </row>
    <row r="1734">
      <c r="A1734">
        <f>INDEX(resultados!$A$2:$ZZ$2635, 1728, MATCH($B$1, resultados!$A$1:$ZZ$1, 0))</f>
        <v/>
      </c>
      <c r="B1734">
        <f>INDEX(resultados!$A$2:$ZZ$2635, 1728, MATCH($B$2, resultados!$A$1:$ZZ$1, 0))</f>
        <v/>
      </c>
      <c r="C1734">
        <f>INDEX(resultados!$A$2:$ZZ$2635, 1728, MATCH($B$3, resultados!$A$1:$ZZ$1, 0))</f>
        <v/>
      </c>
    </row>
    <row r="1735">
      <c r="A1735">
        <f>INDEX(resultados!$A$2:$ZZ$2635, 1729, MATCH($B$1, resultados!$A$1:$ZZ$1, 0))</f>
        <v/>
      </c>
      <c r="B1735">
        <f>INDEX(resultados!$A$2:$ZZ$2635, 1729, MATCH($B$2, resultados!$A$1:$ZZ$1, 0))</f>
        <v/>
      </c>
      <c r="C1735">
        <f>INDEX(resultados!$A$2:$ZZ$2635, 1729, MATCH($B$3, resultados!$A$1:$ZZ$1, 0))</f>
        <v/>
      </c>
    </row>
    <row r="1736">
      <c r="A1736">
        <f>INDEX(resultados!$A$2:$ZZ$2635, 1730, MATCH($B$1, resultados!$A$1:$ZZ$1, 0))</f>
        <v/>
      </c>
      <c r="B1736">
        <f>INDEX(resultados!$A$2:$ZZ$2635, 1730, MATCH($B$2, resultados!$A$1:$ZZ$1, 0))</f>
        <v/>
      </c>
      <c r="C1736">
        <f>INDEX(resultados!$A$2:$ZZ$2635, 1730, MATCH($B$3, resultados!$A$1:$ZZ$1, 0))</f>
        <v/>
      </c>
    </row>
    <row r="1737">
      <c r="A1737">
        <f>INDEX(resultados!$A$2:$ZZ$2635, 1731, MATCH($B$1, resultados!$A$1:$ZZ$1, 0))</f>
        <v/>
      </c>
      <c r="B1737">
        <f>INDEX(resultados!$A$2:$ZZ$2635, 1731, MATCH($B$2, resultados!$A$1:$ZZ$1, 0))</f>
        <v/>
      </c>
      <c r="C1737">
        <f>INDEX(resultados!$A$2:$ZZ$2635, 1731, MATCH($B$3, resultados!$A$1:$ZZ$1, 0))</f>
        <v/>
      </c>
    </row>
    <row r="1738">
      <c r="A1738">
        <f>INDEX(resultados!$A$2:$ZZ$2635, 1732, MATCH($B$1, resultados!$A$1:$ZZ$1, 0))</f>
        <v/>
      </c>
      <c r="B1738">
        <f>INDEX(resultados!$A$2:$ZZ$2635, 1732, MATCH($B$2, resultados!$A$1:$ZZ$1, 0))</f>
        <v/>
      </c>
      <c r="C1738">
        <f>INDEX(resultados!$A$2:$ZZ$2635, 1732, MATCH($B$3, resultados!$A$1:$ZZ$1, 0))</f>
        <v/>
      </c>
    </row>
    <row r="1739">
      <c r="A1739">
        <f>INDEX(resultados!$A$2:$ZZ$2635, 1733, MATCH($B$1, resultados!$A$1:$ZZ$1, 0))</f>
        <v/>
      </c>
      <c r="B1739">
        <f>INDEX(resultados!$A$2:$ZZ$2635, 1733, MATCH($B$2, resultados!$A$1:$ZZ$1, 0))</f>
        <v/>
      </c>
      <c r="C1739">
        <f>INDEX(resultados!$A$2:$ZZ$2635, 1733, MATCH($B$3, resultados!$A$1:$ZZ$1, 0))</f>
        <v/>
      </c>
    </row>
    <row r="1740">
      <c r="A1740">
        <f>INDEX(resultados!$A$2:$ZZ$2635, 1734, MATCH($B$1, resultados!$A$1:$ZZ$1, 0))</f>
        <v/>
      </c>
      <c r="B1740">
        <f>INDEX(resultados!$A$2:$ZZ$2635, 1734, MATCH($B$2, resultados!$A$1:$ZZ$1, 0))</f>
        <v/>
      </c>
      <c r="C1740">
        <f>INDEX(resultados!$A$2:$ZZ$2635, 1734, MATCH($B$3, resultados!$A$1:$ZZ$1, 0))</f>
        <v/>
      </c>
    </row>
    <row r="1741">
      <c r="A1741">
        <f>INDEX(resultados!$A$2:$ZZ$2635, 1735, MATCH($B$1, resultados!$A$1:$ZZ$1, 0))</f>
        <v/>
      </c>
      <c r="B1741">
        <f>INDEX(resultados!$A$2:$ZZ$2635, 1735, MATCH($B$2, resultados!$A$1:$ZZ$1, 0))</f>
        <v/>
      </c>
      <c r="C1741">
        <f>INDEX(resultados!$A$2:$ZZ$2635, 1735, MATCH($B$3, resultados!$A$1:$ZZ$1, 0))</f>
        <v/>
      </c>
    </row>
    <row r="1742">
      <c r="A1742">
        <f>INDEX(resultados!$A$2:$ZZ$2635, 1736, MATCH($B$1, resultados!$A$1:$ZZ$1, 0))</f>
        <v/>
      </c>
      <c r="B1742">
        <f>INDEX(resultados!$A$2:$ZZ$2635, 1736, MATCH($B$2, resultados!$A$1:$ZZ$1, 0))</f>
        <v/>
      </c>
      <c r="C1742">
        <f>INDEX(resultados!$A$2:$ZZ$2635, 1736, MATCH($B$3, resultados!$A$1:$ZZ$1, 0))</f>
        <v/>
      </c>
    </row>
    <row r="1743">
      <c r="A1743">
        <f>INDEX(resultados!$A$2:$ZZ$2635, 1737, MATCH($B$1, resultados!$A$1:$ZZ$1, 0))</f>
        <v/>
      </c>
      <c r="B1743">
        <f>INDEX(resultados!$A$2:$ZZ$2635, 1737, MATCH($B$2, resultados!$A$1:$ZZ$1, 0))</f>
        <v/>
      </c>
      <c r="C1743">
        <f>INDEX(resultados!$A$2:$ZZ$2635, 1737, MATCH($B$3, resultados!$A$1:$ZZ$1, 0))</f>
        <v/>
      </c>
    </row>
    <row r="1744">
      <c r="A1744">
        <f>INDEX(resultados!$A$2:$ZZ$2635, 1738, MATCH($B$1, resultados!$A$1:$ZZ$1, 0))</f>
        <v/>
      </c>
      <c r="B1744">
        <f>INDEX(resultados!$A$2:$ZZ$2635, 1738, MATCH($B$2, resultados!$A$1:$ZZ$1, 0))</f>
        <v/>
      </c>
      <c r="C1744">
        <f>INDEX(resultados!$A$2:$ZZ$2635, 1738, MATCH($B$3, resultados!$A$1:$ZZ$1, 0))</f>
        <v/>
      </c>
    </row>
    <row r="1745">
      <c r="A1745">
        <f>INDEX(resultados!$A$2:$ZZ$2635, 1739, MATCH($B$1, resultados!$A$1:$ZZ$1, 0))</f>
        <v/>
      </c>
      <c r="B1745">
        <f>INDEX(resultados!$A$2:$ZZ$2635, 1739, MATCH($B$2, resultados!$A$1:$ZZ$1, 0))</f>
        <v/>
      </c>
      <c r="C1745">
        <f>INDEX(resultados!$A$2:$ZZ$2635, 1739, MATCH($B$3, resultados!$A$1:$ZZ$1, 0))</f>
        <v/>
      </c>
    </row>
    <row r="1746">
      <c r="A1746">
        <f>INDEX(resultados!$A$2:$ZZ$2635, 1740, MATCH($B$1, resultados!$A$1:$ZZ$1, 0))</f>
        <v/>
      </c>
      <c r="B1746">
        <f>INDEX(resultados!$A$2:$ZZ$2635, 1740, MATCH($B$2, resultados!$A$1:$ZZ$1, 0))</f>
        <v/>
      </c>
      <c r="C1746">
        <f>INDEX(resultados!$A$2:$ZZ$2635, 1740, MATCH($B$3, resultados!$A$1:$ZZ$1, 0))</f>
        <v/>
      </c>
    </row>
    <row r="1747">
      <c r="A1747">
        <f>INDEX(resultados!$A$2:$ZZ$2635, 1741, MATCH($B$1, resultados!$A$1:$ZZ$1, 0))</f>
        <v/>
      </c>
      <c r="B1747">
        <f>INDEX(resultados!$A$2:$ZZ$2635, 1741, MATCH($B$2, resultados!$A$1:$ZZ$1, 0))</f>
        <v/>
      </c>
      <c r="C1747">
        <f>INDEX(resultados!$A$2:$ZZ$2635, 1741, MATCH($B$3, resultados!$A$1:$ZZ$1, 0))</f>
        <v/>
      </c>
    </row>
    <row r="1748">
      <c r="A1748">
        <f>INDEX(resultados!$A$2:$ZZ$2635, 1742, MATCH($B$1, resultados!$A$1:$ZZ$1, 0))</f>
        <v/>
      </c>
      <c r="B1748">
        <f>INDEX(resultados!$A$2:$ZZ$2635, 1742, MATCH($B$2, resultados!$A$1:$ZZ$1, 0))</f>
        <v/>
      </c>
      <c r="C1748">
        <f>INDEX(resultados!$A$2:$ZZ$2635, 1742, MATCH($B$3, resultados!$A$1:$ZZ$1, 0))</f>
        <v/>
      </c>
    </row>
    <row r="1749">
      <c r="A1749">
        <f>INDEX(resultados!$A$2:$ZZ$2635, 1743, MATCH($B$1, resultados!$A$1:$ZZ$1, 0))</f>
        <v/>
      </c>
      <c r="B1749">
        <f>INDEX(resultados!$A$2:$ZZ$2635, 1743, MATCH($B$2, resultados!$A$1:$ZZ$1, 0))</f>
        <v/>
      </c>
      <c r="C1749">
        <f>INDEX(resultados!$A$2:$ZZ$2635, 1743, MATCH($B$3, resultados!$A$1:$ZZ$1, 0))</f>
        <v/>
      </c>
    </row>
    <row r="1750">
      <c r="A1750">
        <f>INDEX(resultados!$A$2:$ZZ$2635, 1744, MATCH($B$1, resultados!$A$1:$ZZ$1, 0))</f>
        <v/>
      </c>
      <c r="B1750">
        <f>INDEX(resultados!$A$2:$ZZ$2635, 1744, MATCH($B$2, resultados!$A$1:$ZZ$1, 0))</f>
        <v/>
      </c>
      <c r="C1750">
        <f>INDEX(resultados!$A$2:$ZZ$2635, 1744, MATCH($B$3, resultados!$A$1:$ZZ$1, 0))</f>
        <v/>
      </c>
    </row>
    <row r="1751">
      <c r="A1751">
        <f>INDEX(resultados!$A$2:$ZZ$2635, 1745, MATCH($B$1, resultados!$A$1:$ZZ$1, 0))</f>
        <v/>
      </c>
      <c r="B1751">
        <f>INDEX(resultados!$A$2:$ZZ$2635, 1745, MATCH($B$2, resultados!$A$1:$ZZ$1, 0))</f>
        <v/>
      </c>
      <c r="C1751">
        <f>INDEX(resultados!$A$2:$ZZ$2635, 1745, MATCH($B$3, resultados!$A$1:$ZZ$1, 0))</f>
        <v/>
      </c>
    </row>
    <row r="1752">
      <c r="A1752">
        <f>INDEX(resultados!$A$2:$ZZ$2635, 1746, MATCH($B$1, resultados!$A$1:$ZZ$1, 0))</f>
        <v/>
      </c>
      <c r="B1752">
        <f>INDEX(resultados!$A$2:$ZZ$2635, 1746, MATCH($B$2, resultados!$A$1:$ZZ$1, 0))</f>
        <v/>
      </c>
      <c r="C1752">
        <f>INDEX(resultados!$A$2:$ZZ$2635, 1746, MATCH($B$3, resultados!$A$1:$ZZ$1, 0))</f>
        <v/>
      </c>
    </row>
    <row r="1753">
      <c r="A1753">
        <f>INDEX(resultados!$A$2:$ZZ$2635, 1747, MATCH($B$1, resultados!$A$1:$ZZ$1, 0))</f>
        <v/>
      </c>
      <c r="B1753">
        <f>INDEX(resultados!$A$2:$ZZ$2635, 1747, MATCH($B$2, resultados!$A$1:$ZZ$1, 0))</f>
        <v/>
      </c>
      <c r="C1753">
        <f>INDEX(resultados!$A$2:$ZZ$2635, 1747, MATCH($B$3, resultados!$A$1:$ZZ$1, 0))</f>
        <v/>
      </c>
    </row>
    <row r="1754">
      <c r="A1754">
        <f>INDEX(resultados!$A$2:$ZZ$2635, 1748, MATCH($B$1, resultados!$A$1:$ZZ$1, 0))</f>
        <v/>
      </c>
      <c r="B1754">
        <f>INDEX(resultados!$A$2:$ZZ$2635, 1748, MATCH($B$2, resultados!$A$1:$ZZ$1, 0))</f>
        <v/>
      </c>
      <c r="C1754">
        <f>INDEX(resultados!$A$2:$ZZ$2635, 1748, MATCH($B$3, resultados!$A$1:$ZZ$1, 0))</f>
        <v/>
      </c>
    </row>
    <row r="1755">
      <c r="A1755">
        <f>INDEX(resultados!$A$2:$ZZ$2635, 1749, MATCH($B$1, resultados!$A$1:$ZZ$1, 0))</f>
        <v/>
      </c>
      <c r="B1755">
        <f>INDEX(resultados!$A$2:$ZZ$2635, 1749, MATCH($B$2, resultados!$A$1:$ZZ$1, 0))</f>
        <v/>
      </c>
      <c r="C1755">
        <f>INDEX(resultados!$A$2:$ZZ$2635, 1749, MATCH($B$3, resultados!$A$1:$ZZ$1, 0))</f>
        <v/>
      </c>
    </row>
    <row r="1756">
      <c r="A1756">
        <f>INDEX(resultados!$A$2:$ZZ$2635, 1750, MATCH($B$1, resultados!$A$1:$ZZ$1, 0))</f>
        <v/>
      </c>
      <c r="B1756">
        <f>INDEX(resultados!$A$2:$ZZ$2635, 1750, MATCH($B$2, resultados!$A$1:$ZZ$1, 0))</f>
        <v/>
      </c>
      <c r="C1756">
        <f>INDEX(resultados!$A$2:$ZZ$2635, 1750, MATCH($B$3, resultados!$A$1:$ZZ$1, 0))</f>
        <v/>
      </c>
    </row>
    <row r="1757">
      <c r="A1757">
        <f>INDEX(resultados!$A$2:$ZZ$2635, 1751, MATCH($B$1, resultados!$A$1:$ZZ$1, 0))</f>
        <v/>
      </c>
      <c r="B1757">
        <f>INDEX(resultados!$A$2:$ZZ$2635, 1751, MATCH($B$2, resultados!$A$1:$ZZ$1, 0))</f>
        <v/>
      </c>
      <c r="C1757">
        <f>INDEX(resultados!$A$2:$ZZ$2635, 1751, MATCH($B$3, resultados!$A$1:$ZZ$1, 0))</f>
        <v/>
      </c>
    </row>
    <row r="1758">
      <c r="A1758">
        <f>INDEX(resultados!$A$2:$ZZ$2635, 1752, MATCH($B$1, resultados!$A$1:$ZZ$1, 0))</f>
        <v/>
      </c>
      <c r="B1758">
        <f>INDEX(resultados!$A$2:$ZZ$2635, 1752, MATCH($B$2, resultados!$A$1:$ZZ$1, 0))</f>
        <v/>
      </c>
      <c r="C1758">
        <f>INDEX(resultados!$A$2:$ZZ$2635, 1752, MATCH($B$3, resultados!$A$1:$ZZ$1, 0))</f>
        <v/>
      </c>
    </row>
    <row r="1759">
      <c r="A1759">
        <f>INDEX(resultados!$A$2:$ZZ$2635, 1753, MATCH($B$1, resultados!$A$1:$ZZ$1, 0))</f>
        <v/>
      </c>
      <c r="B1759">
        <f>INDEX(resultados!$A$2:$ZZ$2635, 1753, MATCH($B$2, resultados!$A$1:$ZZ$1, 0))</f>
        <v/>
      </c>
      <c r="C1759">
        <f>INDEX(resultados!$A$2:$ZZ$2635, 1753, MATCH($B$3, resultados!$A$1:$ZZ$1, 0))</f>
        <v/>
      </c>
    </row>
    <row r="1760">
      <c r="A1760">
        <f>INDEX(resultados!$A$2:$ZZ$2635, 1754, MATCH($B$1, resultados!$A$1:$ZZ$1, 0))</f>
        <v/>
      </c>
      <c r="B1760">
        <f>INDEX(resultados!$A$2:$ZZ$2635, 1754, MATCH($B$2, resultados!$A$1:$ZZ$1, 0))</f>
        <v/>
      </c>
      <c r="C1760">
        <f>INDEX(resultados!$A$2:$ZZ$2635, 1754, MATCH($B$3, resultados!$A$1:$ZZ$1, 0))</f>
        <v/>
      </c>
    </row>
    <row r="1761">
      <c r="A1761">
        <f>INDEX(resultados!$A$2:$ZZ$2635, 1755, MATCH($B$1, resultados!$A$1:$ZZ$1, 0))</f>
        <v/>
      </c>
      <c r="B1761">
        <f>INDEX(resultados!$A$2:$ZZ$2635, 1755, MATCH($B$2, resultados!$A$1:$ZZ$1, 0))</f>
        <v/>
      </c>
      <c r="C1761">
        <f>INDEX(resultados!$A$2:$ZZ$2635, 1755, MATCH($B$3, resultados!$A$1:$ZZ$1, 0))</f>
        <v/>
      </c>
    </row>
    <row r="1762">
      <c r="A1762">
        <f>INDEX(resultados!$A$2:$ZZ$2635, 1756, MATCH($B$1, resultados!$A$1:$ZZ$1, 0))</f>
        <v/>
      </c>
      <c r="B1762">
        <f>INDEX(resultados!$A$2:$ZZ$2635, 1756, MATCH($B$2, resultados!$A$1:$ZZ$1, 0))</f>
        <v/>
      </c>
      <c r="C1762">
        <f>INDEX(resultados!$A$2:$ZZ$2635, 1756, MATCH($B$3, resultados!$A$1:$ZZ$1, 0))</f>
        <v/>
      </c>
    </row>
    <row r="1763">
      <c r="A1763">
        <f>INDEX(resultados!$A$2:$ZZ$2635, 1757, MATCH($B$1, resultados!$A$1:$ZZ$1, 0))</f>
        <v/>
      </c>
      <c r="B1763">
        <f>INDEX(resultados!$A$2:$ZZ$2635, 1757, MATCH($B$2, resultados!$A$1:$ZZ$1, 0))</f>
        <v/>
      </c>
      <c r="C1763">
        <f>INDEX(resultados!$A$2:$ZZ$2635, 1757, MATCH($B$3, resultados!$A$1:$ZZ$1, 0))</f>
        <v/>
      </c>
    </row>
    <row r="1764">
      <c r="A1764">
        <f>INDEX(resultados!$A$2:$ZZ$2635, 1758, MATCH($B$1, resultados!$A$1:$ZZ$1, 0))</f>
        <v/>
      </c>
      <c r="B1764">
        <f>INDEX(resultados!$A$2:$ZZ$2635, 1758, MATCH($B$2, resultados!$A$1:$ZZ$1, 0))</f>
        <v/>
      </c>
      <c r="C1764">
        <f>INDEX(resultados!$A$2:$ZZ$2635, 1758, MATCH($B$3, resultados!$A$1:$ZZ$1, 0))</f>
        <v/>
      </c>
    </row>
    <row r="1765">
      <c r="A1765">
        <f>INDEX(resultados!$A$2:$ZZ$2635, 1759, MATCH($B$1, resultados!$A$1:$ZZ$1, 0))</f>
        <v/>
      </c>
      <c r="B1765">
        <f>INDEX(resultados!$A$2:$ZZ$2635, 1759, MATCH($B$2, resultados!$A$1:$ZZ$1, 0))</f>
        <v/>
      </c>
      <c r="C1765">
        <f>INDEX(resultados!$A$2:$ZZ$2635, 1759, MATCH($B$3, resultados!$A$1:$ZZ$1, 0))</f>
        <v/>
      </c>
    </row>
    <row r="1766">
      <c r="A1766">
        <f>INDEX(resultados!$A$2:$ZZ$2635, 1760, MATCH($B$1, resultados!$A$1:$ZZ$1, 0))</f>
        <v/>
      </c>
      <c r="B1766">
        <f>INDEX(resultados!$A$2:$ZZ$2635, 1760, MATCH($B$2, resultados!$A$1:$ZZ$1, 0))</f>
        <v/>
      </c>
      <c r="C1766">
        <f>INDEX(resultados!$A$2:$ZZ$2635, 1760, MATCH($B$3, resultados!$A$1:$ZZ$1, 0))</f>
        <v/>
      </c>
    </row>
    <row r="1767">
      <c r="A1767">
        <f>INDEX(resultados!$A$2:$ZZ$2635, 1761, MATCH($B$1, resultados!$A$1:$ZZ$1, 0))</f>
        <v/>
      </c>
      <c r="B1767">
        <f>INDEX(resultados!$A$2:$ZZ$2635, 1761, MATCH($B$2, resultados!$A$1:$ZZ$1, 0))</f>
        <v/>
      </c>
      <c r="C1767">
        <f>INDEX(resultados!$A$2:$ZZ$2635, 1761, MATCH($B$3, resultados!$A$1:$ZZ$1, 0))</f>
        <v/>
      </c>
    </row>
    <row r="1768">
      <c r="A1768">
        <f>INDEX(resultados!$A$2:$ZZ$2635, 1762, MATCH($B$1, resultados!$A$1:$ZZ$1, 0))</f>
        <v/>
      </c>
      <c r="B1768">
        <f>INDEX(resultados!$A$2:$ZZ$2635, 1762, MATCH($B$2, resultados!$A$1:$ZZ$1, 0))</f>
        <v/>
      </c>
      <c r="C1768">
        <f>INDEX(resultados!$A$2:$ZZ$2635, 1762, MATCH($B$3, resultados!$A$1:$ZZ$1, 0))</f>
        <v/>
      </c>
    </row>
    <row r="1769">
      <c r="A1769">
        <f>INDEX(resultados!$A$2:$ZZ$2635, 1763, MATCH($B$1, resultados!$A$1:$ZZ$1, 0))</f>
        <v/>
      </c>
      <c r="B1769">
        <f>INDEX(resultados!$A$2:$ZZ$2635, 1763, MATCH($B$2, resultados!$A$1:$ZZ$1, 0))</f>
        <v/>
      </c>
      <c r="C1769">
        <f>INDEX(resultados!$A$2:$ZZ$2635, 1763, MATCH($B$3, resultados!$A$1:$ZZ$1, 0))</f>
        <v/>
      </c>
    </row>
    <row r="1770">
      <c r="A1770">
        <f>INDEX(resultados!$A$2:$ZZ$2635, 1764, MATCH($B$1, resultados!$A$1:$ZZ$1, 0))</f>
        <v/>
      </c>
      <c r="B1770">
        <f>INDEX(resultados!$A$2:$ZZ$2635, 1764, MATCH($B$2, resultados!$A$1:$ZZ$1, 0))</f>
        <v/>
      </c>
      <c r="C1770">
        <f>INDEX(resultados!$A$2:$ZZ$2635, 1764, MATCH($B$3, resultados!$A$1:$ZZ$1, 0))</f>
        <v/>
      </c>
    </row>
    <row r="1771">
      <c r="A1771">
        <f>INDEX(resultados!$A$2:$ZZ$2635, 1765, MATCH($B$1, resultados!$A$1:$ZZ$1, 0))</f>
        <v/>
      </c>
      <c r="B1771">
        <f>INDEX(resultados!$A$2:$ZZ$2635, 1765, MATCH($B$2, resultados!$A$1:$ZZ$1, 0))</f>
        <v/>
      </c>
      <c r="C1771">
        <f>INDEX(resultados!$A$2:$ZZ$2635, 1765, MATCH($B$3, resultados!$A$1:$ZZ$1, 0))</f>
        <v/>
      </c>
    </row>
    <row r="1772">
      <c r="A1772">
        <f>INDEX(resultados!$A$2:$ZZ$2635, 1766, MATCH($B$1, resultados!$A$1:$ZZ$1, 0))</f>
        <v/>
      </c>
      <c r="B1772">
        <f>INDEX(resultados!$A$2:$ZZ$2635, 1766, MATCH($B$2, resultados!$A$1:$ZZ$1, 0))</f>
        <v/>
      </c>
      <c r="C1772">
        <f>INDEX(resultados!$A$2:$ZZ$2635, 1766, MATCH($B$3, resultados!$A$1:$ZZ$1, 0))</f>
        <v/>
      </c>
    </row>
    <row r="1773">
      <c r="A1773">
        <f>INDEX(resultados!$A$2:$ZZ$2635, 1767, MATCH($B$1, resultados!$A$1:$ZZ$1, 0))</f>
        <v/>
      </c>
      <c r="B1773">
        <f>INDEX(resultados!$A$2:$ZZ$2635, 1767, MATCH($B$2, resultados!$A$1:$ZZ$1, 0))</f>
        <v/>
      </c>
      <c r="C1773">
        <f>INDEX(resultados!$A$2:$ZZ$2635, 1767, MATCH($B$3, resultados!$A$1:$ZZ$1, 0))</f>
        <v/>
      </c>
    </row>
    <row r="1774">
      <c r="A1774">
        <f>INDEX(resultados!$A$2:$ZZ$2635, 1768, MATCH($B$1, resultados!$A$1:$ZZ$1, 0))</f>
        <v/>
      </c>
      <c r="B1774">
        <f>INDEX(resultados!$A$2:$ZZ$2635, 1768, MATCH($B$2, resultados!$A$1:$ZZ$1, 0))</f>
        <v/>
      </c>
      <c r="C1774">
        <f>INDEX(resultados!$A$2:$ZZ$2635, 1768, MATCH($B$3, resultados!$A$1:$ZZ$1, 0))</f>
        <v/>
      </c>
    </row>
    <row r="1775">
      <c r="A1775">
        <f>INDEX(resultados!$A$2:$ZZ$2635, 1769, MATCH($B$1, resultados!$A$1:$ZZ$1, 0))</f>
        <v/>
      </c>
      <c r="B1775">
        <f>INDEX(resultados!$A$2:$ZZ$2635, 1769, MATCH($B$2, resultados!$A$1:$ZZ$1, 0))</f>
        <v/>
      </c>
      <c r="C1775">
        <f>INDEX(resultados!$A$2:$ZZ$2635, 1769, MATCH($B$3, resultados!$A$1:$ZZ$1, 0))</f>
        <v/>
      </c>
    </row>
    <row r="1776">
      <c r="A1776">
        <f>INDEX(resultados!$A$2:$ZZ$2635, 1770, MATCH($B$1, resultados!$A$1:$ZZ$1, 0))</f>
        <v/>
      </c>
      <c r="B1776">
        <f>INDEX(resultados!$A$2:$ZZ$2635, 1770, MATCH($B$2, resultados!$A$1:$ZZ$1, 0))</f>
        <v/>
      </c>
      <c r="C1776">
        <f>INDEX(resultados!$A$2:$ZZ$2635, 1770, MATCH($B$3, resultados!$A$1:$ZZ$1, 0))</f>
        <v/>
      </c>
    </row>
    <row r="1777">
      <c r="A1777">
        <f>INDEX(resultados!$A$2:$ZZ$2635, 1771, MATCH($B$1, resultados!$A$1:$ZZ$1, 0))</f>
        <v/>
      </c>
      <c r="B1777">
        <f>INDEX(resultados!$A$2:$ZZ$2635, 1771, MATCH($B$2, resultados!$A$1:$ZZ$1, 0))</f>
        <v/>
      </c>
      <c r="C1777">
        <f>INDEX(resultados!$A$2:$ZZ$2635, 1771, MATCH($B$3, resultados!$A$1:$ZZ$1, 0))</f>
        <v/>
      </c>
    </row>
    <row r="1778">
      <c r="A1778">
        <f>INDEX(resultados!$A$2:$ZZ$2635, 1772, MATCH($B$1, resultados!$A$1:$ZZ$1, 0))</f>
        <v/>
      </c>
      <c r="B1778">
        <f>INDEX(resultados!$A$2:$ZZ$2635, 1772, MATCH($B$2, resultados!$A$1:$ZZ$1, 0))</f>
        <v/>
      </c>
      <c r="C1778">
        <f>INDEX(resultados!$A$2:$ZZ$2635, 1772, MATCH($B$3, resultados!$A$1:$ZZ$1, 0))</f>
        <v/>
      </c>
    </row>
    <row r="1779">
      <c r="A1779">
        <f>INDEX(resultados!$A$2:$ZZ$2635, 1773, MATCH($B$1, resultados!$A$1:$ZZ$1, 0))</f>
        <v/>
      </c>
      <c r="B1779">
        <f>INDEX(resultados!$A$2:$ZZ$2635, 1773, MATCH($B$2, resultados!$A$1:$ZZ$1, 0))</f>
        <v/>
      </c>
      <c r="C1779">
        <f>INDEX(resultados!$A$2:$ZZ$2635, 1773, MATCH($B$3, resultados!$A$1:$ZZ$1, 0))</f>
        <v/>
      </c>
    </row>
    <row r="1780">
      <c r="A1780">
        <f>INDEX(resultados!$A$2:$ZZ$2635, 1774, MATCH($B$1, resultados!$A$1:$ZZ$1, 0))</f>
        <v/>
      </c>
      <c r="B1780">
        <f>INDEX(resultados!$A$2:$ZZ$2635, 1774, MATCH($B$2, resultados!$A$1:$ZZ$1, 0))</f>
        <v/>
      </c>
      <c r="C1780">
        <f>INDEX(resultados!$A$2:$ZZ$2635, 1774, MATCH($B$3, resultados!$A$1:$ZZ$1, 0))</f>
        <v/>
      </c>
    </row>
    <row r="1781">
      <c r="A1781">
        <f>INDEX(resultados!$A$2:$ZZ$2635, 1775, MATCH($B$1, resultados!$A$1:$ZZ$1, 0))</f>
        <v/>
      </c>
      <c r="B1781">
        <f>INDEX(resultados!$A$2:$ZZ$2635, 1775, MATCH($B$2, resultados!$A$1:$ZZ$1, 0))</f>
        <v/>
      </c>
      <c r="C1781">
        <f>INDEX(resultados!$A$2:$ZZ$2635, 1775, MATCH($B$3, resultados!$A$1:$ZZ$1, 0))</f>
        <v/>
      </c>
    </row>
    <row r="1782">
      <c r="A1782">
        <f>INDEX(resultados!$A$2:$ZZ$2635, 1776, MATCH($B$1, resultados!$A$1:$ZZ$1, 0))</f>
        <v/>
      </c>
      <c r="B1782">
        <f>INDEX(resultados!$A$2:$ZZ$2635, 1776, MATCH($B$2, resultados!$A$1:$ZZ$1, 0))</f>
        <v/>
      </c>
      <c r="C1782">
        <f>INDEX(resultados!$A$2:$ZZ$2635, 1776, MATCH($B$3, resultados!$A$1:$ZZ$1, 0))</f>
        <v/>
      </c>
    </row>
    <row r="1783">
      <c r="A1783">
        <f>INDEX(resultados!$A$2:$ZZ$2635, 1777, MATCH($B$1, resultados!$A$1:$ZZ$1, 0))</f>
        <v/>
      </c>
      <c r="B1783">
        <f>INDEX(resultados!$A$2:$ZZ$2635, 1777, MATCH($B$2, resultados!$A$1:$ZZ$1, 0))</f>
        <v/>
      </c>
      <c r="C1783">
        <f>INDEX(resultados!$A$2:$ZZ$2635, 1777, MATCH($B$3, resultados!$A$1:$ZZ$1, 0))</f>
        <v/>
      </c>
    </row>
    <row r="1784">
      <c r="A1784">
        <f>INDEX(resultados!$A$2:$ZZ$2635, 1778, MATCH($B$1, resultados!$A$1:$ZZ$1, 0))</f>
        <v/>
      </c>
      <c r="B1784">
        <f>INDEX(resultados!$A$2:$ZZ$2635, 1778, MATCH($B$2, resultados!$A$1:$ZZ$1, 0))</f>
        <v/>
      </c>
      <c r="C1784">
        <f>INDEX(resultados!$A$2:$ZZ$2635, 1778, MATCH($B$3, resultados!$A$1:$ZZ$1, 0))</f>
        <v/>
      </c>
    </row>
    <row r="1785">
      <c r="A1785">
        <f>INDEX(resultados!$A$2:$ZZ$2635, 1779, MATCH($B$1, resultados!$A$1:$ZZ$1, 0))</f>
        <v/>
      </c>
      <c r="B1785">
        <f>INDEX(resultados!$A$2:$ZZ$2635, 1779, MATCH($B$2, resultados!$A$1:$ZZ$1, 0))</f>
        <v/>
      </c>
      <c r="C1785">
        <f>INDEX(resultados!$A$2:$ZZ$2635, 1779, MATCH($B$3, resultados!$A$1:$ZZ$1, 0))</f>
        <v/>
      </c>
    </row>
    <row r="1786">
      <c r="A1786">
        <f>INDEX(resultados!$A$2:$ZZ$2635, 1780, MATCH($B$1, resultados!$A$1:$ZZ$1, 0))</f>
        <v/>
      </c>
      <c r="B1786">
        <f>INDEX(resultados!$A$2:$ZZ$2635, 1780, MATCH($B$2, resultados!$A$1:$ZZ$1, 0))</f>
        <v/>
      </c>
      <c r="C1786">
        <f>INDEX(resultados!$A$2:$ZZ$2635, 1780, MATCH($B$3, resultados!$A$1:$ZZ$1, 0))</f>
        <v/>
      </c>
    </row>
    <row r="1787">
      <c r="A1787">
        <f>INDEX(resultados!$A$2:$ZZ$2635, 1781, MATCH($B$1, resultados!$A$1:$ZZ$1, 0))</f>
        <v/>
      </c>
      <c r="B1787">
        <f>INDEX(resultados!$A$2:$ZZ$2635, 1781, MATCH($B$2, resultados!$A$1:$ZZ$1, 0))</f>
        <v/>
      </c>
      <c r="C1787">
        <f>INDEX(resultados!$A$2:$ZZ$2635, 1781, MATCH($B$3, resultados!$A$1:$ZZ$1, 0))</f>
        <v/>
      </c>
    </row>
    <row r="1788">
      <c r="A1788">
        <f>INDEX(resultados!$A$2:$ZZ$2635, 1782, MATCH($B$1, resultados!$A$1:$ZZ$1, 0))</f>
        <v/>
      </c>
      <c r="B1788">
        <f>INDEX(resultados!$A$2:$ZZ$2635, 1782, MATCH($B$2, resultados!$A$1:$ZZ$1, 0))</f>
        <v/>
      </c>
      <c r="C1788">
        <f>INDEX(resultados!$A$2:$ZZ$2635, 1782, MATCH($B$3, resultados!$A$1:$ZZ$1, 0))</f>
        <v/>
      </c>
    </row>
    <row r="1789">
      <c r="A1789">
        <f>INDEX(resultados!$A$2:$ZZ$2635, 1783, MATCH($B$1, resultados!$A$1:$ZZ$1, 0))</f>
        <v/>
      </c>
      <c r="B1789">
        <f>INDEX(resultados!$A$2:$ZZ$2635, 1783, MATCH($B$2, resultados!$A$1:$ZZ$1, 0))</f>
        <v/>
      </c>
      <c r="C1789">
        <f>INDEX(resultados!$A$2:$ZZ$2635, 1783, MATCH($B$3, resultados!$A$1:$ZZ$1, 0))</f>
        <v/>
      </c>
    </row>
    <row r="1790">
      <c r="A1790">
        <f>INDEX(resultados!$A$2:$ZZ$2635, 1784, MATCH($B$1, resultados!$A$1:$ZZ$1, 0))</f>
        <v/>
      </c>
      <c r="B1790">
        <f>INDEX(resultados!$A$2:$ZZ$2635, 1784, MATCH($B$2, resultados!$A$1:$ZZ$1, 0))</f>
        <v/>
      </c>
      <c r="C1790">
        <f>INDEX(resultados!$A$2:$ZZ$2635, 1784, MATCH($B$3, resultados!$A$1:$ZZ$1, 0))</f>
        <v/>
      </c>
    </row>
    <row r="1791">
      <c r="A1791">
        <f>INDEX(resultados!$A$2:$ZZ$2635, 1785, MATCH($B$1, resultados!$A$1:$ZZ$1, 0))</f>
        <v/>
      </c>
      <c r="B1791">
        <f>INDEX(resultados!$A$2:$ZZ$2635, 1785, MATCH($B$2, resultados!$A$1:$ZZ$1, 0))</f>
        <v/>
      </c>
      <c r="C1791">
        <f>INDEX(resultados!$A$2:$ZZ$2635, 1785, MATCH($B$3, resultados!$A$1:$ZZ$1, 0))</f>
        <v/>
      </c>
    </row>
    <row r="1792">
      <c r="A1792">
        <f>INDEX(resultados!$A$2:$ZZ$2635, 1786, MATCH($B$1, resultados!$A$1:$ZZ$1, 0))</f>
        <v/>
      </c>
      <c r="B1792">
        <f>INDEX(resultados!$A$2:$ZZ$2635, 1786, MATCH($B$2, resultados!$A$1:$ZZ$1, 0))</f>
        <v/>
      </c>
      <c r="C1792">
        <f>INDEX(resultados!$A$2:$ZZ$2635, 1786, MATCH($B$3, resultados!$A$1:$ZZ$1, 0))</f>
        <v/>
      </c>
    </row>
    <row r="1793">
      <c r="A1793">
        <f>INDEX(resultados!$A$2:$ZZ$2635, 1787, MATCH($B$1, resultados!$A$1:$ZZ$1, 0))</f>
        <v/>
      </c>
      <c r="B1793">
        <f>INDEX(resultados!$A$2:$ZZ$2635, 1787, MATCH($B$2, resultados!$A$1:$ZZ$1, 0))</f>
        <v/>
      </c>
      <c r="C1793">
        <f>INDEX(resultados!$A$2:$ZZ$2635, 1787, MATCH($B$3, resultados!$A$1:$ZZ$1, 0))</f>
        <v/>
      </c>
    </row>
    <row r="1794">
      <c r="A1794">
        <f>INDEX(resultados!$A$2:$ZZ$2635, 1788, MATCH($B$1, resultados!$A$1:$ZZ$1, 0))</f>
        <v/>
      </c>
      <c r="B1794">
        <f>INDEX(resultados!$A$2:$ZZ$2635, 1788, MATCH($B$2, resultados!$A$1:$ZZ$1, 0))</f>
        <v/>
      </c>
      <c r="C1794">
        <f>INDEX(resultados!$A$2:$ZZ$2635, 1788, MATCH($B$3, resultados!$A$1:$ZZ$1, 0))</f>
        <v/>
      </c>
    </row>
    <row r="1795">
      <c r="A1795">
        <f>INDEX(resultados!$A$2:$ZZ$2635, 1789, MATCH($B$1, resultados!$A$1:$ZZ$1, 0))</f>
        <v/>
      </c>
      <c r="B1795">
        <f>INDEX(resultados!$A$2:$ZZ$2635, 1789, MATCH($B$2, resultados!$A$1:$ZZ$1, 0))</f>
        <v/>
      </c>
      <c r="C1795">
        <f>INDEX(resultados!$A$2:$ZZ$2635, 1789, MATCH($B$3, resultados!$A$1:$ZZ$1, 0))</f>
        <v/>
      </c>
    </row>
    <row r="1796">
      <c r="A1796">
        <f>INDEX(resultados!$A$2:$ZZ$2635, 1790, MATCH($B$1, resultados!$A$1:$ZZ$1, 0))</f>
        <v/>
      </c>
      <c r="B1796">
        <f>INDEX(resultados!$A$2:$ZZ$2635, 1790, MATCH($B$2, resultados!$A$1:$ZZ$1, 0))</f>
        <v/>
      </c>
      <c r="C1796">
        <f>INDEX(resultados!$A$2:$ZZ$2635, 1790, MATCH($B$3, resultados!$A$1:$ZZ$1, 0))</f>
        <v/>
      </c>
    </row>
    <row r="1797">
      <c r="A1797">
        <f>INDEX(resultados!$A$2:$ZZ$2635, 1791, MATCH($B$1, resultados!$A$1:$ZZ$1, 0))</f>
        <v/>
      </c>
      <c r="B1797">
        <f>INDEX(resultados!$A$2:$ZZ$2635, 1791, MATCH($B$2, resultados!$A$1:$ZZ$1, 0))</f>
        <v/>
      </c>
      <c r="C1797">
        <f>INDEX(resultados!$A$2:$ZZ$2635, 1791, MATCH($B$3, resultados!$A$1:$ZZ$1, 0))</f>
        <v/>
      </c>
    </row>
    <row r="1798">
      <c r="A1798">
        <f>INDEX(resultados!$A$2:$ZZ$2635, 1792, MATCH($B$1, resultados!$A$1:$ZZ$1, 0))</f>
        <v/>
      </c>
      <c r="B1798">
        <f>INDEX(resultados!$A$2:$ZZ$2635, 1792, MATCH($B$2, resultados!$A$1:$ZZ$1, 0))</f>
        <v/>
      </c>
      <c r="C1798">
        <f>INDEX(resultados!$A$2:$ZZ$2635, 1792, MATCH($B$3, resultados!$A$1:$ZZ$1, 0))</f>
        <v/>
      </c>
    </row>
    <row r="1799">
      <c r="A1799">
        <f>INDEX(resultados!$A$2:$ZZ$2635, 1793, MATCH($B$1, resultados!$A$1:$ZZ$1, 0))</f>
        <v/>
      </c>
      <c r="B1799">
        <f>INDEX(resultados!$A$2:$ZZ$2635, 1793, MATCH($B$2, resultados!$A$1:$ZZ$1, 0))</f>
        <v/>
      </c>
      <c r="C1799">
        <f>INDEX(resultados!$A$2:$ZZ$2635, 1793, MATCH($B$3, resultados!$A$1:$ZZ$1, 0))</f>
        <v/>
      </c>
    </row>
    <row r="1800">
      <c r="A1800">
        <f>INDEX(resultados!$A$2:$ZZ$2635, 1794, MATCH($B$1, resultados!$A$1:$ZZ$1, 0))</f>
        <v/>
      </c>
      <c r="B1800">
        <f>INDEX(resultados!$A$2:$ZZ$2635, 1794, MATCH($B$2, resultados!$A$1:$ZZ$1, 0))</f>
        <v/>
      </c>
      <c r="C1800">
        <f>INDEX(resultados!$A$2:$ZZ$2635, 1794, MATCH($B$3, resultados!$A$1:$ZZ$1, 0))</f>
        <v/>
      </c>
    </row>
    <row r="1801">
      <c r="A1801">
        <f>INDEX(resultados!$A$2:$ZZ$2635, 1795, MATCH($B$1, resultados!$A$1:$ZZ$1, 0))</f>
        <v/>
      </c>
      <c r="B1801">
        <f>INDEX(resultados!$A$2:$ZZ$2635, 1795, MATCH($B$2, resultados!$A$1:$ZZ$1, 0))</f>
        <v/>
      </c>
      <c r="C1801">
        <f>INDEX(resultados!$A$2:$ZZ$2635, 1795, MATCH($B$3, resultados!$A$1:$ZZ$1, 0))</f>
        <v/>
      </c>
    </row>
    <row r="1802">
      <c r="A1802">
        <f>INDEX(resultados!$A$2:$ZZ$2635, 1796, MATCH($B$1, resultados!$A$1:$ZZ$1, 0))</f>
        <v/>
      </c>
      <c r="B1802">
        <f>INDEX(resultados!$A$2:$ZZ$2635, 1796, MATCH($B$2, resultados!$A$1:$ZZ$1, 0))</f>
        <v/>
      </c>
      <c r="C1802">
        <f>INDEX(resultados!$A$2:$ZZ$2635, 1796, MATCH($B$3, resultados!$A$1:$ZZ$1, 0))</f>
        <v/>
      </c>
    </row>
    <row r="1803">
      <c r="A1803">
        <f>INDEX(resultados!$A$2:$ZZ$2635, 1797, MATCH($B$1, resultados!$A$1:$ZZ$1, 0))</f>
        <v/>
      </c>
      <c r="B1803">
        <f>INDEX(resultados!$A$2:$ZZ$2635, 1797, MATCH($B$2, resultados!$A$1:$ZZ$1, 0))</f>
        <v/>
      </c>
      <c r="C1803">
        <f>INDEX(resultados!$A$2:$ZZ$2635, 1797, MATCH($B$3, resultados!$A$1:$ZZ$1, 0))</f>
        <v/>
      </c>
    </row>
    <row r="1804">
      <c r="A1804">
        <f>INDEX(resultados!$A$2:$ZZ$2635, 1798, MATCH($B$1, resultados!$A$1:$ZZ$1, 0))</f>
        <v/>
      </c>
      <c r="B1804">
        <f>INDEX(resultados!$A$2:$ZZ$2635, 1798, MATCH($B$2, resultados!$A$1:$ZZ$1, 0))</f>
        <v/>
      </c>
      <c r="C1804">
        <f>INDEX(resultados!$A$2:$ZZ$2635, 1798, MATCH($B$3, resultados!$A$1:$ZZ$1, 0))</f>
        <v/>
      </c>
    </row>
    <row r="1805">
      <c r="A1805">
        <f>INDEX(resultados!$A$2:$ZZ$2635, 1799, MATCH($B$1, resultados!$A$1:$ZZ$1, 0))</f>
        <v/>
      </c>
      <c r="B1805">
        <f>INDEX(resultados!$A$2:$ZZ$2635, 1799, MATCH($B$2, resultados!$A$1:$ZZ$1, 0))</f>
        <v/>
      </c>
      <c r="C1805">
        <f>INDEX(resultados!$A$2:$ZZ$2635, 1799, MATCH($B$3, resultados!$A$1:$ZZ$1, 0))</f>
        <v/>
      </c>
    </row>
    <row r="1806">
      <c r="A1806">
        <f>INDEX(resultados!$A$2:$ZZ$2635, 1800, MATCH($B$1, resultados!$A$1:$ZZ$1, 0))</f>
        <v/>
      </c>
      <c r="B1806">
        <f>INDEX(resultados!$A$2:$ZZ$2635, 1800, MATCH($B$2, resultados!$A$1:$ZZ$1, 0))</f>
        <v/>
      </c>
      <c r="C1806">
        <f>INDEX(resultados!$A$2:$ZZ$2635, 1800, MATCH($B$3, resultados!$A$1:$ZZ$1, 0))</f>
        <v/>
      </c>
    </row>
    <row r="1807">
      <c r="A1807">
        <f>INDEX(resultados!$A$2:$ZZ$2635, 1801, MATCH($B$1, resultados!$A$1:$ZZ$1, 0))</f>
        <v/>
      </c>
      <c r="B1807">
        <f>INDEX(resultados!$A$2:$ZZ$2635, 1801, MATCH($B$2, resultados!$A$1:$ZZ$1, 0))</f>
        <v/>
      </c>
      <c r="C1807">
        <f>INDEX(resultados!$A$2:$ZZ$2635, 1801, MATCH($B$3, resultados!$A$1:$ZZ$1, 0))</f>
        <v/>
      </c>
    </row>
    <row r="1808">
      <c r="A1808">
        <f>INDEX(resultados!$A$2:$ZZ$2635, 1802, MATCH($B$1, resultados!$A$1:$ZZ$1, 0))</f>
        <v/>
      </c>
      <c r="B1808">
        <f>INDEX(resultados!$A$2:$ZZ$2635, 1802, MATCH($B$2, resultados!$A$1:$ZZ$1, 0))</f>
        <v/>
      </c>
      <c r="C1808">
        <f>INDEX(resultados!$A$2:$ZZ$2635, 1802, MATCH($B$3, resultados!$A$1:$ZZ$1, 0))</f>
        <v/>
      </c>
    </row>
    <row r="1809">
      <c r="A1809">
        <f>INDEX(resultados!$A$2:$ZZ$2635, 1803, MATCH($B$1, resultados!$A$1:$ZZ$1, 0))</f>
        <v/>
      </c>
      <c r="B1809">
        <f>INDEX(resultados!$A$2:$ZZ$2635, 1803, MATCH($B$2, resultados!$A$1:$ZZ$1, 0))</f>
        <v/>
      </c>
      <c r="C1809">
        <f>INDEX(resultados!$A$2:$ZZ$2635, 1803, MATCH($B$3, resultados!$A$1:$ZZ$1, 0))</f>
        <v/>
      </c>
    </row>
    <row r="1810">
      <c r="A1810">
        <f>INDEX(resultados!$A$2:$ZZ$2635, 1804, MATCH($B$1, resultados!$A$1:$ZZ$1, 0))</f>
        <v/>
      </c>
      <c r="B1810">
        <f>INDEX(resultados!$A$2:$ZZ$2635, 1804, MATCH($B$2, resultados!$A$1:$ZZ$1, 0))</f>
        <v/>
      </c>
      <c r="C1810">
        <f>INDEX(resultados!$A$2:$ZZ$2635, 1804, MATCH($B$3, resultados!$A$1:$ZZ$1, 0))</f>
        <v/>
      </c>
    </row>
    <row r="1811">
      <c r="A1811">
        <f>INDEX(resultados!$A$2:$ZZ$2635, 1805, MATCH($B$1, resultados!$A$1:$ZZ$1, 0))</f>
        <v/>
      </c>
      <c r="B1811">
        <f>INDEX(resultados!$A$2:$ZZ$2635, 1805, MATCH($B$2, resultados!$A$1:$ZZ$1, 0))</f>
        <v/>
      </c>
      <c r="C1811">
        <f>INDEX(resultados!$A$2:$ZZ$2635, 1805, MATCH($B$3, resultados!$A$1:$ZZ$1, 0))</f>
        <v/>
      </c>
    </row>
    <row r="1812">
      <c r="A1812">
        <f>INDEX(resultados!$A$2:$ZZ$2635, 1806, MATCH($B$1, resultados!$A$1:$ZZ$1, 0))</f>
        <v/>
      </c>
      <c r="B1812">
        <f>INDEX(resultados!$A$2:$ZZ$2635, 1806, MATCH($B$2, resultados!$A$1:$ZZ$1, 0))</f>
        <v/>
      </c>
      <c r="C1812">
        <f>INDEX(resultados!$A$2:$ZZ$2635, 1806, MATCH($B$3, resultados!$A$1:$ZZ$1, 0))</f>
        <v/>
      </c>
    </row>
    <row r="1813">
      <c r="A1813">
        <f>INDEX(resultados!$A$2:$ZZ$2635, 1807, MATCH($B$1, resultados!$A$1:$ZZ$1, 0))</f>
        <v/>
      </c>
      <c r="B1813">
        <f>INDEX(resultados!$A$2:$ZZ$2635, 1807, MATCH($B$2, resultados!$A$1:$ZZ$1, 0))</f>
        <v/>
      </c>
      <c r="C1813">
        <f>INDEX(resultados!$A$2:$ZZ$2635, 1807, MATCH($B$3, resultados!$A$1:$ZZ$1, 0))</f>
        <v/>
      </c>
    </row>
    <row r="1814">
      <c r="A1814">
        <f>INDEX(resultados!$A$2:$ZZ$2635, 1808, MATCH($B$1, resultados!$A$1:$ZZ$1, 0))</f>
        <v/>
      </c>
      <c r="B1814">
        <f>INDEX(resultados!$A$2:$ZZ$2635, 1808, MATCH($B$2, resultados!$A$1:$ZZ$1, 0))</f>
        <v/>
      </c>
      <c r="C1814">
        <f>INDEX(resultados!$A$2:$ZZ$2635, 1808, MATCH($B$3, resultados!$A$1:$ZZ$1, 0))</f>
        <v/>
      </c>
    </row>
    <row r="1815">
      <c r="A1815">
        <f>INDEX(resultados!$A$2:$ZZ$2635, 1809, MATCH($B$1, resultados!$A$1:$ZZ$1, 0))</f>
        <v/>
      </c>
      <c r="B1815">
        <f>INDEX(resultados!$A$2:$ZZ$2635, 1809, MATCH($B$2, resultados!$A$1:$ZZ$1, 0))</f>
        <v/>
      </c>
      <c r="C1815">
        <f>INDEX(resultados!$A$2:$ZZ$2635, 1809, MATCH($B$3, resultados!$A$1:$ZZ$1, 0))</f>
        <v/>
      </c>
    </row>
    <row r="1816">
      <c r="A1816">
        <f>INDEX(resultados!$A$2:$ZZ$2635, 1810, MATCH($B$1, resultados!$A$1:$ZZ$1, 0))</f>
        <v/>
      </c>
      <c r="B1816">
        <f>INDEX(resultados!$A$2:$ZZ$2635, 1810, MATCH($B$2, resultados!$A$1:$ZZ$1, 0))</f>
        <v/>
      </c>
      <c r="C1816">
        <f>INDEX(resultados!$A$2:$ZZ$2635, 1810, MATCH($B$3, resultados!$A$1:$ZZ$1, 0))</f>
        <v/>
      </c>
    </row>
    <row r="1817">
      <c r="A1817">
        <f>INDEX(resultados!$A$2:$ZZ$2635, 1811, MATCH($B$1, resultados!$A$1:$ZZ$1, 0))</f>
        <v/>
      </c>
      <c r="B1817">
        <f>INDEX(resultados!$A$2:$ZZ$2635, 1811, MATCH($B$2, resultados!$A$1:$ZZ$1, 0))</f>
        <v/>
      </c>
      <c r="C1817">
        <f>INDEX(resultados!$A$2:$ZZ$2635, 1811, MATCH($B$3, resultados!$A$1:$ZZ$1, 0))</f>
        <v/>
      </c>
    </row>
    <row r="1818">
      <c r="A1818">
        <f>INDEX(resultados!$A$2:$ZZ$2635, 1812, MATCH($B$1, resultados!$A$1:$ZZ$1, 0))</f>
        <v/>
      </c>
      <c r="B1818">
        <f>INDEX(resultados!$A$2:$ZZ$2635, 1812, MATCH($B$2, resultados!$A$1:$ZZ$1, 0))</f>
        <v/>
      </c>
      <c r="C1818">
        <f>INDEX(resultados!$A$2:$ZZ$2635, 1812, MATCH($B$3, resultados!$A$1:$ZZ$1, 0))</f>
        <v/>
      </c>
    </row>
    <row r="1819">
      <c r="A1819">
        <f>INDEX(resultados!$A$2:$ZZ$2635, 1813, MATCH($B$1, resultados!$A$1:$ZZ$1, 0))</f>
        <v/>
      </c>
      <c r="B1819">
        <f>INDEX(resultados!$A$2:$ZZ$2635, 1813, MATCH($B$2, resultados!$A$1:$ZZ$1, 0))</f>
        <v/>
      </c>
      <c r="C1819">
        <f>INDEX(resultados!$A$2:$ZZ$2635, 1813, MATCH($B$3, resultados!$A$1:$ZZ$1, 0))</f>
        <v/>
      </c>
    </row>
    <row r="1820">
      <c r="A1820">
        <f>INDEX(resultados!$A$2:$ZZ$2635, 1814, MATCH($B$1, resultados!$A$1:$ZZ$1, 0))</f>
        <v/>
      </c>
      <c r="B1820">
        <f>INDEX(resultados!$A$2:$ZZ$2635, 1814, MATCH($B$2, resultados!$A$1:$ZZ$1, 0))</f>
        <v/>
      </c>
      <c r="C1820">
        <f>INDEX(resultados!$A$2:$ZZ$2635, 1814, MATCH($B$3, resultados!$A$1:$ZZ$1, 0))</f>
        <v/>
      </c>
    </row>
    <row r="1821">
      <c r="A1821">
        <f>INDEX(resultados!$A$2:$ZZ$2635, 1815, MATCH($B$1, resultados!$A$1:$ZZ$1, 0))</f>
        <v/>
      </c>
      <c r="B1821">
        <f>INDEX(resultados!$A$2:$ZZ$2635, 1815, MATCH($B$2, resultados!$A$1:$ZZ$1, 0))</f>
        <v/>
      </c>
      <c r="C1821">
        <f>INDEX(resultados!$A$2:$ZZ$2635, 1815, MATCH($B$3, resultados!$A$1:$ZZ$1, 0))</f>
        <v/>
      </c>
    </row>
    <row r="1822">
      <c r="A1822">
        <f>INDEX(resultados!$A$2:$ZZ$2635, 1816, MATCH($B$1, resultados!$A$1:$ZZ$1, 0))</f>
        <v/>
      </c>
      <c r="B1822">
        <f>INDEX(resultados!$A$2:$ZZ$2635, 1816, MATCH($B$2, resultados!$A$1:$ZZ$1, 0))</f>
        <v/>
      </c>
      <c r="C1822">
        <f>INDEX(resultados!$A$2:$ZZ$2635, 1816, MATCH($B$3, resultados!$A$1:$ZZ$1, 0))</f>
        <v/>
      </c>
    </row>
    <row r="1823">
      <c r="A1823">
        <f>INDEX(resultados!$A$2:$ZZ$2635, 1817, MATCH($B$1, resultados!$A$1:$ZZ$1, 0))</f>
        <v/>
      </c>
      <c r="B1823">
        <f>INDEX(resultados!$A$2:$ZZ$2635, 1817, MATCH($B$2, resultados!$A$1:$ZZ$1, 0))</f>
        <v/>
      </c>
      <c r="C1823">
        <f>INDEX(resultados!$A$2:$ZZ$2635, 1817, MATCH($B$3, resultados!$A$1:$ZZ$1, 0))</f>
        <v/>
      </c>
    </row>
    <row r="1824">
      <c r="A1824">
        <f>INDEX(resultados!$A$2:$ZZ$2635, 1818, MATCH($B$1, resultados!$A$1:$ZZ$1, 0))</f>
        <v/>
      </c>
      <c r="B1824">
        <f>INDEX(resultados!$A$2:$ZZ$2635, 1818, MATCH($B$2, resultados!$A$1:$ZZ$1, 0))</f>
        <v/>
      </c>
      <c r="C1824">
        <f>INDEX(resultados!$A$2:$ZZ$2635, 1818, MATCH($B$3, resultados!$A$1:$ZZ$1, 0))</f>
        <v/>
      </c>
    </row>
    <row r="1825">
      <c r="A1825">
        <f>INDEX(resultados!$A$2:$ZZ$2635, 1819, MATCH($B$1, resultados!$A$1:$ZZ$1, 0))</f>
        <v/>
      </c>
      <c r="B1825">
        <f>INDEX(resultados!$A$2:$ZZ$2635, 1819, MATCH($B$2, resultados!$A$1:$ZZ$1, 0))</f>
        <v/>
      </c>
      <c r="C1825">
        <f>INDEX(resultados!$A$2:$ZZ$2635, 1819, MATCH($B$3, resultados!$A$1:$ZZ$1, 0))</f>
        <v/>
      </c>
    </row>
    <row r="1826">
      <c r="A1826">
        <f>INDEX(resultados!$A$2:$ZZ$2635, 1820, MATCH($B$1, resultados!$A$1:$ZZ$1, 0))</f>
        <v/>
      </c>
      <c r="B1826">
        <f>INDEX(resultados!$A$2:$ZZ$2635, 1820, MATCH($B$2, resultados!$A$1:$ZZ$1, 0))</f>
        <v/>
      </c>
      <c r="C1826">
        <f>INDEX(resultados!$A$2:$ZZ$2635, 1820, MATCH($B$3, resultados!$A$1:$ZZ$1, 0))</f>
        <v/>
      </c>
    </row>
    <row r="1827">
      <c r="A1827">
        <f>INDEX(resultados!$A$2:$ZZ$2635, 1821, MATCH($B$1, resultados!$A$1:$ZZ$1, 0))</f>
        <v/>
      </c>
      <c r="B1827">
        <f>INDEX(resultados!$A$2:$ZZ$2635, 1821, MATCH($B$2, resultados!$A$1:$ZZ$1, 0))</f>
        <v/>
      </c>
      <c r="C1827">
        <f>INDEX(resultados!$A$2:$ZZ$2635, 1821, MATCH($B$3, resultados!$A$1:$ZZ$1, 0))</f>
        <v/>
      </c>
    </row>
    <row r="1828">
      <c r="A1828">
        <f>INDEX(resultados!$A$2:$ZZ$2635, 1822, MATCH($B$1, resultados!$A$1:$ZZ$1, 0))</f>
        <v/>
      </c>
      <c r="B1828">
        <f>INDEX(resultados!$A$2:$ZZ$2635, 1822, MATCH($B$2, resultados!$A$1:$ZZ$1, 0))</f>
        <v/>
      </c>
      <c r="C1828">
        <f>INDEX(resultados!$A$2:$ZZ$2635, 1822, MATCH($B$3, resultados!$A$1:$ZZ$1, 0))</f>
        <v/>
      </c>
    </row>
    <row r="1829">
      <c r="A1829">
        <f>INDEX(resultados!$A$2:$ZZ$2635, 1823, MATCH($B$1, resultados!$A$1:$ZZ$1, 0))</f>
        <v/>
      </c>
      <c r="B1829">
        <f>INDEX(resultados!$A$2:$ZZ$2635, 1823, MATCH($B$2, resultados!$A$1:$ZZ$1, 0))</f>
        <v/>
      </c>
      <c r="C1829">
        <f>INDEX(resultados!$A$2:$ZZ$2635, 1823, MATCH($B$3, resultados!$A$1:$ZZ$1, 0))</f>
        <v/>
      </c>
    </row>
    <row r="1830">
      <c r="A1830">
        <f>INDEX(resultados!$A$2:$ZZ$2635, 1824, MATCH($B$1, resultados!$A$1:$ZZ$1, 0))</f>
        <v/>
      </c>
      <c r="B1830">
        <f>INDEX(resultados!$A$2:$ZZ$2635, 1824, MATCH($B$2, resultados!$A$1:$ZZ$1, 0))</f>
        <v/>
      </c>
      <c r="C1830">
        <f>INDEX(resultados!$A$2:$ZZ$2635, 1824, MATCH($B$3, resultados!$A$1:$ZZ$1, 0))</f>
        <v/>
      </c>
    </row>
    <row r="1831">
      <c r="A1831">
        <f>INDEX(resultados!$A$2:$ZZ$2635, 1825, MATCH($B$1, resultados!$A$1:$ZZ$1, 0))</f>
        <v/>
      </c>
      <c r="B1831">
        <f>INDEX(resultados!$A$2:$ZZ$2635, 1825, MATCH($B$2, resultados!$A$1:$ZZ$1, 0))</f>
        <v/>
      </c>
      <c r="C1831">
        <f>INDEX(resultados!$A$2:$ZZ$2635, 1825, MATCH($B$3, resultados!$A$1:$ZZ$1, 0))</f>
        <v/>
      </c>
    </row>
    <row r="1832">
      <c r="A1832">
        <f>INDEX(resultados!$A$2:$ZZ$2635, 1826, MATCH($B$1, resultados!$A$1:$ZZ$1, 0))</f>
        <v/>
      </c>
      <c r="B1832">
        <f>INDEX(resultados!$A$2:$ZZ$2635, 1826, MATCH($B$2, resultados!$A$1:$ZZ$1, 0))</f>
        <v/>
      </c>
      <c r="C1832">
        <f>INDEX(resultados!$A$2:$ZZ$2635, 1826, MATCH($B$3, resultados!$A$1:$ZZ$1, 0))</f>
        <v/>
      </c>
    </row>
    <row r="1833">
      <c r="A1833">
        <f>INDEX(resultados!$A$2:$ZZ$2635, 1827, MATCH($B$1, resultados!$A$1:$ZZ$1, 0))</f>
        <v/>
      </c>
      <c r="B1833">
        <f>INDEX(resultados!$A$2:$ZZ$2635, 1827, MATCH($B$2, resultados!$A$1:$ZZ$1, 0))</f>
        <v/>
      </c>
      <c r="C1833">
        <f>INDEX(resultados!$A$2:$ZZ$2635, 1827, MATCH($B$3, resultados!$A$1:$ZZ$1, 0))</f>
        <v/>
      </c>
    </row>
    <row r="1834">
      <c r="A1834">
        <f>INDEX(resultados!$A$2:$ZZ$2635, 1828, MATCH($B$1, resultados!$A$1:$ZZ$1, 0))</f>
        <v/>
      </c>
      <c r="B1834">
        <f>INDEX(resultados!$A$2:$ZZ$2635, 1828, MATCH($B$2, resultados!$A$1:$ZZ$1, 0))</f>
        <v/>
      </c>
      <c r="C1834">
        <f>INDEX(resultados!$A$2:$ZZ$2635, 1828, MATCH($B$3, resultados!$A$1:$ZZ$1, 0))</f>
        <v/>
      </c>
    </row>
    <row r="1835">
      <c r="A1835">
        <f>INDEX(resultados!$A$2:$ZZ$2635, 1829, MATCH($B$1, resultados!$A$1:$ZZ$1, 0))</f>
        <v/>
      </c>
      <c r="B1835">
        <f>INDEX(resultados!$A$2:$ZZ$2635, 1829, MATCH($B$2, resultados!$A$1:$ZZ$1, 0))</f>
        <v/>
      </c>
      <c r="C1835">
        <f>INDEX(resultados!$A$2:$ZZ$2635, 1829, MATCH($B$3, resultados!$A$1:$ZZ$1, 0))</f>
        <v/>
      </c>
    </row>
    <row r="1836">
      <c r="A1836">
        <f>INDEX(resultados!$A$2:$ZZ$2635, 1830, MATCH($B$1, resultados!$A$1:$ZZ$1, 0))</f>
        <v/>
      </c>
      <c r="B1836">
        <f>INDEX(resultados!$A$2:$ZZ$2635, 1830, MATCH($B$2, resultados!$A$1:$ZZ$1, 0))</f>
        <v/>
      </c>
      <c r="C1836">
        <f>INDEX(resultados!$A$2:$ZZ$2635, 1830, MATCH($B$3, resultados!$A$1:$ZZ$1, 0))</f>
        <v/>
      </c>
    </row>
    <row r="1837">
      <c r="A1837">
        <f>INDEX(resultados!$A$2:$ZZ$2635, 1831, MATCH($B$1, resultados!$A$1:$ZZ$1, 0))</f>
        <v/>
      </c>
      <c r="B1837">
        <f>INDEX(resultados!$A$2:$ZZ$2635, 1831, MATCH($B$2, resultados!$A$1:$ZZ$1, 0))</f>
        <v/>
      </c>
      <c r="C1837">
        <f>INDEX(resultados!$A$2:$ZZ$2635, 1831, MATCH($B$3, resultados!$A$1:$ZZ$1, 0))</f>
        <v/>
      </c>
    </row>
    <row r="1838">
      <c r="A1838">
        <f>INDEX(resultados!$A$2:$ZZ$2635, 1832, MATCH($B$1, resultados!$A$1:$ZZ$1, 0))</f>
        <v/>
      </c>
      <c r="B1838">
        <f>INDEX(resultados!$A$2:$ZZ$2635, 1832, MATCH($B$2, resultados!$A$1:$ZZ$1, 0))</f>
        <v/>
      </c>
      <c r="C1838">
        <f>INDEX(resultados!$A$2:$ZZ$2635, 1832, MATCH($B$3, resultados!$A$1:$ZZ$1, 0))</f>
        <v/>
      </c>
    </row>
    <row r="1839">
      <c r="A1839">
        <f>INDEX(resultados!$A$2:$ZZ$2635, 1833, MATCH($B$1, resultados!$A$1:$ZZ$1, 0))</f>
        <v/>
      </c>
      <c r="B1839">
        <f>INDEX(resultados!$A$2:$ZZ$2635, 1833, MATCH($B$2, resultados!$A$1:$ZZ$1, 0))</f>
        <v/>
      </c>
      <c r="C1839">
        <f>INDEX(resultados!$A$2:$ZZ$2635, 1833, MATCH($B$3, resultados!$A$1:$ZZ$1, 0))</f>
        <v/>
      </c>
    </row>
    <row r="1840">
      <c r="A1840">
        <f>INDEX(resultados!$A$2:$ZZ$2635, 1834, MATCH($B$1, resultados!$A$1:$ZZ$1, 0))</f>
        <v/>
      </c>
      <c r="B1840">
        <f>INDEX(resultados!$A$2:$ZZ$2635, 1834, MATCH($B$2, resultados!$A$1:$ZZ$1, 0))</f>
        <v/>
      </c>
      <c r="C1840">
        <f>INDEX(resultados!$A$2:$ZZ$2635, 1834, MATCH($B$3, resultados!$A$1:$ZZ$1, 0))</f>
        <v/>
      </c>
    </row>
    <row r="1841">
      <c r="A1841">
        <f>INDEX(resultados!$A$2:$ZZ$2635, 1835, MATCH($B$1, resultados!$A$1:$ZZ$1, 0))</f>
        <v/>
      </c>
      <c r="B1841">
        <f>INDEX(resultados!$A$2:$ZZ$2635, 1835, MATCH($B$2, resultados!$A$1:$ZZ$1, 0))</f>
        <v/>
      </c>
      <c r="C1841">
        <f>INDEX(resultados!$A$2:$ZZ$2635, 1835, MATCH($B$3, resultados!$A$1:$ZZ$1, 0))</f>
        <v/>
      </c>
    </row>
    <row r="1842">
      <c r="A1842">
        <f>INDEX(resultados!$A$2:$ZZ$2635, 1836, MATCH($B$1, resultados!$A$1:$ZZ$1, 0))</f>
        <v/>
      </c>
      <c r="B1842">
        <f>INDEX(resultados!$A$2:$ZZ$2635, 1836, MATCH($B$2, resultados!$A$1:$ZZ$1, 0))</f>
        <v/>
      </c>
      <c r="C1842">
        <f>INDEX(resultados!$A$2:$ZZ$2635, 1836, MATCH($B$3, resultados!$A$1:$ZZ$1, 0))</f>
        <v/>
      </c>
    </row>
    <row r="1843">
      <c r="A1843">
        <f>INDEX(resultados!$A$2:$ZZ$2635, 1837, MATCH($B$1, resultados!$A$1:$ZZ$1, 0))</f>
        <v/>
      </c>
      <c r="B1843">
        <f>INDEX(resultados!$A$2:$ZZ$2635, 1837, MATCH($B$2, resultados!$A$1:$ZZ$1, 0))</f>
        <v/>
      </c>
      <c r="C1843">
        <f>INDEX(resultados!$A$2:$ZZ$2635, 1837, MATCH($B$3, resultados!$A$1:$ZZ$1, 0))</f>
        <v/>
      </c>
    </row>
    <row r="1844">
      <c r="A1844">
        <f>INDEX(resultados!$A$2:$ZZ$2635, 1838, MATCH($B$1, resultados!$A$1:$ZZ$1, 0))</f>
        <v/>
      </c>
      <c r="B1844">
        <f>INDEX(resultados!$A$2:$ZZ$2635, 1838, MATCH($B$2, resultados!$A$1:$ZZ$1, 0))</f>
        <v/>
      </c>
      <c r="C1844">
        <f>INDEX(resultados!$A$2:$ZZ$2635, 1838, MATCH($B$3, resultados!$A$1:$ZZ$1, 0))</f>
        <v/>
      </c>
    </row>
    <row r="1845">
      <c r="A1845">
        <f>INDEX(resultados!$A$2:$ZZ$2635, 1839, MATCH($B$1, resultados!$A$1:$ZZ$1, 0))</f>
        <v/>
      </c>
      <c r="B1845">
        <f>INDEX(resultados!$A$2:$ZZ$2635, 1839, MATCH($B$2, resultados!$A$1:$ZZ$1, 0))</f>
        <v/>
      </c>
      <c r="C1845">
        <f>INDEX(resultados!$A$2:$ZZ$2635, 1839, MATCH($B$3, resultados!$A$1:$ZZ$1, 0))</f>
        <v/>
      </c>
    </row>
    <row r="1846">
      <c r="A1846">
        <f>INDEX(resultados!$A$2:$ZZ$2635, 1840, MATCH($B$1, resultados!$A$1:$ZZ$1, 0))</f>
        <v/>
      </c>
      <c r="B1846">
        <f>INDEX(resultados!$A$2:$ZZ$2635, 1840, MATCH($B$2, resultados!$A$1:$ZZ$1, 0))</f>
        <v/>
      </c>
      <c r="C1846">
        <f>INDEX(resultados!$A$2:$ZZ$2635, 1840, MATCH($B$3, resultados!$A$1:$ZZ$1, 0))</f>
        <v/>
      </c>
    </row>
    <row r="1847">
      <c r="A1847">
        <f>INDEX(resultados!$A$2:$ZZ$2635, 1841, MATCH($B$1, resultados!$A$1:$ZZ$1, 0))</f>
        <v/>
      </c>
      <c r="B1847">
        <f>INDEX(resultados!$A$2:$ZZ$2635, 1841, MATCH($B$2, resultados!$A$1:$ZZ$1, 0))</f>
        <v/>
      </c>
      <c r="C1847">
        <f>INDEX(resultados!$A$2:$ZZ$2635, 1841, MATCH($B$3, resultados!$A$1:$ZZ$1, 0))</f>
        <v/>
      </c>
    </row>
    <row r="1848">
      <c r="A1848">
        <f>INDEX(resultados!$A$2:$ZZ$2635, 1842, MATCH($B$1, resultados!$A$1:$ZZ$1, 0))</f>
        <v/>
      </c>
      <c r="B1848">
        <f>INDEX(resultados!$A$2:$ZZ$2635, 1842, MATCH($B$2, resultados!$A$1:$ZZ$1, 0))</f>
        <v/>
      </c>
      <c r="C1848">
        <f>INDEX(resultados!$A$2:$ZZ$2635, 1842, MATCH($B$3, resultados!$A$1:$ZZ$1, 0))</f>
        <v/>
      </c>
    </row>
    <row r="1849">
      <c r="A1849">
        <f>INDEX(resultados!$A$2:$ZZ$2635, 1843, MATCH($B$1, resultados!$A$1:$ZZ$1, 0))</f>
        <v/>
      </c>
      <c r="B1849">
        <f>INDEX(resultados!$A$2:$ZZ$2635, 1843, MATCH($B$2, resultados!$A$1:$ZZ$1, 0))</f>
        <v/>
      </c>
      <c r="C1849">
        <f>INDEX(resultados!$A$2:$ZZ$2635, 1843, MATCH($B$3, resultados!$A$1:$ZZ$1, 0))</f>
        <v/>
      </c>
    </row>
    <row r="1850">
      <c r="A1850">
        <f>INDEX(resultados!$A$2:$ZZ$2635, 1844, MATCH($B$1, resultados!$A$1:$ZZ$1, 0))</f>
        <v/>
      </c>
      <c r="B1850">
        <f>INDEX(resultados!$A$2:$ZZ$2635, 1844, MATCH($B$2, resultados!$A$1:$ZZ$1, 0))</f>
        <v/>
      </c>
      <c r="C1850">
        <f>INDEX(resultados!$A$2:$ZZ$2635, 1844, MATCH($B$3, resultados!$A$1:$ZZ$1, 0))</f>
        <v/>
      </c>
    </row>
    <row r="1851">
      <c r="A1851">
        <f>INDEX(resultados!$A$2:$ZZ$2635, 1845, MATCH($B$1, resultados!$A$1:$ZZ$1, 0))</f>
        <v/>
      </c>
      <c r="B1851">
        <f>INDEX(resultados!$A$2:$ZZ$2635, 1845, MATCH($B$2, resultados!$A$1:$ZZ$1, 0))</f>
        <v/>
      </c>
      <c r="C1851">
        <f>INDEX(resultados!$A$2:$ZZ$2635, 1845, MATCH($B$3, resultados!$A$1:$ZZ$1, 0))</f>
        <v/>
      </c>
    </row>
    <row r="1852">
      <c r="A1852">
        <f>INDEX(resultados!$A$2:$ZZ$2635, 1846, MATCH($B$1, resultados!$A$1:$ZZ$1, 0))</f>
        <v/>
      </c>
      <c r="B1852">
        <f>INDEX(resultados!$A$2:$ZZ$2635, 1846, MATCH($B$2, resultados!$A$1:$ZZ$1, 0))</f>
        <v/>
      </c>
      <c r="C1852">
        <f>INDEX(resultados!$A$2:$ZZ$2635, 1846, MATCH($B$3, resultados!$A$1:$ZZ$1, 0))</f>
        <v/>
      </c>
    </row>
    <row r="1853">
      <c r="A1853">
        <f>INDEX(resultados!$A$2:$ZZ$2635, 1847, MATCH($B$1, resultados!$A$1:$ZZ$1, 0))</f>
        <v/>
      </c>
      <c r="B1853">
        <f>INDEX(resultados!$A$2:$ZZ$2635, 1847, MATCH($B$2, resultados!$A$1:$ZZ$1, 0))</f>
        <v/>
      </c>
      <c r="C1853">
        <f>INDEX(resultados!$A$2:$ZZ$2635, 1847, MATCH($B$3, resultados!$A$1:$ZZ$1, 0))</f>
        <v/>
      </c>
    </row>
    <row r="1854">
      <c r="A1854">
        <f>INDEX(resultados!$A$2:$ZZ$2635, 1848, MATCH($B$1, resultados!$A$1:$ZZ$1, 0))</f>
        <v/>
      </c>
      <c r="B1854">
        <f>INDEX(resultados!$A$2:$ZZ$2635, 1848, MATCH($B$2, resultados!$A$1:$ZZ$1, 0))</f>
        <v/>
      </c>
      <c r="C1854">
        <f>INDEX(resultados!$A$2:$ZZ$2635, 1848, MATCH($B$3, resultados!$A$1:$ZZ$1, 0))</f>
        <v/>
      </c>
    </row>
    <row r="1855">
      <c r="A1855">
        <f>INDEX(resultados!$A$2:$ZZ$2635, 1849, MATCH($B$1, resultados!$A$1:$ZZ$1, 0))</f>
        <v/>
      </c>
      <c r="B1855">
        <f>INDEX(resultados!$A$2:$ZZ$2635, 1849, MATCH($B$2, resultados!$A$1:$ZZ$1, 0))</f>
        <v/>
      </c>
      <c r="C1855">
        <f>INDEX(resultados!$A$2:$ZZ$2635, 1849, MATCH($B$3, resultados!$A$1:$ZZ$1, 0))</f>
        <v/>
      </c>
    </row>
    <row r="1856">
      <c r="A1856">
        <f>INDEX(resultados!$A$2:$ZZ$2635, 1850, MATCH($B$1, resultados!$A$1:$ZZ$1, 0))</f>
        <v/>
      </c>
      <c r="B1856">
        <f>INDEX(resultados!$A$2:$ZZ$2635, 1850, MATCH($B$2, resultados!$A$1:$ZZ$1, 0))</f>
        <v/>
      </c>
      <c r="C1856">
        <f>INDEX(resultados!$A$2:$ZZ$2635, 1850, MATCH($B$3, resultados!$A$1:$ZZ$1, 0))</f>
        <v/>
      </c>
    </row>
    <row r="1857">
      <c r="A1857">
        <f>INDEX(resultados!$A$2:$ZZ$2635, 1851, MATCH($B$1, resultados!$A$1:$ZZ$1, 0))</f>
        <v/>
      </c>
      <c r="B1857">
        <f>INDEX(resultados!$A$2:$ZZ$2635, 1851, MATCH($B$2, resultados!$A$1:$ZZ$1, 0))</f>
        <v/>
      </c>
      <c r="C1857">
        <f>INDEX(resultados!$A$2:$ZZ$2635, 1851, MATCH($B$3, resultados!$A$1:$ZZ$1, 0))</f>
        <v/>
      </c>
    </row>
    <row r="1858">
      <c r="A1858">
        <f>INDEX(resultados!$A$2:$ZZ$2635, 1852, MATCH($B$1, resultados!$A$1:$ZZ$1, 0))</f>
        <v/>
      </c>
      <c r="B1858">
        <f>INDEX(resultados!$A$2:$ZZ$2635, 1852, MATCH($B$2, resultados!$A$1:$ZZ$1, 0))</f>
        <v/>
      </c>
      <c r="C1858">
        <f>INDEX(resultados!$A$2:$ZZ$2635, 1852, MATCH($B$3, resultados!$A$1:$ZZ$1, 0))</f>
        <v/>
      </c>
    </row>
    <row r="1859">
      <c r="A1859">
        <f>INDEX(resultados!$A$2:$ZZ$2635, 1853, MATCH($B$1, resultados!$A$1:$ZZ$1, 0))</f>
        <v/>
      </c>
      <c r="B1859">
        <f>INDEX(resultados!$A$2:$ZZ$2635, 1853, MATCH($B$2, resultados!$A$1:$ZZ$1, 0))</f>
        <v/>
      </c>
      <c r="C1859">
        <f>INDEX(resultados!$A$2:$ZZ$2635, 1853, MATCH($B$3, resultados!$A$1:$ZZ$1, 0))</f>
        <v/>
      </c>
    </row>
    <row r="1860">
      <c r="A1860">
        <f>INDEX(resultados!$A$2:$ZZ$2635, 1854, MATCH($B$1, resultados!$A$1:$ZZ$1, 0))</f>
        <v/>
      </c>
      <c r="B1860">
        <f>INDEX(resultados!$A$2:$ZZ$2635, 1854, MATCH($B$2, resultados!$A$1:$ZZ$1, 0))</f>
        <v/>
      </c>
      <c r="C1860">
        <f>INDEX(resultados!$A$2:$ZZ$2635, 1854, MATCH($B$3, resultados!$A$1:$ZZ$1, 0))</f>
        <v/>
      </c>
    </row>
    <row r="1861">
      <c r="A1861">
        <f>INDEX(resultados!$A$2:$ZZ$2635, 1855, MATCH($B$1, resultados!$A$1:$ZZ$1, 0))</f>
        <v/>
      </c>
      <c r="B1861">
        <f>INDEX(resultados!$A$2:$ZZ$2635, 1855, MATCH($B$2, resultados!$A$1:$ZZ$1, 0))</f>
        <v/>
      </c>
      <c r="C1861">
        <f>INDEX(resultados!$A$2:$ZZ$2635, 1855, MATCH($B$3, resultados!$A$1:$ZZ$1, 0))</f>
        <v/>
      </c>
    </row>
    <row r="1862">
      <c r="A1862">
        <f>INDEX(resultados!$A$2:$ZZ$2635, 1856, MATCH($B$1, resultados!$A$1:$ZZ$1, 0))</f>
        <v/>
      </c>
      <c r="B1862">
        <f>INDEX(resultados!$A$2:$ZZ$2635, 1856, MATCH($B$2, resultados!$A$1:$ZZ$1, 0))</f>
        <v/>
      </c>
      <c r="C1862">
        <f>INDEX(resultados!$A$2:$ZZ$2635, 1856, MATCH($B$3, resultados!$A$1:$ZZ$1, 0))</f>
        <v/>
      </c>
    </row>
    <row r="1863">
      <c r="A1863">
        <f>INDEX(resultados!$A$2:$ZZ$2635, 1857, MATCH($B$1, resultados!$A$1:$ZZ$1, 0))</f>
        <v/>
      </c>
      <c r="B1863">
        <f>INDEX(resultados!$A$2:$ZZ$2635, 1857, MATCH($B$2, resultados!$A$1:$ZZ$1, 0))</f>
        <v/>
      </c>
      <c r="C1863">
        <f>INDEX(resultados!$A$2:$ZZ$2635, 1857, MATCH($B$3, resultados!$A$1:$ZZ$1, 0))</f>
        <v/>
      </c>
    </row>
    <row r="1864">
      <c r="A1864">
        <f>INDEX(resultados!$A$2:$ZZ$2635, 1858, MATCH($B$1, resultados!$A$1:$ZZ$1, 0))</f>
        <v/>
      </c>
      <c r="B1864">
        <f>INDEX(resultados!$A$2:$ZZ$2635, 1858, MATCH($B$2, resultados!$A$1:$ZZ$1, 0))</f>
        <v/>
      </c>
      <c r="C1864">
        <f>INDEX(resultados!$A$2:$ZZ$2635, 1858, MATCH($B$3, resultados!$A$1:$ZZ$1, 0))</f>
        <v/>
      </c>
    </row>
    <row r="1865">
      <c r="A1865">
        <f>INDEX(resultados!$A$2:$ZZ$2635, 1859, MATCH($B$1, resultados!$A$1:$ZZ$1, 0))</f>
        <v/>
      </c>
      <c r="B1865">
        <f>INDEX(resultados!$A$2:$ZZ$2635, 1859, MATCH($B$2, resultados!$A$1:$ZZ$1, 0))</f>
        <v/>
      </c>
      <c r="C1865">
        <f>INDEX(resultados!$A$2:$ZZ$2635, 1859, MATCH($B$3, resultados!$A$1:$ZZ$1, 0))</f>
        <v/>
      </c>
    </row>
    <row r="1866">
      <c r="A1866">
        <f>INDEX(resultados!$A$2:$ZZ$2635, 1860, MATCH($B$1, resultados!$A$1:$ZZ$1, 0))</f>
        <v/>
      </c>
      <c r="B1866">
        <f>INDEX(resultados!$A$2:$ZZ$2635, 1860, MATCH($B$2, resultados!$A$1:$ZZ$1, 0))</f>
        <v/>
      </c>
      <c r="C1866">
        <f>INDEX(resultados!$A$2:$ZZ$2635, 1860, MATCH($B$3, resultados!$A$1:$ZZ$1, 0))</f>
        <v/>
      </c>
    </row>
    <row r="1867">
      <c r="A1867">
        <f>INDEX(resultados!$A$2:$ZZ$2635, 1861, MATCH($B$1, resultados!$A$1:$ZZ$1, 0))</f>
        <v/>
      </c>
      <c r="B1867">
        <f>INDEX(resultados!$A$2:$ZZ$2635, 1861, MATCH($B$2, resultados!$A$1:$ZZ$1, 0))</f>
        <v/>
      </c>
      <c r="C1867">
        <f>INDEX(resultados!$A$2:$ZZ$2635, 1861, MATCH($B$3, resultados!$A$1:$ZZ$1, 0))</f>
        <v/>
      </c>
    </row>
    <row r="1868">
      <c r="A1868">
        <f>INDEX(resultados!$A$2:$ZZ$2635, 1862, MATCH($B$1, resultados!$A$1:$ZZ$1, 0))</f>
        <v/>
      </c>
      <c r="B1868">
        <f>INDEX(resultados!$A$2:$ZZ$2635, 1862, MATCH($B$2, resultados!$A$1:$ZZ$1, 0))</f>
        <v/>
      </c>
      <c r="C1868">
        <f>INDEX(resultados!$A$2:$ZZ$2635, 1862, MATCH($B$3, resultados!$A$1:$ZZ$1, 0))</f>
        <v/>
      </c>
    </row>
    <row r="1869">
      <c r="A1869">
        <f>INDEX(resultados!$A$2:$ZZ$2635, 1863, MATCH($B$1, resultados!$A$1:$ZZ$1, 0))</f>
        <v/>
      </c>
      <c r="B1869">
        <f>INDEX(resultados!$A$2:$ZZ$2635, 1863, MATCH($B$2, resultados!$A$1:$ZZ$1, 0))</f>
        <v/>
      </c>
      <c r="C1869">
        <f>INDEX(resultados!$A$2:$ZZ$2635, 1863, MATCH($B$3, resultados!$A$1:$ZZ$1, 0))</f>
        <v/>
      </c>
    </row>
    <row r="1870">
      <c r="A1870">
        <f>INDEX(resultados!$A$2:$ZZ$2635, 1864, MATCH($B$1, resultados!$A$1:$ZZ$1, 0))</f>
        <v/>
      </c>
      <c r="B1870">
        <f>INDEX(resultados!$A$2:$ZZ$2635, 1864, MATCH($B$2, resultados!$A$1:$ZZ$1, 0))</f>
        <v/>
      </c>
      <c r="C1870">
        <f>INDEX(resultados!$A$2:$ZZ$2635, 1864, MATCH($B$3, resultados!$A$1:$ZZ$1, 0))</f>
        <v/>
      </c>
    </row>
    <row r="1871">
      <c r="A1871">
        <f>INDEX(resultados!$A$2:$ZZ$2635, 1865, MATCH($B$1, resultados!$A$1:$ZZ$1, 0))</f>
        <v/>
      </c>
      <c r="B1871">
        <f>INDEX(resultados!$A$2:$ZZ$2635, 1865, MATCH($B$2, resultados!$A$1:$ZZ$1, 0))</f>
        <v/>
      </c>
      <c r="C1871">
        <f>INDEX(resultados!$A$2:$ZZ$2635, 1865, MATCH($B$3, resultados!$A$1:$ZZ$1, 0))</f>
        <v/>
      </c>
    </row>
    <row r="1872">
      <c r="A1872">
        <f>INDEX(resultados!$A$2:$ZZ$2635, 1866, MATCH($B$1, resultados!$A$1:$ZZ$1, 0))</f>
        <v/>
      </c>
      <c r="B1872">
        <f>INDEX(resultados!$A$2:$ZZ$2635, 1866, MATCH($B$2, resultados!$A$1:$ZZ$1, 0))</f>
        <v/>
      </c>
      <c r="C1872">
        <f>INDEX(resultados!$A$2:$ZZ$2635, 1866, MATCH($B$3, resultados!$A$1:$ZZ$1, 0))</f>
        <v/>
      </c>
    </row>
    <row r="1873">
      <c r="A1873">
        <f>INDEX(resultados!$A$2:$ZZ$2635, 1867, MATCH($B$1, resultados!$A$1:$ZZ$1, 0))</f>
        <v/>
      </c>
      <c r="B1873">
        <f>INDEX(resultados!$A$2:$ZZ$2635, 1867, MATCH($B$2, resultados!$A$1:$ZZ$1, 0))</f>
        <v/>
      </c>
      <c r="C1873">
        <f>INDEX(resultados!$A$2:$ZZ$2635, 1867, MATCH($B$3, resultados!$A$1:$ZZ$1, 0))</f>
        <v/>
      </c>
    </row>
    <row r="1874">
      <c r="A1874">
        <f>INDEX(resultados!$A$2:$ZZ$2635, 1868, MATCH($B$1, resultados!$A$1:$ZZ$1, 0))</f>
        <v/>
      </c>
      <c r="B1874">
        <f>INDEX(resultados!$A$2:$ZZ$2635, 1868, MATCH($B$2, resultados!$A$1:$ZZ$1, 0))</f>
        <v/>
      </c>
      <c r="C1874">
        <f>INDEX(resultados!$A$2:$ZZ$2635, 1868, MATCH($B$3, resultados!$A$1:$ZZ$1, 0))</f>
        <v/>
      </c>
    </row>
    <row r="1875">
      <c r="A1875">
        <f>INDEX(resultados!$A$2:$ZZ$2635, 1869, MATCH($B$1, resultados!$A$1:$ZZ$1, 0))</f>
        <v/>
      </c>
      <c r="B1875">
        <f>INDEX(resultados!$A$2:$ZZ$2635, 1869, MATCH($B$2, resultados!$A$1:$ZZ$1, 0))</f>
        <v/>
      </c>
      <c r="C1875">
        <f>INDEX(resultados!$A$2:$ZZ$2635, 1869, MATCH($B$3, resultados!$A$1:$ZZ$1, 0))</f>
        <v/>
      </c>
    </row>
    <row r="1876">
      <c r="A1876">
        <f>INDEX(resultados!$A$2:$ZZ$2635, 1870, MATCH($B$1, resultados!$A$1:$ZZ$1, 0))</f>
        <v/>
      </c>
      <c r="B1876">
        <f>INDEX(resultados!$A$2:$ZZ$2635, 1870, MATCH($B$2, resultados!$A$1:$ZZ$1, 0))</f>
        <v/>
      </c>
      <c r="C1876">
        <f>INDEX(resultados!$A$2:$ZZ$2635, 1870, MATCH($B$3, resultados!$A$1:$ZZ$1, 0))</f>
        <v/>
      </c>
    </row>
    <row r="1877">
      <c r="A1877">
        <f>INDEX(resultados!$A$2:$ZZ$2635, 1871, MATCH($B$1, resultados!$A$1:$ZZ$1, 0))</f>
        <v/>
      </c>
      <c r="B1877">
        <f>INDEX(resultados!$A$2:$ZZ$2635, 1871, MATCH($B$2, resultados!$A$1:$ZZ$1, 0))</f>
        <v/>
      </c>
      <c r="C1877">
        <f>INDEX(resultados!$A$2:$ZZ$2635, 1871, MATCH($B$3, resultados!$A$1:$ZZ$1, 0))</f>
        <v/>
      </c>
    </row>
    <row r="1878">
      <c r="A1878">
        <f>INDEX(resultados!$A$2:$ZZ$2635, 1872, MATCH($B$1, resultados!$A$1:$ZZ$1, 0))</f>
        <v/>
      </c>
      <c r="B1878">
        <f>INDEX(resultados!$A$2:$ZZ$2635, 1872, MATCH($B$2, resultados!$A$1:$ZZ$1, 0))</f>
        <v/>
      </c>
      <c r="C1878">
        <f>INDEX(resultados!$A$2:$ZZ$2635, 1872, MATCH($B$3, resultados!$A$1:$ZZ$1, 0))</f>
        <v/>
      </c>
    </row>
    <row r="1879">
      <c r="A1879">
        <f>INDEX(resultados!$A$2:$ZZ$2635, 1873, MATCH($B$1, resultados!$A$1:$ZZ$1, 0))</f>
        <v/>
      </c>
      <c r="B1879">
        <f>INDEX(resultados!$A$2:$ZZ$2635, 1873, MATCH($B$2, resultados!$A$1:$ZZ$1, 0))</f>
        <v/>
      </c>
      <c r="C1879">
        <f>INDEX(resultados!$A$2:$ZZ$2635, 1873, MATCH($B$3, resultados!$A$1:$ZZ$1, 0))</f>
        <v/>
      </c>
    </row>
    <row r="1880">
      <c r="A1880">
        <f>INDEX(resultados!$A$2:$ZZ$2635, 1874, MATCH($B$1, resultados!$A$1:$ZZ$1, 0))</f>
        <v/>
      </c>
      <c r="B1880">
        <f>INDEX(resultados!$A$2:$ZZ$2635, 1874, MATCH($B$2, resultados!$A$1:$ZZ$1, 0))</f>
        <v/>
      </c>
      <c r="C1880">
        <f>INDEX(resultados!$A$2:$ZZ$2635, 1874, MATCH($B$3, resultados!$A$1:$ZZ$1, 0))</f>
        <v/>
      </c>
    </row>
    <row r="1881">
      <c r="A1881">
        <f>INDEX(resultados!$A$2:$ZZ$2635, 1875, MATCH($B$1, resultados!$A$1:$ZZ$1, 0))</f>
        <v/>
      </c>
      <c r="B1881">
        <f>INDEX(resultados!$A$2:$ZZ$2635, 1875, MATCH($B$2, resultados!$A$1:$ZZ$1, 0))</f>
        <v/>
      </c>
      <c r="C1881">
        <f>INDEX(resultados!$A$2:$ZZ$2635, 1875, MATCH($B$3, resultados!$A$1:$ZZ$1, 0))</f>
        <v/>
      </c>
    </row>
    <row r="1882">
      <c r="A1882">
        <f>INDEX(resultados!$A$2:$ZZ$2635, 1876, MATCH($B$1, resultados!$A$1:$ZZ$1, 0))</f>
        <v/>
      </c>
      <c r="B1882">
        <f>INDEX(resultados!$A$2:$ZZ$2635, 1876, MATCH($B$2, resultados!$A$1:$ZZ$1, 0))</f>
        <v/>
      </c>
      <c r="C1882">
        <f>INDEX(resultados!$A$2:$ZZ$2635, 1876, MATCH($B$3, resultados!$A$1:$ZZ$1, 0))</f>
        <v/>
      </c>
    </row>
    <row r="1883">
      <c r="A1883">
        <f>INDEX(resultados!$A$2:$ZZ$2635, 1877, MATCH($B$1, resultados!$A$1:$ZZ$1, 0))</f>
        <v/>
      </c>
      <c r="B1883">
        <f>INDEX(resultados!$A$2:$ZZ$2635, 1877, MATCH($B$2, resultados!$A$1:$ZZ$1, 0))</f>
        <v/>
      </c>
      <c r="C1883">
        <f>INDEX(resultados!$A$2:$ZZ$2635, 1877, MATCH($B$3, resultados!$A$1:$ZZ$1, 0))</f>
        <v/>
      </c>
    </row>
    <row r="1884">
      <c r="A1884">
        <f>INDEX(resultados!$A$2:$ZZ$2635, 1878, MATCH($B$1, resultados!$A$1:$ZZ$1, 0))</f>
        <v/>
      </c>
      <c r="B1884">
        <f>INDEX(resultados!$A$2:$ZZ$2635, 1878, MATCH($B$2, resultados!$A$1:$ZZ$1, 0))</f>
        <v/>
      </c>
      <c r="C1884">
        <f>INDEX(resultados!$A$2:$ZZ$2635, 1878, MATCH($B$3, resultados!$A$1:$ZZ$1, 0))</f>
        <v/>
      </c>
    </row>
    <row r="1885">
      <c r="A1885">
        <f>INDEX(resultados!$A$2:$ZZ$2635, 1879, MATCH($B$1, resultados!$A$1:$ZZ$1, 0))</f>
        <v/>
      </c>
      <c r="B1885">
        <f>INDEX(resultados!$A$2:$ZZ$2635, 1879, MATCH($B$2, resultados!$A$1:$ZZ$1, 0))</f>
        <v/>
      </c>
      <c r="C1885">
        <f>INDEX(resultados!$A$2:$ZZ$2635, 1879, MATCH($B$3, resultados!$A$1:$ZZ$1, 0))</f>
        <v/>
      </c>
    </row>
    <row r="1886">
      <c r="A1886">
        <f>INDEX(resultados!$A$2:$ZZ$2635, 1880, MATCH($B$1, resultados!$A$1:$ZZ$1, 0))</f>
        <v/>
      </c>
      <c r="B1886">
        <f>INDEX(resultados!$A$2:$ZZ$2635, 1880, MATCH($B$2, resultados!$A$1:$ZZ$1, 0))</f>
        <v/>
      </c>
      <c r="C1886">
        <f>INDEX(resultados!$A$2:$ZZ$2635, 1880, MATCH($B$3, resultados!$A$1:$ZZ$1, 0))</f>
        <v/>
      </c>
    </row>
    <row r="1887">
      <c r="A1887">
        <f>INDEX(resultados!$A$2:$ZZ$2635, 1881, MATCH($B$1, resultados!$A$1:$ZZ$1, 0))</f>
        <v/>
      </c>
      <c r="B1887">
        <f>INDEX(resultados!$A$2:$ZZ$2635, 1881, MATCH($B$2, resultados!$A$1:$ZZ$1, 0))</f>
        <v/>
      </c>
      <c r="C1887">
        <f>INDEX(resultados!$A$2:$ZZ$2635, 1881, MATCH($B$3, resultados!$A$1:$ZZ$1, 0))</f>
        <v/>
      </c>
    </row>
    <row r="1888">
      <c r="A1888">
        <f>INDEX(resultados!$A$2:$ZZ$2635, 1882, MATCH($B$1, resultados!$A$1:$ZZ$1, 0))</f>
        <v/>
      </c>
      <c r="B1888">
        <f>INDEX(resultados!$A$2:$ZZ$2635, 1882, MATCH($B$2, resultados!$A$1:$ZZ$1, 0))</f>
        <v/>
      </c>
      <c r="C1888">
        <f>INDEX(resultados!$A$2:$ZZ$2635, 1882, MATCH($B$3, resultados!$A$1:$ZZ$1, 0))</f>
        <v/>
      </c>
    </row>
    <row r="1889">
      <c r="A1889">
        <f>INDEX(resultados!$A$2:$ZZ$2635, 1883, MATCH($B$1, resultados!$A$1:$ZZ$1, 0))</f>
        <v/>
      </c>
      <c r="B1889">
        <f>INDEX(resultados!$A$2:$ZZ$2635, 1883, MATCH($B$2, resultados!$A$1:$ZZ$1, 0))</f>
        <v/>
      </c>
      <c r="C1889">
        <f>INDEX(resultados!$A$2:$ZZ$2635, 1883, MATCH($B$3, resultados!$A$1:$ZZ$1, 0))</f>
        <v/>
      </c>
    </row>
    <row r="1890">
      <c r="A1890">
        <f>INDEX(resultados!$A$2:$ZZ$2635, 1884, MATCH($B$1, resultados!$A$1:$ZZ$1, 0))</f>
        <v/>
      </c>
      <c r="B1890">
        <f>INDEX(resultados!$A$2:$ZZ$2635, 1884, MATCH($B$2, resultados!$A$1:$ZZ$1, 0))</f>
        <v/>
      </c>
      <c r="C1890">
        <f>INDEX(resultados!$A$2:$ZZ$2635, 1884, MATCH($B$3, resultados!$A$1:$ZZ$1, 0))</f>
        <v/>
      </c>
    </row>
    <row r="1891">
      <c r="A1891">
        <f>INDEX(resultados!$A$2:$ZZ$2635, 1885, MATCH($B$1, resultados!$A$1:$ZZ$1, 0))</f>
        <v/>
      </c>
      <c r="B1891">
        <f>INDEX(resultados!$A$2:$ZZ$2635, 1885, MATCH($B$2, resultados!$A$1:$ZZ$1, 0))</f>
        <v/>
      </c>
      <c r="C1891">
        <f>INDEX(resultados!$A$2:$ZZ$2635, 1885, MATCH($B$3, resultados!$A$1:$ZZ$1, 0))</f>
        <v/>
      </c>
    </row>
    <row r="1892">
      <c r="A1892">
        <f>INDEX(resultados!$A$2:$ZZ$2635, 1886, MATCH($B$1, resultados!$A$1:$ZZ$1, 0))</f>
        <v/>
      </c>
      <c r="B1892">
        <f>INDEX(resultados!$A$2:$ZZ$2635, 1886, MATCH($B$2, resultados!$A$1:$ZZ$1, 0))</f>
        <v/>
      </c>
      <c r="C1892">
        <f>INDEX(resultados!$A$2:$ZZ$2635, 1886, MATCH($B$3, resultados!$A$1:$ZZ$1, 0))</f>
        <v/>
      </c>
    </row>
    <row r="1893">
      <c r="A1893">
        <f>INDEX(resultados!$A$2:$ZZ$2635, 1887, MATCH($B$1, resultados!$A$1:$ZZ$1, 0))</f>
        <v/>
      </c>
      <c r="B1893">
        <f>INDEX(resultados!$A$2:$ZZ$2635, 1887, MATCH($B$2, resultados!$A$1:$ZZ$1, 0))</f>
        <v/>
      </c>
      <c r="C1893">
        <f>INDEX(resultados!$A$2:$ZZ$2635, 1887, MATCH($B$3, resultados!$A$1:$ZZ$1, 0))</f>
        <v/>
      </c>
    </row>
    <row r="1894">
      <c r="A1894">
        <f>INDEX(resultados!$A$2:$ZZ$2635, 1888, MATCH($B$1, resultados!$A$1:$ZZ$1, 0))</f>
        <v/>
      </c>
      <c r="B1894">
        <f>INDEX(resultados!$A$2:$ZZ$2635, 1888, MATCH($B$2, resultados!$A$1:$ZZ$1, 0))</f>
        <v/>
      </c>
      <c r="C1894">
        <f>INDEX(resultados!$A$2:$ZZ$2635, 1888, MATCH($B$3, resultados!$A$1:$ZZ$1, 0))</f>
        <v/>
      </c>
    </row>
    <row r="1895">
      <c r="A1895">
        <f>INDEX(resultados!$A$2:$ZZ$2635, 1889, MATCH($B$1, resultados!$A$1:$ZZ$1, 0))</f>
        <v/>
      </c>
      <c r="B1895">
        <f>INDEX(resultados!$A$2:$ZZ$2635, 1889, MATCH($B$2, resultados!$A$1:$ZZ$1, 0))</f>
        <v/>
      </c>
      <c r="C1895">
        <f>INDEX(resultados!$A$2:$ZZ$2635, 1889, MATCH($B$3, resultados!$A$1:$ZZ$1, 0))</f>
        <v/>
      </c>
    </row>
    <row r="1896">
      <c r="A1896">
        <f>INDEX(resultados!$A$2:$ZZ$2635, 1890, MATCH($B$1, resultados!$A$1:$ZZ$1, 0))</f>
        <v/>
      </c>
      <c r="B1896">
        <f>INDEX(resultados!$A$2:$ZZ$2635, 1890, MATCH($B$2, resultados!$A$1:$ZZ$1, 0))</f>
        <v/>
      </c>
      <c r="C1896">
        <f>INDEX(resultados!$A$2:$ZZ$2635, 1890, MATCH($B$3, resultados!$A$1:$ZZ$1, 0))</f>
        <v/>
      </c>
    </row>
    <row r="1897">
      <c r="A1897">
        <f>INDEX(resultados!$A$2:$ZZ$2635, 1891, MATCH($B$1, resultados!$A$1:$ZZ$1, 0))</f>
        <v/>
      </c>
      <c r="B1897">
        <f>INDEX(resultados!$A$2:$ZZ$2635, 1891, MATCH($B$2, resultados!$A$1:$ZZ$1, 0))</f>
        <v/>
      </c>
      <c r="C1897">
        <f>INDEX(resultados!$A$2:$ZZ$2635, 1891, MATCH($B$3, resultados!$A$1:$ZZ$1, 0))</f>
        <v/>
      </c>
    </row>
    <row r="1898">
      <c r="A1898">
        <f>INDEX(resultados!$A$2:$ZZ$2635, 1892, MATCH($B$1, resultados!$A$1:$ZZ$1, 0))</f>
        <v/>
      </c>
      <c r="B1898">
        <f>INDEX(resultados!$A$2:$ZZ$2635, 1892, MATCH($B$2, resultados!$A$1:$ZZ$1, 0))</f>
        <v/>
      </c>
      <c r="C1898">
        <f>INDEX(resultados!$A$2:$ZZ$2635, 1892, MATCH($B$3, resultados!$A$1:$ZZ$1, 0))</f>
        <v/>
      </c>
    </row>
    <row r="1899">
      <c r="A1899">
        <f>INDEX(resultados!$A$2:$ZZ$2635, 1893, MATCH($B$1, resultados!$A$1:$ZZ$1, 0))</f>
        <v/>
      </c>
      <c r="B1899">
        <f>INDEX(resultados!$A$2:$ZZ$2635, 1893, MATCH($B$2, resultados!$A$1:$ZZ$1, 0))</f>
        <v/>
      </c>
      <c r="C1899">
        <f>INDEX(resultados!$A$2:$ZZ$2635, 1893, MATCH($B$3, resultados!$A$1:$ZZ$1, 0))</f>
        <v/>
      </c>
    </row>
    <row r="1900">
      <c r="A1900">
        <f>INDEX(resultados!$A$2:$ZZ$2635, 1894, MATCH($B$1, resultados!$A$1:$ZZ$1, 0))</f>
        <v/>
      </c>
      <c r="B1900">
        <f>INDEX(resultados!$A$2:$ZZ$2635, 1894, MATCH($B$2, resultados!$A$1:$ZZ$1, 0))</f>
        <v/>
      </c>
      <c r="C1900">
        <f>INDEX(resultados!$A$2:$ZZ$2635, 1894, MATCH($B$3, resultados!$A$1:$ZZ$1, 0))</f>
        <v/>
      </c>
    </row>
    <row r="1901">
      <c r="A1901">
        <f>INDEX(resultados!$A$2:$ZZ$2635, 1895, MATCH($B$1, resultados!$A$1:$ZZ$1, 0))</f>
        <v/>
      </c>
      <c r="B1901">
        <f>INDEX(resultados!$A$2:$ZZ$2635, 1895, MATCH($B$2, resultados!$A$1:$ZZ$1, 0))</f>
        <v/>
      </c>
      <c r="C1901">
        <f>INDEX(resultados!$A$2:$ZZ$2635, 1895, MATCH($B$3, resultados!$A$1:$ZZ$1, 0))</f>
        <v/>
      </c>
    </row>
    <row r="1902">
      <c r="A1902">
        <f>INDEX(resultados!$A$2:$ZZ$2635, 1896, MATCH($B$1, resultados!$A$1:$ZZ$1, 0))</f>
        <v/>
      </c>
      <c r="B1902">
        <f>INDEX(resultados!$A$2:$ZZ$2635, 1896, MATCH($B$2, resultados!$A$1:$ZZ$1, 0))</f>
        <v/>
      </c>
      <c r="C1902">
        <f>INDEX(resultados!$A$2:$ZZ$2635, 1896, MATCH($B$3, resultados!$A$1:$ZZ$1, 0))</f>
        <v/>
      </c>
    </row>
    <row r="1903">
      <c r="A1903">
        <f>INDEX(resultados!$A$2:$ZZ$2635, 1897, MATCH($B$1, resultados!$A$1:$ZZ$1, 0))</f>
        <v/>
      </c>
      <c r="B1903">
        <f>INDEX(resultados!$A$2:$ZZ$2635, 1897, MATCH($B$2, resultados!$A$1:$ZZ$1, 0))</f>
        <v/>
      </c>
      <c r="C1903">
        <f>INDEX(resultados!$A$2:$ZZ$2635, 1897, MATCH($B$3, resultados!$A$1:$ZZ$1, 0))</f>
        <v/>
      </c>
    </row>
    <row r="1904">
      <c r="A1904">
        <f>INDEX(resultados!$A$2:$ZZ$2635, 1898, MATCH($B$1, resultados!$A$1:$ZZ$1, 0))</f>
        <v/>
      </c>
      <c r="B1904">
        <f>INDEX(resultados!$A$2:$ZZ$2635, 1898, MATCH($B$2, resultados!$A$1:$ZZ$1, 0))</f>
        <v/>
      </c>
      <c r="C1904">
        <f>INDEX(resultados!$A$2:$ZZ$2635, 1898, MATCH($B$3, resultados!$A$1:$ZZ$1, 0))</f>
        <v/>
      </c>
    </row>
    <row r="1905">
      <c r="A1905">
        <f>INDEX(resultados!$A$2:$ZZ$2635, 1899, MATCH($B$1, resultados!$A$1:$ZZ$1, 0))</f>
        <v/>
      </c>
      <c r="B1905">
        <f>INDEX(resultados!$A$2:$ZZ$2635, 1899, MATCH($B$2, resultados!$A$1:$ZZ$1, 0))</f>
        <v/>
      </c>
      <c r="C1905">
        <f>INDEX(resultados!$A$2:$ZZ$2635, 1899, MATCH($B$3, resultados!$A$1:$ZZ$1, 0))</f>
        <v/>
      </c>
    </row>
    <row r="1906">
      <c r="A1906">
        <f>INDEX(resultados!$A$2:$ZZ$2635, 1900, MATCH($B$1, resultados!$A$1:$ZZ$1, 0))</f>
        <v/>
      </c>
      <c r="B1906">
        <f>INDEX(resultados!$A$2:$ZZ$2635, 1900, MATCH($B$2, resultados!$A$1:$ZZ$1, 0))</f>
        <v/>
      </c>
      <c r="C1906">
        <f>INDEX(resultados!$A$2:$ZZ$2635, 1900, MATCH($B$3, resultados!$A$1:$ZZ$1, 0))</f>
        <v/>
      </c>
    </row>
    <row r="1907">
      <c r="A1907">
        <f>INDEX(resultados!$A$2:$ZZ$2635, 1901, MATCH($B$1, resultados!$A$1:$ZZ$1, 0))</f>
        <v/>
      </c>
      <c r="B1907">
        <f>INDEX(resultados!$A$2:$ZZ$2635, 1901, MATCH($B$2, resultados!$A$1:$ZZ$1, 0))</f>
        <v/>
      </c>
      <c r="C1907">
        <f>INDEX(resultados!$A$2:$ZZ$2635, 1901, MATCH($B$3, resultados!$A$1:$ZZ$1, 0))</f>
        <v/>
      </c>
    </row>
    <row r="1908">
      <c r="A1908">
        <f>INDEX(resultados!$A$2:$ZZ$2635, 1902, MATCH($B$1, resultados!$A$1:$ZZ$1, 0))</f>
        <v/>
      </c>
      <c r="B1908">
        <f>INDEX(resultados!$A$2:$ZZ$2635, 1902, MATCH($B$2, resultados!$A$1:$ZZ$1, 0))</f>
        <v/>
      </c>
      <c r="C1908">
        <f>INDEX(resultados!$A$2:$ZZ$2635, 1902, MATCH($B$3, resultados!$A$1:$ZZ$1, 0))</f>
        <v/>
      </c>
    </row>
    <row r="1909">
      <c r="A1909">
        <f>INDEX(resultados!$A$2:$ZZ$2635, 1903, MATCH($B$1, resultados!$A$1:$ZZ$1, 0))</f>
        <v/>
      </c>
      <c r="B1909">
        <f>INDEX(resultados!$A$2:$ZZ$2635, 1903, MATCH($B$2, resultados!$A$1:$ZZ$1, 0))</f>
        <v/>
      </c>
      <c r="C1909">
        <f>INDEX(resultados!$A$2:$ZZ$2635, 1903, MATCH($B$3, resultados!$A$1:$ZZ$1, 0))</f>
        <v/>
      </c>
    </row>
    <row r="1910">
      <c r="A1910">
        <f>INDEX(resultados!$A$2:$ZZ$2635, 1904, MATCH($B$1, resultados!$A$1:$ZZ$1, 0))</f>
        <v/>
      </c>
      <c r="B1910">
        <f>INDEX(resultados!$A$2:$ZZ$2635, 1904, MATCH($B$2, resultados!$A$1:$ZZ$1, 0))</f>
        <v/>
      </c>
      <c r="C1910">
        <f>INDEX(resultados!$A$2:$ZZ$2635, 1904, MATCH($B$3, resultados!$A$1:$ZZ$1, 0))</f>
        <v/>
      </c>
    </row>
    <row r="1911">
      <c r="A1911">
        <f>INDEX(resultados!$A$2:$ZZ$2635, 1905, MATCH($B$1, resultados!$A$1:$ZZ$1, 0))</f>
        <v/>
      </c>
      <c r="B1911">
        <f>INDEX(resultados!$A$2:$ZZ$2635, 1905, MATCH($B$2, resultados!$A$1:$ZZ$1, 0))</f>
        <v/>
      </c>
      <c r="C1911">
        <f>INDEX(resultados!$A$2:$ZZ$2635, 1905, MATCH($B$3, resultados!$A$1:$ZZ$1, 0))</f>
        <v/>
      </c>
    </row>
    <row r="1912">
      <c r="A1912">
        <f>INDEX(resultados!$A$2:$ZZ$2635, 1906, MATCH($B$1, resultados!$A$1:$ZZ$1, 0))</f>
        <v/>
      </c>
      <c r="B1912">
        <f>INDEX(resultados!$A$2:$ZZ$2635, 1906, MATCH($B$2, resultados!$A$1:$ZZ$1, 0))</f>
        <v/>
      </c>
      <c r="C1912">
        <f>INDEX(resultados!$A$2:$ZZ$2635, 1906, MATCH($B$3, resultados!$A$1:$ZZ$1, 0))</f>
        <v/>
      </c>
    </row>
    <row r="1913">
      <c r="A1913">
        <f>INDEX(resultados!$A$2:$ZZ$2635, 1907, MATCH($B$1, resultados!$A$1:$ZZ$1, 0))</f>
        <v/>
      </c>
      <c r="B1913">
        <f>INDEX(resultados!$A$2:$ZZ$2635, 1907, MATCH($B$2, resultados!$A$1:$ZZ$1, 0))</f>
        <v/>
      </c>
      <c r="C1913">
        <f>INDEX(resultados!$A$2:$ZZ$2635, 1907, MATCH($B$3, resultados!$A$1:$ZZ$1, 0))</f>
        <v/>
      </c>
    </row>
    <row r="1914">
      <c r="A1914">
        <f>INDEX(resultados!$A$2:$ZZ$2635, 1908, MATCH($B$1, resultados!$A$1:$ZZ$1, 0))</f>
        <v/>
      </c>
      <c r="B1914">
        <f>INDEX(resultados!$A$2:$ZZ$2635, 1908, MATCH($B$2, resultados!$A$1:$ZZ$1, 0))</f>
        <v/>
      </c>
      <c r="C1914">
        <f>INDEX(resultados!$A$2:$ZZ$2635, 1908, MATCH($B$3, resultados!$A$1:$ZZ$1, 0))</f>
        <v/>
      </c>
    </row>
    <row r="1915">
      <c r="A1915">
        <f>INDEX(resultados!$A$2:$ZZ$2635, 1909, MATCH($B$1, resultados!$A$1:$ZZ$1, 0))</f>
        <v/>
      </c>
      <c r="B1915">
        <f>INDEX(resultados!$A$2:$ZZ$2635, 1909, MATCH($B$2, resultados!$A$1:$ZZ$1, 0))</f>
        <v/>
      </c>
      <c r="C1915">
        <f>INDEX(resultados!$A$2:$ZZ$2635, 1909, MATCH($B$3, resultados!$A$1:$ZZ$1, 0))</f>
        <v/>
      </c>
    </row>
    <row r="1916">
      <c r="A1916">
        <f>INDEX(resultados!$A$2:$ZZ$2635, 1910, MATCH($B$1, resultados!$A$1:$ZZ$1, 0))</f>
        <v/>
      </c>
      <c r="B1916">
        <f>INDEX(resultados!$A$2:$ZZ$2635, 1910, MATCH($B$2, resultados!$A$1:$ZZ$1, 0))</f>
        <v/>
      </c>
      <c r="C1916">
        <f>INDEX(resultados!$A$2:$ZZ$2635, 1910, MATCH($B$3, resultados!$A$1:$ZZ$1, 0))</f>
        <v/>
      </c>
    </row>
    <row r="1917">
      <c r="A1917">
        <f>INDEX(resultados!$A$2:$ZZ$2635, 1911, MATCH($B$1, resultados!$A$1:$ZZ$1, 0))</f>
        <v/>
      </c>
      <c r="B1917">
        <f>INDEX(resultados!$A$2:$ZZ$2635, 1911, MATCH($B$2, resultados!$A$1:$ZZ$1, 0))</f>
        <v/>
      </c>
      <c r="C1917">
        <f>INDEX(resultados!$A$2:$ZZ$2635, 1911, MATCH($B$3, resultados!$A$1:$ZZ$1, 0))</f>
        <v/>
      </c>
    </row>
    <row r="1918">
      <c r="A1918">
        <f>INDEX(resultados!$A$2:$ZZ$2635, 1912, MATCH($B$1, resultados!$A$1:$ZZ$1, 0))</f>
        <v/>
      </c>
      <c r="B1918">
        <f>INDEX(resultados!$A$2:$ZZ$2635, 1912, MATCH($B$2, resultados!$A$1:$ZZ$1, 0))</f>
        <v/>
      </c>
      <c r="C1918">
        <f>INDEX(resultados!$A$2:$ZZ$2635, 1912, MATCH($B$3, resultados!$A$1:$ZZ$1, 0))</f>
        <v/>
      </c>
    </row>
    <row r="1919">
      <c r="A1919">
        <f>INDEX(resultados!$A$2:$ZZ$2635, 1913, MATCH($B$1, resultados!$A$1:$ZZ$1, 0))</f>
        <v/>
      </c>
      <c r="B1919">
        <f>INDEX(resultados!$A$2:$ZZ$2635, 1913, MATCH($B$2, resultados!$A$1:$ZZ$1, 0))</f>
        <v/>
      </c>
      <c r="C1919">
        <f>INDEX(resultados!$A$2:$ZZ$2635, 1913, MATCH($B$3, resultados!$A$1:$ZZ$1, 0))</f>
        <v/>
      </c>
    </row>
    <row r="1920">
      <c r="A1920">
        <f>INDEX(resultados!$A$2:$ZZ$2635, 1914, MATCH($B$1, resultados!$A$1:$ZZ$1, 0))</f>
        <v/>
      </c>
      <c r="B1920">
        <f>INDEX(resultados!$A$2:$ZZ$2635, 1914, MATCH($B$2, resultados!$A$1:$ZZ$1, 0))</f>
        <v/>
      </c>
      <c r="C1920">
        <f>INDEX(resultados!$A$2:$ZZ$2635, 1914, MATCH($B$3, resultados!$A$1:$ZZ$1, 0))</f>
        <v/>
      </c>
    </row>
    <row r="1921">
      <c r="A1921">
        <f>INDEX(resultados!$A$2:$ZZ$2635, 1915, MATCH($B$1, resultados!$A$1:$ZZ$1, 0))</f>
        <v/>
      </c>
      <c r="B1921">
        <f>INDEX(resultados!$A$2:$ZZ$2635, 1915, MATCH($B$2, resultados!$A$1:$ZZ$1, 0))</f>
        <v/>
      </c>
      <c r="C1921">
        <f>INDEX(resultados!$A$2:$ZZ$2635, 1915, MATCH($B$3, resultados!$A$1:$ZZ$1, 0))</f>
        <v/>
      </c>
    </row>
    <row r="1922">
      <c r="A1922">
        <f>INDEX(resultados!$A$2:$ZZ$2635, 1916, MATCH($B$1, resultados!$A$1:$ZZ$1, 0))</f>
        <v/>
      </c>
      <c r="B1922">
        <f>INDEX(resultados!$A$2:$ZZ$2635, 1916, MATCH($B$2, resultados!$A$1:$ZZ$1, 0))</f>
        <v/>
      </c>
      <c r="C1922">
        <f>INDEX(resultados!$A$2:$ZZ$2635, 1916, MATCH($B$3, resultados!$A$1:$ZZ$1, 0))</f>
        <v/>
      </c>
    </row>
    <row r="1923">
      <c r="A1923">
        <f>INDEX(resultados!$A$2:$ZZ$2635, 1917, MATCH($B$1, resultados!$A$1:$ZZ$1, 0))</f>
        <v/>
      </c>
      <c r="B1923">
        <f>INDEX(resultados!$A$2:$ZZ$2635, 1917, MATCH($B$2, resultados!$A$1:$ZZ$1, 0))</f>
        <v/>
      </c>
      <c r="C1923">
        <f>INDEX(resultados!$A$2:$ZZ$2635, 1917, MATCH($B$3, resultados!$A$1:$ZZ$1, 0))</f>
        <v/>
      </c>
    </row>
    <row r="1924">
      <c r="A1924">
        <f>INDEX(resultados!$A$2:$ZZ$2635, 1918, MATCH($B$1, resultados!$A$1:$ZZ$1, 0))</f>
        <v/>
      </c>
      <c r="B1924">
        <f>INDEX(resultados!$A$2:$ZZ$2635, 1918, MATCH($B$2, resultados!$A$1:$ZZ$1, 0))</f>
        <v/>
      </c>
      <c r="C1924">
        <f>INDEX(resultados!$A$2:$ZZ$2635, 1918, MATCH($B$3, resultados!$A$1:$ZZ$1, 0))</f>
        <v/>
      </c>
    </row>
    <row r="1925">
      <c r="A1925">
        <f>INDEX(resultados!$A$2:$ZZ$2635, 1919, MATCH($B$1, resultados!$A$1:$ZZ$1, 0))</f>
        <v/>
      </c>
      <c r="B1925">
        <f>INDEX(resultados!$A$2:$ZZ$2635, 1919, MATCH($B$2, resultados!$A$1:$ZZ$1, 0))</f>
        <v/>
      </c>
      <c r="C1925">
        <f>INDEX(resultados!$A$2:$ZZ$2635, 1919, MATCH($B$3, resultados!$A$1:$ZZ$1, 0))</f>
        <v/>
      </c>
    </row>
    <row r="1926">
      <c r="A1926">
        <f>INDEX(resultados!$A$2:$ZZ$2635, 1920, MATCH($B$1, resultados!$A$1:$ZZ$1, 0))</f>
        <v/>
      </c>
      <c r="B1926">
        <f>INDEX(resultados!$A$2:$ZZ$2635, 1920, MATCH($B$2, resultados!$A$1:$ZZ$1, 0))</f>
        <v/>
      </c>
      <c r="C1926">
        <f>INDEX(resultados!$A$2:$ZZ$2635, 1920, MATCH($B$3, resultados!$A$1:$ZZ$1, 0))</f>
        <v/>
      </c>
    </row>
    <row r="1927">
      <c r="A1927">
        <f>INDEX(resultados!$A$2:$ZZ$2635, 1921, MATCH($B$1, resultados!$A$1:$ZZ$1, 0))</f>
        <v/>
      </c>
      <c r="B1927">
        <f>INDEX(resultados!$A$2:$ZZ$2635, 1921, MATCH($B$2, resultados!$A$1:$ZZ$1, 0))</f>
        <v/>
      </c>
      <c r="C1927">
        <f>INDEX(resultados!$A$2:$ZZ$2635, 1921, MATCH($B$3, resultados!$A$1:$ZZ$1, 0))</f>
        <v/>
      </c>
    </row>
    <row r="1928">
      <c r="A1928">
        <f>INDEX(resultados!$A$2:$ZZ$2635, 1922, MATCH($B$1, resultados!$A$1:$ZZ$1, 0))</f>
        <v/>
      </c>
      <c r="B1928">
        <f>INDEX(resultados!$A$2:$ZZ$2635, 1922, MATCH($B$2, resultados!$A$1:$ZZ$1, 0))</f>
        <v/>
      </c>
      <c r="C1928">
        <f>INDEX(resultados!$A$2:$ZZ$2635, 1922, MATCH($B$3, resultados!$A$1:$ZZ$1, 0))</f>
        <v/>
      </c>
    </row>
    <row r="1929">
      <c r="A1929">
        <f>INDEX(resultados!$A$2:$ZZ$2635, 1923, MATCH($B$1, resultados!$A$1:$ZZ$1, 0))</f>
        <v/>
      </c>
      <c r="B1929">
        <f>INDEX(resultados!$A$2:$ZZ$2635, 1923, MATCH($B$2, resultados!$A$1:$ZZ$1, 0))</f>
        <v/>
      </c>
      <c r="C1929">
        <f>INDEX(resultados!$A$2:$ZZ$2635, 1923, MATCH($B$3, resultados!$A$1:$ZZ$1, 0))</f>
        <v/>
      </c>
    </row>
    <row r="1930">
      <c r="A1930">
        <f>INDEX(resultados!$A$2:$ZZ$2635, 1924, MATCH($B$1, resultados!$A$1:$ZZ$1, 0))</f>
        <v/>
      </c>
      <c r="B1930">
        <f>INDEX(resultados!$A$2:$ZZ$2635, 1924, MATCH($B$2, resultados!$A$1:$ZZ$1, 0))</f>
        <v/>
      </c>
      <c r="C1930">
        <f>INDEX(resultados!$A$2:$ZZ$2635, 1924, MATCH($B$3, resultados!$A$1:$ZZ$1, 0))</f>
        <v/>
      </c>
    </row>
    <row r="1931">
      <c r="A1931">
        <f>INDEX(resultados!$A$2:$ZZ$2635, 1925, MATCH($B$1, resultados!$A$1:$ZZ$1, 0))</f>
        <v/>
      </c>
      <c r="B1931">
        <f>INDEX(resultados!$A$2:$ZZ$2635, 1925, MATCH($B$2, resultados!$A$1:$ZZ$1, 0))</f>
        <v/>
      </c>
      <c r="C1931">
        <f>INDEX(resultados!$A$2:$ZZ$2635, 1925, MATCH($B$3, resultados!$A$1:$ZZ$1, 0))</f>
        <v/>
      </c>
    </row>
    <row r="1932">
      <c r="A1932">
        <f>INDEX(resultados!$A$2:$ZZ$2635, 1926, MATCH($B$1, resultados!$A$1:$ZZ$1, 0))</f>
        <v/>
      </c>
      <c r="B1932">
        <f>INDEX(resultados!$A$2:$ZZ$2635, 1926, MATCH($B$2, resultados!$A$1:$ZZ$1, 0))</f>
        <v/>
      </c>
      <c r="C1932">
        <f>INDEX(resultados!$A$2:$ZZ$2635, 1926, MATCH($B$3, resultados!$A$1:$ZZ$1, 0))</f>
        <v/>
      </c>
    </row>
    <row r="1933">
      <c r="A1933">
        <f>INDEX(resultados!$A$2:$ZZ$2635, 1927, MATCH($B$1, resultados!$A$1:$ZZ$1, 0))</f>
        <v/>
      </c>
      <c r="B1933">
        <f>INDEX(resultados!$A$2:$ZZ$2635, 1927, MATCH($B$2, resultados!$A$1:$ZZ$1, 0))</f>
        <v/>
      </c>
      <c r="C1933">
        <f>INDEX(resultados!$A$2:$ZZ$2635, 1927, MATCH($B$3, resultados!$A$1:$ZZ$1, 0))</f>
        <v/>
      </c>
    </row>
    <row r="1934">
      <c r="A1934">
        <f>INDEX(resultados!$A$2:$ZZ$2635, 1928, MATCH($B$1, resultados!$A$1:$ZZ$1, 0))</f>
        <v/>
      </c>
      <c r="B1934">
        <f>INDEX(resultados!$A$2:$ZZ$2635, 1928, MATCH($B$2, resultados!$A$1:$ZZ$1, 0))</f>
        <v/>
      </c>
      <c r="C1934">
        <f>INDEX(resultados!$A$2:$ZZ$2635, 1928, MATCH($B$3, resultados!$A$1:$ZZ$1, 0))</f>
        <v/>
      </c>
    </row>
    <row r="1935">
      <c r="A1935">
        <f>INDEX(resultados!$A$2:$ZZ$2635, 1929, MATCH($B$1, resultados!$A$1:$ZZ$1, 0))</f>
        <v/>
      </c>
      <c r="B1935">
        <f>INDEX(resultados!$A$2:$ZZ$2635, 1929, MATCH($B$2, resultados!$A$1:$ZZ$1, 0))</f>
        <v/>
      </c>
      <c r="C1935">
        <f>INDEX(resultados!$A$2:$ZZ$2635, 1929, MATCH($B$3, resultados!$A$1:$ZZ$1, 0))</f>
        <v/>
      </c>
    </row>
    <row r="1936">
      <c r="A1936">
        <f>INDEX(resultados!$A$2:$ZZ$2635, 1930, MATCH($B$1, resultados!$A$1:$ZZ$1, 0))</f>
        <v/>
      </c>
      <c r="B1936">
        <f>INDEX(resultados!$A$2:$ZZ$2635, 1930, MATCH($B$2, resultados!$A$1:$ZZ$1, 0))</f>
        <v/>
      </c>
      <c r="C1936">
        <f>INDEX(resultados!$A$2:$ZZ$2635, 1930, MATCH($B$3, resultados!$A$1:$ZZ$1, 0))</f>
        <v/>
      </c>
    </row>
    <row r="1937">
      <c r="A1937">
        <f>INDEX(resultados!$A$2:$ZZ$2635, 1931, MATCH($B$1, resultados!$A$1:$ZZ$1, 0))</f>
        <v/>
      </c>
      <c r="B1937">
        <f>INDEX(resultados!$A$2:$ZZ$2635, 1931, MATCH($B$2, resultados!$A$1:$ZZ$1, 0))</f>
        <v/>
      </c>
      <c r="C1937">
        <f>INDEX(resultados!$A$2:$ZZ$2635, 1931, MATCH($B$3, resultados!$A$1:$ZZ$1, 0))</f>
        <v/>
      </c>
    </row>
    <row r="1938">
      <c r="A1938">
        <f>INDEX(resultados!$A$2:$ZZ$2635, 1932, MATCH($B$1, resultados!$A$1:$ZZ$1, 0))</f>
        <v/>
      </c>
      <c r="B1938">
        <f>INDEX(resultados!$A$2:$ZZ$2635, 1932, MATCH($B$2, resultados!$A$1:$ZZ$1, 0))</f>
        <v/>
      </c>
      <c r="C1938">
        <f>INDEX(resultados!$A$2:$ZZ$2635, 1932, MATCH($B$3, resultados!$A$1:$ZZ$1, 0))</f>
        <v/>
      </c>
    </row>
    <row r="1939">
      <c r="A1939">
        <f>INDEX(resultados!$A$2:$ZZ$2635, 1933, MATCH($B$1, resultados!$A$1:$ZZ$1, 0))</f>
        <v/>
      </c>
      <c r="B1939">
        <f>INDEX(resultados!$A$2:$ZZ$2635, 1933, MATCH($B$2, resultados!$A$1:$ZZ$1, 0))</f>
        <v/>
      </c>
      <c r="C1939">
        <f>INDEX(resultados!$A$2:$ZZ$2635, 1933, MATCH($B$3, resultados!$A$1:$ZZ$1, 0))</f>
        <v/>
      </c>
    </row>
    <row r="1940">
      <c r="A1940">
        <f>INDEX(resultados!$A$2:$ZZ$2635, 1934, MATCH($B$1, resultados!$A$1:$ZZ$1, 0))</f>
        <v/>
      </c>
      <c r="B1940">
        <f>INDEX(resultados!$A$2:$ZZ$2635, 1934, MATCH($B$2, resultados!$A$1:$ZZ$1, 0))</f>
        <v/>
      </c>
      <c r="C1940">
        <f>INDEX(resultados!$A$2:$ZZ$2635, 1934, MATCH($B$3, resultados!$A$1:$ZZ$1, 0))</f>
        <v/>
      </c>
    </row>
    <row r="1941">
      <c r="A1941">
        <f>INDEX(resultados!$A$2:$ZZ$2635, 1935, MATCH($B$1, resultados!$A$1:$ZZ$1, 0))</f>
        <v/>
      </c>
      <c r="B1941">
        <f>INDEX(resultados!$A$2:$ZZ$2635, 1935, MATCH($B$2, resultados!$A$1:$ZZ$1, 0))</f>
        <v/>
      </c>
      <c r="C1941">
        <f>INDEX(resultados!$A$2:$ZZ$2635, 1935, MATCH($B$3, resultados!$A$1:$ZZ$1, 0))</f>
        <v/>
      </c>
    </row>
    <row r="1942">
      <c r="A1942">
        <f>INDEX(resultados!$A$2:$ZZ$2635, 1936, MATCH($B$1, resultados!$A$1:$ZZ$1, 0))</f>
        <v/>
      </c>
      <c r="B1942">
        <f>INDEX(resultados!$A$2:$ZZ$2635, 1936, MATCH($B$2, resultados!$A$1:$ZZ$1, 0))</f>
        <v/>
      </c>
      <c r="C1942">
        <f>INDEX(resultados!$A$2:$ZZ$2635, 1936, MATCH($B$3, resultados!$A$1:$ZZ$1, 0))</f>
        <v/>
      </c>
    </row>
    <row r="1943">
      <c r="A1943">
        <f>INDEX(resultados!$A$2:$ZZ$2635, 1937, MATCH($B$1, resultados!$A$1:$ZZ$1, 0))</f>
        <v/>
      </c>
      <c r="B1943">
        <f>INDEX(resultados!$A$2:$ZZ$2635, 1937, MATCH($B$2, resultados!$A$1:$ZZ$1, 0))</f>
        <v/>
      </c>
      <c r="C1943">
        <f>INDEX(resultados!$A$2:$ZZ$2635, 1937, MATCH($B$3, resultados!$A$1:$ZZ$1, 0))</f>
        <v/>
      </c>
    </row>
    <row r="1944">
      <c r="A1944">
        <f>INDEX(resultados!$A$2:$ZZ$2635, 1938, MATCH($B$1, resultados!$A$1:$ZZ$1, 0))</f>
        <v/>
      </c>
      <c r="B1944">
        <f>INDEX(resultados!$A$2:$ZZ$2635, 1938, MATCH($B$2, resultados!$A$1:$ZZ$1, 0))</f>
        <v/>
      </c>
      <c r="C1944">
        <f>INDEX(resultados!$A$2:$ZZ$2635, 1938, MATCH($B$3, resultados!$A$1:$ZZ$1, 0))</f>
        <v/>
      </c>
    </row>
    <row r="1945">
      <c r="A1945">
        <f>INDEX(resultados!$A$2:$ZZ$2635, 1939, MATCH($B$1, resultados!$A$1:$ZZ$1, 0))</f>
        <v/>
      </c>
      <c r="B1945">
        <f>INDEX(resultados!$A$2:$ZZ$2635, 1939, MATCH($B$2, resultados!$A$1:$ZZ$1, 0))</f>
        <v/>
      </c>
      <c r="C1945">
        <f>INDEX(resultados!$A$2:$ZZ$2635, 1939, MATCH($B$3, resultados!$A$1:$ZZ$1, 0))</f>
        <v/>
      </c>
    </row>
    <row r="1946">
      <c r="A1946">
        <f>INDEX(resultados!$A$2:$ZZ$2635, 1940, MATCH($B$1, resultados!$A$1:$ZZ$1, 0))</f>
        <v/>
      </c>
      <c r="B1946">
        <f>INDEX(resultados!$A$2:$ZZ$2635, 1940, MATCH($B$2, resultados!$A$1:$ZZ$1, 0))</f>
        <v/>
      </c>
      <c r="C1946">
        <f>INDEX(resultados!$A$2:$ZZ$2635, 1940, MATCH($B$3, resultados!$A$1:$ZZ$1, 0))</f>
        <v/>
      </c>
    </row>
    <row r="1947">
      <c r="A1947">
        <f>INDEX(resultados!$A$2:$ZZ$2635, 1941, MATCH($B$1, resultados!$A$1:$ZZ$1, 0))</f>
        <v/>
      </c>
      <c r="B1947">
        <f>INDEX(resultados!$A$2:$ZZ$2635, 1941, MATCH($B$2, resultados!$A$1:$ZZ$1, 0))</f>
        <v/>
      </c>
      <c r="C1947">
        <f>INDEX(resultados!$A$2:$ZZ$2635, 1941, MATCH($B$3, resultados!$A$1:$ZZ$1, 0))</f>
        <v/>
      </c>
    </row>
    <row r="1948">
      <c r="A1948">
        <f>INDEX(resultados!$A$2:$ZZ$2635, 1942, MATCH($B$1, resultados!$A$1:$ZZ$1, 0))</f>
        <v/>
      </c>
      <c r="B1948">
        <f>INDEX(resultados!$A$2:$ZZ$2635, 1942, MATCH($B$2, resultados!$A$1:$ZZ$1, 0))</f>
        <v/>
      </c>
      <c r="C1948">
        <f>INDEX(resultados!$A$2:$ZZ$2635, 1942, MATCH($B$3, resultados!$A$1:$ZZ$1, 0))</f>
        <v/>
      </c>
    </row>
    <row r="1949">
      <c r="A1949">
        <f>INDEX(resultados!$A$2:$ZZ$2635, 1943, MATCH($B$1, resultados!$A$1:$ZZ$1, 0))</f>
        <v/>
      </c>
      <c r="B1949">
        <f>INDEX(resultados!$A$2:$ZZ$2635, 1943, MATCH($B$2, resultados!$A$1:$ZZ$1, 0))</f>
        <v/>
      </c>
      <c r="C1949">
        <f>INDEX(resultados!$A$2:$ZZ$2635, 1943, MATCH($B$3, resultados!$A$1:$ZZ$1, 0))</f>
        <v/>
      </c>
    </row>
    <row r="1950">
      <c r="A1950">
        <f>INDEX(resultados!$A$2:$ZZ$2635, 1944, MATCH($B$1, resultados!$A$1:$ZZ$1, 0))</f>
        <v/>
      </c>
      <c r="B1950">
        <f>INDEX(resultados!$A$2:$ZZ$2635, 1944, MATCH($B$2, resultados!$A$1:$ZZ$1, 0))</f>
        <v/>
      </c>
      <c r="C1950">
        <f>INDEX(resultados!$A$2:$ZZ$2635, 1944, MATCH($B$3, resultados!$A$1:$ZZ$1, 0))</f>
        <v/>
      </c>
    </row>
    <row r="1951">
      <c r="A1951">
        <f>INDEX(resultados!$A$2:$ZZ$2635, 1945, MATCH($B$1, resultados!$A$1:$ZZ$1, 0))</f>
        <v/>
      </c>
      <c r="B1951">
        <f>INDEX(resultados!$A$2:$ZZ$2635, 1945, MATCH($B$2, resultados!$A$1:$ZZ$1, 0))</f>
        <v/>
      </c>
      <c r="C1951">
        <f>INDEX(resultados!$A$2:$ZZ$2635, 1945, MATCH($B$3, resultados!$A$1:$ZZ$1, 0))</f>
        <v/>
      </c>
    </row>
    <row r="1952">
      <c r="A1952">
        <f>INDEX(resultados!$A$2:$ZZ$2635, 1946, MATCH($B$1, resultados!$A$1:$ZZ$1, 0))</f>
        <v/>
      </c>
      <c r="B1952">
        <f>INDEX(resultados!$A$2:$ZZ$2635, 1946, MATCH($B$2, resultados!$A$1:$ZZ$1, 0))</f>
        <v/>
      </c>
      <c r="C1952">
        <f>INDEX(resultados!$A$2:$ZZ$2635, 1946, MATCH($B$3, resultados!$A$1:$ZZ$1, 0))</f>
        <v/>
      </c>
    </row>
    <row r="1953">
      <c r="A1953">
        <f>INDEX(resultados!$A$2:$ZZ$2635, 1947, MATCH($B$1, resultados!$A$1:$ZZ$1, 0))</f>
        <v/>
      </c>
      <c r="B1953">
        <f>INDEX(resultados!$A$2:$ZZ$2635, 1947, MATCH($B$2, resultados!$A$1:$ZZ$1, 0))</f>
        <v/>
      </c>
      <c r="C1953">
        <f>INDEX(resultados!$A$2:$ZZ$2635, 1947, MATCH($B$3, resultados!$A$1:$ZZ$1, 0))</f>
        <v/>
      </c>
    </row>
    <row r="1954">
      <c r="A1954">
        <f>INDEX(resultados!$A$2:$ZZ$2635, 1948, MATCH($B$1, resultados!$A$1:$ZZ$1, 0))</f>
        <v/>
      </c>
      <c r="B1954">
        <f>INDEX(resultados!$A$2:$ZZ$2635, 1948, MATCH($B$2, resultados!$A$1:$ZZ$1, 0))</f>
        <v/>
      </c>
      <c r="C1954">
        <f>INDEX(resultados!$A$2:$ZZ$2635, 1948, MATCH($B$3, resultados!$A$1:$ZZ$1, 0))</f>
        <v/>
      </c>
    </row>
    <row r="1955">
      <c r="A1955">
        <f>INDEX(resultados!$A$2:$ZZ$2635, 1949, MATCH($B$1, resultados!$A$1:$ZZ$1, 0))</f>
        <v/>
      </c>
      <c r="B1955">
        <f>INDEX(resultados!$A$2:$ZZ$2635, 1949, MATCH($B$2, resultados!$A$1:$ZZ$1, 0))</f>
        <v/>
      </c>
      <c r="C1955">
        <f>INDEX(resultados!$A$2:$ZZ$2635, 1949, MATCH($B$3, resultados!$A$1:$ZZ$1, 0))</f>
        <v/>
      </c>
    </row>
    <row r="1956">
      <c r="A1956">
        <f>INDEX(resultados!$A$2:$ZZ$2635, 1950, MATCH($B$1, resultados!$A$1:$ZZ$1, 0))</f>
        <v/>
      </c>
      <c r="B1956">
        <f>INDEX(resultados!$A$2:$ZZ$2635, 1950, MATCH($B$2, resultados!$A$1:$ZZ$1, 0))</f>
        <v/>
      </c>
      <c r="C1956">
        <f>INDEX(resultados!$A$2:$ZZ$2635, 1950, MATCH($B$3, resultados!$A$1:$ZZ$1, 0))</f>
        <v/>
      </c>
    </row>
    <row r="1957">
      <c r="A1957">
        <f>INDEX(resultados!$A$2:$ZZ$2635, 1951, MATCH($B$1, resultados!$A$1:$ZZ$1, 0))</f>
        <v/>
      </c>
      <c r="B1957">
        <f>INDEX(resultados!$A$2:$ZZ$2635, 1951, MATCH($B$2, resultados!$A$1:$ZZ$1, 0))</f>
        <v/>
      </c>
      <c r="C1957">
        <f>INDEX(resultados!$A$2:$ZZ$2635, 1951, MATCH($B$3, resultados!$A$1:$ZZ$1, 0))</f>
        <v/>
      </c>
    </row>
    <row r="1958">
      <c r="A1958">
        <f>INDEX(resultados!$A$2:$ZZ$2635, 1952, MATCH($B$1, resultados!$A$1:$ZZ$1, 0))</f>
        <v/>
      </c>
      <c r="B1958">
        <f>INDEX(resultados!$A$2:$ZZ$2635, 1952, MATCH($B$2, resultados!$A$1:$ZZ$1, 0))</f>
        <v/>
      </c>
      <c r="C1958">
        <f>INDEX(resultados!$A$2:$ZZ$2635, 1952, MATCH($B$3, resultados!$A$1:$ZZ$1, 0))</f>
        <v/>
      </c>
    </row>
    <row r="1959">
      <c r="A1959">
        <f>INDEX(resultados!$A$2:$ZZ$2635, 1953, MATCH($B$1, resultados!$A$1:$ZZ$1, 0))</f>
        <v/>
      </c>
      <c r="B1959">
        <f>INDEX(resultados!$A$2:$ZZ$2635, 1953, MATCH($B$2, resultados!$A$1:$ZZ$1, 0))</f>
        <v/>
      </c>
      <c r="C1959">
        <f>INDEX(resultados!$A$2:$ZZ$2635, 1953, MATCH($B$3, resultados!$A$1:$ZZ$1, 0))</f>
        <v/>
      </c>
    </row>
    <row r="1960">
      <c r="A1960">
        <f>INDEX(resultados!$A$2:$ZZ$2635, 1954, MATCH($B$1, resultados!$A$1:$ZZ$1, 0))</f>
        <v/>
      </c>
      <c r="B1960">
        <f>INDEX(resultados!$A$2:$ZZ$2635, 1954, MATCH($B$2, resultados!$A$1:$ZZ$1, 0))</f>
        <v/>
      </c>
      <c r="C1960">
        <f>INDEX(resultados!$A$2:$ZZ$2635, 1954, MATCH($B$3, resultados!$A$1:$ZZ$1, 0))</f>
        <v/>
      </c>
    </row>
    <row r="1961">
      <c r="A1961">
        <f>INDEX(resultados!$A$2:$ZZ$2635, 1955, MATCH($B$1, resultados!$A$1:$ZZ$1, 0))</f>
        <v/>
      </c>
      <c r="B1961">
        <f>INDEX(resultados!$A$2:$ZZ$2635, 1955, MATCH($B$2, resultados!$A$1:$ZZ$1, 0))</f>
        <v/>
      </c>
      <c r="C1961">
        <f>INDEX(resultados!$A$2:$ZZ$2635, 1955, MATCH($B$3, resultados!$A$1:$ZZ$1, 0))</f>
        <v/>
      </c>
    </row>
    <row r="1962">
      <c r="A1962">
        <f>INDEX(resultados!$A$2:$ZZ$2635, 1956, MATCH($B$1, resultados!$A$1:$ZZ$1, 0))</f>
        <v/>
      </c>
      <c r="B1962">
        <f>INDEX(resultados!$A$2:$ZZ$2635, 1956, MATCH($B$2, resultados!$A$1:$ZZ$1, 0))</f>
        <v/>
      </c>
      <c r="C1962">
        <f>INDEX(resultados!$A$2:$ZZ$2635, 1956, MATCH($B$3, resultados!$A$1:$ZZ$1, 0))</f>
        <v/>
      </c>
    </row>
    <row r="1963">
      <c r="A1963">
        <f>INDEX(resultados!$A$2:$ZZ$2635, 1957, MATCH($B$1, resultados!$A$1:$ZZ$1, 0))</f>
        <v/>
      </c>
      <c r="B1963">
        <f>INDEX(resultados!$A$2:$ZZ$2635, 1957, MATCH($B$2, resultados!$A$1:$ZZ$1, 0))</f>
        <v/>
      </c>
      <c r="C1963">
        <f>INDEX(resultados!$A$2:$ZZ$2635, 1957, MATCH($B$3, resultados!$A$1:$ZZ$1, 0))</f>
        <v/>
      </c>
    </row>
    <row r="1964">
      <c r="A1964">
        <f>INDEX(resultados!$A$2:$ZZ$2635, 1958, MATCH($B$1, resultados!$A$1:$ZZ$1, 0))</f>
        <v/>
      </c>
      <c r="B1964">
        <f>INDEX(resultados!$A$2:$ZZ$2635, 1958, MATCH($B$2, resultados!$A$1:$ZZ$1, 0))</f>
        <v/>
      </c>
      <c r="C1964">
        <f>INDEX(resultados!$A$2:$ZZ$2635, 1958, MATCH($B$3, resultados!$A$1:$ZZ$1, 0))</f>
        <v/>
      </c>
    </row>
    <row r="1965">
      <c r="A1965">
        <f>INDEX(resultados!$A$2:$ZZ$2635, 1959, MATCH($B$1, resultados!$A$1:$ZZ$1, 0))</f>
        <v/>
      </c>
      <c r="B1965">
        <f>INDEX(resultados!$A$2:$ZZ$2635, 1959, MATCH($B$2, resultados!$A$1:$ZZ$1, 0))</f>
        <v/>
      </c>
      <c r="C1965">
        <f>INDEX(resultados!$A$2:$ZZ$2635, 1959, MATCH($B$3, resultados!$A$1:$ZZ$1, 0))</f>
        <v/>
      </c>
    </row>
    <row r="1966">
      <c r="A1966">
        <f>INDEX(resultados!$A$2:$ZZ$2635, 1960, MATCH($B$1, resultados!$A$1:$ZZ$1, 0))</f>
        <v/>
      </c>
      <c r="B1966">
        <f>INDEX(resultados!$A$2:$ZZ$2635, 1960, MATCH($B$2, resultados!$A$1:$ZZ$1, 0))</f>
        <v/>
      </c>
      <c r="C1966">
        <f>INDEX(resultados!$A$2:$ZZ$2635, 1960, MATCH($B$3, resultados!$A$1:$ZZ$1, 0))</f>
        <v/>
      </c>
    </row>
    <row r="1967">
      <c r="A1967">
        <f>INDEX(resultados!$A$2:$ZZ$2635, 1961, MATCH($B$1, resultados!$A$1:$ZZ$1, 0))</f>
        <v/>
      </c>
      <c r="B1967">
        <f>INDEX(resultados!$A$2:$ZZ$2635, 1961, MATCH($B$2, resultados!$A$1:$ZZ$1, 0))</f>
        <v/>
      </c>
      <c r="C1967">
        <f>INDEX(resultados!$A$2:$ZZ$2635, 1961, MATCH($B$3, resultados!$A$1:$ZZ$1, 0))</f>
        <v/>
      </c>
    </row>
    <row r="1968">
      <c r="A1968">
        <f>INDEX(resultados!$A$2:$ZZ$2635, 1962, MATCH($B$1, resultados!$A$1:$ZZ$1, 0))</f>
        <v/>
      </c>
      <c r="B1968">
        <f>INDEX(resultados!$A$2:$ZZ$2635, 1962, MATCH($B$2, resultados!$A$1:$ZZ$1, 0))</f>
        <v/>
      </c>
      <c r="C1968">
        <f>INDEX(resultados!$A$2:$ZZ$2635, 1962, MATCH($B$3, resultados!$A$1:$ZZ$1, 0))</f>
        <v/>
      </c>
    </row>
    <row r="1969">
      <c r="A1969">
        <f>INDEX(resultados!$A$2:$ZZ$2635, 1963, MATCH($B$1, resultados!$A$1:$ZZ$1, 0))</f>
        <v/>
      </c>
      <c r="B1969">
        <f>INDEX(resultados!$A$2:$ZZ$2635, 1963, MATCH($B$2, resultados!$A$1:$ZZ$1, 0))</f>
        <v/>
      </c>
      <c r="C1969">
        <f>INDEX(resultados!$A$2:$ZZ$2635, 1963, MATCH($B$3, resultados!$A$1:$ZZ$1, 0))</f>
        <v/>
      </c>
    </row>
    <row r="1970">
      <c r="A1970">
        <f>INDEX(resultados!$A$2:$ZZ$2635, 1964, MATCH($B$1, resultados!$A$1:$ZZ$1, 0))</f>
        <v/>
      </c>
      <c r="B1970">
        <f>INDEX(resultados!$A$2:$ZZ$2635, 1964, MATCH($B$2, resultados!$A$1:$ZZ$1, 0))</f>
        <v/>
      </c>
      <c r="C1970">
        <f>INDEX(resultados!$A$2:$ZZ$2635, 1964, MATCH($B$3, resultados!$A$1:$ZZ$1, 0))</f>
        <v/>
      </c>
    </row>
    <row r="1971">
      <c r="A1971">
        <f>INDEX(resultados!$A$2:$ZZ$2635, 1965, MATCH($B$1, resultados!$A$1:$ZZ$1, 0))</f>
        <v/>
      </c>
      <c r="B1971">
        <f>INDEX(resultados!$A$2:$ZZ$2635, 1965, MATCH($B$2, resultados!$A$1:$ZZ$1, 0))</f>
        <v/>
      </c>
      <c r="C1971">
        <f>INDEX(resultados!$A$2:$ZZ$2635, 1965, MATCH($B$3, resultados!$A$1:$ZZ$1, 0))</f>
        <v/>
      </c>
    </row>
    <row r="1972">
      <c r="A1972">
        <f>INDEX(resultados!$A$2:$ZZ$2635, 1966, MATCH($B$1, resultados!$A$1:$ZZ$1, 0))</f>
        <v/>
      </c>
      <c r="B1972">
        <f>INDEX(resultados!$A$2:$ZZ$2635, 1966, MATCH($B$2, resultados!$A$1:$ZZ$1, 0))</f>
        <v/>
      </c>
      <c r="C1972">
        <f>INDEX(resultados!$A$2:$ZZ$2635, 1966, MATCH($B$3, resultados!$A$1:$ZZ$1, 0))</f>
        <v/>
      </c>
    </row>
    <row r="1973">
      <c r="A1973">
        <f>INDEX(resultados!$A$2:$ZZ$2635, 1967, MATCH($B$1, resultados!$A$1:$ZZ$1, 0))</f>
        <v/>
      </c>
      <c r="B1973">
        <f>INDEX(resultados!$A$2:$ZZ$2635, 1967, MATCH($B$2, resultados!$A$1:$ZZ$1, 0))</f>
        <v/>
      </c>
      <c r="C1973">
        <f>INDEX(resultados!$A$2:$ZZ$2635, 1967, MATCH($B$3, resultados!$A$1:$ZZ$1, 0))</f>
        <v/>
      </c>
    </row>
    <row r="1974">
      <c r="A1974">
        <f>INDEX(resultados!$A$2:$ZZ$2635, 1968, MATCH($B$1, resultados!$A$1:$ZZ$1, 0))</f>
        <v/>
      </c>
      <c r="B1974">
        <f>INDEX(resultados!$A$2:$ZZ$2635, 1968, MATCH($B$2, resultados!$A$1:$ZZ$1, 0))</f>
        <v/>
      </c>
      <c r="C1974">
        <f>INDEX(resultados!$A$2:$ZZ$2635, 1968, MATCH($B$3, resultados!$A$1:$ZZ$1, 0))</f>
        <v/>
      </c>
    </row>
    <row r="1975">
      <c r="A1975">
        <f>INDEX(resultados!$A$2:$ZZ$2635, 1969, MATCH($B$1, resultados!$A$1:$ZZ$1, 0))</f>
        <v/>
      </c>
      <c r="B1975">
        <f>INDEX(resultados!$A$2:$ZZ$2635, 1969, MATCH($B$2, resultados!$A$1:$ZZ$1, 0))</f>
        <v/>
      </c>
      <c r="C1975">
        <f>INDEX(resultados!$A$2:$ZZ$2635, 1969, MATCH($B$3, resultados!$A$1:$ZZ$1, 0))</f>
        <v/>
      </c>
    </row>
    <row r="1976">
      <c r="A1976">
        <f>INDEX(resultados!$A$2:$ZZ$2635, 1970, MATCH($B$1, resultados!$A$1:$ZZ$1, 0))</f>
        <v/>
      </c>
      <c r="B1976">
        <f>INDEX(resultados!$A$2:$ZZ$2635, 1970, MATCH($B$2, resultados!$A$1:$ZZ$1, 0))</f>
        <v/>
      </c>
      <c r="C1976">
        <f>INDEX(resultados!$A$2:$ZZ$2635, 1970, MATCH($B$3, resultados!$A$1:$ZZ$1, 0))</f>
        <v/>
      </c>
    </row>
    <row r="1977">
      <c r="A1977">
        <f>INDEX(resultados!$A$2:$ZZ$2635, 1971, MATCH($B$1, resultados!$A$1:$ZZ$1, 0))</f>
        <v/>
      </c>
      <c r="B1977">
        <f>INDEX(resultados!$A$2:$ZZ$2635, 1971, MATCH($B$2, resultados!$A$1:$ZZ$1, 0))</f>
        <v/>
      </c>
      <c r="C1977">
        <f>INDEX(resultados!$A$2:$ZZ$2635, 1971, MATCH($B$3, resultados!$A$1:$ZZ$1, 0))</f>
        <v/>
      </c>
    </row>
    <row r="1978">
      <c r="A1978">
        <f>INDEX(resultados!$A$2:$ZZ$2635, 1972, MATCH($B$1, resultados!$A$1:$ZZ$1, 0))</f>
        <v/>
      </c>
      <c r="B1978">
        <f>INDEX(resultados!$A$2:$ZZ$2635, 1972, MATCH($B$2, resultados!$A$1:$ZZ$1, 0))</f>
        <v/>
      </c>
      <c r="C1978">
        <f>INDEX(resultados!$A$2:$ZZ$2635, 1972, MATCH($B$3, resultados!$A$1:$ZZ$1, 0))</f>
        <v/>
      </c>
    </row>
    <row r="1979">
      <c r="A1979">
        <f>INDEX(resultados!$A$2:$ZZ$2635, 1973, MATCH($B$1, resultados!$A$1:$ZZ$1, 0))</f>
        <v/>
      </c>
      <c r="B1979">
        <f>INDEX(resultados!$A$2:$ZZ$2635, 1973, MATCH($B$2, resultados!$A$1:$ZZ$1, 0))</f>
        <v/>
      </c>
      <c r="C1979">
        <f>INDEX(resultados!$A$2:$ZZ$2635, 1973, MATCH($B$3, resultados!$A$1:$ZZ$1, 0))</f>
        <v/>
      </c>
    </row>
    <row r="1980">
      <c r="A1980">
        <f>INDEX(resultados!$A$2:$ZZ$2635, 1974, MATCH($B$1, resultados!$A$1:$ZZ$1, 0))</f>
        <v/>
      </c>
      <c r="B1980">
        <f>INDEX(resultados!$A$2:$ZZ$2635, 1974, MATCH($B$2, resultados!$A$1:$ZZ$1, 0))</f>
        <v/>
      </c>
      <c r="C1980">
        <f>INDEX(resultados!$A$2:$ZZ$2635, 1974, MATCH($B$3, resultados!$A$1:$ZZ$1, 0))</f>
        <v/>
      </c>
    </row>
    <row r="1981">
      <c r="A1981">
        <f>INDEX(resultados!$A$2:$ZZ$2635, 1975, MATCH($B$1, resultados!$A$1:$ZZ$1, 0))</f>
        <v/>
      </c>
      <c r="B1981">
        <f>INDEX(resultados!$A$2:$ZZ$2635, 1975, MATCH($B$2, resultados!$A$1:$ZZ$1, 0))</f>
        <v/>
      </c>
      <c r="C1981">
        <f>INDEX(resultados!$A$2:$ZZ$2635, 1975, MATCH($B$3, resultados!$A$1:$ZZ$1, 0))</f>
        <v/>
      </c>
    </row>
    <row r="1982">
      <c r="A1982">
        <f>INDEX(resultados!$A$2:$ZZ$2635, 1976, MATCH($B$1, resultados!$A$1:$ZZ$1, 0))</f>
        <v/>
      </c>
      <c r="B1982">
        <f>INDEX(resultados!$A$2:$ZZ$2635, 1976, MATCH($B$2, resultados!$A$1:$ZZ$1, 0))</f>
        <v/>
      </c>
      <c r="C1982">
        <f>INDEX(resultados!$A$2:$ZZ$2635, 1976, MATCH($B$3, resultados!$A$1:$ZZ$1, 0))</f>
        <v/>
      </c>
    </row>
    <row r="1983">
      <c r="A1983">
        <f>INDEX(resultados!$A$2:$ZZ$2635, 1977, MATCH($B$1, resultados!$A$1:$ZZ$1, 0))</f>
        <v/>
      </c>
      <c r="B1983">
        <f>INDEX(resultados!$A$2:$ZZ$2635, 1977, MATCH($B$2, resultados!$A$1:$ZZ$1, 0))</f>
        <v/>
      </c>
      <c r="C1983">
        <f>INDEX(resultados!$A$2:$ZZ$2635, 1977, MATCH($B$3, resultados!$A$1:$ZZ$1, 0))</f>
        <v/>
      </c>
    </row>
    <row r="1984">
      <c r="A1984">
        <f>INDEX(resultados!$A$2:$ZZ$2635, 1978, MATCH($B$1, resultados!$A$1:$ZZ$1, 0))</f>
        <v/>
      </c>
      <c r="B1984">
        <f>INDEX(resultados!$A$2:$ZZ$2635, 1978, MATCH($B$2, resultados!$A$1:$ZZ$1, 0))</f>
        <v/>
      </c>
      <c r="C1984">
        <f>INDEX(resultados!$A$2:$ZZ$2635, 1978, MATCH($B$3, resultados!$A$1:$ZZ$1, 0))</f>
        <v/>
      </c>
    </row>
    <row r="1985">
      <c r="A1985">
        <f>INDEX(resultados!$A$2:$ZZ$2635, 1979, MATCH($B$1, resultados!$A$1:$ZZ$1, 0))</f>
        <v/>
      </c>
      <c r="B1985">
        <f>INDEX(resultados!$A$2:$ZZ$2635, 1979, MATCH($B$2, resultados!$A$1:$ZZ$1, 0))</f>
        <v/>
      </c>
      <c r="C1985">
        <f>INDEX(resultados!$A$2:$ZZ$2635, 1979, MATCH($B$3, resultados!$A$1:$ZZ$1, 0))</f>
        <v/>
      </c>
    </row>
    <row r="1986">
      <c r="A1986">
        <f>INDEX(resultados!$A$2:$ZZ$2635, 1980, MATCH($B$1, resultados!$A$1:$ZZ$1, 0))</f>
        <v/>
      </c>
      <c r="B1986">
        <f>INDEX(resultados!$A$2:$ZZ$2635, 1980, MATCH($B$2, resultados!$A$1:$ZZ$1, 0))</f>
        <v/>
      </c>
      <c r="C1986">
        <f>INDEX(resultados!$A$2:$ZZ$2635, 1980, MATCH($B$3, resultados!$A$1:$ZZ$1, 0))</f>
        <v/>
      </c>
    </row>
    <row r="1987">
      <c r="A1987">
        <f>INDEX(resultados!$A$2:$ZZ$2635, 1981, MATCH($B$1, resultados!$A$1:$ZZ$1, 0))</f>
        <v/>
      </c>
      <c r="B1987">
        <f>INDEX(resultados!$A$2:$ZZ$2635, 1981, MATCH($B$2, resultados!$A$1:$ZZ$1, 0))</f>
        <v/>
      </c>
      <c r="C1987">
        <f>INDEX(resultados!$A$2:$ZZ$2635, 1981, MATCH($B$3, resultados!$A$1:$ZZ$1, 0))</f>
        <v/>
      </c>
    </row>
    <row r="1988">
      <c r="A1988">
        <f>INDEX(resultados!$A$2:$ZZ$2635, 1982, MATCH($B$1, resultados!$A$1:$ZZ$1, 0))</f>
        <v/>
      </c>
      <c r="B1988">
        <f>INDEX(resultados!$A$2:$ZZ$2635, 1982, MATCH($B$2, resultados!$A$1:$ZZ$1, 0))</f>
        <v/>
      </c>
      <c r="C1988">
        <f>INDEX(resultados!$A$2:$ZZ$2635, 1982, MATCH($B$3, resultados!$A$1:$ZZ$1, 0))</f>
        <v/>
      </c>
    </row>
    <row r="1989">
      <c r="A1989">
        <f>INDEX(resultados!$A$2:$ZZ$2635, 1983, MATCH($B$1, resultados!$A$1:$ZZ$1, 0))</f>
        <v/>
      </c>
      <c r="B1989">
        <f>INDEX(resultados!$A$2:$ZZ$2635, 1983, MATCH($B$2, resultados!$A$1:$ZZ$1, 0))</f>
        <v/>
      </c>
      <c r="C1989">
        <f>INDEX(resultados!$A$2:$ZZ$2635, 1983, MATCH($B$3, resultados!$A$1:$ZZ$1, 0))</f>
        <v/>
      </c>
    </row>
    <row r="1990">
      <c r="A1990">
        <f>INDEX(resultados!$A$2:$ZZ$2635, 1984, MATCH($B$1, resultados!$A$1:$ZZ$1, 0))</f>
        <v/>
      </c>
      <c r="B1990">
        <f>INDEX(resultados!$A$2:$ZZ$2635, 1984, MATCH($B$2, resultados!$A$1:$ZZ$1, 0))</f>
        <v/>
      </c>
      <c r="C1990">
        <f>INDEX(resultados!$A$2:$ZZ$2635, 1984, MATCH($B$3, resultados!$A$1:$ZZ$1, 0))</f>
        <v/>
      </c>
    </row>
    <row r="1991">
      <c r="A1991">
        <f>INDEX(resultados!$A$2:$ZZ$2635, 1985, MATCH($B$1, resultados!$A$1:$ZZ$1, 0))</f>
        <v/>
      </c>
      <c r="B1991">
        <f>INDEX(resultados!$A$2:$ZZ$2635, 1985, MATCH($B$2, resultados!$A$1:$ZZ$1, 0))</f>
        <v/>
      </c>
      <c r="C1991">
        <f>INDEX(resultados!$A$2:$ZZ$2635, 1985, MATCH($B$3, resultados!$A$1:$ZZ$1, 0))</f>
        <v/>
      </c>
    </row>
    <row r="1992">
      <c r="A1992">
        <f>INDEX(resultados!$A$2:$ZZ$2635, 1986, MATCH($B$1, resultados!$A$1:$ZZ$1, 0))</f>
        <v/>
      </c>
      <c r="B1992">
        <f>INDEX(resultados!$A$2:$ZZ$2635, 1986, MATCH($B$2, resultados!$A$1:$ZZ$1, 0))</f>
        <v/>
      </c>
      <c r="C1992">
        <f>INDEX(resultados!$A$2:$ZZ$2635, 1986, MATCH($B$3, resultados!$A$1:$ZZ$1, 0))</f>
        <v/>
      </c>
    </row>
    <row r="1993">
      <c r="A1993">
        <f>INDEX(resultados!$A$2:$ZZ$2635, 1987, MATCH($B$1, resultados!$A$1:$ZZ$1, 0))</f>
        <v/>
      </c>
      <c r="B1993">
        <f>INDEX(resultados!$A$2:$ZZ$2635, 1987, MATCH($B$2, resultados!$A$1:$ZZ$1, 0))</f>
        <v/>
      </c>
      <c r="C1993">
        <f>INDEX(resultados!$A$2:$ZZ$2635, 1987, MATCH($B$3, resultados!$A$1:$ZZ$1, 0))</f>
        <v/>
      </c>
    </row>
    <row r="1994">
      <c r="A1994">
        <f>INDEX(resultados!$A$2:$ZZ$2635, 1988, MATCH($B$1, resultados!$A$1:$ZZ$1, 0))</f>
        <v/>
      </c>
      <c r="B1994">
        <f>INDEX(resultados!$A$2:$ZZ$2635, 1988, MATCH($B$2, resultados!$A$1:$ZZ$1, 0))</f>
        <v/>
      </c>
      <c r="C1994">
        <f>INDEX(resultados!$A$2:$ZZ$2635, 1988, MATCH($B$3, resultados!$A$1:$ZZ$1, 0))</f>
        <v/>
      </c>
    </row>
    <row r="1995">
      <c r="A1995">
        <f>INDEX(resultados!$A$2:$ZZ$2635, 1989, MATCH($B$1, resultados!$A$1:$ZZ$1, 0))</f>
        <v/>
      </c>
      <c r="B1995">
        <f>INDEX(resultados!$A$2:$ZZ$2635, 1989, MATCH($B$2, resultados!$A$1:$ZZ$1, 0))</f>
        <v/>
      </c>
      <c r="C1995">
        <f>INDEX(resultados!$A$2:$ZZ$2635, 1989, MATCH($B$3, resultados!$A$1:$ZZ$1, 0))</f>
        <v/>
      </c>
    </row>
    <row r="1996">
      <c r="A1996">
        <f>INDEX(resultados!$A$2:$ZZ$2635, 1990, MATCH($B$1, resultados!$A$1:$ZZ$1, 0))</f>
        <v/>
      </c>
      <c r="B1996">
        <f>INDEX(resultados!$A$2:$ZZ$2635, 1990, MATCH($B$2, resultados!$A$1:$ZZ$1, 0))</f>
        <v/>
      </c>
      <c r="C1996">
        <f>INDEX(resultados!$A$2:$ZZ$2635, 1990, MATCH($B$3, resultados!$A$1:$ZZ$1, 0))</f>
        <v/>
      </c>
    </row>
    <row r="1997">
      <c r="A1997">
        <f>INDEX(resultados!$A$2:$ZZ$2635, 1991, MATCH($B$1, resultados!$A$1:$ZZ$1, 0))</f>
        <v/>
      </c>
      <c r="B1997">
        <f>INDEX(resultados!$A$2:$ZZ$2635, 1991, MATCH($B$2, resultados!$A$1:$ZZ$1, 0))</f>
        <v/>
      </c>
      <c r="C1997">
        <f>INDEX(resultados!$A$2:$ZZ$2635, 1991, MATCH($B$3, resultados!$A$1:$ZZ$1, 0))</f>
        <v/>
      </c>
    </row>
    <row r="1998">
      <c r="A1998">
        <f>INDEX(resultados!$A$2:$ZZ$2635, 1992, MATCH($B$1, resultados!$A$1:$ZZ$1, 0))</f>
        <v/>
      </c>
      <c r="B1998">
        <f>INDEX(resultados!$A$2:$ZZ$2635, 1992, MATCH($B$2, resultados!$A$1:$ZZ$1, 0))</f>
        <v/>
      </c>
      <c r="C1998">
        <f>INDEX(resultados!$A$2:$ZZ$2635, 1992, MATCH($B$3, resultados!$A$1:$ZZ$1, 0))</f>
        <v/>
      </c>
    </row>
    <row r="1999">
      <c r="A1999">
        <f>INDEX(resultados!$A$2:$ZZ$2635, 1993, MATCH($B$1, resultados!$A$1:$ZZ$1, 0))</f>
        <v/>
      </c>
      <c r="B1999">
        <f>INDEX(resultados!$A$2:$ZZ$2635, 1993, MATCH($B$2, resultados!$A$1:$ZZ$1, 0))</f>
        <v/>
      </c>
      <c r="C1999">
        <f>INDEX(resultados!$A$2:$ZZ$2635, 1993, MATCH($B$3, resultados!$A$1:$ZZ$1, 0))</f>
        <v/>
      </c>
    </row>
    <row r="2000">
      <c r="A2000">
        <f>INDEX(resultados!$A$2:$ZZ$2635, 1994, MATCH($B$1, resultados!$A$1:$ZZ$1, 0))</f>
        <v/>
      </c>
      <c r="B2000">
        <f>INDEX(resultados!$A$2:$ZZ$2635, 1994, MATCH($B$2, resultados!$A$1:$ZZ$1, 0))</f>
        <v/>
      </c>
      <c r="C2000">
        <f>INDEX(resultados!$A$2:$ZZ$2635, 1994, MATCH($B$3, resultados!$A$1:$ZZ$1, 0))</f>
        <v/>
      </c>
    </row>
    <row r="2001">
      <c r="A2001">
        <f>INDEX(resultados!$A$2:$ZZ$2635, 1995, MATCH($B$1, resultados!$A$1:$ZZ$1, 0))</f>
        <v/>
      </c>
      <c r="B2001">
        <f>INDEX(resultados!$A$2:$ZZ$2635, 1995, MATCH($B$2, resultados!$A$1:$ZZ$1, 0))</f>
        <v/>
      </c>
      <c r="C2001">
        <f>INDEX(resultados!$A$2:$ZZ$2635, 1995, MATCH($B$3, resultados!$A$1:$ZZ$1, 0))</f>
        <v/>
      </c>
    </row>
    <row r="2002">
      <c r="A2002">
        <f>INDEX(resultados!$A$2:$ZZ$2635, 1996, MATCH($B$1, resultados!$A$1:$ZZ$1, 0))</f>
        <v/>
      </c>
      <c r="B2002">
        <f>INDEX(resultados!$A$2:$ZZ$2635, 1996, MATCH($B$2, resultados!$A$1:$ZZ$1, 0))</f>
        <v/>
      </c>
      <c r="C2002">
        <f>INDEX(resultados!$A$2:$ZZ$2635, 1996, MATCH($B$3, resultados!$A$1:$ZZ$1, 0))</f>
        <v/>
      </c>
    </row>
    <row r="2003">
      <c r="A2003">
        <f>INDEX(resultados!$A$2:$ZZ$2635, 1997, MATCH($B$1, resultados!$A$1:$ZZ$1, 0))</f>
        <v/>
      </c>
      <c r="B2003">
        <f>INDEX(resultados!$A$2:$ZZ$2635, 1997, MATCH($B$2, resultados!$A$1:$ZZ$1, 0))</f>
        <v/>
      </c>
      <c r="C2003">
        <f>INDEX(resultados!$A$2:$ZZ$2635, 1997, MATCH($B$3, resultados!$A$1:$ZZ$1, 0))</f>
        <v/>
      </c>
    </row>
    <row r="2004">
      <c r="A2004">
        <f>INDEX(resultados!$A$2:$ZZ$2635, 1998, MATCH($B$1, resultados!$A$1:$ZZ$1, 0))</f>
        <v/>
      </c>
      <c r="B2004">
        <f>INDEX(resultados!$A$2:$ZZ$2635, 1998, MATCH($B$2, resultados!$A$1:$ZZ$1, 0))</f>
        <v/>
      </c>
      <c r="C2004">
        <f>INDEX(resultados!$A$2:$ZZ$2635, 1998, MATCH($B$3, resultados!$A$1:$ZZ$1, 0))</f>
        <v/>
      </c>
    </row>
    <row r="2005">
      <c r="A2005">
        <f>INDEX(resultados!$A$2:$ZZ$2635, 1999, MATCH($B$1, resultados!$A$1:$ZZ$1, 0))</f>
        <v/>
      </c>
      <c r="B2005">
        <f>INDEX(resultados!$A$2:$ZZ$2635, 1999, MATCH($B$2, resultados!$A$1:$ZZ$1, 0))</f>
        <v/>
      </c>
      <c r="C2005">
        <f>INDEX(resultados!$A$2:$ZZ$2635, 1999, MATCH($B$3, resultados!$A$1:$ZZ$1, 0))</f>
        <v/>
      </c>
    </row>
    <row r="2006">
      <c r="A2006">
        <f>INDEX(resultados!$A$2:$ZZ$2635, 2000, MATCH($B$1, resultados!$A$1:$ZZ$1, 0))</f>
        <v/>
      </c>
      <c r="B2006">
        <f>INDEX(resultados!$A$2:$ZZ$2635, 2000, MATCH($B$2, resultados!$A$1:$ZZ$1, 0))</f>
        <v/>
      </c>
      <c r="C2006">
        <f>INDEX(resultados!$A$2:$ZZ$2635, 2000, MATCH($B$3, resultados!$A$1:$ZZ$1, 0))</f>
        <v/>
      </c>
    </row>
    <row r="2007">
      <c r="A2007">
        <f>INDEX(resultados!$A$2:$ZZ$2635, 2001, MATCH($B$1, resultados!$A$1:$ZZ$1, 0))</f>
        <v/>
      </c>
      <c r="B2007">
        <f>INDEX(resultados!$A$2:$ZZ$2635, 2001, MATCH($B$2, resultados!$A$1:$ZZ$1, 0))</f>
        <v/>
      </c>
      <c r="C2007">
        <f>INDEX(resultados!$A$2:$ZZ$2635, 2001, MATCH($B$3, resultados!$A$1:$ZZ$1, 0))</f>
        <v/>
      </c>
    </row>
    <row r="2008">
      <c r="A2008">
        <f>INDEX(resultados!$A$2:$ZZ$2635, 2002, MATCH($B$1, resultados!$A$1:$ZZ$1, 0))</f>
        <v/>
      </c>
      <c r="B2008">
        <f>INDEX(resultados!$A$2:$ZZ$2635, 2002, MATCH($B$2, resultados!$A$1:$ZZ$1, 0))</f>
        <v/>
      </c>
      <c r="C2008">
        <f>INDEX(resultados!$A$2:$ZZ$2635, 2002, MATCH($B$3, resultados!$A$1:$ZZ$1, 0))</f>
        <v/>
      </c>
    </row>
    <row r="2009">
      <c r="A2009">
        <f>INDEX(resultados!$A$2:$ZZ$2635, 2003, MATCH($B$1, resultados!$A$1:$ZZ$1, 0))</f>
        <v/>
      </c>
      <c r="B2009">
        <f>INDEX(resultados!$A$2:$ZZ$2635, 2003, MATCH($B$2, resultados!$A$1:$ZZ$1, 0))</f>
        <v/>
      </c>
      <c r="C2009">
        <f>INDEX(resultados!$A$2:$ZZ$2635, 2003, MATCH($B$3, resultados!$A$1:$ZZ$1, 0))</f>
        <v/>
      </c>
    </row>
    <row r="2010">
      <c r="A2010">
        <f>INDEX(resultados!$A$2:$ZZ$2635, 2004, MATCH($B$1, resultados!$A$1:$ZZ$1, 0))</f>
        <v/>
      </c>
      <c r="B2010">
        <f>INDEX(resultados!$A$2:$ZZ$2635, 2004, MATCH($B$2, resultados!$A$1:$ZZ$1, 0))</f>
        <v/>
      </c>
      <c r="C2010">
        <f>INDEX(resultados!$A$2:$ZZ$2635, 2004, MATCH($B$3, resultados!$A$1:$ZZ$1, 0))</f>
        <v/>
      </c>
    </row>
    <row r="2011">
      <c r="A2011">
        <f>INDEX(resultados!$A$2:$ZZ$2635, 2005, MATCH($B$1, resultados!$A$1:$ZZ$1, 0))</f>
        <v/>
      </c>
      <c r="B2011">
        <f>INDEX(resultados!$A$2:$ZZ$2635, 2005, MATCH($B$2, resultados!$A$1:$ZZ$1, 0))</f>
        <v/>
      </c>
      <c r="C2011">
        <f>INDEX(resultados!$A$2:$ZZ$2635, 2005, MATCH($B$3, resultados!$A$1:$ZZ$1, 0))</f>
        <v/>
      </c>
    </row>
    <row r="2012">
      <c r="A2012">
        <f>INDEX(resultados!$A$2:$ZZ$2635, 2006, MATCH($B$1, resultados!$A$1:$ZZ$1, 0))</f>
        <v/>
      </c>
      <c r="B2012">
        <f>INDEX(resultados!$A$2:$ZZ$2635, 2006, MATCH($B$2, resultados!$A$1:$ZZ$1, 0))</f>
        <v/>
      </c>
      <c r="C2012">
        <f>INDEX(resultados!$A$2:$ZZ$2635, 2006, MATCH($B$3, resultados!$A$1:$ZZ$1, 0))</f>
        <v/>
      </c>
    </row>
    <row r="2013">
      <c r="A2013">
        <f>INDEX(resultados!$A$2:$ZZ$2635, 2007, MATCH($B$1, resultados!$A$1:$ZZ$1, 0))</f>
        <v/>
      </c>
      <c r="B2013">
        <f>INDEX(resultados!$A$2:$ZZ$2635, 2007, MATCH($B$2, resultados!$A$1:$ZZ$1, 0))</f>
        <v/>
      </c>
      <c r="C2013">
        <f>INDEX(resultados!$A$2:$ZZ$2635, 2007, MATCH($B$3, resultados!$A$1:$ZZ$1, 0))</f>
        <v/>
      </c>
    </row>
    <row r="2014">
      <c r="A2014">
        <f>INDEX(resultados!$A$2:$ZZ$2635, 2008, MATCH($B$1, resultados!$A$1:$ZZ$1, 0))</f>
        <v/>
      </c>
      <c r="B2014">
        <f>INDEX(resultados!$A$2:$ZZ$2635, 2008, MATCH($B$2, resultados!$A$1:$ZZ$1, 0))</f>
        <v/>
      </c>
      <c r="C2014">
        <f>INDEX(resultados!$A$2:$ZZ$2635, 2008, MATCH($B$3, resultados!$A$1:$ZZ$1, 0))</f>
        <v/>
      </c>
    </row>
    <row r="2015">
      <c r="A2015">
        <f>INDEX(resultados!$A$2:$ZZ$2635, 2009, MATCH($B$1, resultados!$A$1:$ZZ$1, 0))</f>
        <v/>
      </c>
      <c r="B2015">
        <f>INDEX(resultados!$A$2:$ZZ$2635, 2009, MATCH($B$2, resultados!$A$1:$ZZ$1, 0))</f>
        <v/>
      </c>
      <c r="C2015">
        <f>INDEX(resultados!$A$2:$ZZ$2635, 2009, MATCH($B$3, resultados!$A$1:$ZZ$1, 0))</f>
        <v/>
      </c>
    </row>
    <row r="2016">
      <c r="A2016">
        <f>INDEX(resultados!$A$2:$ZZ$2635, 2010, MATCH($B$1, resultados!$A$1:$ZZ$1, 0))</f>
        <v/>
      </c>
      <c r="B2016">
        <f>INDEX(resultados!$A$2:$ZZ$2635, 2010, MATCH($B$2, resultados!$A$1:$ZZ$1, 0))</f>
        <v/>
      </c>
      <c r="C2016">
        <f>INDEX(resultados!$A$2:$ZZ$2635, 2010, MATCH($B$3, resultados!$A$1:$ZZ$1, 0))</f>
        <v/>
      </c>
    </row>
    <row r="2017">
      <c r="A2017">
        <f>INDEX(resultados!$A$2:$ZZ$2635, 2011, MATCH($B$1, resultados!$A$1:$ZZ$1, 0))</f>
        <v/>
      </c>
      <c r="B2017">
        <f>INDEX(resultados!$A$2:$ZZ$2635, 2011, MATCH($B$2, resultados!$A$1:$ZZ$1, 0))</f>
        <v/>
      </c>
      <c r="C2017">
        <f>INDEX(resultados!$A$2:$ZZ$2635, 2011, MATCH($B$3, resultados!$A$1:$ZZ$1, 0))</f>
        <v/>
      </c>
    </row>
    <row r="2018">
      <c r="A2018">
        <f>INDEX(resultados!$A$2:$ZZ$2635, 2012, MATCH($B$1, resultados!$A$1:$ZZ$1, 0))</f>
        <v/>
      </c>
      <c r="B2018">
        <f>INDEX(resultados!$A$2:$ZZ$2635, 2012, MATCH($B$2, resultados!$A$1:$ZZ$1, 0))</f>
        <v/>
      </c>
      <c r="C2018">
        <f>INDEX(resultados!$A$2:$ZZ$2635, 2012, MATCH($B$3, resultados!$A$1:$ZZ$1, 0))</f>
        <v/>
      </c>
    </row>
    <row r="2019">
      <c r="A2019">
        <f>INDEX(resultados!$A$2:$ZZ$2635, 2013, MATCH($B$1, resultados!$A$1:$ZZ$1, 0))</f>
        <v/>
      </c>
      <c r="B2019">
        <f>INDEX(resultados!$A$2:$ZZ$2635, 2013, MATCH($B$2, resultados!$A$1:$ZZ$1, 0))</f>
        <v/>
      </c>
      <c r="C2019">
        <f>INDEX(resultados!$A$2:$ZZ$2635, 2013, MATCH($B$3, resultados!$A$1:$ZZ$1, 0))</f>
        <v/>
      </c>
    </row>
    <row r="2020">
      <c r="A2020">
        <f>INDEX(resultados!$A$2:$ZZ$2635, 2014, MATCH($B$1, resultados!$A$1:$ZZ$1, 0))</f>
        <v/>
      </c>
      <c r="B2020">
        <f>INDEX(resultados!$A$2:$ZZ$2635, 2014, MATCH($B$2, resultados!$A$1:$ZZ$1, 0))</f>
        <v/>
      </c>
      <c r="C2020">
        <f>INDEX(resultados!$A$2:$ZZ$2635, 2014, MATCH($B$3, resultados!$A$1:$ZZ$1, 0))</f>
        <v/>
      </c>
    </row>
    <row r="2021">
      <c r="A2021">
        <f>INDEX(resultados!$A$2:$ZZ$2635, 2015, MATCH($B$1, resultados!$A$1:$ZZ$1, 0))</f>
        <v/>
      </c>
      <c r="B2021">
        <f>INDEX(resultados!$A$2:$ZZ$2635, 2015, MATCH($B$2, resultados!$A$1:$ZZ$1, 0))</f>
        <v/>
      </c>
      <c r="C2021">
        <f>INDEX(resultados!$A$2:$ZZ$2635, 2015, MATCH($B$3, resultados!$A$1:$ZZ$1, 0))</f>
        <v/>
      </c>
    </row>
    <row r="2022">
      <c r="A2022">
        <f>INDEX(resultados!$A$2:$ZZ$2635, 2016, MATCH($B$1, resultados!$A$1:$ZZ$1, 0))</f>
        <v/>
      </c>
      <c r="B2022">
        <f>INDEX(resultados!$A$2:$ZZ$2635, 2016, MATCH($B$2, resultados!$A$1:$ZZ$1, 0))</f>
        <v/>
      </c>
      <c r="C2022">
        <f>INDEX(resultados!$A$2:$ZZ$2635, 2016, MATCH($B$3, resultados!$A$1:$ZZ$1, 0))</f>
        <v/>
      </c>
    </row>
    <row r="2023">
      <c r="A2023">
        <f>INDEX(resultados!$A$2:$ZZ$2635, 2017, MATCH($B$1, resultados!$A$1:$ZZ$1, 0))</f>
        <v/>
      </c>
      <c r="B2023">
        <f>INDEX(resultados!$A$2:$ZZ$2635, 2017, MATCH($B$2, resultados!$A$1:$ZZ$1, 0))</f>
        <v/>
      </c>
      <c r="C2023">
        <f>INDEX(resultados!$A$2:$ZZ$2635, 2017, MATCH($B$3, resultados!$A$1:$ZZ$1, 0))</f>
        <v/>
      </c>
    </row>
    <row r="2024">
      <c r="A2024">
        <f>INDEX(resultados!$A$2:$ZZ$2635, 2018, MATCH($B$1, resultados!$A$1:$ZZ$1, 0))</f>
        <v/>
      </c>
      <c r="B2024">
        <f>INDEX(resultados!$A$2:$ZZ$2635, 2018, MATCH($B$2, resultados!$A$1:$ZZ$1, 0))</f>
        <v/>
      </c>
      <c r="C2024">
        <f>INDEX(resultados!$A$2:$ZZ$2635, 2018, MATCH($B$3, resultados!$A$1:$ZZ$1, 0))</f>
        <v/>
      </c>
    </row>
    <row r="2025">
      <c r="A2025">
        <f>INDEX(resultados!$A$2:$ZZ$2635, 2019, MATCH($B$1, resultados!$A$1:$ZZ$1, 0))</f>
        <v/>
      </c>
      <c r="B2025">
        <f>INDEX(resultados!$A$2:$ZZ$2635, 2019, MATCH($B$2, resultados!$A$1:$ZZ$1, 0))</f>
        <v/>
      </c>
      <c r="C2025">
        <f>INDEX(resultados!$A$2:$ZZ$2635, 2019, MATCH($B$3, resultados!$A$1:$ZZ$1, 0))</f>
        <v/>
      </c>
    </row>
    <row r="2026">
      <c r="A2026">
        <f>INDEX(resultados!$A$2:$ZZ$2635, 2020, MATCH($B$1, resultados!$A$1:$ZZ$1, 0))</f>
        <v/>
      </c>
      <c r="B2026">
        <f>INDEX(resultados!$A$2:$ZZ$2635, 2020, MATCH($B$2, resultados!$A$1:$ZZ$1, 0))</f>
        <v/>
      </c>
      <c r="C2026">
        <f>INDEX(resultados!$A$2:$ZZ$2635, 2020, MATCH($B$3, resultados!$A$1:$ZZ$1, 0))</f>
        <v/>
      </c>
    </row>
    <row r="2027">
      <c r="A2027">
        <f>INDEX(resultados!$A$2:$ZZ$2635, 2021, MATCH($B$1, resultados!$A$1:$ZZ$1, 0))</f>
        <v/>
      </c>
      <c r="B2027">
        <f>INDEX(resultados!$A$2:$ZZ$2635, 2021, MATCH($B$2, resultados!$A$1:$ZZ$1, 0))</f>
        <v/>
      </c>
      <c r="C2027">
        <f>INDEX(resultados!$A$2:$ZZ$2635, 2021, MATCH($B$3, resultados!$A$1:$ZZ$1, 0))</f>
        <v/>
      </c>
    </row>
    <row r="2028">
      <c r="A2028">
        <f>INDEX(resultados!$A$2:$ZZ$2635, 2022, MATCH($B$1, resultados!$A$1:$ZZ$1, 0))</f>
        <v/>
      </c>
      <c r="B2028">
        <f>INDEX(resultados!$A$2:$ZZ$2635, 2022, MATCH($B$2, resultados!$A$1:$ZZ$1, 0))</f>
        <v/>
      </c>
      <c r="C2028">
        <f>INDEX(resultados!$A$2:$ZZ$2635, 2022, MATCH($B$3, resultados!$A$1:$ZZ$1, 0))</f>
        <v/>
      </c>
    </row>
    <row r="2029">
      <c r="A2029">
        <f>INDEX(resultados!$A$2:$ZZ$2635, 2023, MATCH($B$1, resultados!$A$1:$ZZ$1, 0))</f>
        <v/>
      </c>
      <c r="B2029">
        <f>INDEX(resultados!$A$2:$ZZ$2635, 2023, MATCH($B$2, resultados!$A$1:$ZZ$1, 0))</f>
        <v/>
      </c>
      <c r="C2029">
        <f>INDEX(resultados!$A$2:$ZZ$2635, 2023, MATCH($B$3, resultados!$A$1:$ZZ$1, 0))</f>
        <v/>
      </c>
    </row>
    <row r="2030">
      <c r="A2030">
        <f>INDEX(resultados!$A$2:$ZZ$2635, 2024, MATCH($B$1, resultados!$A$1:$ZZ$1, 0))</f>
        <v/>
      </c>
      <c r="B2030">
        <f>INDEX(resultados!$A$2:$ZZ$2635, 2024, MATCH($B$2, resultados!$A$1:$ZZ$1, 0))</f>
        <v/>
      </c>
      <c r="C2030">
        <f>INDEX(resultados!$A$2:$ZZ$2635, 2024, MATCH($B$3, resultados!$A$1:$ZZ$1, 0))</f>
        <v/>
      </c>
    </row>
    <row r="2031">
      <c r="A2031">
        <f>INDEX(resultados!$A$2:$ZZ$2635, 2025, MATCH($B$1, resultados!$A$1:$ZZ$1, 0))</f>
        <v/>
      </c>
      <c r="B2031">
        <f>INDEX(resultados!$A$2:$ZZ$2635, 2025, MATCH($B$2, resultados!$A$1:$ZZ$1, 0))</f>
        <v/>
      </c>
      <c r="C2031">
        <f>INDEX(resultados!$A$2:$ZZ$2635, 2025, MATCH($B$3, resultados!$A$1:$ZZ$1, 0))</f>
        <v/>
      </c>
    </row>
    <row r="2032">
      <c r="A2032">
        <f>INDEX(resultados!$A$2:$ZZ$2635, 2026, MATCH($B$1, resultados!$A$1:$ZZ$1, 0))</f>
        <v/>
      </c>
      <c r="B2032">
        <f>INDEX(resultados!$A$2:$ZZ$2635, 2026, MATCH($B$2, resultados!$A$1:$ZZ$1, 0))</f>
        <v/>
      </c>
      <c r="C2032">
        <f>INDEX(resultados!$A$2:$ZZ$2635, 2026, MATCH($B$3, resultados!$A$1:$ZZ$1, 0))</f>
        <v/>
      </c>
    </row>
    <row r="2033">
      <c r="A2033">
        <f>INDEX(resultados!$A$2:$ZZ$2635, 2027, MATCH($B$1, resultados!$A$1:$ZZ$1, 0))</f>
        <v/>
      </c>
      <c r="B2033">
        <f>INDEX(resultados!$A$2:$ZZ$2635, 2027, MATCH($B$2, resultados!$A$1:$ZZ$1, 0))</f>
        <v/>
      </c>
      <c r="C2033">
        <f>INDEX(resultados!$A$2:$ZZ$2635, 2027, MATCH($B$3, resultados!$A$1:$ZZ$1, 0))</f>
        <v/>
      </c>
    </row>
    <row r="2034">
      <c r="A2034">
        <f>INDEX(resultados!$A$2:$ZZ$2635, 2028, MATCH($B$1, resultados!$A$1:$ZZ$1, 0))</f>
        <v/>
      </c>
      <c r="B2034">
        <f>INDEX(resultados!$A$2:$ZZ$2635, 2028, MATCH($B$2, resultados!$A$1:$ZZ$1, 0))</f>
        <v/>
      </c>
      <c r="C2034">
        <f>INDEX(resultados!$A$2:$ZZ$2635, 2028, MATCH($B$3, resultados!$A$1:$ZZ$1, 0))</f>
        <v/>
      </c>
    </row>
    <row r="2035">
      <c r="A2035">
        <f>INDEX(resultados!$A$2:$ZZ$2635, 2029, MATCH($B$1, resultados!$A$1:$ZZ$1, 0))</f>
        <v/>
      </c>
      <c r="B2035">
        <f>INDEX(resultados!$A$2:$ZZ$2635, 2029, MATCH($B$2, resultados!$A$1:$ZZ$1, 0))</f>
        <v/>
      </c>
      <c r="C2035">
        <f>INDEX(resultados!$A$2:$ZZ$2635, 2029, MATCH($B$3, resultados!$A$1:$ZZ$1, 0))</f>
        <v/>
      </c>
    </row>
    <row r="2036">
      <c r="A2036">
        <f>INDEX(resultados!$A$2:$ZZ$2635, 2030, MATCH($B$1, resultados!$A$1:$ZZ$1, 0))</f>
        <v/>
      </c>
      <c r="B2036">
        <f>INDEX(resultados!$A$2:$ZZ$2635, 2030, MATCH($B$2, resultados!$A$1:$ZZ$1, 0))</f>
        <v/>
      </c>
      <c r="C2036">
        <f>INDEX(resultados!$A$2:$ZZ$2635, 2030, MATCH($B$3, resultados!$A$1:$ZZ$1, 0))</f>
        <v/>
      </c>
    </row>
    <row r="2037">
      <c r="A2037">
        <f>INDEX(resultados!$A$2:$ZZ$2635, 2031, MATCH($B$1, resultados!$A$1:$ZZ$1, 0))</f>
        <v/>
      </c>
      <c r="B2037">
        <f>INDEX(resultados!$A$2:$ZZ$2635, 2031, MATCH($B$2, resultados!$A$1:$ZZ$1, 0))</f>
        <v/>
      </c>
      <c r="C2037">
        <f>INDEX(resultados!$A$2:$ZZ$2635, 2031, MATCH($B$3, resultados!$A$1:$ZZ$1, 0))</f>
        <v/>
      </c>
    </row>
    <row r="2038">
      <c r="A2038">
        <f>INDEX(resultados!$A$2:$ZZ$2635, 2032, MATCH($B$1, resultados!$A$1:$ZZ$1, 0))</f>
        <v/>
      </c>
      <c r="B2038">
        <f>INDEX(resultados!$A$2:$ZZ$2635, 2032, MATCH($B$2, resultados!$A$1:$ZZ$1, 0))</f>
        <v/>
      </c>
      <c r="C2038">
        <f>INDEX(resultados!$A$2:$ZZ$2635, 2032, MATCH($B$3, resultados!$A$1:$ZZ$1, 0))</f>
        <v/>
      </c>
    </row>
    <row r="2039">
      <c r="A2039">
        <f>INDEX(resultados!$A$2:$ZZ$2635, 2033, MATCH($B$1, resultados!$A$1:$ZZ$1, 0))</f>
        <v/>
      </c>
      <c r="B2039">
        <f>INDEX(resultados!$A$2:$ZZ$2635, 2033, MATCH($B$2, resultados!$A$1:$ZZ$1, 0))</f>
        <v/>
      </c>
      <c r="C2039">
        <f>INDEX(resultados!$A$2:$ZZ$2635, 2033, MATCH($B$3, resultados!$A$1:$ZZ$1, 0))</f>
        <v/>
      </c>
    </row>
    <row r="2040">
      <c r="A2040">
        <f>INDEX(resultados!$A$2:$ZZ$2635, 2034, MATCH($B$1, resultados!$A$1:$ZZ$1, 0))</f>
        <v/>
      </c>
      <c r="B2040">
        <f>INDEX(resultados!$A$2:$ZZ$2635, 2034, MATCH($B$2, resultados!$A$1:$ZZ$1, 0))</f>
        <v/>
      </c>
      <c r="C2040">
        <f>INDEX(resultados!$A$2:$ZZ$2635, 2034, MATCH($B$3, resultados!$A$1:$ZZ$1, 0))</f>
        <v/>
      </c>
    </row>
    <row r="2041">
      <c r="A2041">
        <f>INDEX(resultados!$A$2:$ZZ$2635, 2035, MATCH($B$1, resultados!$A$1:$ZZ$1, 0))</f>
        <v/>
      </c>
      <c r="B2041">
        <f>INDEX(resultados!$A$2:$ZZ$2635, 2035, MATCH($B$2, resultados!$A$1:$ZZ$1, 0))</f>
        <v/>
      </c>
      <c r="C2041">
        <f>INDEX(resultados!$A$2:$ZZ$2635, 2035, MATCH($B$3, resultados!$A$1:$ZZ$1, 0))</f>
        <v/>
      </c>
    </row>
    <row r="2042">
      <c r="A2042">
        <f>INDEX(resultados!$A$2:$ZZ$2635, 2036, MATCH($B$1, resultados!$A$1:$ZZ$1, 0))</f>
        <v/>
      </c>
      <c r="B2042">
        <f>INDEX(resultados!$A$2:$ZZ$2635, 2036, MATCH($B$2, resultados!$A$1:$ZZ$1, 0))</f>
        <v/>
      </c>
      <c r="C2042">
        <f>INDEX(resultados!$A$2:$ZZ$2635, 2036, MATCH($B$3, resultados!$A$1:$ZZ$1, 0))</f>
        <v/>
      </c>
    </row>
    <row r="2043">
      <c r="A2043">
        <f>INDEX(resultados!$A$2:$ZZ$2635, 2037, MATCH($B$1, resultados!$A$1:$ZZ$1, 0))</f>
        <v/>
      </c>
      <c r="B2043">
        <f>INDEX(resultados!$A$2:$ZZ$2635, 2037, MATCH($B$2, resultados!$A$1:$ZZ$1, 0))</f>
        <v/>
      </c>
      <c r="C2043">
        <f>INDEX(resultados!$A$2:$ZZ$2635, 2037, MATCH($B$3, resultados!$A$1:$ZZ$1, 0))</f>
        <v/>
      </c>
    </row>
    <row r="2044">
      <c r="A2044">
        <f>INDEX(resultados!$A$2:$ZZ$2635, 2038, MATCH($B$1, resultados!$A$1:$ZZ$1, 0))</f>
        <v/>
      </c>
      <c r="B2044">
        <f>INDEX(resultados!$A$2:$ZZ$2635, 2038, MATCH($B$2, resultados!$A$1:$ZZ$1, 0))</f>
        <v/>
      </c>
      <c r="C2044">
        <f>INDEX(resultados!$A$2:$ZZ$2635, 2038, MATCH($B$3, resultados!$A$1:$ZZ$1, 0))</f>
        <v/>
      </c>
    </row>
    <row r="2045">
      <c r="A2045">
        <f>INDEX(resultados!$A$2:$ZZ$2635, 2039, MATCH($B$1, resultados!$A$1:$ZZ$1, 0))</f>
        <v/>
      </c>
      <c r="B2045">
        <f>INDEX(resultados!$A$2:$ZZ$2635, 2039, MATCH($B$2, resultados!$A$1:$ZZ$1, 0))</f>
        <v/>
      </c>
      <c r="C2045">
        <f>INDEX(resultados!$A$2:$ZZ$2635, 2039, MATCH($B$3, resultados!$A$1:$ZZ$1, 0))</f>
        <v/>
      </c>
    </row>
    <row r="2046">
      <c r="A2046">
        <f>INDEX(resultados!$A$2:$ZZ$2635, 2040, MATCH($B$1, resultados!$A$1:$ZZ$1, 0))</f>
        <v/>
      </c>
      <c r="B2046">
        <f>INDEX(resultados!$A$2:$ZZ$2635, 2040, MATCH($B$2, resultados!$A$1:$ZZ$1, 0))</f>
        <v/>
      </c>
      <c r="C2046">
        <f>INDEX(resultados!$A$2:$ZZ$2635, 2040, MATCH($B$3, resultados!$A$1:$ZZ$1, 0))</f>
        <v/>
      </c>
    </row>
    <row r="2047">
      <c r="A2047">
        <f>INDEX(resultados!$A$2:$ZZ$2635, 2041, MATCH($B$1, resultados!$A$1:$ZZ$1, 0))</f>
        <v/>
      </c>
      <c r="B2047">
        <f>INDEX(resultados!$A$2:$ZZ$2635, 2041, MATCH($B$2, resultados!$A$1:$ZZ$1, 0))</f>
        <v/>
      </c>
      <c r="C2047">
        <f>INDEX(resultados!$A$2:$ZZ$2635, 2041, MATCH($B$3, resultados!$A$1:$ZZ$1, 0))</f>
        <v/>
      </c>
    </row>
    <row r="2048">
      <c r="A2048">
        <f>INDEX(resultados!$A$2:$ZZ$2635, 2042, MATCH($B$1, resultados!$A$1:$ZZ$1, 0))</f>
        <v/>
      </c>
      <c r="B2048">
        <f>INDEX(resultados!$A$2:$ZZ$2635, 2042, MATCH($B$2, resultados!$A$1:$ZZ$1, 0))</f>
        <v/>
      </c>
      <c r="C2048">
        <f>INDEX(resultados!$A$2:$ZZ$2635, 2042, MATCH($B$3, resultados!$A$1:$ZZ$1, 0))</f>
        <v/>
      </c>
    </row>
    <row r="2049">
      <c r="A2049">
        <f>INDEX(resultados!$A$2:$ZZ$2635, 2043, MATCH($B$1, resultados!$A$1:$ZZ$1, 0))</f>
        <v/>
      </c>
      <c r="B2049">
        <f>INDEX(resultados!$A$2:$ZZ$2635, 2043, MATCH($B$2, resultados!$A$1:$ZZ$1, 0))</f>
        <v/>
      </c>
      <c r="C2049">
        <f>INDEX(resultados!$A$2:$ZZ$2635, 2043, MATCH($B$3, resultados!$A$1:$ZZ$1, 0))</f>
        <v/>
      </c>
    </row>
    <row r="2050">
      <c r="A2050">
        <f>INDEX(resultados!$A$2:$ZZ$2635, 2044, MATCH($B$1, resultados!$A$1:$ZZ$1, 0))</f>
        <v/>
      </c>
      <c r="B2050">
        <f>INDEX(resultados!$A$2:$ZZ$2635, 2044, MATCH($B$2, resultados!$A$1:$ZZ$1, 0))</f>
        <v/>
      </c>
      <c r="C2050">
        <f>INDEX(resultados!$A$2:$ZZ$2635, 2044, MATCH($B$3, resultados!$A$1:$ZZ$1, 0))</f>
        <v/>
      </c>
    </row>
    <row r="2051">
      <c r="A2051">
        <f>INDEX(resultados!$A$2:$ZZ$2635, 2045, MATCH($B$1, resultados!$A$1:$ZZ$1, 0))</f>
        <v/>
      </c>
      <c r="B2051">
        <f>INDEX(resultados!$A$2:$ZZ$2635, 2045, MATCH($B$2, resultados!$A$1:$ZZ$1, 0))</f>
        <v/>
      </c>
      <c r="C2051">
        <f>INDEX(resultados!$A$2:$ZZ$2635, 2045, MATCH($B$3, resultados!$A$1:$ZZ$1, 0))</f>
        <v/>
      </c>
    </row>
    <row r="2052">
      <c r="A2052">
        <f>INDEX(resultados!$A$2:$ZZ$2635, 2046, MATCH($B$1, resultados!$A$1:$ZZ$1, 0))</f>
        <v/>
      </c>
      <c r="B2052">
        <f>INDEX(resultados!$A$2:$ZZ$2635, 2046, MATCH($B$2, resultados!$A$1:$ZZ$1, 0))</f>
        <v/>
      </c>
      <c r="C2052">
        <f>INDEX(resultados!$A$2:$ZZ$2635, 2046, MATCH($B$3, resultados!$A$1:$ZZ$1, 0))</f>
        <v/>
      </c>
    </row>
    <row r="2053">
      <c r="A2053">
        <f>INDEX(resultados!$A$2:$ZZ$2635, 2047, MATCH($B$1, resultados!$A$1:$ZZ$1, 0))</f>
        <v/>
      </c>
      <c r="B2053">
        <f>INDEX(resultados!$A$2:$ZZ$2635, 2047, MATCH($B$2, resultados!$A$1:$ZZ$1, 0))</f>
        <v/>
      </c>
      <c r="C2053">
        <f>INDEX(resultados!$A$2:$ZZ$2635, 2047, MATCH($B$3, resultados!$A$1:$ZZ$1, 0))</f>
        <v/>
      </c>
    </row>
    <row r="2054">
      <c r="A2054">
        <f>INDEX(resultados!$A$2:$ZZ$2635, 2048, MATCH($B$1, resultados!$A$1:$ZZ$1, 0))</f>
        <v/>
      </c>
      <c r="B2054">
        <f>INDEX(resultados!$A$2:$ZZ$2635, 2048, MATCH($B$2, resultados!$A$1:$ZZ$1, 0))</f>
        <v/>
      </c>
      <c r="C2054">
        <f>INDEX(resultados!$A$2:$ZZ$2635, 2048, MATCH($B$3, resultados!$A$1:$ZZ$1, 0))</f>
        <v/>
      </c>
    </row>
    <row r="2055">
      <c r="A2055">
        <f>INDEX(resultados!$A$2:$ZZ$2635, 2049, MATCH($B$1, resultados!$A$1:$ZZ$1, 0))</f>
        <v/>
      </c>
      <c r="B2055">
        <f>INDEX(resultados!$A$2:$ZZ$2635, 2049, MATCH($B$2, resultados!$A$1:$ZZ$1, 0))</f>
        <v/>
      </c>
      <c r="C2055">
        <f>INDEX(resultados!$A$2:$ZZ$2635, 2049, MATCH($B$3, resultados!$A$1:$ZZ$1, 0))</f>
        <v/>
      </c>
    </row>
    <row r="2056">
      <c r="A2056">
        <f>INDEX(resultados!$A$2:$ZZ$2635, 2050, MATCH($B$1, resultados!$A$1:$ZZ$1, 0))</f>
        <v/>
      </c>
      <c r="B2056">
        <f>INDEX(resultados!$A$2:$ZZ$2635, 2050, MATCH($B$2, resultados!$A$1:$ZZ$1, 0))</f>
        <v/>
      </c>
      <c r="C2056">
        <f>INDEX(resultados!$A$2:$ZZ$2635, 2050, MATCH($B$3, resultados!$A$1:$ZZ$1, 0))</f>
        <v/>
      </c>
    </row>
    <row r="2057">
      <c r="A2057">
        <f>INDEX(resultados!$A$2:$ZZ$2635, 2051, MATCH($B$1, resultados!$A$1:$ZZ$1, 0))</f>
        <v/>
      </c>
      <c r="B2057">
        <f>INDEX(resultados!$A$2:$ZZ$2635, 2051, MATCH($B$2, resultados!$A$1:$ZZ$1, 0))</f>
        <v/>
      </c>
      <c r="C2057">
        <f>INDEX(resultados!$A$2:$ZZ$2635, 2051, MATCH($B$3, resultados!$A$1:$ZZ$1, 0))</f>
        <v/>
      </c>
    </row>
    <row r="2058">
      <c r="A2058">
        <f>INDEX(resultados!$A$2:$ZZ$2635, 2052, MATCH($B$1, resultados!$A$1:$ZZ$1, 0))</f>
        <v/>
      </c>
      <c r="B2058">
        <f>INDEX(resultados!$A$2:$ZZ$2635, 2052, MATCH($B$2, resultados!$A$1:$ZZ$1, 0))</f>
        <v/>
      </c>
      <c r="C2058">
        <f>INDEX(resultados!$A$2:$ZZ$2635, 2052, MATCH($B$3, resultados!$A$1:$ZZ$1, 0))</f>
        <v/>
      </c>
    </row>
    <row r="2059">
      <c r="A2059">
        <f>INDEX(resultados!$A$2:$ZZ$2635, 2053, MATCH($B$1, resultados!$A$1:$ZZ$1, 0))</f>
        <v/>
      </c>
      <c r="B2059">
        <f>INDEX(resultados!$A$2:$ZZ$2635, 2053, MATCH($B$2, resultados!$A$1:$ZZ$1, 0))</f>
        <v/>
      </c>
      <c r="C2059">
        <f>INDEX(resultados!$A$2:$ZZ$2635, 2053, MATCH($B$3, resultados!$A$1:$ZZ$1, 0))</f>
        <v/>
      </c>
    </row>
    <row r="2060">
      <c r="A2060">
        <f>INDEX(resultados!$A$2:$ZZ$2635, 2054, MATCH($B$1, resultados!$A$1:$ZZ$1, 0))</f>
        <v/>
      </c>
      <c r="B2060">
        <f>INDEX(resultados!$A$2:$ZZ$2635, 2054, MATCH($B$2, resultados!$A$1:$ZZ$1, 0))</f>
        <v/>
      </c>
      <c r="C2060">
        <f>INDEX(resultados!$A$2:$ZZ$2635, 2054, MATCH($B$3, resultados!$A$1:$ZZ$1, 0))</f>
        <v/>
      </c>
    </row>
    <row r="2061">
      <c r="A2061">
        <f>INDEX(resultados!$A$2:$ZZ$2635, 2055, MATCH($B$1, resultados!$A$1:$ZZ$1, 0))</f>
        <v/>
      </c>
      <c r="B2061">
        <f>INDEX(resultados!$A$2:$ZZ$2635, 2055, MATCH($B$2, resultados!$A$1:$ZZ$1, 0))</f>
        <v/>
      </c>
      <c r="C2061">
        <f>INDEX(resultados!$A$2:$ZZ$2635, 2055, MATCH($B$3, resultados!$A$1:$ZZ$1, 0))</f>
        <v/>
      </c>
    </row>
    <row r="2062">
      <c r="A2062">
        <f>INDEX(resultados!$A$2:$ZZ$2635, 2056, MATCH($B$1, resultados!$A$1:$ZZ$1, 0))</f>
        <v/>
      </c>
      <c r="B2062">
        <f>INDEX(resultados!$A$2:$ZZ$2635, 2056, MATCH($B$2, resultados!$A$1:$ZZ$1, 0))</f>
        <v/>
      </c>
      <c r="C2062">
        <f>INDEX(resultados!$A$2:$ZZ$2635, 2056, MATCH($B$3, resultados!$A$1:$ZZ$1, 0))</f>
        <v/>
      </c>
    </row>
    <row r="2063">
      <c r="A2063">
        <f>INDEX(resultados!$A$2:$ZZ$2635, 2057, MATCH($B$1, resultados!$A$1:$ZZ$1, 0))</f>
        <v/>
      </c>
      <c r="B2063">
        <f>INDEX(resultados!$A$2:$ZZ$2635, 2057, MATCH($B$2, resultados!$A$1:$ZZ$1, 0))</f>
        <v/>
      </c>
      <c r="C2063">
        <f>INDEX(resultados!$A$2:$ZZ$2635, 2057, MATCH($B$3, resultados!$A$1:$ZZ$1, 0))</f>
        <v/>
      </c>
    </row>
    <row r="2064">
      <c r="A2064">
        <f>INDEX(resultados!$A$2:$ZZ$2635, 2058, MATCH($B$1, resultados!$A$1:$ZZ$1, 0))</f>
        <v/>
      </c>
      <c r="B2064">
        <f>INDEX(resultados!$A$2:$ZZ$2635, 2058, MATCH($B$2, resultados!$A$1:$ZZ$1, 0))</f>
        <v/>
      </c>
      <c r="C2064">
        <f>INDEX(resultados!$A$2:$ZZ$2635, 2058, MATCH($B$3, resultados!$A$1:$ZZ$1, 0))</f>
        <v/>
      </c>
    </row>
    <row r="2065">
      <c r="A2065">
        <f>INDEX(resultados!$A$2:$ZZ$2635, 2059, MATCH($B$1, resultados!$A$1:$ZZ$1, 0))</f>
        <v/>
      </c>
      <c r="B2065">
        <f>INDEX(resultados!$A$2:$ZZ$2635, 2059, MATCH($B$2, resultados!$A$1:$ZZ$1, 0))</f>
        <v/>
      </c>
      <c r="C2065">
        <f>INDEX(resultados!$A$2:$ZZ$2635, 2059, MATCH($B$3, resultados!$A$1:$ZZ$1, 0))</f>
        <v/>
      </c>
    </row>
    <row r="2066">
      <c r="A2066">
        <f>INDEX(resultados!$A$2:$ZZ$2635, 2060, MATCH($B$1, resultados!$A$1:$ZZ$1, 0))</f>
        <v/>
      </c>
      <c r="B2066">
        <f>INDEX(resultados!$A$2:$ZZ$2635, 2060, MATCH($B$2, resultados!$A$1:$ZZ$1, 0))</f>
        <v/>
      </c>
      <c r="C2066">
        <f>INDEX(resultados!$A$2:$ZZ$2635, 2060, MATCH($B$3, resultados!$A$1:$ZZ$1, 0))</f>
        <v/>
      </c>
    </row>
    <row r="2067">
      <c r="A2067">
        <f>INDEX(resultados!$A$2:$ZZ$2635, 2061, MATCH($B$1, resultados!$A$1:$ZZ$1, 0))</f>
        <v/>
      </c>
      <c r="B2067">
        <f>INDEX(resultados!$A$2:$ZZ$2635, 2061, MATCH($B$2, resultados!$A$1:$ZZ$1, 0))</f>
        <v/>
      </c>
      <c r="C2067">
        <f>INDEX(resultados!$A$2:$ZZ$2635, 2061, MATCH($B$3, resultados!$A$1:$ZZ$1, 0))</f>
        <v/>
      </c>
    </row>
    <row r="2068">
      <c r="A2068">
        <f>INDEX(resultados!$A$2:$ZZ$2635, 2062, MATCH($B$1, resultados!$A$1:$ZZ$1, 0))</f>
        <v/>
      </c>
      <c r="B2068">
        <f>INDEX(resultados!$A$2:$ZZ$2635, 2062, MATCH($B$2, resultados!$A$1:$ZZ$1, 0))</f>
        <v/>
      </c>
      <c r="C2068">
        <f>INDEX(resultados!$A$2:$ZZ$2635, 2062, MATCH($B$3, resultados!$A$1:$ZZ$1, 0))</f>
        <v/>
      </c>
    </row>
    <row r="2069">
      <c r="A2069">
        <f>INDEX(resultados!$A$2:$ZZ$2635, 2063, MATCH($B$1, resultados!$A$1:$ZZ$1, 0))</f>
        <v/>
      </c>
      <c r="B2069">
        <f>INDEX(resultados!$A$2:$ZZ$2635, 2063, MATCH($B$2, resultados!$A$1:$ZZ$1, 0))</f>
        <v/>
      </c>
      <c r="C2069">
        <f>INDEX(resultados!$A$2:$ZZ$2635, 2063, MATCH($B$3, resultados!$A$1:$ZZ$1, 0))</f>
        <v/>
      </c>
    </row>
    <row r="2070">
      <c r="A2070">
        <f>INDEX(resultados!$A$2:$ZZ$2635, 2064, MATCH($B$1, resultados!$A$1:$ZZ$1, 0))</f>
        <v/>
      </c>
      <c r="B2070">
        <f>INDEX(resultados!$A$2:$ZZ$2635, 2064, MATCH($B$2, resultados!$A$1:$ZZ$1, 0))</f>
        <v/>
      </c>
      <c r="C2070">
        <f>INDEX(resultados!$A$2:$ZZ$2635, 2064, MATCH($B$3, resultados!$A$1:$ZZ$1, 0))</f>
        <v/>
      </c>
    </row>
    <row r="2071">
      <c r="A2071">
        <f>INDEX(resultados!$A$2:$ZZ$2635, 2065, MATCH($B$1, resultados!$A$1:$ZZ$1, 0))</f>
        <v/>
      </c>
      <c r="B2071">
        <f>INDEX(resultados!$A$2:$ZZ$2635, 2065, MATCH($B$2, resultados!$A$1:$ZZ$1, 0))</f>
        <v/>
      </c>
      <c r="C2071">
        <f>INDEX(resultados!$A$2:$ZZ$2635, 2065, MATCH($B$3, resultados!$A$1:$ZZ$1, 0))</f>
        <v/>
      </c>
    </row>
    <row r="2072">
      <c r="A2072">
        <f>INDEX(resultados!$A$2:$ZZ$2635, 2066, MATCH($B$1, resultados!$A$1:$ZZ$1, 0))</f>
        <v/>
      </c>
      <c r="B2072">
        <f>INDEX(resultados!$A$2:$ZZ$2635, 2066, MATCH($B$2, resultados!$A$1:$ZZ$1, 0))</f>
        <v/>
      </c>
      <c r="C2072">
        <f>INDEX(resultados!$A$2:$ZZ$2635, 2066, MATCH($B$3, resultados!$A$1:$ZZ$1, 0))</f>
        <v/>
      </c>
    </row>
    <row r="2073">
      <c r="A2073">
        <f>INDEX(resultados!$A$2:$ZZ$2635, 2067, MATCH($B$1, resultados!$A$1:$ZZ$1, 0))</f>
        <v/>
      </c>
      <c r="B2073">
        <f>INDEX(resultados!$A$2:$ZZ$2635, 2067, MATCH($B$2, resultados!$A$1:$ZZ$1, 0))</f>
        <v/>
      </c>
      <c r="C2073">
        <f>INDEX(resultados!$A$2:$ZZ$2635, 2067, MATCH($B$3, resultados!$A$1:$ZZ$1, 0))</f>
        <v/>
      </c>
    </row>
    <row r="2074">
      <c r="A2074">
        <f>INDEX(resultados!$A$2:$ZZ$2635, 2068, MATCH($B$1, resultados!$A$1:$ZZ$1, 0))</f>
        <v/>
      </c>
      <c r="B2074">
        <f>INDEX(resultados!$A$2:$ZZ$2635, 2068, MATCH($B$2, resultados!$A$1:$ZZ$1, 0))</f>
        <v/>
      </c>
      <c r="C2074">
        <f>INDEX(resultados!$A$2:$ZZ$2635, 2068, MATCH($B$3, resultados!$A$1:$ZZ$1, 0))</f>
        <v/>
      </c>
    </row>
    <row r="2075">
      <c r="A2075">
        <f>INDEX(resultados!$A$2:$ZZ$2635, 2069, MATCH($B$1, resultados!$A$1:$ZZ$1, 0))</f>
        <v/>
      </c>
      <c r="B2075">
        <f>INDEX(resultados!$A$2:$ZZ$2635, 2069, MATCH($B$2, resultados!$A$1:$ZZ$1, 0))</f>
        <v/>
      </c>
      <c r="C2075">
        <f>INDEX(resultados!$A$2:$ZZ$2635, 2069, MATCH($B$3, resultados!$A$1:$ZZ$1, 0))</f>
        <v/>
      </c>
    </row>
    <row r="2076">
      <c r="A2076">
        <f>INDEX(resultados!$A$2:$ZZ$2635, 2070, MATCH($B$1, resultados!$A$1:$ZZ$1, 0))</f>
        <v/>
      </c>
      <c r="B2076">
        <f>INDEX(resultados!$A$2:$ZZ$2635, 2070, MATCH($B$2, resultados!$A$1:$ZZ$1, 0))</f>
        <v/>
      </c>
      <c r="C2076">
        <f>INDEX(resultados!$A$2:$ZZ$2635, 2070, MATCH($B$3, resultados!$A$1:$ZZ$1, 0))</f>
        <v/>
      </c>
    </row>
    <row r="2077">
      <c r="A2077">
        <f>INDEX(resultados!$A$2:$ZZ$2635, 2071, MATCH($B$1, resultados!$A$1:$ZZ$1, 0))</f>
        <v/>
      </c>
      <c r="B2077">
        <f>INDEX(resultados!$A$2:$ZZ$2635, 2071, MATCH($B$2, resultados!$A$1:$ZZ$1, 0))</f>
        <v/>
      </c>
      <c r="C2077">
        <f>INDEX(resultados!$A$2:$ZZ$2635, 2071, MATCH($B$3, resultados!$A$1:$ZZ$1, 0))</f>
        <v/>
      </c>
    </row>
    <row r="2078">
      <c r="A2078">
        <f>INDEX(resultados!$A$2:$ZZ$2635, 2072, MATCH($B$1, resultados!$A$1:$ZZ$1, 0))</f>
        <v/>
      </c>
      <c r="B2078">
        <f>INDEX(resultados!$A$2:$ZZ$2635, 2072, MATCH($B$2, resultados!$A$1:$ZZ$1, 0))</f>
        <v/>
      </c>
      <c r="C2078">
        <f>INDEX(resultados!$A$2:$ZZ$2635, 2072, MATCH($B$3, resultados!$A$1:$ZZ$1, 0))</f>
        <v/>
      </c>
    </row>
    <row r="2079">
      <c r="A2079">
        <f>INDEX(resultados!$A$2:$ZZ$2635, 2073, MATCH($B$1, resultados!$A$1:$ZZ$1, 0))</f>
        <v/>
      </c>
      <c r="B2079">
        <f>INDEX(resultados!$A$2:$ZZ$2635, 2073, MATCH($B$2, resultados!$A$1:$ZZ$1, 0))</f>
        <v/>
      </c>
      <c r="C2079">
        <f>INDEX(resultados!$A$2:$ZZ$2635, 2073, MATCH($B$3, resultados!$A$1:$ZZ$1, 0))</f>
        <v/>
      </c>
    </row>
    <row r="2080">
      <c r="A2080">
        <f>INDEX(resultados!$A$2:$ZZ$2635, 2074, MATCH($B$1, resultados!$A$1:$ZZ$1, 0))</f>
        <v/>
      </c>
      <c r="B2080">
        <f>INDEX(resultados!$A$2:$ZZ$2635, 2074, MATCH($B$2, resultados!$A$1:$ZZ$1, 0))</f>
        <v/>
      </c>
      <c r="C2080">
        <f>INDEX(resultados!$A$2:$ZZ$2635, 2074, MATCH($B$3, resultados!$A$1:$ZZ$1, 0))</f>
        <v/>
      </c>
    </row>
    <row r="2081">
      <c r="A2081">
        <f>INDEX(resultados!$A$2:$ZZ$2635, 2075, MATCH($B$1, resultados!$A$1:$ZZ$1, 0))</f>
        <v/>
      </c>
      <c r="B2081">
        <f>INDEX(resultados!$A$2:$ZZ$2635, 2075, MATCH($B$2, resultados!$A$1:$ZZ$1, 0))</f>
        <v/>
      </c>
      <c r="C2081">
        <f>INDEX(resultados!$A$2:$ZZ$2635, 2075, MATCH($B$3, resultados!$A$1:$ZZ$1, 0))</f>
        <v/>
      </c>
    </row>
    <row r="2082">
      <c r="A2082">
        <f>INDEX(resultados!$A$2:$ZZ$2635, 2076, MATCH($B$1, resultados!$A$1:$ZZ$1, 0))</f>
        <v/>
      </c>
      <c r="B2082">
        <f>INDEX(resultados!$A$2:$ZZ$2635, 2076, MATCH($B$2, resultados!$A$1:$ZZ$1, 0))</f>
        <v/>
      </c>
      <c r="C2082">
        <f>INDEX(resultados!$A$2:$ZZ$2635, 2076, MATCH($B$3, resultados!$A$1:$ZZ$1, 0))</f>
        <v/>
      </c>
    </row>
    <row r="2083">
      <c r="A2083">
        <f>INDEX(resultados!$A$2:$ZZ$2635, 2077, MATCH($B$1, resultados!$A$1:$ZZ$1, 0))</f>
        <v/>
      </c>
      <c r="B2083">
        <f>INDEX(resultados!$A$2:$ZZ$2635, 2077, MATCH($B$2, resultados!$A$1:$ZZ$1, 0))</f>
        <v/>
      </c>
      <c r="C2083">
        <f>INDEX(resultados!$A$2:$ZZ$2635, 2077, MATCH($B$3, resultados!$A$1:$ZZ$1, 0))</f>
        <v/>
      </c>
    </row>
    <row r="2084">
      <c r="A2084">
        <f>INDEX(resultados!$A$2:$ZZ$2635, 2078, MATCH($B$1, resultados!$A$1:$ZZ$1, 0))</f>
        <v/>
      </c>
      <c r="B2084">
        <f>INDEX(resultados!$A$2:$ZZ$2635, 2078, MATCH($B$2, resultados!$A$1:$ZZ$1, 0))</f>
        <v/>
      </c>
      <c r="C2084">
        <f>INDEX(resultados!$A$2:$ZZ$2635, 2078, MATCH($B$3, resultados!$A$1:$ZZ$1, 0))</f>
        <v/>
      </c>
    </row>
    <row r="2085">
      <c r="A2085">
        <f>INDEX(resultados!$A$2:$ZZ$2635, 2079, MATCH($B$1, resultados!$A$1:$ZZ$1, 0))</f>
        <v/>
      </c>
      <c r="B2085">
        <f>INDEX(resultados!$A$2:$ZZ$2635, 2079, MATCH($B$2, resultados!$A$1:$ZZ$1, 0))</f>
        <v/>
      </c>
      <c r="C2085">
        <f>INDEX(resultados!$A$2:$ZZ$2635, 2079, MATCH($B$3, resultados!$A$1:$ZZ$1, 0))</f>
        <v/>
      </c>
    </row>
    <row r="2086">
      <c r="A2086">
        <f>INDEX(resultados!$A$2:$ZZ$2635, 2080, MATCH($B$1, resultados!$A$1:$ZZ$1, 0))</f>
        <v/>
      </c>
      <c r="B2086">
        <f>INDEX(resultados!$A$2:$ZZ$2635, 2080, MATCH($B$2, resultados!$A$1:$ZZ$1, 0))</f>
        <v/>
      </c>
      <c r="C2086">
        <f>INDEX(resultados!$A$2:$ZZ$2635, 2080, MATCH($B$3, resultados!$A$1:$ZZ$1, 0))</f>
        <v/>
      </c>
    </row>
    <row r="2087">
      <c r="A2087">
        <f>INDEX(resultados!$A$2:$ZZ$2635, 2081, MATCH($B$1, resultados!$A$1:$ZZ$1, 0))</f>
        <v/>
      </c>
      <c r="B2087">
        <f>INDEX(resultados!$A$2:$ZZ$2635, 2081, MATCH($B$2, resultados!$A$1:$ZZ$1, 0))</f>
        <v/>
      </c>
      <c r="C2087">
        <f>INDEX(resultados!$A$2:$ZZ$2635, 2081, MATCH($B$3, resultados!$A$1:$ZZ$1, 0))</f>
        <v/>
      </c>
    </row>
    <row r="2088">
      <c r="A2088">
        <f>INDEX(resultados!$A$2:$ZZ$2635, 2082, MATCH($B$1, resultados!$A$1:$ZZ$1, 0))</f>
        <v/>
      </c>
      <c r="B2088">
        <f>INDEX(resultados!$A$2:$ZZ$2635, 2082, MATCH($B$2, resultados!$A$1:$ZZ$1, 0))</f>
        <v/>
      </c>
      <c r="C2088">
        <f>INDEX(resultados!$A$2:$ZZ$2635, 2082, MATCH($B$3, resultados!$A$1:$ZZ$1, 0))</f>
        <v/>
      </c>
    </row>
    <row r="2089">
      <c r="A2089">
        <f>INDEX(resultados!$A$2:$ZZ$2635, 2083, MATCH($B$1, resultados!$A$1:$ZZ$1, 0))</f>
        <v/>
      </c>
      <c r="B2089">
        <f>INDEX(resultados!$A$2:$ZZ$2635, 2083, MATCH($B$2, resultados!$A$1:$ZZ$1, 0))</f>
        <v/>
      </c>
      <c r="C2089">
        <f>INDEX(resultados!$A$2:$ZZ$2635, 2083, MATCH($B$3, resultados!$A$1:$ZZ$1, 0))</f>
        <v/>
      </c>
    </row>
    <row r="2090">
      <c r="A2090">
        <f>INDEX(resultados!$A$2:$ZZ$2635, 2084, MATCH($B$1, resultados!$A$1:$ZZ$1, 0))</f>
        <v/>
      </c>
      <c r="B2090">
        <f>INDEX(resultados!$A$2:$ZZ$2635, 2084, MATCH($B$2, resultados!$A$1:$ZZ$1, 0))</f>
        <v/>
      </c>
      <c r="C2090">
        <f>INDEX(resultados!$A$2:$ZZ$2635, 2084, MATCH($B$3, resultados!$A$1:$ZZ$1, 0))</f>
        <v/>
      </c>
    </row>
    <row r="2091">
      <c r="A2091">
        <f>INDEX(resultados!$A$2:$ZZ$2635, 2085, MATCH($B$1, resultados!$A$1:$ZZ$1, 0))</f>
        <v/>
      </c>
      <c r="B2091">
        <f>INDEX(resultados!$A$2:$ZZ$2635, 2085, MATCH($B$2, resultados!$A$1:$ZZ$1, 0))</f>
        <v/>
      </c>
      <c r="C2091">
        <f>INDEX(resultados!$A$2:$ZZ$2635, 2085, MATCH($B$3, resultados!$A$1:$ZZ$1, 0))</f>
        <v/>
      </c>
    </row>
    <row r="2092">
      <c r="A2092">
        <f>INDEX(resultados!$A$2:$ZZ$2635, 2086, MATCH($B$1, resultados!$A$1:$ZZ$1, 0))</f>
        <v/>
      </c>
      <c r="B2092">
        <f>INDEX(resultados!$A$2:$ZZ$2635, 2086, MATCH($B$2, resultados!$A$1:$ZZ$1, 0))</f>
        <v/>
      </c>
      <c r="C2092">
        <f>INDEX(resultados!$A$2:$ZZ$2635, 2086, MATCH($B$3, resultados!$A$1:$ZZ$1, 0))</f>
        <v/>
      </c>
    </row>
    <row r="2093">
      <c r="A2093">
        <f>INDEX(resultados!$A$2:$ZZ$2635, 2087, MATCH($B$1, resultados!$A$1:$ZZ$1, 0))</f>
        <v/>
      </c>
      <c r="B2093">
        <f>INDEX(resultados!$A$2:$ZZ$2635, 2087, MATCH($B$2, resultados!$A$1:$ZZ$1, 0))</f>
        <v/>
      </c>
      <c r="C2093">
        <f>INDEX(resultados!$A$2:$ZZ$2635, 2087, MATCH($B$3, resultados!$A$1:$ZZ$1, 0))</f>
        <v/>
      </c>
    </row>
    <row r="2094">
      <c r="A2094">
        <f>INDEX(resultados!$A$2:$ZZ$2635, 2088, MATCH($B$1, resultados!$A$1:$ZZ$1, 0))</f>
        <v/>
      </c>
      <c r="B2094">
        <f>INDEX(resultados!$A$2:$ZZ$2635, 2088, MATCH($B$2, resultados!$A$1:$ZZ$1, 0))</f>
        <v/>
      </c>
      <c r="C2094">
        <f>INDEX(resultados!$A$2:$ZZ$2635, 2088, MATCH($B$3, resultados!$A$1:$ZZ$1, 0))</f>
        <v/>
      </c>
    </row>
    <row r="2095">
      <c r="A2095">
        <f>INDEX(resultados!$A$2:$ZZ$2635, 2089, MATCH($B$1, resultados!$A$1:$ZZ$1, 0))</f>
        <v/>
      </c>
      <c r="B2095">
        <f>INDEX(resultados!$A$2:$ZZ$2635, 2089, MATCH($B$2, resultados!$A$1:$ZZ$1, 0))</f>
        <v/>
      </c>
      <c r="C2095">
        <f>INDEX(resultados!$A$2:$ZZ$2635, 2089, MATCH($B$3, resultados!$A$1:$ZZ$1, 0))</f>
        <v/>
      </c>
    </row>
    <row r="2096">
      <c r="A2096">
        <f>INDEX(resultados!$A$2:$ZZ$2635, 2090, MATCH($B$1, resultados!$A$1:$ZZ$1, 0))</f>
        <v/>
      </c>
      <c r="B2096">
        <f>INDEX(resultados!$A$2:$ZZ$2635, 2090, MATCH($B$2, resultados!$A$1:$ZZ$1, 0))</f>
        <v/>
      </c>
      <c r="C2096">
        <f>INDEX(resultados!$A$2:$ZZ$2635, 2090, MATCH($B$3, resultados!$A$1:$ZZ$1, 0))</f>
        <v/>
      </c>
    </row>
    <row r="2097">
      <c r="A2097">
        <f>INDEX(resultados!$A$2:$ZZ$2635, 2091, MATCH($B$1, resultados!$A$1:$ZZ$1, 0))</f>
        <v/>
      </c>
      <c r="B2097">
        <f>INDEX(resultados!$A$2:$ZZ$2635, 2091, MATCH($B$2, resultados!$A$1:$ZZ$1, 0))</f>
        <v/>
      </c>
      <c r="C2097">
        <f>INDEX(resultados!$A$2:$ZZ$2635, 2091, MATCH($B$3, resultados!$A$1:$ZZ$1, 0))</f>
        <v/>
      </c>
    </row>
    <row r="2098">
      <c r="A2098">
        <f>INDEX(resultados!$A$2:$ZZ$2635, 2092, MATCH($B$1, resultados!$A$1:$ZZ$1, 0))</f>
        <v/>
      </c>
      <c r="B2098">
        <f>INDEX(resultados!$A$2:$ZZ$2635, 2092, MATCH($B$2, resultados!$A$1:$ZZ$1, 0))</f>
        <v/>
      </c>
      <c r="C2098">
        <f>INDEX(resultados!$A$2:$ZZ$2635, 2092, MATCH($B$3, resultados!$A$1:$ZZ$1, 0))</f>
        <v/>
      </c>
    </row>
    <row r="2099">
      <c r="A2099">
        <f>INDEX(resultados!$A$2:$ZZ$2635, 2093, MATCH($B$1, resultados!$A$1:$ZZ$1, 0))</f>
        <v/>
      </c>
      <c r="B2099">
        <f>INDEX(resultados!$A$2:$ZZ$2635, 2093, MATCH($B$2, resultados!$A$1:$ZZ$1, 0))</f>
        <v/>
      </c>
      <c r="C2099">
        <f>INDEX(resultados!$A$2:$ZZ$2635, 2093, MATCH($B$3, resultados!$A$1:$ZZ$1, 0))</f>
        <v/>
      </c>
    </row>
    <row r="2100">
      <c r="A2100">
        <f>INDEX(resultados!$A$2:$ZZ$2635, 2094, MATCH($B$1, resultados!$A$1:$ZZ$1, 0))</f>
        <v/>
      </c>
      <c r="B2100">
        <f>INDEX(resultados!$A$2:$ZZ$2635, 2094, MATCH($B$2, resultados!$A$1:$ZZ$1, 0))</f>
        <v/>
      </c>
      <c r="C2100">
        <f>INDEX(resultados!$A$2:$ZZ$2635, 2094, MATCH($B$3, resultados!$A$1:$ZZ$1, 0))</f>
        <v/>
      </c>
    </row>
    <row r="2101">
      <c r="A2101">
        <f>INDEX(resultados!$A$2:$ZZ$2635, 2095, MATCH($B$1, resultados!$A$1:$ZZ$1, 0))</f>
        <v/>
      </c>
      <c r="B2101">
        <f>INDEX(resultados!$A$2:$ZZ$2635, 2095, MATCH($B$2, resultados!$A$1:$ZZ$1, 0))</f>
        <v/>
      </c>
      <c r="C2101">
        <f>INDEX(resultados!$A$2:$ZZ$2635, 2095, MATCH($B$3, resultados!$A$1:$ZZ$1, 0))</f>
        <v/>
      </c>
    </row>
    <row r="2102">
      <c r="A2102">
        <f>INDEX(resultados!$A$2:$ZZ$2635, 2096, MATCH($B$1, resultados!$A$1:$ZZ$1, 0))</f>
        <v/>
      </c>
      <c r="B2102">
        <f>INDEX(resultados!$A$2:$ZZ$2635, 2096, MATCH($B$2, resultados!$A$1:$ZZ$1, 0))</f>
        <v/>
      </c>
      <c r="C2102">
        <f>INDEX(resultados!$A$2:$ZZ$2635, 2096, MATCH($B$3, resultados!$A$1:$ZZ$1, 0))</f>
        <v/>
      </c>
    </row>
    <row r="2103">
      <c r="A2103">
        <f>INDEX(resultados!$A$2:$ZZ$2635, 2097, MATCH($B$1, resultados!$A$1:$ZZ$1, 0))</f>
        <v/>
      </c>
      <c r="B2103">
        <f>INDEX(resultados!$A$2:$ZZ$2635, 2097, MATCH($B$2, resultados!$A$1:$ZZ$1, 0))</f>
        <v/>
      </c>
      <c r="C2103">
        <f>INDEX(resultados!$A$2:$ZZ$2635, 2097, MATCH($B$3, resultados!$A$1:$ZZ$1, 0))</f>
        <v/>
      </c>
    </row>
    <row r="2104">
      <c r="A2104">
        <f>INDEX(resultados!$A$2:$ZZ$2635, 2098, MATCH($B$1, resultados!$A$1:$ZZ$1, 0))</f>
        <v/>
      </c>
      <c r="B2104">
        <f>INDEX(resultados!$A$2:$ZZ$2635, 2098, MATCH($B$2, resultados!$A$1:$ZZ$1, 0))</f>
        <v/>
      </c>
      <c r="C2104">
        <f>INDEX(resultados!$A$2:$ZZ$2635, 2098, MATCH($B$3, resultados!$A$1:$ZZ$1, 0))</f>
        <v/>
      </c>
    </row>
    <row r="2105">
      <c r="A2105">
        <f>INDEX(resultados!$A$2:$ZZ$2635, 2099, MATCH($B$1, resultados!$A$1:$ZZ$1, 0))</f>
        <v/>
      </c>
      <c r="B2105">
        <f>INDEX(resultados!$A$2:$ZZ$2635, 2099, MATCH($B$2, resultados!$A$1:$ZZ$1, 0))</f>
        <v/>
      </c>
      <c r="C2105">
        <f>INDEX(resultados!$A$2:$ZZ$2635, 2099, MATCH($B$3, resultados!$A$1:$ZZ$1, 0))</f>
        <v/>
      </c>
    </row>
    <row r="2106">
      <c r="A2106">
        <f>INDEX(resultados!$A$2:$ZZ$2635, 2100, MATCH($B$1, resultados!$A$1:$ZZ$1, 0))</f>
        <v/>
      </c>
      <c r="B2106">
        <f>INDEX(resultados!$A$2:$ZZ$2635, 2100, MATCH($B$2, resultados!$A$1:$ZZ$1, 0))</f>
        <v/>
      </c>
      <c r="C2106">
        <f>INDEX(resultados!$A$2:$ZZ$2635, 2100, MATCH($B$3, resultados!$A$1:$ZZ$1, 0))</f>
        <v/>
      </c>
    </row>
    <row r="2107">
      <c r="A2107">
        <f>INDEX(resultados!$A$2:$ZZ$2635, 2101, MATCH($B$1, resultados!$A$1:$ZZ$1, 0))</f>
        <v/>
      </c>
      <c r="B2107">
        <f>INDEX(resultados!$A$2:$ZZ$2635, 2101, MATCH($B$2, resultados!$A$1:$ZZ$1, 0))</f>
        <v/>
      </c>
      <c r="C2107">
        <f>INDEX(resultados!$A$2:$ZZ$2635, 2101, MATCH($B$3, resultados!$A$1:$ZZ$1, 0))</f>
        <v/>
      </c>
    </row>
    <row r="2108">
      <c r="A2108">
        <f>INDEX(resultados!$A$2:$ZZ$2635, 2102, MATCH($B$1, resultados!$A$1:$ZZ$1, 0))</f>
        <v/>
      </c>
      <c r="B2108">
        <f>INDEX(resultados!$A$2:$ZZ$2635, 2102, MATCH($B$2, resultados!$A$1:$ZZ$1, 0))</f>
        <v/>
      </c>
      <c r="C2108">
        <f>INDEX(resultados!$A$2:$ZZ$2635, 2102, MATCH($B$3, resultados!$A$1:$ZZ$1, 0))</f>
        <v/>
      </c>
    </row>
    <row r="2109">
      <c r="A2109">
        <f>INDEX(resultados!$A$2:$ZZ$2635, 2103, MATCH($B$1, resultados!$A$1:$ZZ$1, 0))</f>
        <v/>
      </c>
      <c r="B2109">
        <f>INDEX(resultados!$A$2:$ZZ$2635, 2103, MATCH($B$2, resultados!$A$1:$ZZ$1, 0))</f>
        <v/>
      </c>
      <c r="C2109">
        <f>INDEX(resultados!$A$2:$ZZ$2635, 2103, MATCH($B$3, resultados!$A$1:$ZZ$1, 0))</f>
        <v/>
      </c>
    </row>
    <row r="2110">
      <c r="A2110">
        <f>INDEX(resultados!$A$2:$ZZ$2635, 2104, MATCH($B$1, resultados!$A$1:$ZZ$1, 0))</f>
        <v/>
      </c>
      <c r="B2110">
        <f>INDEX(resultados!$A$2:$ZZ$2635, 2104, MATCH($B$2, resultados!$A$1:$ZZ$1, 0))</f>
        <v/>
      </c>
      <c r="C2110">
        <f>INDEX(resultados!$A$2:$ZZ$2635, 2104, MATCH($B$3, resultados!$A$1:$ZZ$1, 0))</f>
        <v/>
      </c>
    </row>
    <row r="2111">
      <c r="A2111">
        <f>INDEX(resultados!$A$2:$ZZ$2635, 2105, MATCH($B$1, resultados!$A$1:$ZZ$1, 0))</f>
        <v/>
      </c>
      <c r="B2111">
        <f>INDEX(resultados!$A$2:$ZZ$2635, 2105, MATCH($B$2, resultados!$A$1:$ZZ$1, 0))</f>
        <v/>
      </c>
      <c r="C2111">
        <f>INDEX(resultados!$A$2:$ZZ$2635, 2105, MATCH($B$3, resultados!$A$1:$ZZ$1, 0))</f>
        <v/>
      </c>
    </row>
    <row r="2112">
      <c r="A2112">
        <f>INDEX(resultados!$A$2:$ZZ$2635, 2106, MATCH($B$1, resultados!$A$1:$ZZ$1, 0))</f>
        <v/>
      </c>
      <c r="B2112">
        <f>INDEX(resultados!$A$2:$ZZ$2635, 2106, MATCH($B$2, resultados!$A$1:$ZZ$1, 0))</f>
        <v/>
      </c>
      <c r="C2112">
        <f>INDEX(resultados!$A$2:$ZZ$2635, 2106, MATCH($B$3, resultados!$A$1:$ZZ$1, 0))</f>
        <v/>
      </c>
    </row>
    <row r="2113">
      <c r="A2113">
        <f>INDEX(resultados!$A$2:$ZZ$2635, 2107, MATCH($B$1, resultados!$A$1:$ZZ$1, 0))</f>
        <v/>
      </c>
      <c r="B2113">
        <f>INDEX(resultados!$A$2:$ZZ$2635, 2107, MATCH($B$2, resultados!$A$1:$ZZ$1, 0))</f>
        <v/>
      </c>
      <c r="C2113">
        <f>INDEX(resultados!$A$2:$ZZ$2635, 2107, MATCH($B$3, resultados!$A$1:$ZZ$1, 0))</f>
        <v/>
      </c>
    </row>
    <row r="2114">
      <c r="A2114">
        <f>INDEX(resultados!$A$2:$ZZ$2635, 2108, MATCH($B$1, resultados!$A$1:$ZZ$1, 0))</f>
        <v/>
      </c>
      <c r="B2114">
        <f>INDEX(resultados!$A$2:$ZZ$2635, 2108, MATCH($B$2, resultados!$A$1:$ZZ$1, 0))</f>
        <v/>
      </c>
      <c r="C2114">
        <f>INDEX(resultados!$A$2:$ZZ$2635, 2108, MATCH($B$3, resultados!$A$1:$ZZ$1, 0))</f>
        <v/>
      </c>
    </row>
    <row r="2115">
      <c r="A2115">
        <f>INDEX(resultados!$A$2:$ZZ$2635, 2109, MATCH($B$1, resultados!$A$1:$ZZ$1, 0))</f>
        <v/>
      </c>
      <c r="B2115">
        <f>INDEX(resultados!$A$2:$ZZ$2635, 2109, MATCH($B$2, resultados!$A$1:$ZZ$1, 0))</f>
        <v/>
      </c>
      <c r="C2115">
        <f>INDEX(resultados!$A$2:$ZZ$2635, 2109, MATCH($B$3, resultados!$A$1:$ZZ$1, 0))</f>
        <v/>
      </c>
    </row>
    <row r="2116">
      <c r="A2116">
        <f>INDEX(resultados!$A$2:$ZZ$2635, 2110, MATCH($B$1, resultados!$A$1:$ZZ$1, 0))</f>
        <v/>
      </c>
      <c r="B2116">
        <f>INDEX(resultados!$A$2:$ZZ$2635, 2110, MATCH($B$2, resultados!$A$1:$ZZ$1, 0))</f>
        <v/>
      </c>
      <c r="C2116">
        <f>INDEX(resultados!$A$2:$ZZ$2635, 2110, MATCH($B$3, resultados!$A$1:$ZZ$1, 0))</f>
        <v/>
      </c>
    </row>
    <row r="2117">
      <c r="A2117">
        <f>INDEX(resultados!$A$2:$ZZ$2635, 2111, MATCH($B$1, resultados!$A$1:$ZZ$1, 0))</f>
        <v/>
      </c>
      <c r="B2117">
        <f>INDEX(resultados!$A$2:$ZZ$2635, 2111, MATCH($B$2, resultados!$A$1:$ZZ$1, 0))</f>
        <v/>
      </c>
      <c r="C2117">
        <f>INDEX(resultados!$A$2:$ZZ$2635, 2111, MATCH($B$3, resultados!$A$1:$ZZ$1, 0))</f>
        <v/>
      </c>
    </row>
    <row r="2118">
      <c r="A2118">
        <f>INDEX(resultados!$A$2:$ZZ$2635, 2112, MATCH($B$1, resultados!$A$1:$ZZ$1, 0))</f>
        <v/>
      </c>
      <c r="B2118">
        <f>INDEX(resultados!$A$2:$ZZ$2635, 2112, MATCH($B$2, resultados!$A$1:$ZZ$1, 0))</f>
        <v/>
      </c>
      <c r="C2118">
        <f>INDEX(resultados!$A$2:$ZZ$2635, 2112, MATCH($B$3, resultados!$A$1:$ZZ$1, 0))</f>
        <v/>
      </c>
    </row>
    <row r="2119">
      <c r="A2119">
        <f>INDEX(resultados!$A$2:$ZZ$2635, 2113, MATCH($B$1, resultados!$A$1:$ZZ$1, 0))</f>
        <v/>
      </c>
      <c r="B2119">
        <f>INDEX(resultados!$A$2:$ZZ$2635, 2113, MATCH($B$2, resultados!$A$1:$ZZ$1, 0))</f>
        <v/>
      </c>
      <c r="C2119">
        <f>INDEX(resultados!$A$2:$ZZ$2635, 2113, MATCH($B$3, resultados!$A$1:$ZZ$1, 0))</f>
        <v/>
      </c>
    </row>
    <row r="2120">
      <c r="A2120">
        <f>INDEX(resultados!$A$2:$ZZ$2635, 2114, MATCH($B$1, resultados!$A$1:$ZZ$1, 0))</f>
        <v/>
      </c>
      <c r="B2120">
        <f>INDEX(resultados!$A$2:$ZZ$2635, 2114, MATCH($B$2, resultados!$A$1:$ZZ$1, 0))</f>
        <v/>
      </c>
      <c r="C2120">
        <f>INDEX(resultados!$A$2:$ZZ$2635, 2114, MATCH($B$3, resultados!$A$1:$ZZ$1, 0))</f>
        <v/>
      </c>
    </row>
    <row r="2121">
      <c r="A2121">
        <f>INDEX(resultados!$A$2:$ZZ$2635, 2115, MATCH($B$1, resultados!$A$1:$ZZ$1, 0))</f>
        <v/>
      </c>
      <c r="B2121">
        <f>INDEX(resultados!$A$2:$ZZ$2635, 2115, MATCH($B$2, resultados!$A$1:$ZZ$1, 0))</f>
        <v/>
      </c>
      <c r="C2121">
        <f>INDEX(resultados!$A$2:$ZZ$2635, 2115, MATCH($B$3, resultados!$A$1:$ZZ$1, 0))</f>
        <v/>
      </c>
    </row>
    <row r="2122">
      <c r="A2122">
        <f>INDEX(resultados!$A$2:$ZZ$2635, 2116, MATCH($B$1, resultados!$A$1:$ZZ$1, 0))</f>
        <v/>
      </c>
      <c r="B2122">
        <f>INDEX(resultados!$A$2:$ZZ$2635, 2116, MATCH($B$2, resultados!$A$1:$ZZ$1, 0))</f>
        <v/>
      </c>
      <c r="C2122">
        <f>INDEX(resultados!$A$2:$ZZ$2635, 2116, MATCH($B$3, resultados!$A$1:$ZZ$1, 0))</f>
        <v/>
      </c>
    </row>
    <row r="2123">
      <c r="A2123">
        <f>INDEX(resultados!$A$2:$ZZ$2635, 2117, MATCH($B$1, resultados!$A$1:$ZZ$1, 0))</f>
        <v/>
      </c>
      <c r="B2123">
        <f>INDEX(resultados!$A$2:$ZZ$2635, 2117, MATCH($B$2, resultados!$A$1:$ZZ$1, 0))</f>
        <v/>
      </c>
      <c r="C2123">
        <f>INDEX(resultados!$A$2:$ZZ$2635, 2117, MATCH($B$3, resultados!$A$1:$ZZ$1, 0))</f>
        <v/>
      </c>
    </row>
    <row r="2124">
      <c r="A2124">
        <f>INDEX(resultados!$A$2:$ZZ$2635, 2118, MATCH($B$1, resultados!$A$1:$ZZ$1, 0))</f>
        <v/>
      </c>
      <c r="B2124">
        <f>INDEX(resultados!$A$2:$ZZ$2635, 2118, MATCH($B$2, resultados!$A$1:$ZZ$1, 0))</f>
        <v/>
      </c>
      <c r="C2124">
        <f>INDEX(resultados!$A$2:$ZZ$2635, 2118, MATCH($B$3, resultados!$A$1:$ZZ$1, 0))</f>
        <v/>
      </c>
    </row>
    <row r="2125">
      <c r="A2125">
        <f>INDEX(resultados!$A$2:$ZZ$2635, 2119, MATCH($B$1, resultados!$A$1:$ZZ$1, 0))</f>
        <v/>
      </c>
      <c r="B2125">
        <f>INDEX(resultados!$A$2:$ZZ$2635, 2119, MATCH($B$2, resultados!$A$1:$ZZ$1, 0))</f>
        <v/>
      </c>
      <c r="C2125">
        <f>INDEX(resultados!$A$2:$ZZ$2635, 2119, MATCH($B$3, resultados!$A$1:$ZZ$1, 0))</f>
        <v/>
      </c>
    </row>
    <row r="2126">
      <c r="A2126">
        <f>INDEX(resultados!$A$2:$ZZ$2635, 2120, MATCH($B$1, resultados!$A$1:$ZZ$1, 0))</f>
        <v/>
      </c>
      <c r="B2126">
        <f>INDEX(resultados!$A$2:$ZZ$2635, 2120, MATCH($B$2, resultados!$A$1:$ZZ$1, 0))</f>
        <v/>
      </c>
      <c r="C2126">
        <f>INDEX(resultados!$A$2:$ZZ$2635, 2120, MATCH($B$3, resultados!$A$1:$ZZ$1, 0))</f>
        <v/>
      </c>
    </row>
    <row r="2127">
      <c r="A2127">
        <f>INDEX(resultados!$A$2:$ZZ$2635, 2121, MATCH($B$1, resultados!$A$1:$ZZ$1, 0))</f>
        <v/>
      </c>
      <c r="B2127">
        <f>INDEX(resultados!$A$2:$ZZ$2635, 2121, MATCH($B$2, resultados!$A$1:$ZZ$1, 0))</f>
        <v/>
      </c>
      <c r="C2127">
        <f>INDEX(resultados!$A$2:$ZZ$2635, 2121, MATCH($B$3, resultados!$A$1:$ZZ$1, 0))</f>
        <v/>
      </c>
    </row>
    <row r="2128">
      <c r="A2128">
        <f>INDEX(resultados!$A$2:$ZZ$2635, 2122, MATCH($B$1, resultados!$A$1:$ZZ$1, 0))</f>
        <v/>
      </c>
      <c r="B2128">
        <f>INDEX(resultados!$A$2:$ZZ$2635, 2122, MATCH($B$2, resultados!$A$1:$ZZ$1, 0))</f>
        <v/>
      </c>
      <c r="C2128">
        <f>INDEX(resultados!$A$2:$ZZ$2635, 2122, MATCH($B$3, resultados!$A$1:$ZZ$1, 0))</f>
        <v/>
      </c>
    </row>
    <row r="2129">
      <c r="A2129">
        <f>INDEX(resultados!$A$2:$ZZ$2635, 2123, MATCH($B$1, resultados!$A$1:$ZZ$1, 0))</f>
        <v/>
      </c>
      <c r="B2129">
        <f>INDEX(resultados!$A$2:$ZZ$2635, 2123, MATCH($B$2, resultados!$A$1:$ZZ$1, 0))</f>
        <v/>
      </c>
      <c r="C2129">
        <f>INDEX(resultados!$A$2:$ZZ$2635, 2123, MATCH($B$3, resultados!$A$1:$ZZ$1, 0))</f>
        <v/>
      </c>
    </row>
    <row r="2130">
      <c r="A2130">
        <f>INDEX(resultados!$A$2:$ZZ$2635, 2124, MATCH($B$1, resultados!$A$1:$ZZ$1, 0))</f>
        <v/>
      </c>
      <c r="B2130">
        <f>INDEX(resultados!$A$2:$ZZ$2635, 2124, MATCH($B$2, resultados!$A$1:$ZZ$1, 0))</f>
        <v/>
      </c>
      <c r="C2130">
        <f>INDEX(resultados!$A$2:$ZZ$2635, 2124, MATCH($B$3, resultados!$A$1:$ZZ$1, 0))</f>
        <v/>
      </c>
    </row>
    <row r="2131">
      <c r="A2131">
        <f>INDEX(resultados!$A$2:$ZZ$2635, 2125, MATCH($B$1, resultados!$A$1:$ZZ$1, 0))</f>
        <v/>
      </c>
      <c r="B2131">
        <f>INDEX(resultados!$A$2:$ZZ$2635, 2125, MATCH($B$2, resultados!$A$1:$ZZ$1, 0))</f>
        <v/>
      </c>
      <c r="C2131">
        <f>INDEX(resultados!$A$2:$ZZ$2635, 2125, MATCH($B$3, resultados!$A$1:$ZZ$1, 0))</f>
        <v/>
      </c>
    </row>
    <row r="2132">
      <c r="A2132">
        <f>INDEX(resultados!$A$2:$ZZ$2635, 2126, MATCH($B$1, resultados!$A$1:$ZZ$1, 0))</f>
        <v/>
      </c>
      <c r="B2132">
        <f>INDEX(resultados!$A$2:$ZZ$2635, 2126, MATCH($B$2, resultados!$A$1:$ZZ$1, 0))</f>
        <v/>
      </c>
      <c r="C2132">
        <f>INDEX(resultados!$A$2:$ZZ$2635, 2126, MATCH($B$3, resultados!$A$1:$ZZ$1, 0))</f>
        <v/>
      </c>
    </row>
    <row r="2133">
      <c r="A2133">
        <f>INDEX(resultados!$A$2:$ZZ$2635, 2127, MATCH($B$1, resultados!$A$1:$ZZ$1, 0))</f>
        <v/>
      </c>
      <c r="B2133">
        <f>INDEX(resultados!$A$2:$ZZ$2635, 2127, MATCH($B$2, resultados!$A$1:$ZZ$1, 0))</f>
        <v/>
      </c>
      <c r="C2133">
        <f>INDEX(resultados!$A$2:$ZZ$2635, 2127, MATCH($B$3, resultados!$A$1:$ZZ$1, 0))</f>
        <v/>
      </c>
    </row>
    <row r="2134">
      <c r="A2134">
        <f>INDEX(resultados!$A$2:$ZZ$2635, 2128, MATCH($B$1, resultados!$A$1:$ZZ$1, 0))</f>
        <v/>
      </c>
      <c r="B2134">
        <f>INDEX(resultados!$A$2:$ZZ$2635, 2128, MATCH($B$2, resultados!$A$1:$ZZ$1, 0))</f>
        <v/>
      </c>
      <c r="C2134">
        <f>INDEX(resultados!$A$2:$ZZ$2635, 2128, MATCH($B$3, resultados!$A$1:$ZZ$1, 0))</f>
        <v/>
      </c>
    </row>
    <row r="2135">
      <c r="A2135">
        <f>INDEX(resultados!$A$2:$ZZ$2635, 2129, MATCH($B$1, resultados!$A$1:$ZZ$1, 0))</f>
        <v/>
      </c>
      <c r="B2135">
        <f>INDEX(resultados!$A$2:$ZZ$2635, 2129, MATCH($B$2, resultados!$A$1:$ZZ$1, 0))</f>
        <v/>
      </c>
      <c r="C2135">
        <f>INDEX(resultados!$A$2:$ZZ$2635, 2129, MATCH($B$3, resultados!$A$1:$ZZ$1, 0))</f>
        <v/>
      </c>
    </row>
    <row r="2136">
      <c r="A2136">
        <f>INDEX(resultados!$A$2:$ZZ$2635, 2130, MATCH($B$1, resultados!$A$1:$ZZ$1, 0))</f>
        <v/>
      </c>
      <c r="B2136">
        <f>INDEX(resultados!$A$2:$ZZ$2635, 2130, MATCH($B$2, resultados!$A$1:$ZZ$1, 0))</f>
        <v/>
      </c>
      <c r="C2136">
        <f>INDEX(resultados!$A$2:$ZZ$2635, 2130, MATCH($B$3, resultados!$A$1:$ZZ$1, 0))</f>
        <v/>
      </c>
    </row>
    <row r="2137">
      <c r="A2137">
        <f>INDEX(resultados!$A$2:$ZZ$2635, 2131, MATCH($B$1, resultados!$A$1:$ZZ$1, 0))</f>
        <v/>
      </c>
      <c r="B2137">
        <f>INDEX(resultados!$A$2:$ZZ$2635, 2131, MATCH($B$2, resultados!$A$1:$ZZ$1, 0))</f>
        <v/>
      </c>
      <c r="C2137">
        <f>INDEX(resultados!$A$2:$ZZ$2635, 2131, MATCH($B$3, resultados!$A$1:$ZZ$1, 0))</f>
        <v/>
      </c>
    </row>
    <row r="2138">
      <c r="A2138">
        <f>INDEX(resultados!$A$2:$ZZ$2635, 2132, MATCH($B$1, resultados!$A$1:$ZZ$1, 0))</f>
        <v/>
      </c>
      <c r="B2138">
        <f>INDEX(resultados!$A$2:$ZZ$2635, 2132, MATCH($B$2, resultados!$A$1:$ZZ$1, 0))</f>
        <v/>
      </c>
      <c r="C2138">
        <f>INDEX(resultados!$A$2:$ZZ$2635, 2132, MATCH($B$3, resultados!$A$1:$ZZ$1, 0))</f>
        <v/>
      </c>
    </row>
    <row r="2139">
      <c r="A2139">
        <f>INDEX(resultados!$A$2:$ZZ$2635, 2133, MATCH($B$1, resultados!$A$1:$ZZ$1, 0))</f>
        <v/>
      </c>
      <c r="B2139">
        <f>INDEX(resultados!$A$2:$ZZ$2635, 2133, MATCH($B$2, resultados!$A$1:$ZZ$1, 0))</f>
        <v/>
      </c>
      <c r="C2139">
        <f>INDEX(resultados!$A$2:$ZZ$2635, 2133, MATCH($B$3, resultados!$A$1:$ZZ$1, 0))</f>
        <v/>
      </c>
    </row>
    <row r="2140">
      <c r="A2140">
        <f>INDEX(resultados!$A$2:$ZZ$2635, 2134, MATCH($B$1, resultados!$A$1:$ZZ$1, 0))</f>
        <v/>
      </c>
      <c r="B2140">
        <f>INDEX(resultados!$A$2:$ZZ$2635, 2134, MATCH($B$2, resultados!$A$1:$ZZ$1, 0))</f>
        <v/>
      </c>
      <c r="C2140">
        <f>INDEX(resultados!$A$2:$ZZ$2635, 2134, MATCH($B$3, resultados!$A$1:$ZZ$1, 0))</f>
        <v/>
      </c>
    </row>
    <row r="2141">
      <c r="A2141">
        <f>INDEX(resultados!$A$2:$ZZ$2635, 2135, MATCH($B$1, resultados!$A$1:$ZZ$1, 0))</f>
        <v/>
      </c>
      <c r="B2141">
        <f>INDEX(resultados!$A$2:$ZZ$2635, 2135, MATCH($B$2, resultados!$A$1:$ZZ$1, 0))</f>
        <v/>
      </c>
      <c r="C2141">
        <f>INDEX(resultados!$A$2:$ZZ$2635, 2135, MATCH($B$3, resultados!$A$1:$ZZ$1, 0))</f>
        <v/>
      </c>
    </row>
    <row r="2142">
      <c r="A2142">
        <f>INDEX(resultados!$A$2:$ZZ$2635, 2136, MATCH($B$1, resultados!$A$1:$ZZ$1, 0))</f>
        <v/>
      </c>
      <c r="B2142">
        <f>INDEX(resultados!$A$2:$ZZ$2635, 2136, MATCH($B$2, resultados!$A$1:$ZZ$1, 0))</f>
        <v/>
      </c>
      <c r="C2142">
        <f>INDEX(resultados!$A$2:$ZZ$2635, 2136, MATCH($B$3, resultados!$A$1:$ZZ$1, 0))</f>
        <v/>
      </c>
    </row>
    <row r="2143">
      <c r="A2143">
        <f>INDEX(resultados!$A$2:$ZZ$2635, 2137, MATCH($B$1, resultados!$A$1:$ZZ$1, 0))</f>
        <v/>
      </c>
      <c r="B2143">
        <f>INDEX(resultados!$A$2:$ZZ$2635, 2137, MATCH($B$2, resultados!$A$1:$ZZ$1, 0))</f>
        <v/>
      </c>
      <c r="C2143">
        <f>INDEX(resultados!$A$2:$ZZ$2635, 2137, MATCH($B$3, resultados!$A$1:$ZZ$1, 0))</f>
        <v/>
      </c>
    </row>
    <row r="2144">
      <c r="A2144">
        <f>INDEX(resultados!$A$2:$ZZ$2635, 2138, MATCH($B$1, resultados!$A$1:$ZZ$1, 0))</f>
        <v/>
      </c>
      <c r="B2144">
        <f>INDEX(resultados!$A$2:$ZZ$2635, 2138, MATCH($B$2, resultados!$A$1:$ZZ$1, 0))</f>
        <v/>
      </c>
      <c r="C2144">
        <f>INDEX(resultados!$A$2:$ZZ$2635, 2138, MATCH($B$3, resultados!$A$1:$ZZ$1, 0))</f>
        <v/>
      </c>
    </row>
    <row r="2145">
      <c r="A2145">
        <f>INDEX(resultados!$A$2:$ZZ$2635, 2139, MATCH($B$1, resultados!$A$1:$ZZ$1, 0))</f>
        <v/>
      </c>
      <c r="B2145">
        <f>INDEX(resultados!$A$2:$ZZ$2635, 2139, MATCH($B$2, resultados!$A$1:$ZZ$1, 0))</f>
        <v/>
      </c>
      <c r="C2145">
        <f>INDEX(resultados!$A$2:$ZZ$2635, 2139, MATCH($B$3, resultados!$A$1:$ZZ$1, 0))</f>
        <v/>
      </c>
    </row>
    <row r="2146">
      <c r="A2146">
        <f>INDEX(resultados!$A$2:$ZZ$2635, 2140, MATCH($B$1, resultados!$A$1:$ZZ$1, 0))</f>
        <v/>
      </c>
      <c r="B2146">
        <f>INDEX(resultados!$A$2:$ZZ$2635, 2140, MATCH($B$2, resultados!$A$1:$ZZ$1, 0))</f>
        <v/>
      </c>
      <c r="C2146">
        <f>INDEX(resultados!$A$2:$ZZ$2635, 2140, MATCH($B$3, resultados!$A$1:$ZZ$1, 0))</f>
        <v/>
      </c>
    </row>
    <row r="2147">
      <c r="A2147">
        <f>INDEX(resultados!$A$2:$ZZ$2635, 2141, MATCH($B$1, resultados!$A$1:$ZZ$1, 0))</f>
        <v/>
      </c>
      <c r="B2147">
        <f>INDEX(resultados!$A$2:$ZZ$2635, 2141, MATCH($B$2, resultados!$A$1:$ZZ$1, 0))</f>
        <v/>
      </c>
      <c r="C2147">
        <f>INDEX(resultados!$A$2:$ZZ$2635, 2141, MATCH($B$3, resultados!$A$1:$ZZ$1, 0))</f>
        <v/>
      </c>
    </row>
    <row r="2148">
      <c r="A2148">
        <f>INDEX(resultados!$A$2:$ZZ$2635, 2142, MATCH($B$1, resultados!$A$1:$ZZ$1, 0))</f>
        <v/>
      </c>
      <c r="B2148">
        <f>INDEX(resultados!$A$2:$ZZ$2635, 2142, MATCH($B$2, resultados!$A$1:$ZZ$1, 0))</f>
        <v/>
      </c>
      <c r="C2148">
        <f>INDEX(resultados!$A$2:$ZZ$2635, 2142, MATCH($B$3, resultados!$A$1:$ZZ$1, 0))</f>
        <v/>
      </c>
    </row>
    <row r="2149">
      <c r="A2149">
        <f>INDEX(resultados!$A$2:$ZZ$2635, 2143, MATCH($B$1, resultados!$A$1:$ZZ$1, 0))</f>
        <v/>
      </c>
      <c r="B2149">
        <f>INDEX(resultados!$A$2:$ZZ$2635, 2143, MATCH($B$2, resultados!$A$1:$ZZ$1, 0))</f>
        <v/>
      </c>
      <c r="C2149">
        <f>INDEX(resultados!$A$2:$ZZ$2635, 2143, MATCH($B$3, resultados!$A$1:$ZZ$1, 0))</f>
        <v/>
      </c>
    </row>
    <row r="2150">
      <c r="A2150">
        <f>INDEX(resultados!$A$2:$ZZ$2635, 2144, MATCH($B$1, resultados!$A$1:$ZZ$1, 0))</f>
        <v/>
      </c>
      <c r="B2150">
        <f>INDEX(resultados!$A$2:$ZZ$2635, 2144, MATCH($B$2, resultados!$A$1:$ZZ$1, 0))</f>
        <v/>
      </c>
      <c r="C2150">
        <f>INDEX(resultados!$A$2:$ZZ$2635, 2144, MATCH($B$3, resultados!$A$1:$ZZ$1, 0))</f>
        <v/>
      </c>
    </row>
    <row r="2151">
      <c r="A2151">
        <f>INDEX(resultados!$A$2:$ZZ$2635, 2145, MATCH($B$1, resultados!$A$1:$ZZ$1, 0))</f>
        <v/>
      </c>
      <c r="B2151">
        <f>INDEX(resultados!$A$2:$ZZ$2635, 2145, MATCH($B$2, resultados!$A$1:$ZZ$1, 0))</f>
        <v/>
      </c>
      <c r="C2151">
        <f>INDEX(resultados!$A$2:$ZZ$2635, 2145, MATCH($B$3, resultados!$A$1:$ZZ$1, 0))</f>
        <v/>
      </c>
    </row>
    <row r="2152">
      <c r="A2152">
        <f>INDEX(resultados!$A$2:$ZZ$2635, 2146, MATCH($B$1, resultados!$A$1:$ZZ$1, 0))</f>
        <v/>
      </c>
      <c r="B2152">
        <f>INDEX(resultados!$A$2:$ZZ$2635, 2146, MATCH($B$2, resultados!$A$1:$ZZ$1, 0))</f>
        <v/>
      </c>
      <c r="C2152">
        <f>INDEX(resultados!$A$2:$ZZ$2635, 2146, MATCH($B$3, resultados!$A$1:$ZZ$1, 0))</f>
        <v/>
      </c>
    </row>
    <row r="2153">
      <c r="A2153">
        <f>INDEX(resultados!$A$2:$ZZ$2635, 2147, MATCH($B$1, resultados!$A$1:$ZZ$1, 0))</f>
        <v/>
      </c>
      <c r="B2153">
        <f>INDEX(resultados!$A$2:$ZZ$2635, 2147, MATCH($B$2, resultados!$A$1:$ZZ$1, 0))</f>
        <v/>
      </c>
      <c r="C2153">
        <f>INDEX(resultados!$A$2:$ZZ$2635, 2147, MATCH($B$3, resultados!$A$1:$ZZ$1, 0))</f>
        <v/>
      </c>
    </row>
    <row r="2154">
      <c r="A2154">
        <f>INDEX(resultados!$A$2:$ZZ$2635, 2148, MATCH($B$1, resultados!$A$1:$ZZ$1, 0))</f>
        <v/>
      </c>
      <c r="B2154">
        <f>INDEX(resultados!$A$2:$ZZ$2635, 2148, MATCH($B$2, resultados!$A$1:$ZZ$1, 0))</f>
        <v/>
      </c>
      <c r="C2154">
        <f>INDEX(resultados!$A$2:$ZZ$2635, 2148, MATCH($B$3, resultados!$A$1:$ZZ$1, 0))</f>
        <v/>
      </c>
    </row>
    <row r="2155">
      <c r="A2155">
        <f>INDEX(resultados!$A$2:$ZZ$2635, 2149, MATCH($B$1, resultados!$A$1:$ZZ$1, 0))</f>
        <v/>
      </c>
      <c r="B2155">
        <f>INDEX(resultados!$A$2:$ZZ$2635, 2149, MATCH($B$2, resultados!$A$1:$ZZ$1, 0))</f>
        <v/>
      </c>
      <c r="C2155">
        <f>INDEX(resultados!$A$2:$ZZ$2635, 2149, MATCH($B$3, resultados!$A$1:$ZZ$1, 0))</f>
        <v/>
      </c>
    </row>
    <row r="2156">
      <c r="A2156">
        <f>INDEX(resultados!$A$2:$ZZ$2635, 2150, MATCH($B$1, resultados!$A$1:$ZZ$1, 0))</f>
        <v/>
      </c>
      <c r="B2156">
        <f>INDEX(resultados!$A$2:$ZZ$2635, 2150, MATCH($B$2, resultados!$A$1:$ZZ$1, 0))</f>
        <v/>
      </c>
      <c r="C2156">
        <f>INDEX(resultados!$A$2:$ZZ$2635, 2150, MATCH($B$3, resultados!$A$1:$ZZ$1, 0))</f>
        <v/>
      </c>
    </row>
    <row r="2157">
      <c r="A2157">
        <f>INDEX(resultados!$A$2:$ZZ$2635, 2151, MATCH($B$1, resultados!$A$1:$ZZ$1, 0))</f>
        <v/>
      </c>
      <c r="B2157">
        <f>INDEX(resultados!$A$2:$ZZ$2635, 2151, MATCH($B$2, resultados!$A$1:$ZZ$1, 0))</f>
        <v/>
      </c>
      <c r="C2157">
        <f>INDEX(resultados!$A$2:$ZZ$2635, 2151, MATCH($B$3, resultados!$A$1:$ZZ$1, 0))</f>
        <v/>
      </c>
    </row>
    <row r="2158">
      <c r="A2158">
        <f>INDEX(resultados!$A$2:$ZZ$2635, 2152, MATCH($B$1, resultados!$A$1:$ZZ$1, 0))</f>
        <v/>
      </c>
      <c r="B2158">
        <f>INDEX(resultados!$A$2:$ZZ$2635, 2152, MATCH($B$2, resultados!$A$1:$ZZ$1, 0))</f>
        <v/>
      </c>
      <c r="C2158">
        <f>INDEX(resultados!$A$2:$ZZ$2635, 2152, MATCH($B$3, resultados!$A$1:$ZZ$1, 0))</f>
        <v/>
      </c>
    </row>
    <row r="2159">
      <c r="A2159">
        <f>INDEX(resultados!$A$2:$ZZ$2635, 2153, MATCH($B$1, resultados!$A$1:$ZZ$1, 0))</f>
        <v/>
      </c>
      <c r="B2159">
        <f>INDEX(resultados!$A$2:$ZZ$2635, 2153, MATCH($B$2, resultados!$A$1:$ZZ$1, 0))</f>
        <v/>
      </c>
      <c r="C2159">
        <f>INDEX(resultados!$A$2:$ZZ$2635, 2153, MATCH($B$3, resultados!$A$1:$ZZ$1, 0))</f>
        <v/>
      </c>
    </row>
    <row r="2160">
      <c r="A2160">
        <f>INDEX(resultados!$A$2:$ZZ$2635, 2154, MATCH($B$1, resultados!$A$1:$ZZ$1, 0))</f>
        <v/>
      </c>
      <c r="B2160">
        <f>INDEX(resultados!$A$2:$ZZ$2635, 2154, MATCH($B$2, resultados!$A$1:$ZZ$1, 0))</f>
        <v/>
      </c>
      <c r="C2160">
        <f>INDEX(resultados!$A$2:$ZZ$2635, 2154, MATCH($B$3, resultados!$A$1:$ZZ$1, 0))</f>
        <v/>
      </c>
    </row>
    <row r="2161">
      <c r="A2161">
        <f>INDEX(resultados!$A$2:$ZZ$2635, 2155, MATCH($B$1, resultados!$A$1:$ZZ$1, 0))</f>
        <v/>
      </c>
      <c r="B2161">
        <f>INDEX(resultados!$A$2:$ZZ$2635, 2155, MATCH($B$2, resultados!$A$1:$ZZ$1, 0))</f>
        <v/>
      </c>
      <c r="C2161">
        <f>INDEX(resultados!$A$2:$ZZ$2635, 2155, MATCH($B$3, resultados!$A$1:$ZZ$1, 0))</f>
        <v/>
      </c>
    </row>
    <row r="2162">
      <c r="A2162">
        <f>INDEX(resultados!$A$2:$ZZ$2635, 2156, MATCH($B$1, resultados!$A$1:$ZZ$1, 0))</f>
        <v/>
      </c>
      <c r="B2162">
        <f>INDEX(resultados!$A$2:$ZZ$2635, 2156, MATCH($B$2, resultados!$A$1:$ZZ$1, 0))</f>
        <v/>
      </c>
      <c r="C2162">
        <f>INDEX(resultados!$A$2:$ZZ$2635, 2156, MATCH($B$3, resultados!$A$1:$ZZ$1, 0))</f>
        <v/>
      </c>
    </row>
    <row r="2163">
      <c r="A2163">
        <f>INDEX(resultados!$A$2:$ZZ$2635, 2157, MATCH($B$1, resultados!$A$1:$ZZ$1, 0))</f>
        <v/>
      </c>
      <c r="B2163">
        <f>INDEX(resultados!$A$2:$ZZ$2635, 2157, MATCH($B$2, resultados!$A$1:$ZZ$1, 0))</f>
        <v/>
      </c>
      <c r="C2163">
        <f>INDEX(resultados!$A$2:$ZZ$2635, 2157, MATCH($B$3, resultados!$A$1:$ZZ$1, 0))</f>
        <v/>
      </c>
    </row>
    <row r="2164">
      <c r="A2164">
        <f>INDEX(resultados!$A$2:$ZZ$2635, 2158, MATCH($B$1, resultados!$A$1:$ZZ$1, 0))</f>
        <v/>
      </c>
      <c r="B2164">
        <f>INDEX(resultados!$A$2:$ZZ$2635, 2158, MATCH($B$2, resultados!$A$1:$ZZ$1, 0))</f>
        <v/>
      </c>
      <c r="C2164">
        <f>INDEX(resultados!$A$2:$ZZ$2635, 2158, MATCH($B$3, resultados!$A$1:$ZZ$1, 0))</f>
        <v/>
      </c>
    </row>
    <row r="2165">
      <c r="A2165">
        <f>INDEX(resultados!$A$2:$ZZ$2635, 2159, MATCH($B$1, resultados!$A$1:$ZZ$1, 0))</f>
        <v/>
      </c>
      <c r="B2165">
        <f>INDEX(resultados!$A$2:$ZZ$2635, 2159, MATCH($B$2, resultados!$A$1:$ZZ$1, 0))</f>
        <v/>
      </c>
      <c r="C2165">
        <f>INDEX(resultados!$A$2:$ZZ$2635, 2159, MATCH($B$3, resultados!$A$1:$ZZ$1, 0))</f>
        <v/>
      </c>
    </row>
    <row r="2166">
      <c r="A2166">
        <f>INDEX(resultados!$A$2:$ZZ$2635, 2160, MATCH($B$1, resultados!$A$1:$ZZ$1, 0))</f>
        <v/>
      </c>
      <c r="B2166">
        <f>INDEX(resultados!$A$2:$ZZ$2635, 2160, MATCH($B$2, resultados!$A$1:$ZZ$1, 0))</f>
        <v/>
      </c>
      <c r="C2166">
        <f>INDEX(resultados!$A$2:$ZZ$2635, 2160, MATCH($B$3, resultados!$A$1:$ZZ$1, 0))</f>
        <v/>
      </c>
    </row>
    <row r="2167">
      <c r="A2167">
        <f>INDEX(resultados!$A$2:$ZZ$2635, 2161, MATCH($B$1, resultados!$A$1:$ZZ$1, 0))</f>
        <v/>
      </c>
      <c r="B2167">
        <f>INDEX(resultados!$A$2:$ZZ$2635, 2161, MATCH($B$2, resultados!$A$1:$ZZ$1, 0))</f>
        <v/>
      </c>
      <c r="C2167">
        <f>INDEX(resultados!$A$2:$ZZ$2635, 2161, MATCH($B$3, resultados!$A$1:$ZZ$1, 0))</f>
        <v/>
      </c>
    </row>
    <row r="2168">
      <c r="A2168">
        <f>INDEX(resultados!$A$2:$ZZ$2635, 2162, MATCH($B$1, resultados!$A$1:$ZZ$1, 0))</f>
        <v/>
      </c>
      <c r="B2168">
        <f>INDEX(resultados!$A$2:$ZZ$2635, 2162, MATCH($B$2, resultados!$A$1:$ZZ$1, 0))</f>
        <v/>
      </c>
      <c r="C2168">
        <f>INDEX(resultados!$A$2:$ZZ$2635, 2162, MATCH($B$3, resultados!$A$1:$ZZ$1, 0))</f>
        <v/>
      </c>
    </row>
    <row r="2169">
      <c r="A2169">
        <f>INDEX(resultados!$A$2:$ZZ$2635, 2163, MATCH($B$1, resultados!$A$1:$ZZ$1, 0))</f>
        <v/>
      </c>
      <c r="B2169">
        <f>INDEX(resultados!$A$2:$ZZ$2635, 2163, MATCH($B$2, resultados!$A$1:$ZZ$1, 0))</f>
        <v/>
      </c>
      <c r="C2169">
        <f>INDEX(resultados!$A$2:$ZZ$2635, 2163, MATCH($B$3, resultados!$A$1:$ZZ$1, 0))</f>
        <v/>
      </c>
    </row>
    <row r="2170">
      <c r="A2170">
        <f>INDEX(resultados!$A$2:$ZZ$2635, 2164, MATCH($B$1, resultados!$A$1:$ZZ$1, 0))</f>
        <v/>
      </c>
      <c r="B2170">
        <f>INDEX(resultados!$A$2:$ZZ$2635, 2164, MATCH($B$2, resultados!$A$1:$ZZ$1, 0))</f>
        <v/>
      </c>
      <c r="C2170">
        <f>INDEX(resultados!$A$2:$ZZ$2635, 2164, MATCH($B$3, resultados!$A$1:$ZZ$1, 0))</f>
        <v/>
      </c>
    </row>
    <row r="2171">
      <c r="A2171">
        <f>INDEX(resultados!$A$2:$ZZ$2635, 2165, MATCH($B$1, resultados!$A$1:$ZZ$1, 0))</f>
        <v/>
      </c>
      <c r="B2171">
        <f>INDEX(resultados!$A$2:$ZZ$2635, 2165, MATCH($B$2, resultados!$A$1:$ZZ$1, 0))</f>
        <v/>
      </c>
      <c r="C2171">
        <f>INDEX(resultados!$A$2:$ZZ$2635, 2165, MATCH($B$3, resultados!$A$1:$ZZ$1, 0))</f>
        <v/>
      </c>
    </row>
    <row r="2172">
      <c r="A2172">
        <f>INDEX(resultados!$A$2:$ZZ$2635, 2166, MATCH($B$1, resultados!$A$1:$ZZ$1, 0))</f>
        <v/>
      </c>
      <c r="B2172">
        <f>INDEX(resultados!$A$2:$ZZ$2635, 2166, MATCH($B$2, resultados!$A$1:$ZZ$1, 0))</f>
        <v/>
      </c>
      <c r="C2172">
        <f>INDEX(resultados!$A$2:$ZZ$2635, 2166, MATCH($B$3, resultados!$A$1:$ZZ$1, 0))</f>
        <v/>
      </c>
    </row>
    <row r="2173">
      <c r="A2173">
        <f>INDEX(resultados!$A$2:$ZZ$2635, 2167, MATCH($B$1, resultados!$A$1:$ZZ$1, 0))</f>
        <v/>
      </c>
      <c r="B2173">
        <f>INDEX(resultados!$A$2:$ZZ$2635, 2167, MATCH($B$2, resultados!$A$1:$ZZ$1, 0))</f>
        <v/>
      </c>
      <c r="C2173">
        <f>INDEX(resultados!$A$2:$ZZ$2635, 2167, MATCH($B$3, resultados!$A$1:$ZZ$1, 0))</f>
        <v/>
      </c>
    </row>
    <row r="2174">
      <c r="A2174">
        <f>INDEX(resultados!$A$2:$ZZ$2635, 2168, MATCH($B$1, resultados!$A$1:$ZZ$1, 0))</f>
        <v/>
      </c>
      <c r="B2174">
        <f>INDEX(resultados!$A$2:$ZZ$2635, 2168, MATCH($B$2, resultados!$A$1:$ZZ$1, 0))</f>
        <v/>
      </c>
      <c r="C2174">
        <f>INDEX(resultados!$A$2:$ZZ$2635, 2168, MATCH($B$3, resultados!$A$1:$ZZ$1, 0))</f>
        <v/>
      </c>
    </row>
    <row r="2175">
      <c r="A2175">
        <f>INDEX(resultados!$A$2:$ZZ$2635, 2169, MATCH($B$1, resultados!$A$1:$ZZ$1, 0))</f>
        <v/>
      </c>
      <c r="B2175">
        <f>INDEX(resultados!$A$2:$ZZ$2635, 2169, MATCH($B$2, resultados!$A$1:$ZZ$1, 0))</f>
        <v/>
      </c>
      <c r="C2175">
        <f>INDEX(resultados!$A$2:$ZZ$2635, 2169, MATCH($B$3, resultados!$A$1:$ZZ$1, 0))</f>
        <v/>
      </c>
    </row>
    <row r="2176">
      <c r="A2176">
        <f>INDEX(resultados!$A$2:$ZZ$2635, 2170, MATCH($B$1, resultados!$A$1:$ZZ$1, 0))</f>
        <v/>
      </c>
      <c r="B2176">
        <f>INDEX(resultados!$A$2:$ZZ$2635, 2170, MATCH($B$2, resultados!$A$1:$ZZ$1, 0))</f>
        <v/>
      </c>
      <c r="C2176">
        <f>INDEX(resultados!$A$2:$ZZ$2635, 2170, MATCH($B$3, resultados!$A$1:$ZZ$1, 0))</f>
        <v/>
      </c>
    </row>
    <row r="2177">
      <c r="A2177">
        <f>INDEX(resultados!$A$2:$ZZ$2635, 2171, MATCH($B$1, resultados!$A$1:$ZZ$1, 0))</f>
        <v/>
      </c>
      <c r="B2177">
        <f>INDEX(resultados!$A$2:$ZZ$2635, 2171, MATCH($B$2, resultados!$A$1:$ZZ$1, 0))</f>
        <v/>
      </c>
      <c r="C2177">
        <f>INDEX(resultados!$A$2:$ZZ$2635, 2171, MATCH($B$3, resultados!$A$1:$ZZ$1, 0))</f>
        <v/>
      </c>
    </row>
    <row r="2178">
      <c r="A2178">
        <f>INDEX(resultados!$A$2:$ZZ$2635, 2172, MATCH($B$1, resultados!$A$1:$ZZ$1, 0))</f>
        <v/>
      </c>
      <c r="B2178">
        <f>INDEX(resultados!$A$2:$ZZ$2635, 2172, MATCH($B$2, resultados!$A$1:$ZZ$1, 0))</f>
        <v/>
      </c>
      <c r="C2178">
        <f>INDEX(resultados!$A$2:$ZZ$2635, 2172, MATCH($B$3, resultados!$A$1:$ZZ$1, 0))</f>
        <v/>
      </c>
    </row>
    <row r="2179">
      <c r="A2179">
        <f>INDEX(resultados!$A$2:$ZZ$2635, 2173, MATCH($B$1, resultados!$A$1:$ZZ$1, 0))</f>
        <v/>
      </c>
      <c r="B2179">
        <f>INDEX(resultados!$A$2:$ZZ$2635, 2173, MATCH($B$2, resultados!$A$1:$ZZ$1, 0))</f>
        <v/>
      </c>
      <c r="C2179">
        <f>INDEX(resultados!$A$2:$ZZ$2635, 2173, MATCH($B$3, resultados!$A$1:$ZZ$1, 0))</f>
        <v/>
      </c>
    </row>
    <row r="2180">
      <c r="A2180">
        <f>INDEX(resultados!$A$2:$ZZ$2635, 2174, MATCH($B$1, resultados!$A$1:$ZZ$1, 0))</f>
        <v/>
      </c>
      <c r="B2180">
        <f>INDEX(resultados!$A$2:$ZZ$2635, 2174, MATCH($B$2, resultados!$A$1:$ZZ$1, 0))</f>
        <v/>
      </c>
      <c r="C2180">
        <f>INDEX(resultados!$A$2:$ZZ$2635, 2174, MATCH($B$3, resultados!$A$1:$ZZ$1, 0))</f>
        <v/>
      </c>
    </row>
    <row r="2181">
      <c r="A2181">
        <f>INDEX(resultados!$A$2:$ZZ$2635, 2175, MATCH($B$1, resultados!$A$1:$ZZ$1, 0))</f>
        <v/>
      </c>
      <c r="B2181">
        <f>INDEX(resultados!$A$2:$ZZ$2635, 2175, MATCH($B$2, resultados!$A$1:$ZZ$1, 0))</f>
        <v/>
      </c>
      <c r="C2181">
        <f>INDEX(resultados!$A$2:$ZZ$2635, 2175, MATCH($B$3, resultados!$A$1:$ZZ$1, 0))</f>
        <v/>
      </c>
    </row>
    <row r="2182">
      <c r="A2182">
        <f>INDEX(resultados!$A$2:$ZZ$2635, 2176, MATCH($B$1, resultados!$A$1:$ZZ$1, 0))</f>
        <v/>
      </c>
      <c r="B2182">
        <f>INDEX(resultados!$A$2:$ZZ$2635, 2176, MATCH($B$2, resultados!$A$1:$ZZ$1, 0))</f>
        <v/>
      </c>
      <c r="C2182">
        <f>INDEX(resultados!$A$2:$ZZ$2635, 2176, MATCH($B$3, resultados!$A$1:$ZZ$1, 0))</f>
        <v/>
      </c>
    </row>
    <row r="2183">
      <c r="A2183">
        <f>INDEX(resultados!$A$2:$ZZ$2635, 2177, MATCH($B$1, resultados!$A$1:$ZZ$1, 0))</f>
        <v/>
      </c>
      <c r="B2183">
        <f>INDEX(resultados!$A$2:$ZZ$2635, 2177, MATCH($B$2, resultados!$A$1:$ZZ$1, 0))</f>
        <v/>
      </c>
      <c r="C2183">
        <f>INDEX(resultados!$A$2:$ZZ$2635, 2177, MATCH($B$3, resultados!$A$1:$ZZ$1, 0))</f>
        <v/>
      </c>
    </row>
    <row r="2184">
      <c r="A2184">
        <f>INDEX(resultados!$A$2:$ZZ$2635, 2178, MATCH($B$1, resultados!$A$1:$ZZ$1, 0))</f>
        <v/>
      </c>
      <c r="B2184">
        <f>INDEX(resultados!$A$2:$ZZ$2635, 2178, MATCH($B$2, resultados!$A$1:$ZZ$1, 0))</f>
        <v/>
      </c>
      <c r="C2184">
        <f>INDEX(resultados!$A$2:$ZZ$2635, 2178, MATCH($B$3, resultados!$A$1:$ZZ$1, 0))</f>
        <v/>
      </c>
    </row>
    <row r="2185">
      <c r="A2185">
        <f>INDEX(resultados!$A$2:$ZZ$2635, 2179, MATCH($B$1, resultados!$A$1:$ZZ$1, 0))</f>
        <v/>
      </c>
      <c r="B2185">
        <f>INDEX(resultados!$A$2:$ZZ$2635, 2179, MATCH($B$2, resultados!$A$1:$ZZ$1, 0))</f>
        <v/>
      </c>
      <c r="C2185">
        <f>INDEX(resultados!$A$2:$ZZ$2635, 2179, MATCH($B$3, resultados!$A$1:$ZZ$1, 0))</f>
        <v/>
      </c>
    </row>
    <row r="2186">
      <c r="A2186">
        <f>INDEX(resultados!$A$2:$ZZ$2635, 2180, MATCH($B$1, resultados!$A$1:$ZZ$1, 0))</f>
        <v/>
      </c>
      <c r="B2186">
        <f>INDEX(resultados!$A$2:$ZZ$2635, 2180, MATCH($B$2, resultados!$A$1:$ZZ$1, 0))</f>
        <v/>
      </c>
      <c r="C2186">
        <f>INDEX(resultados!$A$2:$ZZ$2635, 2180, MATCH($B$3, resultados!$A$1:$ZZ$1, 0))</f>
        <v/>
      </c>
    </row>
    <row r="2187">
      <c r="A2187">
        <f>INDEX(resultados!$A$2:$ZZ$2635, 2181, MATCH($B$1, resultados!$A$1:$ZZ$1, 0))</f>
        <v/>
      </c>
      <c r="B2187">
        <f>INDEX(resultados!$A$2:$ZZ$2635, 2181, MATCH($B$2, resultados!$A$1:$ZZ$1, 0))</f>
        <v/>
      </c>
      <c r="C2187">
        <f>INDEX(resultados!$A$2:$ZZ$2635, 2181, MATCH($B$3, resultados!$A$1:$ZZ$1, 0))</f>
        <v/>
      </c>
    </row>
    <row r="2188">
      <c r="A2188">
        <f>INDEX(resultados!$A$2:$ZZ$2635, 2182, MATCH($B$1, resultados!$A$1:$ZZ$1, 0))</f>
        <v/>
      </c>
      <c r="B2188">
        <f>INDEX(resultados!$A$2:$ZZ$2635, 2182, MATCH($B$2, resultados!$A$1:$ZZ$1, 0))</f>
        <v/>
      </c>
      <c r="C2188">
        <f>INDEX(resultados!$A$2:$ZZ$2635, 2182, MATCH($B$3, resultados!$A$1:$ZZ$1, 0))</f>
        <v/>
      </c>
    </row>
    <row r="2189">
      <c r="A2189">
        <f>INDEX(resultados!$A$2:$ZZ$2635, 2183, MATCH($B$1, resultados!$A$1:$ZZ$1, 0))</f>
        <v/>
      </c>
      <c r="B2189">
        <f>INDEX(resultados!$A$2:$ZZ$2635, 2183, MATCH($B$2, resultados!$A$1:$ZZ$1, 0))</f>
        <v/>
      </c>
      <c r="C2189">
        <f>INDEX(resultados!$A$2:$ZZ$2635, 2183, MATCH($B$3, resultados!$A$1:$ZZ$1, 0))</f>
        <v/>
      </c>
    </row>
    <row r="2190">
      <c r="A2190">
        <f>INDEX(resultados!$A$2:$ZZ$2635, 2184, MATCH($B$1, resultados!$A$1:$ZZ$1, 0))</f>
        <v/>
      </c>
      <c r="B2190">
        <f>INDEX(resultados!$A$2:$ZZ$2635, 2184, MATCH($B$2, resultados!$A$1:$ZZ$1, 0))</f>
        <v/>
      </c>
      <c r="C2190">
        <f>INDEX(resultados!$A$2:$ZZ$2635, 2184, MATCH($B$3, resultados!$A$1:$ZZ$1, 0))</f>
        <v/>
      </c>
    </row>
    <row r="2191">
      <c r="A2191">
        <f>INDEX(resultados!$A$2:$ZZ$2635, 2185, MATCH($B$1, resultados!$A$1:$ZZ$1, 0))</f>
        <v/>
      </c>
      <c r="B2191">
        <f>INDEX(resultados!$A$2:$ZZ$2635, 2185, MATCH($B$2, resultados!$A$1:$ZZ$1, 0))</f>
        <v/>
      </c>
      <c r="C2191">
        <f>INDEX(resultados!$A$2:$ZZ$2635, 2185, MATCH($B$3, resultados!$A$1:$ZZ$1, 0))</f>
        <v/>
      </c>
    </row>
    <row r="2192">
      <c r="A2192">
        <f>INDEX(resultados!$A$2:$ZZ$2635, 2186, MATCH($B$1, resultados!$A$1:$ZZ$1, 0))</f>
        <v/>
      </c>
      <c r="B2192">
        <f>INDEX(resultados!$A$2:$ZZ$2635, 2186, MATCH($B$2, resultados!$A$1:$ZZ$1, 0))</f>
        <v/>
      </c>
      <c r="C2192">
        <f>INDEX(resultados!$A$2:$ZZ$2635, 2186, MATCH($B$3, resultados!$A$1:$ZZ$1, 0))</f>
        <v/>
      </c>
    </row>
    <row r="2193">
      <c r="A2193">
        <f>INDEX(resultados!$A$2:$ZZ$2635, 2187, MATCH($B$1, resultados!$A$1:$ZZ$1, 0))</f>
        <v/>
      </c>
      <c r="B2193">
        <f>INDEX(resultados!$A$2:$ZZ$2635, 2187, MATCH($B$2, resultados!$A$1:$ZZ$1, 0))</f>
        <v/>
      </c>
      <c r="C2193">
        <f>INDEX(resultados!$A$2:$ZZ$2635, 2187, MATCH($B$3, resultados!$A$1:$ZZ$1, 0))</f>
        <v/>
      </c>
    </row>
    <row r="2194">
      <c r="A2194">
        <f>INDEX(resultados!$A$2:$ZZ$2635, 2188, MATCH($B$1, resultados!$A$1:$ZZ$1, 0))</f>
        <v/>
      </c>
      <c r="B2194">
        <f>INDEX(resultados!$A$2:$ZZ$2635, 2188, MATCH($B$2, resultados!$A$1:$ZZ$1, 0))</f>
        <v/>
      </c>
      <c r="C2194">
        <f>INDEX(resultados!$A$2:$ZZ$2635, 2188, MATCH($B$3, resultados!$A$1:$ZZ$1, 0))</f>
        <v/>
      </c>
    </row>
    <row r="2195">
      <c r="A2195">
        <f>INDEX(resultados!$A$2:$ZZ$2635, 2189, MATCH($B$1, resultados!$A$1:$ZZ$1, 0))</f>
        <v/>
      </c>
      <c r="B2195">
        <f>INDEX(resultados!$A$2:$ZZ$2635, 2189, MATCH($B$2, resultados!$A$1:$ZZ$1, 0))</f>
        <v/>
      </c>
      <c r="C2195">
        <f>INDEX(resultados!$A$2:$ZZ$2635, 2189, MATCH($B$3, resultados!$A$1:$ZZ$1, 0))</f>
        <v/>
      </c>
    </row>
    <row r="2196">
      <c r="A2196">
        <f>INDEX(resultados!$A$2:$ZZ$2635, 2190, MATCH($B$1, resultados!$A$1:$ZZ$1, 0))</f>
        <v/>
      </c>
      <c r="B2196">
        <f>INDEX(resultados!$A$2:$ZZ$2635, 2190, MATCH($B$2, resultados!$A$1:$ZZ$1, 0))</f>
        <v/>
      </c>
      <c r="C2196">
        <f>INDEX(resultados!$A$2:$ZZ$2635, 2190, MATCH($B$3, resultados!$A$1:$ZZ$1, 0))</f>
        <v/>
      </c>
    </row>
    <row r="2197">
      <c r="A2197">
        <f>INDEX(resultados!$A$2:$ZZ$2635, 2191, MATCH($B$1, resultados!$A$1:$ZZ$1, 0))</f>
        <v/>
      </c>
      <c r="B2197">
        <f>INDEX(resultados!$A$2:$ZZ$2635, 2191, MATCH($B$2, resultados!$A$1:$ZZ$1, 0))</f>
        <v/>
      </c>
      <c r="C2197">
        <f>INDEX(resultados!$A$2:$ZZ$2635, 2191, MATCH($B$3, resultados!$A$1:$ZZ$1, 0))</f>
        <v/>
      </c>
    </row>
    <row r="2198">
      <c r="A2198">
        <f>INDEX(resultados!$A$2:$ZZ$2635, 2192, MATCH($B$1, resultados!$A$1:$ZZ$1, 0))</f>
        <v/>
      </c>
      <c r="B2198">
        <f>INDEX(resultados!$A$2:$ZZ$2635, 2192, MATCH($B$2, resultados!$A$1:$ZZ$1, 0))</f>
        <v/>
      </c>
      <c r="C2198">
        <f>INDEX(resultados!$A$2:$ZZ$2635, 2192, MATCH($B$3, resultados!$A$1:$ZZ$1, 0))</f>
        <v/>
      </c>
    </row>
    <row r="2199">
      <c r="A2199">
        <f>INDEX(resultados!$A$2:$ZZ$2635, 2193, MATCH($B$1, resultados!$A$1:$ZZ$1, 0))</f>
        <v/>
      </c>
      <c r="B2199">
        <f>INDEX(resultados!$A$2:$ZZ$2635, 2193, MATCH($B$2, resultados!$A$1:$ZZ$1, 0))</f>
        <v/>
      </c>
      <c r="C2199">
        <f>INDEX(resultados!$A$2:$ZZ$2635, 2193, MATCH($B$3, resultados!$A$1:$ZZ$1, 0))</f>
        <v/>
      </c>
    </row>
    <row r="2200">
      <c r="A2200">
        <f>INDEX(resultados!$A$2:$ZZ$2635, 2194, MATCH($B$1, resultados!$A$1:$ZZ$1, 0))</f>
        <v/>
      </c>
      <c r="B2200">
        <f>INDEX(resultados!$A$2:$ZZ$2635, 2194, MATCH($B$2, resultados!$A$1:$ZZ$1, 0))</f>
        <v/>
      </c>
      <c r="C2200">
        <f>INDEX(resultados!$A$2:$ZZ$2635, 2194, MATCH($B$3, resultados!$A$1:$ZZ$1, 0))</f>
        <v/>
      </c>
    </row>
    <row r="2201">
      <c r="A2201">
        <f>INDEX(resultados!$A$2:$ZZ$2635, 2195, MATCH($B$1, resultados!$A$1:$ZZ$1, 0))</f>
        <v/>
      </c>
      <c r="B2201">
        <f>INDEX(resultados!$A$2:$ZZ$2635, 2195, MATCH($B$2, resultados!$A$1:$ZZ$1, 0))</f>
        <v/>
      </c>
      <c r="C2201">
        <f>INDEX(resultados!$A$2:$ZZ$2635, 2195, MATCH($B$3, resultados!$A$1:$ZZ$1, 0))</f>
        <v/>
      </c>
    </row>
    <row r="2202">
      <c r="A2202">
        <f>INDEX(resultados!$A$2:$ZZ$2635, 2196, MATCH($B$1, resultados!$A$1:$ZZ$1, 0))</f>
        <v/>
      </c>
      <c r="B2202">
        <f>INDEX(resultados!$A$2:$ZZ$2635, 2196, MATCH($B$2, resultados!$A$1:$ZZ$1, 0))</f>
        <v/>
      </c>
      <c r="C2202">
        <f>INDEX(resultados!$A$2:$ZZ$2635, 2196, MATCH($B$3, resultados!$A$1:$ZZ$1, 0))</f>
        <v/>
      </c>
    </row>
    <row r="2203">
      <c r="A2203">
        <f>INDEX(resultados!$A$2:$ZZ$2635, 2197, MATCH($B$1, resultados!$A$1:$ZZ$1, 0))</f>
        <v/>
      </c>
      <c r="B2203">
        <f>INDEX(resultados!$A$2:$ZZ$2635, 2197, MATCH($B$2, resultados!$A$1:$ZZ$1, 0))</f>
        <v/>
      </c>
      <c r="C2203">
        <f>INDEX(resultados!$A$2:$ZZ$2635, 2197, MATCH($B$3, resultados!$A$1:$ZZ$1, 0))</f>
        <v/>
      </c>
    </row>
    <row r="2204">
      <c r="A2204">
        <f>INDEX(resultados!$A$2:$ZZ$2635, 2198, MATCH($B$1, resultados!$A$1:$ZZ$1, 0))</f>
        <v/>
      </c>
      <c r="B2204">
        <f>INDEX(resultados!$A$2:$ZZ$2635, 2198, MATCH($B$2, resultados!$A$1:$ZZ$1, 0))</f>
        <v/>
      </c>
      <c r="C2204">
        <f>INDEX(resultados!$A$2:$ZZ$2635, 2198, MATCH($B$3, resultados!$A$1:$ZZ$1, 0))</f>
        <v/>
      </c>
    </row>
    <row r="2205">
      <c r="A2205">
        <f>INDEX(resultados!$A$2:$ZZ$2635, 2199, MATCH($B$1, resultados!$A$1:$ZZ$1, 0))</f>
        <v/>
      </c>
      <c r="B2205">
        <f>INDEX(resultados!$A$2:$ZZ$2635, 2199, MATCH($B$2, resultados!$A$1:$ZZ$1, 0))</f>
        <v/>
      </c>
      <c r="C2205">
        <f>INDEX(resultados!$A$2:$ZZ$2635, 2199, MATCH($B$3, resultados!$A$1:$ZZ$1, 0))</f>
        <v/>
      </c>
    </row>
    <row r="2206">
      <c r="A2206">
        <f>INDEX(resultados!$A$2:$ZZ$2635, 2200, MATCH($B$1, resultados!$A$1:$ZZ$1, 0))</f>
        <v/>
      </c>
      <c r="B2206">
        <f>INDEX(resultados!$A$2:$ZZ$2635, 2200, MATCH($B$2, resultados!$A$1:$ZZ$1, 0))</f>
        <v/>
      </c>
      <c r="C2206">
        <f>INDEX(resultados!$A$2:$ZZ$2635, 2200, MATCH($B$3, resultados!$A$1:$ZZ$1, 0))</f>
        <v/>
      </c>
    </row>
    <row r="2207">
      <c r="A2207">
        <f>INDEX(resultados!$A$2:$ZZ$2635, 2201, MATCH($B$1, resultados!$A$1:$ZZ$1, 0))</f>
        <v/>
      </c>
      <c r="B2207">
        <f>INDEX(resultados!$A$2:$ZZ$2635, 2201, MATCH($B$2, resultados!$A$1:$ZZ$1, 0))</f>
        <v/>
      </c>
      <c r="C2207">
        <f>INDEX(resultados!$A$2:$ZZ$2635, 2201, MATCH($B$3, resultados!$A$1:$ZZ$1, 0))</f>
        <v/>
      </c>
    </row>
    <row r="2208">
      <c r="A2208">
        <f>INDEX(resultados!$A$2:$ZZ$2635, 2202, MATCH($B$1, resultados!$A$1:$ZZ$1, 0))</f>
        <v/>
      </c>
      <c r="B2208">
        <f>INDEX(resultados!$A$2:$ZZ$2635, 2202, MATCH($B$2, resultados!$A$1:$ZZ$1, 0))</f>
        <v/>
      </c>
      <c r="C2208">
        <f>INDEX(resultados!$A$2:$ZZ$2635, 2202, MATCH($B$3, resultados!$A$1:$ZZ$1, 0))</f>
        <v/>
      </c>
    </row>
    <row r="2209">
      <c r="A2209">
        <f>INDEX(resultados!$A$2:$ZZ$2635, 2203, MATCH($B$1, resultados!$A$1:$ZZ$1, 0))</f>
        <v/>
      </c>
      <c r="B2209">
        <f>INDEX(resultados!$A$2:$ZZ$2635, 2203, MATCH($B$2, resultados!$A$1:$ZZ$1, 0))</f>
        <v/>
      </c>
      <c r="C2209">
        <f>INDEX(resultados!$A$2:$ZZ$2635, 2203, MATCH($B$3, resultados!$A$1:$ZZ$1, 0))</f>
        <v/>
      </c>
    </row>
    <row r="2210">
      <c r="A2210">
        <f>INDEX(resultados!$A$2:$ZZ$2635, 2204, MATCH($B$1, resultados!$A$1:$ZZ$1, 0))</f>
        <v/>
      </c>
      <c r="B2210">
        <f>INDEX(resultados!$A$2:$ZZ$2635, 2204, MATCH($B$2, resultados!$A$1:$ZZ$1, 0))</f>
        <v/>
      </c>
      <c r="C2210">
        <f>INDEX(resultados!$A$2:$ZZ$2635, 2204, MATCH($B$3, resultados!$A$1:$ZZ$1, 0))</f>
        <v/>
      </c>
    </row>
    <row r="2211">
      <c r="A2211">
        <f>INDEX(resultados!$A$2:$ZZ$2635, 2205, MATCH($B$1, resultados!$A$1:$ZZ$1, 0))</f>
        <v/>
      </c>
      <c r="B2211">
        <f>INDEX(resultados!$A$2:$ZZ$2635, 2205, MATCH($B$2, resultados!$A$1:$ZZ$1, 0))</f>
        <v/>
      </c>
      <c r="C2211">
        <f>INDEX(resultados!$A$2:$ZZ$2635, 2205, MATCH($B$3, resultados!$A$1:$ZZ$1, 0))</f>
        <v/>
      </c>
    </row>
    <row r="2212">
      <c r="A2212">
        <f>INDEX(resultados!$A$2:$ZZ$2635, 2206, MATCH($B$1, resultados!$A$1:$ZZ$1, 0))</f>
        <v/>
      </c>
      <c r="B2212">
        <f>INDEX(resultados!$A$2:$ZZ$2635, 2206, MATCH($B$2, resultados!$A$1:$ZZ$1, 0))</f>
        <v/>
      </c>
      <c r="C2212">
        <f>INDEX(resultados!$A$2:$ZZ$2635, 2206, MATCH($B$3, resultados!$A$1:$ZZ$1, 0))</f>
        <v/>
      </c>
    </row>
    <row r="2213">
      <c r="A2213">
        <f>INDEX(resultados!$A$2:$ZZ$2635, 2207, MATCH($B$1, resultados!$A$1:$ZZ$1, 0))</f>
        <v/>
      </c>
      <c r="B2213">
        <f>INDEX(resultados!$A$2:$ZZ$2635, 2207, MATCH($B$2, resultados!$A$1:$ZZ$1, 0))</f>
        <v/>
      </c>
      <c r="C2213">
        <f>INDEX(resultados!$A$2:$ZZ$2635, 2207, MATCH($B$3, resultados!$A$1:$ZZ$1, 0))</f>
        <v/>
      </c>
    </row>
    <row r="2214">
      <c r="A2214">
        <f>INDEX(resultados!$A$2:$ZZ$2635, 2208, MATCH($B$1, resultados!$A$1:$ZZ$1, 0))</f>
        <v/>
      </c>
      <c r="B2214">
        <f>INDEX(resultados!$A$2:$ZZ$2635, 2208, MATCH($B$2, resultados!$A$1:$ZZ$1, 0))</f>
        <v/>
      </c>
      <c r="C2214">
        <f>INDEX(resultados!$A$2:$ZZ$2635, 2208, MATCH($B$3, resultados!$A$1:$ZZ$1, 0))</f>
        <v/>
      </c>
    </row>
    <row r="2215">
      <c r="A2215">
        <f>INDEX(resultados!$A$2:$ZZ$2635, 2209, MATCH($B$1, resultados!$A$1:$ZZ$1, 0))</f>
        <v/>
      </c>
      <c r="B2215">
        <f>INDEX(resultados!$A$2:$ZZ$2635, 2209, MATCH($B$2, resultados!$A$1:$ZZ$1, 0))</f>
        <v/>
      </c>
      <c r="C2215">
        <f>INDEX(resultados!$A$2:$ZZ$2635, 2209, MATCH($B$3, resultados!$A$1:$ZZ$1, 0))</f>
        <v/>
      </c>
    </row>
    <row r="2216">
      <c r="A2216">
        <f>INDEX(resultados!$A$2:$ZZ$2635, 2210, MATCH($B$1, resultados!$A$1:$ZZ$1, 0))</f>
        <v/>
      </c>
      <c r="B2216">
        <f>INDEX(resultados!$A$2:$ZZ$2635, 2210, MATCH($B$2, resultados!$A$1:$ZZ$1, 0))</f>
        <v/>
      </c>
      <c r="C2216">
        <f>INDEX(resultados!$A$2:$ZZ$2635, 2210, MATCH($B$3, resultados!$A$1:$ZZ$1, 0))</f>
        <v/>
      </c>
    </row>
    <row r="2217">
      <c r="A2217">
        <f>INDEX(resultados!$A$2:$ZZ$2635, 2211, MATCH($B$1, resultados!$A$1:$ZZ$1, 0))</f>
        <v/>
      </c>
      <c r="B2217">
        <f>INDEX(resultados!$A$2:$ZZ$2635, 2211, MATCH($B$2, resultados!$A$1:$ZZ$1, 0))</f>
        <v/>
      </c>
      <c r="C2217">
        <f>INDEX(resultados!$A$2:$ZZ$2635, 2211, MATCH($B$3, resultados!$A$1:$ZZ$1, 0))</f>
        <v/>
      </c>
    </row>
    <row r="2218">
      <c r="A2218">
        <f>INDEX(resultados!$A$2:$ZZ$2635, 2212, MATCH($B$1, resultados!$A$1:$ZZ$1, 0))</f>
        <v/>
      </c>
      <c r="B2218">
        <f>INDEX(resultados!$A$2:$ZZ$2635, 2212, MATCH($B$2, resultados!$A$1:$ZZ$1, 0))</f>
        <v/>
      </c>
      <c r="C2218">
        <f>INDEX(resultados!$A$2:$ZZ$2635, 2212, MATCH($B$3, resultados!$A$1:$ZZ$1, 0))</f>
        <v/>
      </c>
    </row>
    <row r="2219">
      <c r="A2219">
        <f>INDEX(resultados!$A$2:$ZZ$2635, 2213, MATCH($B$1, resultados!$A$1:$ZZ$1, 0))</f>
        <v/>
      </c>
      <c r="B2219">
        <f>INDEX(resultados!$A$2:$ZZ$2635, 2213, MATCH($B$2, resultados!$A$1:$ZZ$1, 0))</f>
        <v/>
      </c>
      <c r="C2219">
        <f>INDEX(resultados!$A$2:$ZZ$2635, 2213, MATCH($B$3, resultados!$A$1:$ZZ$1, 0))</f>
        <v/>
      </c>
    </row>
    <row r="2220">
      <c r="A2220">
        <f>INDEX(resultados!$A$2:$ZZ$2635, 2214, MATCH($B$1, resultados!$A$1:$ZZ$1, 0))</f>
        <v/>
      </c>
      <c r="B2220">
        <f>INDEX(resultados!$A$2:$ZZ$2635, 2214, MATCH($B$2, resultados!$A$1:$ZZ$1, 0))</f>
        <v/>
      </c>
      <c r="C2220">
        <f>INDEX(resultados!$A$2:$ZZ$2635, 2214, MATCH($B$3, resultados!$A$1:$ZZ$1, 0))</f>
        <v/>
      </c>
    </row>
    <row r="2221">
      <c r="A2221">
        <f>INDEX(resultados!$A$2:$ZZ$2635, 2215, MATCH($B$1, resultados!$A$1:$ZZ$1, 0))</f>
        <v/>
      </c>
      <c r="B2221">
        <f>INDEX(resultados!$A$2:$ZZ$2635, 2215, MATCH($B$2, resultados!$A$1:$ZZ$1, 0))</f>
        <v/>
      </c>
      <c r="C2221">
        <f>INDEX(resultados!$A$2:$ZZ$2635, 2215, MATCH($B$3, resultados!$A$1:$ZZ$1, 0))</f>
        <v/>
      </c>
    </row>
    <row r="2222">
      <c r="A2222">
        <f>INDEX(resultados!$A$2:$ZZ$2635, 2216, MATCH($B$1, resultados!$A$1:$ZZ$1, 0))</f>
        <v/>
      </c>
      <c r="B2222">
        <f>INDEX(resultados!$A$2:$ZZ$2635, 2216, MATCH($B$2, resultados!$A$1:$ZZ$1, 0))</f>
        <v/>
      </c>
      <c r="C2222">
        <f>INDEX(resultados!$A$2:$ZZ$2635, 2216, MATCH($B$3, resultados!$A$1:$ZZ$1, 0))</f>
        <v/>
      </c>
    </row>
    <row r="2223">
      <c r="A2223">
        <f>INDEX(resultados!$A$2:$ZZ$2635, 2217, MATCH($B$1, resultados!$A$1:$ZZ$1, 0))</f>
        <v/>
      </c>
      <c r="B2223">
        <f>INDEX(resultados!$A$2:$ZZ$2635, 2217, MATCH($B$2, resultados!$A$1:$ZZ$1, 0))</f>
        <v/>
      </c>
      <c r="C2223">
        <f>INDEX(resultados!$A$2:$ZZ$2635, 2217, MATCH($B$3, resultados!$A$1:$ZZ$1, 0))</f>
        <v/>
      </c>
    </row>
    <row r="2224">
      <c r="A2224">
        <f>INDEX(resultados!$A$2:$ZZ$2635, 2218, MATCH($B$1, resultados!$A$1:$ZZ$1, 0))</f>
        <v/>
      </c>
      <c r="B2224">
        <f>INDEX(resultados!$A$2:$ZZ$2635, 2218, MATCH($B$2, resultados!$A$1:$ZZ$1, 0))</f>
        <v/>
      </c>
      <c r="C2224">
        <f>INDEX(resultados!$A$2:$ZZ$2635, 2218, MATCH($B$3, resultados!$A$1:$ZZ$1, 0))</f>
        <v/>
      </c>
    </row>
    <row r="2225">
      <c r="A2225">
        <f>INDEX(resultados!$A$2:$ZZ$2635, 2219, MATCH($B$1, resultados!$A$1:$ZZ$1, 0))</f>
        <v/>
      </c>
      <c r="B2225">
        <f>INDEX(resultados!$A$2:$ZZ$2635, 2219, MATCH($B$2, resultados!$A$1:$ZZ$1, 0))</f>
        <v/>
      </c>
      <c r="C2225">
        <f>INDEX(resultados!$A$2:$ZZ$2635, 2219, MATCH($B$3, resultados!$A$1:$ZZ$1, 0))</f>
        <v/>
      </c>
    </row>
    <row r="2226">
      <c r="A2226">
        <f>INDEX(resultados!$A$2:$ZZ$2635, 2220, MATCH($B$1, resultados!$A$1:$ZZ$1, 0))</f>
        <v/>
      </c>
      <c r="B2226">
        <f>INDEX(resultados!$A$2:$ZZ$2635, 2220, MATCH($B$2, resultados!$A$1:$ZZ$1, 0))</f>
        <v/>
      </c>
      <c r="C2226">
        <f>INDEX(resultados!$A$2:$ZZ$2635, 2220, MATCH($B$3, resultados!$A$1:$ZZ$1, 0))</f>
        <v/>
      </c>
    </row>
    <row r="2227">
      <c r="A2227">
        <f>INDEX(resultados!$A$2:$ZZ$2635, 2221, MATCH($B$1, resultados!$A$1:$ZZ$1, 0))</f>
        <v/>
      </c>
      <c r="B2227">
        <f>INDEX(resultados!$A$2:$ZZ$2635, 2221, MATCH($B$2, resultados!$A$1:$ZZ$1, 0))</f>
        <v/>
      </c>
      <c r="C2227">
        <f>INDEX(resultados!$A$2:$ZZ$2635, 2221, MATCH($B$3, resultados!$A$1:$ZZ$1, 0))</f>
        <v/>
      </c>
    </row>
    <row r="2228">
      <c r="A2228">
        <f>INDEX(resultados!$A$2:$ZZ$2635, 2222, MATCH($B$1, resultados!$A$1:$ZZ$1, 0))</f>
        <v/>
      </c>
      <c r="B2228">
        <f>INDEX(resultados!$A$2:$ZZ$2635, 2222, MATCH($B$2, resultados!$A$1:$ZZ$1, 0))</f>
        <v/>
      </c>
      <c r="C2228">
        <f>INDEX(resultados!$A$2:$ZZ$2635, 2222, MATCH($B$3, resultados!$A$1:$ZZ$1, 0))</f>
        <v/>
      </c>
    </row>
    <row r="2229">
      <c r="A2229">
        <f>INDEX(resultados!$A$2:$ZZ$2635, 2223, MATCH($B$1, resultados!$A$1:$ZZ$1, 0))</f>
        <v/>
      </c>
      <c r="B2229">
        <f>INDEX(resultados!$A$2:$ZZ$2635, 2223, MATCH($B$2, resultados!$A$1:$ZZ$1, 0))</f>
        <v/>
      </c>
      <c r="C2229">
        <f>INDEX(resultados!$A$2:$ZZ$2635, 2223, MATCH($B$3, resultados!$A$1:$ZZ$1, 0))</f>
        <v/>
      </c>
    </row>
    <row r="2230">
      <c r="A2230">
        <f>INDEX(resultados!$A$2:$ZZ$2635, 2224, MATCH($B$1, resultados!$A$1:$ZZ$1, 0))</f>
        <v/>
      </c>
      <c r="B2230">
        <f>INDEX(resultados!$A$2:$ZZ$2635, 2224, MATCH($B$2, resultados!$A$1:$ZZ$1, 0))</f>
        <v/>
      </c>
      <c r="C2230">
        <f>INDEX(resultados!$A$2:$ZZ$2635, 2224, MATCH($B$3, resultados!$A$1:$ZZ$1, 0))</f>
        <v/>
      </c>
    </row>
    <row r="2231">
      <c r="A2231">
        <f>INDEX(resultados!$A$2:$ZZ$2635, 2225, MATCH($B$1, resultados!$A$1:$ZZ$1, 0))</f>
        <v/>
      </c>
      <c r="B2231">
        <f>INDEX(resultados!$A$2:$ZZ$2635, 2225, MATCH($B$2, resultados!$A$1:$ZZ$1, 0))</f>
        <v/>
      </c>
      <c r="C2231">
        <f>INDEX(resultados!$A$2:$ZZ$2635, 2225, MATCH($B$3, resultados!$A$1:$ZZ$1, 0))</f>
        <v/>
      </c>
    </row>
    <row r="2232">
      <c r="A2232">
        <f>INDEX(resultados!$A$2:$ZZ$2635, 2226, MATCH($B$1, resultados!$A$1:$ZZ$1, 0))</f>
        <v/>
      </c>
      <c r="B2232">
        <f>INDEX(resultados!$A$2:$ZZ$2635, 2226, MATCH($B$2, resultados!$A$1:$ZZ$1, 0))</f>
        <v/>
      </c>
      <c r="C2232">
        <f>INDEX(resultados!$A$2:$ZZ$2635, 2226, MATCH($B$3, resultados!$A$1:$ZZ$1, 0))</f>
        <v/>
      </c>
    </row>
    <row r="2233">
      <c r="A2233">
        <f>INDEX(resultados!$A$2:$ZZ$2635, 2227, MATCH($B$1, resultados!$A$1:$ZZ$1, 0))</f>
        <v/>
      </c>
      <c r="B2233">
        <f>INDEX(resultados!$A$2:$ZZ$2635, 2227, MATCH($B$2, resultados!$A$1:$ZZ$1, 0))</f>
        <v/>
      </c>
      <c r="C2233">
        <f>INDEX(resultados!$A$2:$ZZ$2635, 2227, MATCH($B$3, resultados!$A$1:$ZZ$1, 0))</f>
        <v/>
      </c>
    </row>
    <row r="2234">
      <c r="A2234">
        <f>INDEX(resultados!$A$2:$ZZ$2635, 2228, MATCH($B$1, resultados!$A$1:$ZZ$1, 0))</f>
        <v/>
      </c>
      <c r="B2234">
        <f>INDEX(resultados!$A$2:$ZZ$2635, 2228, MATCH($B$2, resultados!$A$1:$ZZ$1, 0))</f>
        <v/>
      </c>
      <c r="C2234">
        <f>INDEX(resultados!$A$2:$ZZ$2635, 2228, MATCH($B$3, resultados!$A$1:$ZZ$1, 0))</f>
        <v/>
      </c>
    </row>
    <row r="2235">
      <c r="A2235">
        <f>INDEX(resultados!$A$2:$ZZ$2635, 2229, MATCH($B$1, resultados!$A$1:$ZZ$1, 0))</f>
        <v/>
      </c>
      <c r="B2235">
        <f>INDEX(resultados!$A$2:$ZZ$2635, 2229, MATCH($B$2, resultados!$A$1:$ZZ$1, 0))</f>
        <v/>
      </c>
      <c r="C2235">
        <f>INDEX(resultados!$A$2:$ZZ$2635, 2229, MATCH($B$3, resultados!$A$1:$ZZ$1, 0))</f>
        <v/>
      </c>
    </row>
    <row r="2236">
      <c r="A2236">
        <f>INDEX(resultados!$A$2:$ZZ$2635, 2230, MATCH($B$1, resultados!$A$1:$ZZ$1, 0))</f>
        <v/>
      </c>
      <c r="B2236">
        <f>INDEX(resultados!$A$2:$ZZ$2635, 2230, MATCH($B$2, resultados!$A$1:$ZZ$1, 0))</f>
        <v/>
      </c>
      <c r="C2236">
        <f>INDEX(resultados!$A$2:$ZZ$2635, 2230, MATCH($B$3, resultados!$A$1:$ZZ$1, 0))</f>
        <v/>
      </c>
    </row>
    <row r="2237">
      <c r="A2237">
        <f>INDEX(resultados!$A$2:$ZZ$2635, 2231, MATCH($B$1, resultados!$A$1:$ZZ$1, 0))</f>
        <v/>
      </c>
      <c r="B2237">
        <f>INDEX(resultados!$A$2:$ZZ$2635, 2231, MATCH($B$2, resultados!$A$1:$ZZ$1, 0))</f>
        <v/>
      </c>
      <c r="C2237">
        <f>INDEX(resultados!$A$2:$ZZ$2635, 2231, MATCH($B$3, resultados!$A$1:$ZZ$1, 0))</f>
        <v/>
      </c>
    </row>
    <row r="2238">
      <c r="A2238">
        <f>INDEX(resultados!$A$2:$ZZ$2635, 2232, MATCH($B$1, resultados!$A$1:$ZZ$1, 0))</f>
        <v/>
      </c>
      <c r="B2238">
        <f>INDEX(resultados!$A$2:$ZZ$2635, 2232, MATCH($B$2, resultados!$A$1:$ZZ$1, 0))</f>
        <v/>
      </c>
      <c r="C2238">
        <f>INDEX(resultados!$A$2:$ZZ$2635, 2232, MATCH($B$3, resultados!$A$1:$ZZ$1, 0))</f>
        <v/>
      </c>
    </row>
    <row r="2239">
      <c r="A2239">
        <f>INDEX(resultados!$A$2:$ZZ$2635, 2233, MATCH($B$1, resultados!$A$1:$ZZ$1, 0))</f>
        <v/>
      </c>
      <c r="B2239">
        <f>INDEX(resultados!$A$2:$ZZ$2635, 2233, MATCH($B$2, resultados!$A$1:$ZZ$1, 0))</f>
        <v/>
      </c>
      <c r="C2239">
        <f>INDEX(resultados!$A$2:$ZZ$2635, 2233, MATCH($B$3, resultados!$A$1:$ZZ$1, 0))</f>
        <v/>
      </c>
    </row>
    <row r="2240">
      <c r="A2240">
        <f>INDEX(resultados!$A$2:$ZZ$2635, 2234, MATCH($B$1, resultados!$A$1:$ZZ$1, 0))</f>
        <v/>
      </c>
      <c r="B2240">
        <f>INDEX(resultados!$A$2:$ZZ$2635, 2234, MATCH($B$2, resultados!$A$1:$ZZ$1, 0))</f>
        <v/>
      </c>
      <c r="C2240">
        <f>INDEX(resultados!$A$2:$ZZ$2635, 2234, MATCH($B$3, resultados!$A$1:$ZZ$1, 0))</f>
        <v/>
      </c>
    </row>
    <row r="2241">
      <c r="A2241">
        <f>INDEX(resultados!$A$2:$ZZ$2635, 2235, MATCH($B$1, resultados!$A$1:$ZZ$1, 0))</f>
        <v/>
      </c>
      <c r="B2241">
        <f>INDEX(resultados!$A$2:$ZZ$2635, 2235, MATCH($B$2, resultados!$A$1:$ZZ$1, 0))</f>
        <v/>
      </c>
      <c r="C2241">
        <f>INDEX(resultados!$A$2:$ZZ$2635, 2235, MATCH($B$3, resultados!$A$1:$ZZ$1, 0))</f>
        <v/>
      </c>
    </row>
    <row r="2242">
      <c r="A2242">
        <f>INDEX(resultados!$A$2:$ZZ$2635, 2236, MATCH($B$1, resultados!$A$1:$ZZ$1, 0))</f>
        <v/>
      </c>
      <c r="B2242">
        <f>INDEX(resultados!$A$2:$ZZ$2635, 2236, MATCH($B$2, resultados!$A$1:$ZZ$1, 0))</f>
        <v/>
      </c>
      <c r="C2242">
        <f>INDEX(resultados!$A$2:$ZZ$2635, 2236, MATCH($B$3, resultados!$A$1:$ZZ$1, 0))</f>
        <v/>
      </c>
    </row>
    <row r="2243">
      <c r="A2243">
        <f>INDEX(resultados!$A$2:$ZZ$2635, 2237, MATCH($B$1, resultados!$A$1:$ZZ$1, 0))</f>
        <v/>
      </c>
      <c r="B2243">
        <f>INDEX(resultados!$A$2:$ZZ$2635, 2237, MATCH($B$2, resultados!$A$1:$ZZ$1, 0))</f>
        <v/>
      </c>
      <c r="C2243">
        <f>INDEX(resultados!$A$2:$ZZ$2635, 2237, MATCH($B$3, resultados!$A$1:$ZZ$1, 0))</f>
        <v/>
      </c>
    </row>
    <row r="2244">
      <c r="A2244">
        <f>INDEX(resultados!$A$2:$ZZ$2635, 2238, MATCH($B$1, resultados!$A$1:$ZZ$1, 0))</f>
        <v/>
      </c>
      <c r="B2244">
        <f>INDEX(resultados!$A$2:$ZZ$2635, 2238, MATCH($B$2, resultados!$A$1:$ZZ$1, 0))</f>
        <v/>
      </c>
      <c r="C2244">
        <f>INDEX(resultados!$A$2:$ZZ$2635, 2238, MATCH($B$3, resultados!$A$1:$ZZ$1, 0))</f>
        <v/>
      </c>
    </row>
    <row r="2245">
      <c r="A2245">
        <f>INDEX(resultados!$A$2:$ZZ$2635, 2239, MATCH($B$1, resultados!$A$1:$ZZ$1, 0))</f>
        <v/>
      </c>
      <c r="B2245">
        <f>INDEX(resultados!$A$2:$ZZ$2635, 2239, MATCH($B$2, resultados!$A$1:$ZZ$1, 0))</f>
        <v/>
      </c>
      <c r="C2245">
        <f>INDEX(resultados!$A$2:$ZZ$2635, 2239, MATCH($B$3, resultados!$A$1:$ZZ$1, 0))</f>
        <v/>
      </c>
    </row>
    <row r="2246">
      <c r="A2246">
        <f>INDEX(resultados!$A$2:$ZZ$2635, 2240, MATCH($B$1, resultados!$A$1:$ZZ$1, 0))</f>
        <v/>
      </c>
      <c r="B2246">
        <f>INDEX(resultados!$A$2:$ZZ$2635, 2240, MATCH($B$2, resultados!$A$1:$ZZ$1, 0))</f>
        <v/>
      </c>
      <c r="C2246">
        <f>INDEX(resultados!$A$2:$ZZ$2635, 2240, MATCH($B$3, resultados!$A$1:$ZZ$1, 0))</f>
        <v/>
      </c>
    </row>
    <row r="2247">
      <c r="A2247">
        <f>INDEX(resultados!$A$2:$ZZ$2635, 2241, MATCH($B$1, resultados!$A$1:$ZZ$1, 0))</f>
        <v/>
      </c>
      <c r="B2247">
        <f>INDEX(resultados!$A$2:$ZZ$2635, 2241, MATCH($B$2, resultados!$A$1:$ZZ$1, 0))</f>
        <v/>
      </c>
      <c r="C2247">
        <f>INDEX(resultados!$A$2:$ZZ$2635, 2241, MATCH($B$3, resultados!$A$1:$ZZ$1, 0))</f>
        <v/>
      </c>
    </row>
    <row r="2248">
      <c r="A2248">
        <f>INDEX(resultados!$A$2:$ZZ$2635, 2242, MATCH($B$1, resultados!$A$1:$ZZ$1, 0))</f>
        <v/>
      </c>
      <c r="B2248">
        <f>INDEX(resultados!$A$2:$ZZ$2635, 2242, MATCH($B$2, resultados!$A$1:$ZZ$1, 0))</f>
        <v/>
      </c>
      <c r="C2248">
        <f>INDEX(resultados!$A$2:$ZZ$2635, 2242, MATCH($B$3, resultados!$A$1:$ZZ$1, 0))</f>
        <v/>
      </c>
    </row>
    <row r="2249">
      <c r="A2249">
        <f>INDEX(resultados!$A$2:$ZZ$2635, 2243, MATCH($B$1, resultados!$A$1:$ZZ$1, 0))</f>
        <v/>
      </c>
      <c r="B2249">
        <f>INDEX(resultados!$A$2:$ZZ$2635, 2243, MATCH($B$2, resultados!$A$1:$ZZ$1, 0))</f>
        <v/>
      </c>
      <c r="C2249">
        <f>INDEX(resultados!$A$2:$ZZ$2635, 2243, MATCH($B$3, resultados!$A$1:$ZZ$1, 0))</f>
        <v/>
      </c>
    </row>
    <row r="2250">
      <c r="A2250">
        <f>INDEX(resultados!$A$2:$ZZ$2635, 2244, MATCH($B$1, resultados!$A$1:$ZZ$1, 0))</f>
        <v/>
      </c>
      <c r="B2250">
        <f>INDEX(resultados!$A$2:$ZZ$2635, 2244, MATCH($B$2, resultados!$A$1:$ZZ$1, 0))</f>
        <v/>
      </c>
      <c r="C2250">
        <f>INDEX(resultados!$A$2:$ZZ$2635, 2244, MATCH($B$3, resultados!$A$1:$ZZ$1, 0))</f>
        <v/>
      </c>
    </row>
    <row r="2251">
      <c r="A2251">
        <f>INDEX(resultados!$A$2:$ZZ$2635, 2245, MATCH($B$1, resultados!$A$1:$ZZ$1, 0))</f>
        <v/>
      </c>
      <c r="B2251">
        <f>INDEX(resultados!$A$2:$ZZ$2635, 2245, MATCH($B$2, resultados!$A$1:$ZZ$1, 0))</f>
        <v/>
      </c>
      <c r="C2251">
        <f>INDEX(resultados!$A$2:$ZZ$2635, 2245, MATCH($B$3, resultados!$A$1:$ZZ$1, 0))</f>
        <v/>
      </c>
    </row>
    <row r="2252">
      <c r="A2252">
        <f>INDEX(resultados!$A$2:$ZZ$2635, 2246, MATCH($B$1, resultados!$A$1:$ZZ$1, 0))</f>
        <v/>
      </c>
      <c r="B2252">
        <f>INDEX(resultados!$A$2:$ZZ$2635, 2246, MATCH($B$2, resultados!$A$1:$ZZ$1, 0))</f>
        <v/>
      </c>
      <c r="C2252">
        <f>INDEX(resultados!$A$2:$ZZ$2635, 2246, MATCH($B$3, resultados!$A$1:$ZZ$1, 0))</f>
        <v/>
      </c>
    </row>
    <row r="2253">
      <c r="A2253">
        <f>INDEX(resultados!$A$2:$ZZ$2635, 2247, MATCH($B$1, resultados!$A$1:$ZZ$1, 0))</f>
        <v/>
      </c>
      <c r="B2253">
        <f>INDEX(resultados!$A$2:$ZZ$2635, 2247, MATCH($B$2, resultados!$A$1:$ZZ$1, 0))</f>
        <v/>
      </c>
      <c r="C2253">
        <f>INDEX(resultados!$A$2:$ZZ$2635, 2247, MATCH($B$3, resultados!$A$1:$ZZ$1, 0))</f>
        <v/>
      </c>
    </row>
    <row r="2254">
      <c r="A2254">
        <f>INDEX(resultados!$A$2:$ZZ$2635, 2248, MATCH($B$1, resultados!$A$1:$ZZ$1, 0))</f>
        <v/>
      </c>
      <c r="B2254">
        <f>INDEX(resultados!$A$2:$ZZ$2635, 2248, MATCH($B$2, resultados!$A$1:$ZZ$1, 0))</f>
        <v/>
      </c>
      <c r="C2254">
        <f>INDEX(resultados!$A$2:$ZZ$2635, 2248, MATCH($B$3, resultados!$A$1:$ZZ$1, 0))</f>
        <v/>
      </c>
    </row>
    <row r="2255">
      <c r="A2255">
        <f>INDEX(resultados!$A$2:$ZZ$2635, 2249, MATCH($B$1, resultados!$A$1:$ZZ$1, 0))</f>
        <v/>
      </c>
      <c r="B2255">
        <f>INDEX(resultados!$A$2:$ZZ$2635, 2249, MATCH($B$2, resultados!$A$1:$ZZ$1, 0))</f>
        <v/>
      </c>
      <c r="C2255">
        <f>INDEX(resultados!$A$2:$ZZ$2635, 2249, MATCH($B$3, resultados!$A$1:$ZZ$1, 0))</f>
        <v/>
      </c>
    </row>
    <row r="2256">
      <c r="A2256">
        <f>INDEX(resultados!$A$2:$ZZ$2635, 2250, MATCH($B$1, resultados!$A$1:$ZZ$1, 0))</f>
        <v/>
      </c>
      <c r="B2256">
        <f>INDEX(resultados!$A$2:$ZZ$2635, 2250, MATCH($B$2, resultados!$A$1:$ZZ$1, 0))</f>
        <v/>
      </c>
      <c r="C2256">
        <f>INDEX(resultados!$A$2:$ZZ$2635, 2250, MATCH($B$3, resultados!$A$1:$ZZ$1, 0))</f>
        <v/>
      </c>
    </row>
    <row r="2257">
      <c r="A2257">
        <f>INDEX(resultados!$A$2:$ZZ$2635, 2251, MATCH($B$1, resultados!$A$1:$ZZ$1, 0))</f>
        <v/>
      </c>
      <c r="B2257">
        <f>INDEX(resultados!$A$2:$ZZ$2635, 2251, MATCH($B$2, resultados!$A$1:$ZZ$1, 0))</f>
        <v/>
      </c>
      <c r="C2257">
        <f>INDEX(resultados!$A$2:$ZZ$2635, 2251, MATCH($B$3, resultados!$A$1:$ZZ$1, 0))</f>
        <v/>
      </c>
    </row>
    <row r="2258">
      <c r="A2258">
        <f>INDEX(resultados!$A$2:$ZZ$2635, 2252, MATCH($B$1, resultados!$A$1:$ZZ$1, 0))</f>
        <v/>
      </c>
      <c r="B2258">
        <f>INDEX(resultados!$A$2:$ZZ$2635, 2252, MATCH($B$2, resultados!$A$1:$ZZ$1, 0))</f>
        <v/>
      </c>
      <c r="C2258">
        <f>INDEX(resultados!$A$2:$ZZ$2635, 2252, MATCH($B$3, resultados!$A$1:$ZZ$1, 0))</f>
        <v/>
      </c>
    </row>
    <row r="2259">
      <c r="A2259">
        <f>INDEX(resultados!$A$2:$ZZ$2635, 2253, MATCH($B$1, resultados!$A$1:$ZZ$1, 0))</f>
        <v/>
      </c>
      <c r="B2259">
        <f>INDEX(resultados!$A$2:$ZZ$2635, 2253, MATCH($B$2, resultados!$A$1:$ZZ$1, 0))</f>
        <v/>
      </c>
      <c r="C2259">
        <f>INDEX(resultados!$A$2:$ZZ$2635, 2253, MATCH($B$3, resultados!$A$1:$ZZ$1, 0))</f>
        <v/>
      </c>
    </row>
    <row r="2260">
      <c r="A2260">
        <f>INDEX(resultados!$A$2:$ZZ$2635, 2254, MATCH($B$1, resultados!$A$1:$ZZ$1, 0))</f>
        <v/>
      </c>
      <c r="B2260">
        <f>INDEX(resultados!$A$2:$ZZ$2635, 2254, MATCH($B$2, resultados!$A$1:$ZZ$1, 0))</f>
        <v/>
      </c>
      <c r="C2260">
        <f>INDEX(resultados!$A$2:$ZZ$2635, 2254, MATCH($B$3, resultados!$A$1:$ZZ$1, 0))</f>
        <v/>
      </c>
    </row>
    <row r="2261">
      <c r="A2261">
        <f>INDEX(resultados!$A$2:$ZZ$2635, 2255, MATCH($B$1, resultados!$A$1:$ZZ$1, 0))</f>
        <v/>
      </c>
      <c r="B2261">
        <f>INDEX(resultados!$A$2:$ZZ$2635, 2255, MATCH($B$2, resultados!$A$1:$ZZ$1, 0))</f>
        <v/>
      </c>
      <c r="C2261">
        <f>INDEX(resultados!$A$2:$ZZ$2635, 2255, MATCH($B$3, resultados!$A$1:$ZZ$1, 0))</f>
        <v/>
      </c>
    </row>
    <row r="2262">
      <c r="A2262">
        <f>INDEX(resultados!$A$2:$ZZ$2635, 2256, MATCH($B$1, resultados!$A$1:$ZZ$1, 0))</f>
        <v/>
      </c>
      <c r="B2262">
        <f>INDEX(resultados!$A$2:$ZZ$2635, 2256, MATCH($B$2, resultados!$A$1:$ZZ$1, 0))</f>
        <v/>
      </c>
      <c r="C2262">
        <f>INDEX(resultados!$A$2:$ZZ$2635, 2256, MATCH($B$3, resultados!$A$1:$ZZ$1, 0))</f>
        <v/>
      </c>
    </row>
    <row r="2263">
      <c r="A2263">
        <f>INDEX(resultados!$A$2:$ZZ$2635, 2257, MATCH($B$1, resultados!$A$1:$ZZ$1, 0))</f>
        <v/>
      </c>
      <c r="B2263">
        <f>INDEX(resultados!$A$2:$ZZ$2635, 2257, MATCH($B$2, resultados!$A$1:$ZZ$1, 0))</f>
        <v/>
      </c>
      <c r="C2263">
        <f>INDEX(resultados!$A$2:$ZZ$2635, 2257, MATCH($B$3, resultados!$A$1:$ZZ$1, 0))</f>
        <v/>
      </c>
    </row>
    <row r="2264">
      <c r="A2264">
        <f>INDEX(resultados!$A$2:$ZZ$2635, 2258, MATCH($B$1, resultados!$A$1:$ZZ$1, 0))</f>
        <v/>
      </c>
      <c r="B2264">
        <f>INDEX(resultados!$A$2:$ZZ$2635, 2258, MATCH($B$2, resultados!$A$1:$ZZ$1, 0))</f>
        <v/>
      </c>
      <c r="C2264">
        <f>INDEX(resultados!$A$2:$ZZ$2635, 2258, MATCH($B$3, resultados!$A$1:$ZZ$1, 0))</f>
        <v/>
      </c>
    </row>
    <row r="2265">
      <c r="A2265">
        <f>INDEX(resultados!$A$2:$ZZ$2635, 2259, MATCH($B$1, resultados!$A$1:$ZZ$1, 0))</f>
        <v/>
      </c>
      <c r="B2265">
        <f>INDEX(resultados!$A$2:$ZZ$2635, 2259, MATCH($B$2, resultados!$A$1:$ZZ$1, 0))</f>
        <v/>
      </c>
      <c r="C2265">
        <f>INDEX(resultados!$A$2:$ZZ$2635, 2259, MATCH($B$3, resultados!$A$1:$ZZ$1, 0))</f>
        <v/>
      </c>
    </row>
    <row r="2266">
      <c r="A2266">
        <f>INDEX(resultados!$A$2:$ZZ$2635, 2260, MATCH($B$1, resultados!$A$1:$ZZ$1, 0))</f>
        <v/>
      </c>
      <c r="B2266">
        <f>INDEX(resultados!$A$2:$ZZ$2635, 2260, MATCH($B$2, resultados!$A$1:$ZZ$1, 0))</f>
        <v/>
      </c>
      <c r="C2266">
        <f>INDEX(resultados!$A$2:$ZZ$2635, 2260, MATCH($B$3, resultados!$A$1:$ZZ$1, 0))</f>
        <v/>
      </c>
    </row>
    <row r="2267">
      <c r="A2267">
        <f>INDEX(resultados!$A$2:$ZZ$2635, 2261, MATCH($B$1, resultados!$A$1:$ZZ$1, 0))</f>
        <v/>
      </c>
      <c r="B2267">
        <f>INDEX(resultados!$A$2:$ZZ$2635, 2261, MATCH($B$2, resultados!$A$1:$ZZ$1, 0))</f>
        <v/>
      </c>
      <c r="C2267">
        <f>INDEX(resultados!$A$2:$ZZ$2635, 2261, MATCH($B$3, resultados!$A$1:$ZZ$1, 0))</f>
        <v/>
      </c>
    </row>
    <row r="2268">
      <c r="A2268">
        <f>INDEX(resultados!$A$2:$ZZ$2635, 2262, MATCH($B$1, resultados!$A$1:$ZZ$1, 0))</f>
        <v/>
      </c>
      <c r="B2268">
        <f>INDEX(resultados!$A$2:$ZZ$2635, 2262, MATCH($B$2, resultados!$A$1:$ZZ$1, 0))</f>
        <v/>
      </c>
      <c r="C2268">
        <f>INDEX(resultados!$A$2:$ZZ$2635, 2262, MATCH($B$3, resultados!$A$1:$ZZ$1, 0))</f>
        <v/>
      </c>
    </row>
    <row r="2269">
      <c r="A2269">
        <f>INDEX(resultados!$A$2:$ZZ$2635, 2263, MATCH($B$1, resultados!$A$1:$ZZ$1, 0))</f>
        <v/>
      </c>
      <c r="B2269">
        <f>INDEX(resultados!$A$2:$ZZ$2635, 2263, MATCH($B$2, resultados!$A$1:$ZZ$1, 0))</f>
        <v/>
      </c>
      <c r="C2269">
        <f>INDEX(resultados!$A$2:$ZZ$2635, 2263, MATCH($B$3, resultados!$A$1:$ZZ$1, 0))</f>
        <v/>
      </c>
    </row>
    <row r="2270">
      <c r="A2270">
        <f>INDEX(resultados!$A$2:$ZZ$2635, 2264, MATCH($B$1, resultados!$A$1:$ZZ$1, 0))</f>
        <v/>
      </c>
      <c r="B2270">
        <f>INDEX(resultados!$A$2:$ZZ$2635, 2264, MATCH($B$2, resultados!$A$1:$ZZ$1, 0))</f>
        <v/>
      </c>
      <c r="C2270">
        <f>INDEX(resultados!$A$2:$ZZ$2635, 2264, MATCH($B$3, resultados!$A$1:$ZZ$1, 0))</f>
        <v/>
      </c>
    </row>
    <row r="2271">
      <c r="A2271">
        <f>INDEX(resultados!$A$2:$ZZ$2635, 2265, MATCH($B$1, resultados!$A$1:$ZZ$1, 0))</f>
        <v/>
      </c>
      <c r="B2271">
        <f>INDEX(resultados!$A$2:$ZZ$2635, 2265, MATCH($B$2, resultados!$A$1:$ZZ$1, 0))</f>
        <v/>
      </c>
      <c r="C2271">
        <f>INDEX(resultados!$A$2:$ZZ$2635, 2265, MATCH($B$3, resultados!$A$1:$ZZ$1, 0))</f>
        <v/>
      </c>
    </row>
    <row r="2272">
      <c r="A2272">
        <f>INDEX(resultados!$A$2:$ZZ$2635, 2266, MATCH($B$1, resultados!$A$1:$ZZ$1, 0))</f>
        <v/>
      </c>
      <c r="B2272">
        <f>INDEX(resultados!$A$2:$ZZ$2635, 2266, MATCH($B$2, resultados!$A$1:$ZZ$1, 0))</f>
        <v/>
      </c>
      <c r="C2272">
        <f>INDEX(resultados!$A$2:$ZZ$2635, 2266, MATCH($B$3, resultados!$A$1:$ZZ$1, 0))</f>
        <v/>
      </c>
    </row>
    <row r="2273">
      <c r="A2273">
        <f>INDEX(resultados!$A$2:$ZZ$2635, 2267, MATCH($B$1, resultados!$A$1:$ZZ$1, 0))</f>
        <v/>
      </c>
      <c r="B2273">
        <f>INDEX(resultados!$A$2:$ZZ$2635, 2267, MATCH($B$2, resultados!$A$1:$ZZ$1, 0))</f>
        <v/>
      </c>
      <c r="C2273">
        <f>INDEX(resultados!$A$2:$ZZ$2635, 2267, MATCH($B$3, resultados!$A$1:$ZZ$1, 0))</f>
        <v/>
      </c>
    </row>
    <row r="2274">
      <c r="A2274">
        <f>INDEX(resultados!$A$2:$ZZ$2635, 2268, MATCH($B$1, resultados!$A$1:$ZZ$1, 0))</f>
        <v/>
      </c>
      <c r="B2274">
        <f>INDEX(resultados!$A$2:$ZZ$2635, 2268, MATCH($B$2, resultados!$A$1:$ZZ$1, 0))</f>
        <v/>
      </c>
      <c r="C2274">
        <f>INDEX(resultados!$A$2:$ZZ$2635, 2268, MATCH($B$3, resultados!$A$1:$ZZ$1, 0))</f>
        <v/>
      </c>
    </row>
    <row r="2275">
      <c r="A2275">
        <f>INDEX(resultados!$A$2:$ZZ$2635, 2269, MATCH($B$1, resultados!$A$1:$ZZ$1, 0))</f>
        <v/>
      </c>
      <c r="B2275">
        <f>INDEX(resultados!$A$2:$ZZ$2635, 2269, MATCH($B$2, resultados!$A$1:$ZZ$1, 0))</f>
        <v/>
      </c>
      <c r="C2275">
        <f>INDEX(resultados!$A$2:$ZZ$2635, 2269, MATCH($B$3, resultados!$A$1:$ZZ$1, 0))</f>
        <v/>
      </c>
    </row>
    <row r="2276">
      <c r="A2276">
        <f>INDEX(resultados!$A$2:$ZZ$2635, 2270, MATCH($B$1, resultados!$A$1:$ZZ$1, 0))</f>
        <v/>
      </c>
      <c r="B2276">
        <f>INDEX(resultados!$A$2:$ZZ$2635, 2270, MATCH($B$2, resultados!$A$1:$ZZ$1, 0))</f>
        <v/>
      </c>
      <c r="C2276">
        <f>INDEX(resultados!$A$2:$ZZ$2635, 2270, MATCH($B$3, resultados!$A$1:$ZZ$1, 0))</f>
        <v/>
      </c>
    </row>
    <row r="2277">
      <c r="A2277">
        <f>INDEX(resultados!$A$2:$ZZ$2635, 2271, MATCH($B$1, resultados!$A$1:$ZZ$1, 0))</f>
        <v/>
      </c>
      <c r="B2277">
        <f>INDEX(resultados!$A$2:$ZZ$2635, 2271, MATCH($B$2, resultados!$A$1:$ZZ$1, 0))</f>
        <v/>
      </c>
      <c r="C2277">
        <f>INDEX(resultados!$A$2:$ZZ$2635, 2271, MATCH($B$3, resultados!$A$1:$ZZ$1, 0))</f>
        <v/>
      </c>
    </row>
    <row r="2278">
      <c r="A2278">
        <f>INDEX(resultados!$A$2:$ZZ$2635, 2272, MATCH($B$1, resultados!$A$1:$ZZ$1, 0))</f>
        <v/>
      </c>
      <c r="B2278">
        <f>INDEX(resultados!$A$2:$ZZ$2635, 2272, MATCH($B$2, resultados!$A$1:$ZZ$1, 0))</f>
        <v/>
      </c>
      <c r="C2278">
        <f>INDEX(resultados!$A$2:$ZZ$2635, 2272, MATCH($B$3, resultados!$A$1:$ZZ$1, 0))</f>
        <v/>
      </c>
    </row>
    <row r="2279">
      <c r="A2279">
        <f>INDEX(resultados!$A$2:$ZZ$2635, 2273, MATCH($B$1, resultados!$A$1:$ZZ$1, 0))</f>
        <v/>
      </c>
      <c r="B2279">
        <f>INDEX(resultados!$A$2:$ZZ$2635, 2273, MATCH($B$2, resultados!$A$1:$ZZ$1, 0))</f>
        <v/>
      </c>
      <c r="C2279">
        <f>INDEX(resultados!$A$2:$ZZ$2635, 2273, MATCH($B$3, resultados!$A$1:$ZZ$1, 0))</f>
        <v/>
      </c>
    </row>
    <row r="2280">
      <c r="A2280">
        <f>INDEX(resultados!$A$2:$ZZ$2635, 2274, MATCH($B$1, resultados!$A$1:$ZZ$1, 0))</f>
        <v/>
      </c>
      <c r="B2280">
        <f>INDEX(resultados!$A$2:$ZZ$2635, 2274, MATCH($B$2, resultados!$A$1:$ZZ$1, 0))</f>
        <v/>
      </c>
      <c r="C2280">
        <f>INDEX(resultados!$A$2:$ZZ$2635, 2274, MATCH($B$3, resultados!$A$1:$ZZ$1, 0))</f>
        <v/>
      </c>
    </row>
    <row r="2281">
      <c r="A2281">
        <f>INDEX(resultados!$A$2:$ZZ$2635, 2275, MATCH($B$1, resultados!$A$1:$ZZ$1, 0))</f>
        <v/>
      </c>
      <c r="B2281">
        <f>INDEX(resultados!$A$2:$ZZ$2635, 2275, MATCH($B$2, resultados!$A$1:$ZZ$1, 0))</f>
        <v/>
      </c>
      <c r="C2281">
        <f>INDEX(resultados!$A$2:$ZZ$2635, 2275, MATCH($B$3, resultados!$A$1:$ZZ$1, 0))</f>
        <v/>
      </c>
    </row>
    <row r="2282">
      <c r="A2282">
        <f>INDEX(resultados!$A$2:$ZZ$2635, 2276, MATCH($B$1, resultados!$A$1:$ZZ$1, 0))</f>
        <v/>
      </c>
      <c r="B2282">
        <f>INDEX(resultados!$A$2:$ZZ$2635, 2276, MATCH($B$2, resultados!$A$1:$ZZ$1, 0))</f>
        <v/>
      </c>
      <c r="C2282">
        <f>INDEX(resultados!$A$2:$ZZ$2635, 2276, MATCH($B$3, resultados!$A$1:$ZZ$1, 0))</f>
        <v/>
      </c>
    </row>
    <row r="2283">
      <c r="A2283">
        <f>INDEX(resultados!$A$2:$ZZ$2635, 2277, MATCH($B$1, resultados!$A$1:$ZZ$1, 0))</f>
        <v/>
      </c>
      <c r="B2283">
        <f>INDEX(resultados!$A$2:$ZZ$2635, 2277, MATCH($B$2, resultados!$A$1:$ZZ$1, 0))</f>
        <v/>
      </c>
      <c r="C2283">
        <f>INDEX(resultados!$A$2:$ZZ$2635, 2277, MATCH($B$3, resultados!$A$1:$ZZ$1, 0))</f>
        <v/>
      </c>
    </row>
    <row r="2284">
      <c r="A2284">
        <f>INDEX(resultados!$A$2:$ZZ$2635, 2278, MATCH($B$1, resultados!$A$1:$ZZ$1, 0))</f>
        <v/>
      </c>
      <c r="B2284">
        <f>INDEX(resultados!$A$2:$ZZ$2635, 2278, MATCH($B$2, resultados!$A$1:$ZZ$1, 0))</f>
        <v/>
      </c>
      <c r="C2284">
        <f>INDEX(resultados!$A$2:$ZZ$2635, 2278, MATCH($B$3, resultados!$A$1:$ZZ$1, 0))</f>
        <v/>
      </c>
    </row>
    <row r="2285">
      <c r="A2285">
        <f>INDEX(resultados!$A$2:$ZZ$2635, 2279, MATCH($B$1, resultados!$A$1:$ZZ$1, 0))</f>
        <v/>
      </c>
      <c r="B2285">
        <f>INDEX(resultados!$A$2:$ZZ$2635, 2279, MATCH($B$2, resultados!$A$1:$ZZ$1, 0))</f>
        <v/>
      </c>
      <c r="C2285">
        <f>INDEX(resultados!$A$2:$ZZ$2635, 2279, MATCH($B$3, resultados!$A$1:$ZZ$1, 0))</f>
        <v/>
      </c>
    </row>
    <row r="2286">
      <c r="A2286">
        <f>INDEX(resultados!$A$2:$ZZ$2635, 2280, MATCH($B$1, resultados!$A$1:$ZZ$1, 0))</f>
        <v/>
      </c>
      <c r="B2286">
        <f>INDEX(resultados!$A$2:$ZZ$2635, 2280, MATCH($B$2, resultados!$A$1:$ZZ$1, 0))</f>
        <v/>
      </c>
      <c r="C2286">
        <f>INDEX(resultados!$A$2:$ZZ$2635, 2280, MATCH($B$3, resultados!$A$1:$ZZ$1, 0))</f>
        <v/>
      </c>
    </row>
    <row r="2287">
      <c r="A2287">
        <f>INDEX(resultados!$A$2:$ZZ$2635, 2281, MATCH($B$1, resultados!$A$1:$ZZ$1, 0))</f>
        <v/>
      </c>
      <c r="B2287">
        <f>INDEX(resultados!$A$2:$ZZ$2635, 2281, MATCH($B$2, resultados!$A$1:$ZZ$1, 0))</f>
        <v/>
      </c>
      <c r="C2287">
        <f>INDEX(resultados!$A$2:$ZZ$2635, 2281, MATCH($B$3, resultados!$A$1:$ZZ$1, 0))</f>
        <v/>
      </c>
    </row>
    <row r="2288">
      <c r="A2288">
        <f>INDEX(resultados!$A$2:$ZZ$2635, 2282, MATCH($B$1, resultados!$A$1:$ZZ$1, 0))</f>
        <v/>
      </c>
      <c r="B2288">
        <f>INDEX(resultados!$A$2:$ZZ$2635, 2282, MATCH($B$2, resultados!$A$1:$ZZ$1, 0))</f>
        <v/>
      </c>
      <c r="C2288">
        <f>INDEX(resultados!$A$2:$ZZ$2635, 2282, MATCH($B$3, resultados!$A$1:$ZZ$1, 0))</f>
        <v/>
      </c>
    </row>
    <row r="2289">
      <c r="A2289">
        <f>INDEX(resultados!$A$2:$ZZ$2635, 2283, MATCH($B$1, resultados!$A$1:$ZZ$1, 0))</f>
        <v/>
      </c>
      <c r="B2289">
        <f>INDEX(resultados!$A$2:$ZZ$2635, 2283, MATCH($B$2, resultados!$A$1:$ZZ$1, 0))</f>
        <v/>
      </c>
      <c r="C2289">
        <f>INDEX(resultados!$A$2:$ZZ$2635, 2283, MATCH($B$3, resultados!$A$1:$ZZ$1, 0))</f>
        <v/>
      </c>
    </row>
    <row r="2290">
      <c r="A2290">
        <f>INDEX(resultados!$A$2:$ZZ$2635, 2284, MATCH($B$1, resultados!$A$1:$ZZ$1, 0))</f>
        <v/>
      </c>
      <c r="B2290">
        <f>INDEX(resultados!$A$2:$ZZ$2635, 2284, MATCH($B$2, resultados!$A$1:$ZZ$1, 0))</f>
        <v/>
      </c>
      <c r="C2290">
        <f>INDEX(resultados!$A$2:$ZZ$2635, 2284, MATCH($B$3, resultados!$A$1:$ZZ$1, 0))</f>
        <v/>
      </c>
    </row>
    <row r="2291">
      <c r="A2291">
        <f>INDEX(resultados!$A$2:$ZZ$2635, 2285, MATCH($B$1, resultados!$A$1:$ZZ$1, 0))</f>
        <v/>
      </c>
      <c r="B2291">
        <f>INDEX(resultados!$A$2:$ZZ$2635, 2285, MATCH($B$2, resultados!$A$1:$ZZ$1, 0))</f>
        <v/>
      </c>
      <c r="C2291">
        <f>INDEX(resultados!$A$2:$ZZ$2635, 2285, MATCH($B$3, resultados!$A$1:$ZZ$1, 0))</f>
        <v/>
      </c>
    </row>
    <row r="2292">
      <c r="A2292">
        <f>INDEX(resultados!$A$2:$ZZ$2635, 2286, MATCH($B$1, resultados!$A$1:$ZZ$1, 0))</f>
        <v/>
      </c>
      <c r="B2292">
        <f>INDEX(resultados!$A$2:$ZZ$2635, 2286, MATCH($B$2, resultados!$A$1:$ZZ$1, 0))</f>
        <v/>
      </c>
      <c r="C2292">
        <f>INDEX(resultados!$A$2:$ZZ$2635, 2286, MATCH($B$3, resultados!$A$1:$ZZ$1, 0))</f>
        <v/>
      </c>
    </row>
    <row r="2293">
      <c r="A2293">
        <f>INDEX(resultados!$A$2:$ZZ$2635, 2287, MATCH($B$1, resultados!$A$1:$ZZ$1, 0))</f>
        <v/>
      </c>
      <c r="B2293">
        <f>INDEX(resultados!$A$2:$ZZ$2635, 2287, MATCH($B$2, resultados!$A$1:$ZZ$1, 0))</f>
        <v/>
      </c>
      <c r="C2293">
        <f>INDEX(resultados!$A$2:$ZZ$2635, 2287, MATCH($B$3, resultados!$A$1:$ZZ$1, 0))</f>
        <v/>
      </c>
    </row>
    <row r="2294">
      <c r="A2294">
        <f>INDEX(resultados!$A$2:$ZZ$2635, 2288, MATCH($B$1, resultados!$A$1:$ZZ$1, 0))</f>
        <v/>
      </c>
      <c r="B2294">
        <f>INDEX(resultados!$A$2:$ZZ$2635, 2288, MATCH($B$2, resultados!$A$1:$ZZ$1, 0))</f>
        <v/>
      </c>
      <c r="C2294">
        <f>INDEX(resultados!$A$2:$ZZ$2635, 2288, MATCH($B$3, resultados!$A$1:$ZZ$1, 0))</f>
        <v/>
      </c>
    </row>
    <row r="2295">
      <c r="A2295">
        <f>INDEX(resultados!$A$2:$ZZ$2635, 2289, MATCH($B$1, resultados!$A$1:$ZZ$1, 0))</f>
        <v/>
      </c>
      <c r="B2295">
        <f>INDEX(resultados!$A$2:$ZZ$2635, 2289, MATCH($B$2, resultados!$A$1:$ZZ$1, 0))</f>
        <v/>
      </c>
      <c r="C2295">
        <f>INDEX(resultados!$A$2:$ZZ$2635, 2289, MATCH($B$3, resultados!$A$1:$ZZ$1, 0))</f>
        <v/>
      </c>
    </row>
    <row r="2296">
      <c r="A2296">
        <f>INDEX(resultados!$A$2:$ZZ$2635, 2290, MATCH($B$1, resultados!$A$1:$ZZ$1, 0))</f>
        <v/>
      </c>
      <c r="B2296">
        <f>INDEX(resultados!$A$2:$ZZ$2635, 2290, MATCH($B$2, resultados!$A$1:$ZZ$1, 0))</f>
        <v/>
      </c>
      <c r="C2296">
        <f>INDEX(resultados!$A$2:$ZZ$2635, 2290, MATCH($B$3, resultados!$A$1:$ZZ$1, 0))</f>
        <v/>
      </c>
    </row>
    <row r="2297">
      <c r="A2297">
        <f>INDEX(resultados!$A$2:$ZZ$2635, 2291, MATCH($B$1, resultados!$A$1:$ZZ$1, 0))</f>
        <v/>
      </c>
      <c r="B2297">
        <f>INDEX(resultados!$A$2:$ZZ$2635, 2291, MATCH($B$2, resultados!$A$1:$ZZ$1, 0))</f>
        <v/>
      </c>
      <c r="C2297">
        <f>INDEX(resultados!$A$2:$ZZ$2635, 2291, MATCH($B$3, resultados!$A$1:$ZZ$1, 0))</f>
        <v/>
      </c>
    </row>
    <row r="2298">
      <c r="A2298">
        <f>INDEX(resultados!$A$2:$ZZ$2635, 2292, MATCH($B$1, resultados!$A$1:$ZZ$1, 0))</f>
        <v/>
      </c>
      <c r="B2298">
        <f>INDEX(resultados!$A$2:$ZZ$2635, 2292, MATCH($B$2, resultados!$A$1:$ZZ$1, 0))</f>
        <v/>
      </c>
      <c r="C2298">
        <f>INDEX(resultados!$A$2:$ZZ$2635, 2292, MATCH($B$3, resultados!$A$1:$ZZ$1, 0))</f>
        <v/>
      </c>
    </row>
    <row r="2299">
      <c r="A2299">
        <f>INDEX(resultados!$A$2:$ZZ$2635, 2293, MATCH($B$1, resultados!$A$1:$ZZ$1, 0))</f>
        <v/>
      </c>
      <c r="B2299">
        <f>INDEX(resultados!$A$2:$ZZ$2635, 2293, MATCH($B$2, resultados!$A$1:$ZZ$1, 0))</f>
        <v/>
      </c>
      <c r="C2299">
        <f>INDEX(resultados!$A$2:$ZZ$2635, 2293, MATCH($B$3, resultados!$A$1:$ZZ$1, 0))</f>
        <v/>
      </c>
    </row>
    <row r="2300">
      <c r="A2300">
        <f>INDEX(resultados!$A$2:$ZZ$2635, 2294, MATCH($B$1, resultados!$A$1:$ZZ$1, 0))</f>
        <v/>
      </c>
      <c r="B2300">
        <f>INDEX(resultados!$A$2:$ZZ$2635, 2294, MATCH($B$2, resultados!$A$1:$ZZ$1, 0))</f>
        <v/>
      </c>
      <c r="C2300">
        <f>INDEX(resultados!$A$2:$ZZ$2635, 2294, MATCH($B$3, resultados!$A$1:$ZZ$1, 0))</f>
        <v/>
      </c>
    </row>
    <row r="2301">
      <c r="A2301">
        <f>INDEX(resultados!$A$2:$ZZ$2635, 2295, MATCH($B$1, resultados!$A$1:$ZZ$1, 0))</f>
        <v/>
      </c>
      <c r="B2301">
        <f>INDEX(resultados!$A$2:$ZZ$2635, 2295, MATCH($B$2, resultados!$A$1:$ZZ$1, 0))</f>
        <v/>
      </c>
      <c r="C2301">
        <f>INDEX(resultados!$A$2:$ZZ$2635, 2295, MATCH($B$3, resultados!$A$1:$ZZ$1, 0))</f>
        <v/>
      </c>
    </row>
    <row r="2302">
      <c r="A2302">
        <f>INDEX(resultados!$A$2:$ZZ$2635, 2296, MATCH($B$1, resultados!$A$1:$ZZ$1, 0))</f>
        <v/>
      </c>
      <c r="B2302">
        <f>INDEX(resultados!$A$2:$ZZ$2635, 2296, MATCH($B$2, resultados!$A$1:$ZZ$1, 0))</f>
        <v/>
      </c>
      <c r="C2302">
        <f>INDEX(resultados!$A$2:$ZZ$2635, 2296, MATCH($B$3, resultados!$A$1:$ZZ$1, 0))</f>
        <v/>
      </c>
    </row>
    <row r="2303">
      <c r="A2303">
        <f>INDEX(resultados!$A$2:$ZZ$2635, 2297, MATCH($B$1, resultados!$A$1:$ZZ$1, 0))</f>
        <v/>
      </c>
      <c r="B2303">
        <f>INDEX(resultados!$A$2:$ZZ$2635, 2297, MATCH($B$2, resultados!$A$1:$ZZ$1, 0))</f>
        <v/>
      </c>
      <c r="C2303">
        <f>INDEX(resultados!$A$2:$ZZ$2635, 2297, MATCH($B$3, resultados!$A$1:$ZZ$1, 0))</f>
        <v/>
      </c>
    </row>
    <row r="2304">
      <c r="A2304">
        <f>INDEX(resultados!$A$2:$ZZ$2635, 2298, MATCH($B$1, resultados!$A$1:$ZZ$1, 0))</f>
        <v/>
      </c>
      <c r="B2304">
        <f>INDEX(resultados!$A$2:$ZZ$2635, 2298, MATCH($B$2, resultados!$A$1:$ZZ$1, 0))</f>
        <v/>
      </c>
      <c r="C2304">
        <f>INDEX(resultados!$A$2:$ZZ$2635, 2298, MATCH($B$3, resultados!$A$1:$ZZ$1, 0))</f>
        <v/>
      </c>
    </row>
    <row r="2305">
      <c r="A2305">
        <f>INDEX(resultados!$A$2:$ZZ$2635, 2299, MATCH($B$1, resultados!$A$1:$ZZ$1, 0))</f>
        <v/>
      </c>
      <c r="B2305">
        <f>INDEX(resultados!$A$2:$ZZ$2635, 2299, MATCH($B$2, resultados!$A$1:$ZZ$1, 0))</f>
        <v/>
      </c>
      <c r="C2305">
        <f>INDEX(resultados!$A$2:$ZZ$2635, 2299, MATCH($B$3, resultados!$A$1:$ZZ$1, 0))</f>
        <v/>
      </c>
    </row>
    <row r="2306">
      <c r="A2306">
        <f>INDEX(resultados!$A$2:$ZZ$2635, 2300, MATCH($B$1, resultados!$A$1:$ZZ$1, 0))</f>
        <v/>
      </c>
      <c r="B2306">
        <f>INDEX(resultados!$A$2:$ZZ$2635, 2300, MATCH($B$2, resultados!$A$1:$ZZ$1, 0))</f>
        <v/>
      </c>
      <c r="C2306">
        <f>INDEX(resultados!$A$2:$ZZ$2635, 2300, MATCH($B$3, resultados!$A$1:$ZZ$1, 0))</f>
        <v/>
      </c>
    </row>
    <row r="2307">
      <c r="A2307">
        <f>INDEX(resultados!$A$2:$ZZ$2635, 2301, MATCH($B$1, resultados!$A$1:$ZZ$1, 0))</f>
        <v/>
      </c>
      <c r="B2307">
        <f>INDEX(resultados!$A$2:$ZZ$2635, 2301, MATCH($B$2, resultados!$A$1:$ZZ$1, 0))</f>
        <v/>
      </c>
      <c r="C2307">
        <f>INDEX(resultados!$A$2:$ZZ$2635, 2301, MATCH($B$3, resultados!$A$1:$ZZ$1, 0))</f>
        <v/>
      </c>
    </row>
    <row r="2308">
      <c r="A2308">
        <f>INDEX(resultados!$A$2:$ZZ$2635, 2302, MATCH($B$1, resultados!$A$1:$ZZ$1, 0))</f>
        <v/>
      </c>
      <c r="B2308">
        <f>INDEX(resultados!$A$2:$ZZ$2635, 2302, MATCH($B$2, resultados!$A$1:$ZZ$1, 0))</f>
        <v/>
      </c>
      <c r="C2308">
        <f>INDEX(resultados!$A$2:$ZZ$2635, 2302, MATCH($B$3, resultados!$A$1:$ZZ$1, 0))</f>
        <v/>
      </c>
    </row>
    <row r="2309">
      <c r="A2309">
        <f>INDEX(resultados!$A$2:$ZZ$2635, 2303, MATCH($B$1, resultados!$A$1:$ZZ$1, 0))</f>
        <v/>
      </c>
      <c r="B2309">
        <f>INDEX(resultados!$A$2:$ZZ$2635, 2303, MATCH($B$2, resultados!$A$1:$ZZ$1, 0))</f>
        <v/>
      </c>
      <c r="C2309">
        <f>INDEX(resultados!$A$2:$ZZ$2635, 2303, MATCH($B$3, resultados!$A$1:$ZZ$1, 0))</f>
        <v/>
      </c>
    </row>
    <row r="2310">
      <c r="A2310">
        <f>INDEX(resultados!$A$2:$ZZ$2635, 2304, MATCH($B$1, resultados!$A$1:$ZZ$1, 0))</f>
        <v/>
      </c>
      <c r="B2310">
        <f>INDEX(resultados!$A$2:$ZZ$2635, 2304, MATCH($B$2, resultados!$A$1:$ZZ$1, 0))</f>
        <v/>
      </c>
      <c r="C2310">
        <f>INDEX(resultados!$A$2:$ZZ$2635, 2304, MATCH($B$3, resultados!$A$1:$ZZ$1, 0))</f>
        <v/>
      </c>
    </row>
    <row r="2311">
      <c r="A2311">
        <f>INDEX(resultados!$A$2:$ZZ$2635, 2305, MATCH($B$1, resultados!$A$1:$ZZ$1, 0))</f>
        <v/>
      </c>
      <c r="B2311">
        <f>INDEX(resultados!$A$2:$ZZ$2635, 2305, MATCH($B$2, resultados!$A$1:$ZZ$1, 0))</f>
        <v/>
      </c>
      <c r="C2311">
        <f>INDEX(resultados!$A$2:$ZZ$2635, 2305, MATCH($B$3, resultados!$A$1:$ZZ$1, 0))</f>
        <v/>
      </c>
    </row>
    <row r="2312">
      <c r="A2312">
        <f>INDEX(resultados!$A$2:$ZZ$2635, 2306, MATCH($B$1, resultados!$A$1:$ZZ$1, 0))</f>
        <v/>
      </c>
      <c r="B2312">
        <f>INDEX(resultados!$A$2:$ZZ$2635, 2306, MATCH($B$2, resultados!$A$1:$ZZ$1, 0))</f>
        <v/>
      </c>
      <c r="C2312">
        <f>INDEX(resultados!$A$2:$ZZ$2635, 2306, MATCH($B$3, resultados!$A$1:$ZZ$1, 0))</f>
        <v/>
      </c>
    </row>
    <row r="2313">
      <c r="A2313">
        <f>INDEX(resultados!$A$2:$ZZ$2635, 2307, MATCH($B$1, resultados!$A$1:$ZZ$1, 0))</f>
        <v/>
      </c>
      <c r="B2313">
        <f>INDEX(resultados!$A$2:$ZZ$2635, 2307, MATCH($B$2, resultados!$A$1:$ZZ$1, 0))</f>
        <v/>
      </c>
      <c r="C2313">
        <f>INDEX(resultados!$A$2:$ZZ$2635, 2307, MATCH($B$3, resultados!$A$1:$ZZ$1, 0))</f>
        <v/>
      </c>
    </row>
    <row r="2314">
      <c r="A2314">
        <f>INDEX(resultados!$A$2:$ZZ$2635, 2308, MATCH($B$1, resultados!$A$1:$ZZ$1, 0))</f>
        <v/>
      </c>
      <c r="B2314">
        <f>INDEX(resultados!$A$2:$ZZ$2635, 2308, MATCH($B$2, resultados!$A$1:$ZZ$1, 0))</f>
        <v/>
      </c>
      <c r="C2314">
        <f>INDEX(resultados!$A$2:$ZZ$2635, 2308, MATCH($B$3, resultados!$A$1:$ZZ$1, 0))</f>
        <v/>
      </c>
    </row>
    <row r="2315">
      <c r="A2315">
        <f>INDEX(resultados!$A$2:$ZZ$2635, 2309, MATCH($B$1, resultados!$A$1:$ZZ$1, 0))</f>
        <v/>
      </c>
      <c r="B2315">
        <f>INDEX(resultados!$A$2:$ZZ$2635, 2309, MATCH($B$2, resultados!$A$1:$ZZ$1, 0))</f>
        <v/>
      </c>
      <c r="C2315">
        <f>INDEX(resultados!$A$2:$ZZ$2635, 2309, MATCH($B$3, resultados!$A$1:$ZZ$1, 0))</f>
        <v/>
      </c>
    </row>
    <row r="2316">
      <c r="A2316">
        <f>INDEX(resultados!$A$2:$ZZ$2635, 2310, MATCH($B$1, resultados!$A$1:$ZZ$1, 0))</f>
        <v/>
      </c>
      <c r="B2316">
        <f>INDEX(resultados!$A$2:$ZZ$2635, 2310, MATCH($B$2, resultados!$A$1:$ZZ$1, 0))</f>
        <v/>
      </c>
      <c r="C2316">
        <f>INDEX(resultados!$A$2:$ZZ$2635, 2310, MATCH($B$3, resultados!$A$1:$ZZ$1, 0))</f>
        <v/>
      </c>
    </row>
    <row r="2317">
      <c r="A2317">
        <f>INDEX(resultados!$A$2:$ZZ$2635, 2311, MATCH($B$1, resultados!$A$1:$ZZ$1, 0))</f>
        <v/>
      </c>
      <c r="B2317">
        <f>INDEX(resultados!$A$2:$ZZ$2635, 2311, MATCH($B$2, resultados!$A$1:$ZZ$1, 0))</f>
        <v/>
      </c>
      <c r="C2317">
        <f>INDEX(resultados!$A$2:$ZZ$2635, 2311, MATCH($B$3, resultados!$A$1:$ZZ$1, 0))</f>
        <v/>
      </c>
    </row>
    <row r="2318">
      <c r="A2318">
        <f>INDEX(resultados!$A$2:$ZZ$2635, 2312, MATCH($B$1, resultados!$A$1:$ZZ$1, 0))</f>
        <v/>
      </c>
      <c r="B2318">
        <f>INDEX(resultados!$A$2:$ZZ$2635, 2312, MATCH($B$2, resultados!$A$1:$ZZ$1, 0))</f>
        <v/>
      </c>
      <c r="C2318">
        <f>INDEX(resultados!$A$2:$ZZ$2635, 2312, MATCH($B$3, resultados!$A$1:$ZZ$1, 0))</f>
        <v/>
      </c>
    </row>
    <row r="2319">
      <c r="A2319">
        <f>INDEX(resultados!$A$2:$ZZ$2635, 2313, MATCH($B$1, resultados!$A$1:$ZZ$1, 0))</f>
        <v/>
      </c>
      <c r="B2319">
        <f>INDEX(resultados!$A$2:$ZZ$2635, 2313, MATCH($B$2, resultados!$A$1:$ZZ$1, 0))</f>
        <v/>
      </c>
      <c r="C2319">
        <f>INDEX(resultados!$A$2:$ZZ$2635, 2313, MATCH($B$3, resultados!$A$1:$ZZ$1, 0))</f>
        <v/>
      </c>
    </row>
    <row r="2320">
      <c r="A2320">
        <f>INDEX(resultados!$A$2:$ZZ$2635, 2314, MATCH($B$1, resultados!$A$1:$ZZ$1, 0))</f>
        <v/>
      </c>
      <c r="B2320">
        <f>INDEX(resultados!$A$2:$ZZ$2635, 2314, MATCH($B$2, resultados!$A$1:$ZZ$1, 0))</f>
        <v/>
      </c>
      <c r="C2320">
        <f>INDEX(resultados!$A$2:$ZZ$2635, 2314, MATCH($B$3, resultados!$A$1:$ZZ$1, 0))</f>
        <v/>
      </c>
    </row>
    <row r="2321">
      <c r="A2321">
        <f>INDEX(resultados!$A$2:$ZZ$2635, 2315, MATCH($B$1, resultados!$A$1:$ZZ$1, 0))</f>
        <v/>
      </c>
      <c r="B2321">
        <f>INDEX(resultados!$A$2:$ZZ$2635, 2315, MATCH($B$2, resultados!$A$1:$ZZ$1, 0))</f>
        <v/>
      </c>
      <c r="C2321">
        <f>INDEX(resultados!$A$2:$ZZ$2635, 2315, MATCH($B$3, resultados!$A$1:$ZZ$1, 0))</f>
        <v/>
      </c>
    </row>
    <row r="2322">
      <c r="A2322">
        <f>INDEX(resultados!$A$2:$ZZ$2635, 2316, MATCH($B$1, resultados!$A$1:$ZZ$1, 0))</f>
        <v/>
      </c>
      <c r="B2322">
        <f>INDEX(resultados!$A$2:$ZZ$2635, 2316, MATCH($B$2, resultados!$A$1:$ZZ$1, 0))</f>
        <v/>
      </c>
      <c r="C2322">
        <f>INDEX(resultados!$A$2:$ZZ$2635, 2316, MATCH($B$3, resultados!$A$1:$ZZ$1, 0))</f>
        <v/>
      </c>
    </row>
    <row r="2323">
      <c r="A2323">
        <f>INDEX(resultados!$A$2:$ZZ$2635, 2317, MATCH($B$1, resultados!$A$1:$ZZ$1, 0))</f>
        <v/>
      </c>
      <c r="B2323">
        <f>INDEX(resultados!$A$2:$ZZ$2635, 2317, MATCH($B$2, resultados!$A$1:$ZZ$1, 0))</f>
        <v/>
      </c>
      <c r="C2323">
        <f>INDEX(resultados!$A$2:$ZZ$2635, 2317, MATCH($B$3, resultados!$A$1:$ZZ$1, 0))</f>
        <v/>
      </c>
    </row>
    <row r="2324">
      <c r="A2324">
        <f>INDEX(resultados!$A$2:$ZZ$2635, 2318, MATCH($B$1, resultados!$A$1:$ZZ$1, 0))</f>
        <v/>
      </c>
      <c r="B2324">
        <f>INDEX(resultados!$A$2:$ZZ$2635, 2318, MATCH($B$2, resultados!$A$1:$ZZ$1, 0))</f>
        <v/>
      </c>
      <c r="C2324">
        <f>INDEX(resultados!$A$2:$ZZ$2635, 2318, MATCH($B$3, resultados!$A$1:$ZZ$1, 0))</f>
        <v/>
      </c>
    </row>
    <row r="2325">
      <c r="A2325">
        <f>INDEX(resultados!$A$2:$ZZ$2635, 2319, MATCH($B$1, resultados!$A$1:$ZZ$1, 0))</f>
        <v/>
      </c>
      <c r="B2325">
        <f>INDEX(resultados!$A$2:$ZZ$2635, 2319, MATCH($B$2, resultados!$A$1:$ZZ$1, 0))</f>
        <v/>
      </c>
      <c r="C2325">
        <f>INDEX(resultados!$A$2:$ZZ$2635, 2319, MATCH($B$3, resultados!$A$1:$ZZ$1, 0))</f>
        <v/>
      </c>
    </row>
    <row r="2326">
      <c r="A2326">
        <f>INDEX(resultados!$A$2:$ZZ$2635, 2320, MATCH($B$1, resultados!$A$1:$ZZ$1, 0))</f>
        <v/>
      </c>
      <c r="B2326">
        <f>INDEX(resultados!$A$2:$ZZ$2635, 2320, MATCH($B$2, resultados!$A$1:$ZZ$1, 0))</f>
        <v/>
      </c>
      <c r="C2326">
        <f>INDEX(resultados!$A$2:$ZZ$2635, 2320, MATCH($B$3, resultados!$A$1:$ZZ$1, 0))</f>
        <v/>
      </c>
    </row>
    <row r="2327">
      <c r="A2327">
        <f>INDEX(resultados!$A$2:$ZZ$2635, 2321, MATCH($B$1, resultados!$A$1:$ZZ$1, 0))</f>
        <v/>
      </c>
      <c r="B2327">
        <f>INDEX(resultados!$A$2:$ZZ$2635, 2321, MATCH($B$2, resultados!$A$1:$ZZ$1, 0))</f>
        <v/>
      </c>
      <c r="C2327">
        <f>INDEX(resultados!$A$2:$ZZ$2635, 2321, MATCH($B$3, resultados!$A$1:$ZZ$1, 0))</f>
        <v/>
      </c>
    </row>
    <row r="2328">
      <c r="A2328">
        <f>INDEX(resultados!$A$2:$ZZ$2635, 2322, MATCH($B$1, resultados!$A$1:$ZZ$1, 0))</f>
        <v/>
      </c>
      <c r="B2328">
        <f>INDEX(resultados!$A$2:$ZZ$2635, 2322, MATCH($B$2, resultados!$A$1:$ZZ$1, 0))</f>
        <v/>
      </c>
      <c r="C2328">
        <f>INDEX(resultados!$A$2:$ZZ$2635, 2322, MATCH($B$3, resultados!$A$1:$ZZ$1, 0))</f>
        <v/>
      </c>
    </row>
    <row r="2329">
      <c r="A2329">
        <f>INDEX(resultados!$A$2:$ZZ$2635, 2323, MATCH($B$1, resultados!$A$1:$ZZ$1, 0))</f>
        <v/>
      </c>
      <c r="B2329">
        <f>INDEX(resultados!$A$2:$ZZ$2635, 2323, MATCH($B$2, resultados!$A$1:$ZZ$1, 0))</f>
        <v/>
      </c>
      <c r="C2329">
        <f>INDEX(resultados!$A$2:$ZZ$2635, 2323, MATCH($B$3, resultados!$A$1:$ZZ$1, 0))</f>
        <v/>
      </c>
    </row>
    <row r="2330">
      <c r="A2330">
        <f>INDEX(resultados!$A$2:$ZZ$2635, 2324, MATCH($B$1, resultados!$A$1:$ZZ$1, 0))</f>
        <v/>
      </c>
      <c r="B2330">
        <f>INDEX(resultados!$A$2:$ZZ$2635, 2324, MATCH($B$2, resultados!$A$1:$ZZ$1, 0))</f>
        <v/>
      </c>
      <c r="C2330">
        <f>INDEX(resultados!$A$2:$ZZ$2635, 2324, MATCH($B$3, resultados!$A$1:$ZZ$1, 0))</f>
        <v/>
      </c>
    </row>
    <row r="2331">
      <c r="A2331">
        <f>INDEX(resultados!$A$2:$ZZ$2635, 2325, MATCH($B$1, resultados!$A$1:$ZZ$1, 0))</f>
        <v/>
      </c>
      <c r="B2331">
        <f>INDEX(resultados!$A$2:$ZZ$2635, 2325, MATCH($B$2, resultados!$A$1:$ZZ$1, 0))</f>
        <v/>
      </c>
      <c r="C2331">
        <f>INDEX(resultados!$A$2:$ZZ$2635, 2325, MATCH($B$3, resultados!$A$1:$ZZ$1, 0))</f>
        <v/>
      </c>
    </row>
    <row r="2332">
      <c r="A2332">
        <f>INDEX(resultados!$A$2:$ZZ$2635, 2326, MATCH($B$1, resultados!$A$1:$ZZ$1, 0))</f>
        <v/>
      </c>
      <c r="B2332">
        <f>INDEX(resultados!$A$2:$ZZ$2635, 2326, MATCH($B$2, resultados!$A$1:$ZZ$1, 0))</f>
        <v/>
      </c>
      <c r="C2332">
        <f>INDEX(resultados!$A$2:$ZZ$2635, 2326, MATCH($B$3, resultados!$A$1:$ZZ$1, 0))</f>
        <v/>
      </c>
    </row>
    <row r="2333">
      <c r="A2333">
        <f>INDEX(resultados!$A$2:$ZZ$2635, 2327, MATCH($B$1, resultados!$A$1:$ZZ$1, 0))</f>
        <v/>
      </c>
      <c r="B2333">
        <f>INDEX(resultados!$A$2:$ZZ$2635, 2327, MATCH($B$2, resultados!$A$1:$ZZ$1, 0))</f>
        <v/>
      </c>
      <c r="C2333">
        <f>INDEX(resultados!$A$2:$ZZ$2635, 2327, MATCH($B$3, resultados!$A$1:$ZZ$1, 0))</f>
        <v/>
      </c>
    </row>
    <row r="2334">
      <c r="A2334">
        <f>INDEX(resultados!$A$2:$ZZ$2635, 2328, MATCH($B$1, resultados!$A$1:$ZZ$1, 0))</f>
        <v/>
      </c>
      <c r="B2334">
        <f>INDEX(resultados!$A$2:$ZZ$2635, 2328, MATCH($B$2, resultados!$A$1:$ZZ$1, 0))</f>
        <v/>
      </c>
      <c r="C2334">
        <f>INDEX(resultados!$A$2:$ZZ$2635, 2328, MATCH($B$3, resultados!$A$1:$ZZ$1, 0))</f>
        <v/>
      </c>
    </row>
    <row r="2335">
      <c r="A2335">
        <f>INDEX(resultados!$A$2:$ZZ$2635, 2329, MATCH($B$1, resultados!$A$1:$ZZ$1, 0))</f>
        <v/>
      </c>
      <c r="B2335">
        <f>INDEX(resultados!$A$2:$ZZ$2635, 2329, MATCH($B$2, resultados!$A$1:$ZZ$1, 0))</f>
        <v/>
      </c>
      <c r="C2335">
        <f>INDEX(resultados!$A$2:$ZZ$2635, 2329, MATCH($B$3, resultados!$A$1:$ZZ$1, 0))</f>
        <v/>
      </c>
    </row>
    <row r="2336">
      <c r="A2336">
        <f>INDEX(resultados!$A$2:$ZZ$2635, 2330, MATCH($B$1, resultados!$A$1:$ZZ$1, 0))</f>
        <v/>
      </c>
      <c r="B2336">
        <f>INDEX(resultados!$A$2:$ZZ$2635, 2330, MATCH($B$2, resultados!$A$1:$ZZ$1, 0))</f>
        <v/>
      </c>
      <c r="C2336">
        <f>INDEX(resultados!$A$2:$ZZ$2635, 2330, MATCH($B$3, resultados!$A$1:$ZZ$1, 0))</f>
        <v/>
      </c>
    </row>
    <row r="2337">
      <c r="A2337">
        <f>INDEX(resultados!$A$2:$ZZ$2635, 2331, MATCH($B$1, resultados!$A$1:$ZZ$1, 0))</f>
        <v/>
      </c>
      <c r="B2337">
        <f>INDEX(resultados!$A$2:$ZZ$2635, 2331, MATCH($B$2, resultados!$A$1:$ZZ$1, 0))</f>
        <v/>
      </c>
      <c r="C2337">
        <f>INDEX(resultados!$A$2:$ZZ$2635, 2331, MATCH($B$3, resultados!$A$1:$ZZ$1, 0))</f>
        <v/>
      </c>
    </row>
    <row r="2338">
      <c r="A2338">
        <f>INDEX(resultados!$A$2:$ZZ$2635, 2332, MATCH($B$1, resultados!$A$1:$ZZ$1, 0))</f>
        <v/>
      </c>
      <c r="B2338">
        <f>INDEX(resultados!$A$2:$ZZ$2635, 2332, MATCH($B$2, resultados!$A$1:$ZZ$1, 0))</f>
        <v/>
      </c>
      <c r="C2338">
        <f>INDEX(resultados!$A$2:$ZZ$2635, 2332, MATCH($B$3, resultados!$A$1:$ZZ$1, 0))</f>
        <v/>
      </c>
    </row>
    <row r="2339">
      <c r="A2339">
        <f>INDEX(resultados!$A$2:$ZZ$2635, 2333, MATCH($B$1, resultados!$A$1:$ZZ$1, 0))</f>
        <v/>
      </c>
      <c r="B2339">
        <f>INDEX(resultados!$A$2:$ZZ$2635, 2333, MATCH($B$2, resultados!$A$1:$ZZ$1, 0))</f>
        <v/>
      </c>
      <c r="C2339">
        <f>INDEX(resultados!$A$2:$ZZ$2635, 2333, MATCH($B$3, resultados!$A$1:$ZZ$1, 0))</f>
        <v/>
      </c>
    </row>
    <row r="2340">
      <c r="A2340">
        <f>INDEX(resultados!$A$2:$ZZ$2635, 2334, MATCH($B$1, resultados!$A$1:$ZZ$1, 0))</f>
        <v/>
      </c>
      <c r="B2340">
        <f>INDEX(resultados!$A$2:$ZZ$2635, 2334, MATCH($B$2, resultados!$A$1:$ZZ$1, 0))</f>
        <v/>
      </c>
      <c r="C2340">
        <f>INDEX(resultados!$A$2:$ZZ$2635, 2334, MATCH($B$3, resultados!$A$1:$ZZ$1, 0))</f>
        <v/>
      </c>
    </row>
    <row r="2341">
      <c r="A2341">
        <f>INDEX(resultados!$A$2:$ZZ$2635, 2335, MATCH($B$1, resultados!$A$1:$ZZ$1, 0))</f>
        <v/>
      </c>
      <c r="B2341">
        <f>INDEX(resultados!$A$2:$ZZ$2635, 2335, MATCH($B$2, resultados!$A$1:$ZZ$1, 0))</f>
        <v/>
      </c>
      <c r="C2341">
        <f>INDEX(resultados!$A$2:$ZZ$2635, 2335, MATCH($B$3, resultados!$A$1:$ZZ$1, 0))</f>
        <v/>
      </c>
    </row>
    <row r="2342">
      <c r="A2342">
        <f>INDEX(resultados!$A$2:$ZZ$2635, 2336, MATCH($B$1, resultados!$A$1:$ZZ$1, 0))</f>
        <v/>
      </c>
      <c r="B2342">
        <f>INDEX(resultados!$A$2:$ZZ$2635, 2336, MATCH($B$2, resultados!$A$1:$ZZ$1, 0))</f>
        <v/>
      </c>
      <c r="C2342">
        <f>INDEX(resultados!$A$2:$ZZ$2635, 2336, MATCH($B$3, resultados!$A$1:$ZZ$1, 0))</f>
        <v/>
      </c>
    </row>
    <row r="2343">
      <c r="A2343">
        <f>INDEX(resultados!$A$2:$ZZ$2635, 2337, MATCH($B$1, resultados!$A$1:$ZZ$1, 0))</f>
        <v/>
      </c>
      <c r="B2343">
        <f>INDEX(resultados!$A$2:$ZZ$2635, 2337, MATCH($B$2, resultados!$A$1:$ZZ$1, 0))</f>
        <v/>
      </c>
      <c r="C2343">
        <f>INDEX(resultados!$A$2:$ZZ$2635, 2337, MATCH($B$3, resultados!$A$1:$ZZ$1, 0))</f>
        <v/>
      </c>
    </row>
    <row r="2344">
      <c r="A2344">
        <f>INDEX(resultados!$A$2:$ZZ$2635, 2338, MATCH($B$1, resultados!$A$1:$ZZ$1, 0))</f>
        <v/>
      </c>
      <c r="B2344">
        <f>INDEX(resultados!$A$2:$ZZ$2635, 2338, MATCH($B$2, resultados!$A$1:$ZZ$1, 0))</f>
        <v/>
      </c>
      <c r="C2344">
        <f>INDEX(resultados!$A$2:$ZZ$2635, 2338, MATCH($B$3, resultados!$A$1:$ZZ$1, 0))</f>
        <v/>
      </c>
    </row>
    <row r="2345">
      <c r="A2345">
        <f>INDEX(resultados!$A$2:$ZZ$2635, 2339, MATCH($B$1, resultados!$A$1:$ZZ$1, 0))</f>
        <v/>
      </c>
      <c r="B2345">
        <f>INDEX(resultados!$A$2:$ZZ$2635, 2339, MATCH($B$2, resultados!$A$1:$ZZ$1, 0))</f>
        <v/>
      </c>
      <c r="C2345">
        <f>INDEX(resultados!$A$2:$ZZ$2635, 2339, MATCH($B$3, resultados!$A$1:$ZZ$1, 0))</f>
        <v/>
      </c>
    </row>
    <row r="2346">
      <c r="A2346">
        <f>INDEX(resultados!$A$2:$ZZ$2635, 2340, MATCH($B$1, resultados!$A$1:$ZZ$1, 0))</f>
        <v/>
      </c>
      <c r="B2346">
        <f>INDEX(resultados!$A$2:$ZZ$2635, 2340, MATCH($B$2, resultados!$A$1:$ZZ$1, 0))</f>
        <v/>
      </c>
      <c r="C2346">
        <f>INDEX(resultados!$A$2:$ZZ$2635, 2340, MATCH($B$3, resultados!$A$1:$ZZ$1, 0))</f>
        <v/>
      </c>
    </row>
    <row r="2347">
      <c r="A2347">
        <f>INDEX(resultados!$A$2:$ZZ$2635, 2341, MATCH($B$1, resultados!$A$1:$ZZ$1, 0))</f>
        <v/>
      </c>
      <c r="B2347">
        <f>INDEX(resultados!$A$2:$ZZ$2635, 2341, MATCH($B$2, resultados!$A$1:$ZZ$1, 0))</f>
        <v/>
      </c>
      <c r="C2347">
        <f>INDEX(resultados!$A$2:$ZZ$2635, 2341, MATCH($B$3, resultados!$A$1:$ZZ$1, 0))</f>
        <v/>
      </c>
    </row>
    <row r="2348">
      <c r="A2348">
        <f>INDEX(resultados!$A$2:$ZZ$2635, 2342, MATCH($B$1, resultados!$A$1:$ZZ$1, 0))</f>
        <v/>
      </c>
      <c r="B2348">
        <f>INDEX(resultados!$A$2:$ZZ$2635, 2342, MATCH($B$2, resultados!$A$1:$ZZ$1, 0))</f>
        <v/>
      </c>
      <c r="C2348">
        <f>INDEX(resultados!$A$2:$ZZ$2635, 2342, MATCH($B$3, resultados!$A$1:$ZZ$1, 0))</f>
        <v/>
      </c>
    </row>
    <row r="2349">
      <c r="A2349">
        <f>INDEX(resultados!$A$2:$ZZ$2635, 2343, MATCH($B$1, resultados!$A$1:$ZZ$1, 0))</f>
        <v/>
      </c>
      <c r="B2349">
        <f>INDEX(resultados!$A$2:$ZZ$2635, 2343, MATCH($B$2, resultados!$A$1:$ZZ$1, 0))</f>
        <v/>
      </c>
      <c r="C2349">
        <f>INDEX(resultados!$A$2:$ZZ$2635, 2343, MATCH($B$3, resultados!$A$1:$ZZ$1, 0))</f>
        <v/>
      </c>
    </row>
    <row r="2350">
      <c r="A2350">
        <f>INDEX(resultados!$A$2:$ZZ$2635, 2344, MATCH($B$1, resultados!$A$1:$ZZ$1, 0))</f>
        <v/>
      </c>
      <c r="B2350">
        <f>INDEX(resultados!$A$2:$ZZ$2635, 2344, MATCH($B$2, resultados!$A$1:$ZZ$1, 0))</f>
        <v/>
      </c>
      <c r="C2350">
        <f>INDEX(resultados!$A$2:$ZZ$2635, 2344, MATCH($B$3, resultados!$A$1:$ZZ$1, 0))</f>
        <v/>
      </c>
    </row>
    <row r="2351">
      <c r="A2351">
        <f>INDEX(resultados!$A$2:$ZZ$2635, 2345, MATCH($B$1, resultados!$A$1:$ZZ$1, 0))</f>
        <v/>
      </c>
      <c r="B2351">
        <f>INDEX(resultados!$A$2:$ZZ$2635, 2345, MATCH($B$2, resultados!$A$1:$ZZ$1, 0))</f>
        <v/>
      </c>
      <c r="C2351">
        <f>INDEX(resultados!$A$2:$ZZ$2635, 2345, MATCH($B$3, resultados!$A$1:$ZZ$1, 0))</f>
        <v/>
      </c>
    </row>
    <row r="2352">
      <c r="A2352">
        <f>INDEX(resultados!$A$2:$ZZ$2635, 2346, MATCH($B$1, resultados!$A$1:$ZZ$1, 0))</f>
        <v/>
      </c>
      <c r="B2352">
        <f>INDEX(resultados!$A$2:$ZZ$2635, 2346, MATCH($B$2, resultados!$A$1:$ZZ$1, 0))</f>
        <v/>
      </c>
      <c r="C2352">
        <f>INDEX(resultados!$A$2:$ZZ$2635, 2346, MATCH($B$3, resultados!$A$1:$ZZ$1, 0))</f>
        <v/>
      </c>
    </row>
    <row r="2353">
      <c r="A2353">
        <f>INDEX(resultados!$A$2:$ZZ$2635, 2347, MATCH($B$1, resultados!$A$1:$ZZ$1, 0))</f>
        <v/>
      </c>
      <c r="B2353">
        <f>INDEX(resultados!$A$2:$ZZ$2635, 2347, MATCH($B$2, resultados!$A$1:$ZZ$1, 0))</f>
        <v/>
      </c>
      <c r="C2353">
        <f>INDEX(resultados!$A$2:$ZZ$2635, 2347, MATCH($B$3, resultados!$A$1:$ZZ$1, 0))</f>
        <v/>
      </c>
    </row>
    <row r="2354">
      <c r="A2354">
        <f>INDEX(resultados!$A$2:$ZZ$2635, 2348, MATCH($B$1, resultados!$A$1:$ZZ$1, 0))</f>
        <v/>
      </c>
      <c r="B2354">
        <f>INDEX(resultados!$A$2:$ZZ$2635, 2348, MATCH($B$2, resultados!$A$1:$ZZ$1, 0))</f>
        <v/>
      </c>
      <c r="C2354">
        <f>INDEX(resultados!$A$2:$ZZ$2635, 2348, MATCH($B$3, resultados!$A$1:$ZZ$1, 0))</f>
        <v/>
      </c>
    </row>
    <row r="2355">
      <c r="A2355">
        <f>INDEX(resultados!$A$2:$ZZ$2635, 2349, MATCH($B$1, resultados!$A$1:$ZZ$1, 0))</f>
        <v/>
      </c>
      <c r="B2355">
        <f>INDEX(resultados!$A$2:$ZZ$2635, 2349, MATCH($B$2, resultados!$A$1:$ZZ$1, 0))</f>
        <v/>
      </c>
      <c r="C2355">
        <f>INDEX(resultados!$A$2:$ZZ$2635, 2349, MATCH($B$3, resultados!$A$1:$ZZ$1, 0))</f>
        <v/>
      </c>
    </row>
    <row r="2356">
      <c r="A2356">
        <f>INDEX(resultados!$A$2:$ZZ$2635, 2350, MATCH($B$1, resultados!$A$1:$ZZ$1, 0))</f>
        <v/>
      </c>
      <c r="B2356">
        <f>INDEX(resultados!$A$2:$ZZ$2635, 2350, MATCH($B$2, resultados!$A$1:$ZZ$1, 0))</f>
        <v/>
      </c>
      <c r="C2356">
        <f>INDEX(resultados!$A$2:$ZZ$2635, 2350, MATCH($B$3, resultados!$A$1:$ZZ$1, 0))</f>
        <v/>
      </c>
    </row>
    <row r="2357">
      <c r="A2357">
        <f>INDEX(resultados!$A$2:$ZZ$2635, 2351, MATCH($B$1, resultados!$A$1:$ZZ$1, 0))</f>
        <v/>
      </c>
      <c r="B2357">
        <f>INDEX(resultados!$A$2:$ZZ$2635, 2351, MATCH($B$2, resultados!$A$1:$ZZ$1, 0))</f>
        <v/>
      </c>
      <c r="C2357">
        <f>INDEX(resultados!$A$2:$ZZ$2635, 2351, MATCH($B$3, resultados!$A$1:$ZZ$1, 0))</f>
        <v/>
      </c>
    </row>
    <row r="2358">
      <c r="A2358">
        <f>INDEX(resultados!$A$2:$ZZ$2635, 2352, MATCH($B$1, resultados!$A$1:$ZZ$1, 0))</f>
        <v/>
      </c>
      <c r="B2358">
        <f>INDEX(resultados!$A$2:$ZZ$2635, 2352, MATCH($B$2, resultados!$A$1:$ZZ$1, 0))</f>
        <v/>
      </c>
      <c r="C2358">
        <f>INDEX(resultados!$A$2:$ZZ$2635, 2352, MATCH($B$3, resultados!$A$1:$ZZ$1, 0))</f>
        <v/>
      </c>
    </row>
    <row r="2359">
      <c r="A2359">
        <f>INDEX(resultados!$A$2:$ZZ$2635, 2353, MATCH($B$1, resultados!$A$1:$ZZ$1, 0))</f>
        <v/>
      </c>
      <c r="B2359">
        <f>INDEX(resultados!$A$2:$ZZ$2635, 2353, MATCH($B$2, resultados!$A$1:$ZZ$1, 0))</f>
        <v/>
      </c>
      <c r="C2359">
        <f>INDEX(resultados!$A$2:$ZZ$2635, 2353, MATCH($B$3, resultados!$A$1:$ZZ$1, 0))</f>
        <v/>
      </c>
    </row>
    <row r="2360">
      <c r="A2360">
        <f>INDEX(resultados!$A$2:$ZZ$2635, 2354, MATCH($B$1, resultados!$A$1:$ZZ$1, 0))</f>
        <v/>
      </c>
      <c r="B2360">
        <f>INDEX(resultados!$A$2:$ZZ$2635, 2354, MATCH($B$2, resultados!$A$1:$ZZ$1, 0))</f>
        <v/>
      </c>
      <c r="C2360">
        <f>INDEX(resultados!$A$2:$ZZ$2635, 2354, MATCH($B$3, resultados!$A$1:$ZZ$1, 0))</f>
        <v/>
      </c>
    </row>
    <row r="2361">
      <c r="A2361">
        <f>INDEX(resultados!$A$2:$ZZ$2635, 2355, MATCH($B$1, resultados!$A$1:$ZZ$1, 0))</f>
        <v/>
      </c>
      <c r="B2361">
        <f>INDEX(resultados!$A$2:$ZZ$2635, 2355, MATCH($B$2, resultados!$A$1:$ZZ$1, 0))</f>
        <v/>
      </c>
      <c r="C2361">
        <f>INDEX(resultados!$A$2:$ZZ$2635, 2355, MATCH($B$3, resultados!$A$1:$ZZ$1, 0))</f>
        <v/>
      </c>
    </row>
    <row r="2362">
      <c r="A2362">
        <f>INDEX(resultados!$A$2:$ZZ$2635, 2356, MATCH($B$1, resultados!$A$1:$ZZ$1, 0))</f>
        <v/>
      </c>
      <c r="B2362">
        <f>INDEX(resultados!$A$2:$ZZ$2635, 2356, MATCH($B$2, resultados!$A$1:$ZZ$1, 0))</f>
        <v/>
      </c>
      <c r="C2362">
        <f>INDEX(resultados!$A$2:$ZZ$2635, 2356, MATCH($B$3, resultados!$A$1:$ZZ$1, 0))</f>
        <v/>
      </c>
    </row>
    <row r="2363">
      <c r="A2363">
        <f>INDEX(resultados!$A$2:$ZZ$2635, 2357, MATCH($B$1, resultados!$A$1:$ZZ$1, 0))</f>
        <v/>
      </c>
      <c r="B2363">
        <f>INDEX(resultados!$A$2:$ZZ$2635, 2357, MATCH($B$2, resultados!$A$1:$ZZ$1, 0))</f>
        <v/>
      </c>
      <c r="C2363">
        <f>INDEX(resultados!$A$2:$ZZ$2635, 2357, MATCH($B$3, resultados!$A$1:$ZZ$1, 0))</f>
        <v/>
      </c>
    </row>
    <row r="2364">
      <c r="A2364">
        <f>INDEX(resultados!$A$2:$ZZ$2635, 2358, MATCH($B$1, resultados!$A$1:$ZZ$1, 0))</f>
        <v/>
      </c>
      <c r="B2364">
        <f>INDEX(resultados!$A$2:$ZZ$2635, 2358, MATCH($B$2, resultados!$A$1:$ZZ$1, 0))</f>
        <v/>
      </c>
      <c r="C2364">
        <f>INDEX(resultados!$A$2:$ZZ$2635, 2358, MATCH($B$3, resultados!$A$1:$ZZ$1, 0))</f>
        <v/>
      </c>
    </row>
    <row r="2365">
      <c r="A2365">
        <f>INDEX(resultados!$A$2:$ZZ$2635, 2359, MATCH($B$1, resultados!$A$1:$ZZ$1, 0))</f>
        <v/>
      </c>
      <c r="B2365">
        <f>INDEX(resultados!$A$2:$ZZ$2635, 2359, MATCH($B$2, resultados!$A$1:$ZZ$1, 0))</f>
        <v/>
      </c>
      <c r="C2365">
        <f>INDEX(resultados!$A$2:$ZZ$2635, 2359, MATCH($B$3, resultados!$A$1:$ZZ$1, 0))</f>
        <v/>
      </c>
    </row>
    <row r="2366">
      <c r="A2366">
        <f>INDEX(resultados!$A$2:$ZZ$2635, 2360, MATCH($B$1, resultados!$A$1:$ZZ$1, 0))</f>
        <v/>
      </c>
      <c r="B2366">
        <f>INDEX(resultados!$A$2:$ZZ$2635, 2360, MATCH($B$2, resultados!$A$1:$ZZ$1, 0))</f>
        <v/>
      </c>
      <c r="C2366">
        <f>INDEX(resultados!$A$2:$ZZ$2635, 2360, MATCH($B$3, resultados!$A$1:$ZZ$1, 0))</f>
        <v/>
      </c>
    </row>
    <row r="2367">
      <c r="A2367">
        <f>INDEX(resultados!$A$2:$ZZ$2635, 2361, MATCH($B$1, resultados!$A$1:$ZZ$1, 0))</f>
        <v/>
      </c>
      <c r="B2367">
        <f>INDEX(resultados!$A$2:$ZZ$2635, 2361, MATCH($B$2, resultados!$A$1:$ZZ$1, 0))</f>
        <v/>
      </c>
      <c r="C2367">
        <f>INDEX(resultados!$A$2:$ZZ$2635, 2361, MATCH($B$3, resultados!$A$1:$ZZ$1, 0))</f>
        <v/>
      </c>
    </row>
    <row r="2368">
      <c r="A2368">
        <f>INDEX(resultados!$A$2:$ZZ$2635, 2362, MATCH($B$1, resultados!$A$1:$ZZ$1, 0))</f>
        <v/>
      </c>
      <c r="B2368">
        <f>INDEX(resultados!$A$2:$ZZ$2635, 2362, MATCH($B$2, resultados!$A$1:$ZZ$1, 0))</f>
        <v/>
      </c>
      <c r="C2368">
        <f>INDEX(resultados!$A$2:$ZZ$2635, 2362, MATCH($B$3, resultados!$A$1:$ZZ$1, 0))</f>
        <v/>
      </c>
    </row>
    <row r="2369">
      <c r="A2369">
        <f>INDEX(resultados!$A$2:$ZZ$2635, 2363, MATCH($B$1, resultados!$A$1:$ZZ$1, 0))</f>
        <v/>
      </c>
      <c r="B2369">
        <f>INDEX(resultados!$A$2:$ZZ$2635, 2363, MATCH($B$2, resultados!$A$1:$ZZ$1, 0))</f>
        <v/>
      </c>
      <c r="C2369">
        <f>INDEX(resultados!$A$2:$ZZ$2635, 2363, MATCH($B$3, resultados!$A$1:$ZZ$1, 0))</f>
        <v/>
      </c>
    </row>
    <row r="2370">
      <c r="A2370">
        <f>INDEX(resultados!$A$2:$ZZ$2635, 2364, MATCH($B$1, resultados!$A$1:$ZZ$1, 0))</f>
        <v/>
      </c>
      <c r="B2370">
        <f>INDEX(resultados!$A$2:$ZZ$2635, 2364, MATCH($B$2, resultados!$A$1:$ZZ$1, 0))</f>
        <v/>
      </c>
      <c r="C2370">
        <f>INDEX(resultados!$A$2:$ZZ$2635, 2364, MATCH($B$3, resultados!$A$1:$ZZ$1, 0))</f>
        <v/>
      </c>
    </row>
    <row r="2371">
      <c r="A2371">
        <f>INDEX(resultados!$A$2:$ZZ$2635, 2365, MATCH($B$1, resultados!$A$1:$ZZ$1, 0))</f>
        <v/>
      </c>
      <c r="B2371">
        <f>INDEX(resultados!$A$2:$ZZ$2635, 2365, MATCH($B$2, resultados!$A$1:$ZZ$1, 0))</f>
        <v/>
      </c>
      <c r="C2371">
        <f>INDEX(resultados!$A$2:$ZZ$2635, 2365, MATCH($B$3, resultados!$A$1:$ZZ$1, 0))</f>
        <v/>
      </c>
    </row>
    <row r="2372">
      <c r="A2372">
        <f>INDEX(resultados!$A$2:$ZZ$2635, 2366, MATCH($B$1, resultados!$A$1:$ZZ$1, 0))</f>
        <v/>
      </c>
      <c r="B2372">
        <f>INDEX(resultados!$A$2:$ZZ$2635, 2366, MATCH($B$2, resultados!$A$1:$ZZ$1, 0))</f>
        <v/>
      </c>
      <c r="C2372">
        <f>INDEX(resultados!$A$2:$ZZ$2635, 2366, MATCH($B$3, resultados!$A$1:$ZZ$1, 0))</f>
        <v/>
      </c>
    </row>
    <row r="2373">
      <c r="A2373">
        <f>INDEX(resultados!$A$2:$ZZ$2635, 2367, MATCH($B$1, resultados!$A$1:$ZZ$1, 0))</f>
        <v/>
      </c>
      <c r="B2373">
        <f>INDEX(resultados!$A$2:$ZZ$2635, 2367, MATCH($B$2, resultados!$A$1:$ZZ$1, 0))</f>
        <v/>
      </c>
      <c r="C2373">
        <f>INDEX(resultados!$A$2:$ZZ$2635, 2367, MATCH($B$3, resultados!$A$1:$ZZ$1, 0))</f>
        <v/>
      </c>
    </row>
    <row r="2374">
      <c r="A2374">
        <f>INDEX(resultados!$A$2:$ZZ$2635, 2368, MATCH($B$1, resultados!$A$1:$ZZ$1, 0))</f>
        <v/>
      </c>
      <c r="B2374">
        <f>INDEX(resultados!$A$2:$ZZ$2635, 2368, MATCH($B$2, resultados!$A$1:$ZZ$1, 0))</f>
        <v/>
      </c>
      <c r="C2374">
        <f>INDEX(resultados!$A$2:$ZZ$2635, 2368, MATCH($B$3, resultados!$A$1:$ZZ$1, 0))</f>
        <v/>
      </c>
    </row>
    <row r="2375">
      <c r="A2375">
        <f>INDEX(resultados!$A$2:$ZZ$2635, 2369, MATCH($B$1, resultados!$A$1:$ZZ$1, 0))</f>
        <v/>
      </c>
      <c r="B2375">
        <f>INDEX(resultados!$A$2:$ZZ$2635, 2369, MATCH($B$2, resultados!$A$1:$ZZ$1, 0))</f>
        <v/>
      </c>
      <c r="C2375">
        <f>INDEX(resultados!$A$2:$ZZ$2635, 2369, MATCH($B$3, resultados!$A$1:$ZZ$1, 0))</f>
        <v/>
      </c>
    </row>
    <row r="2376">
      <c r="A2376">
        <f>INDEX(resultados!$A$2:$ZZ$2635, 2370, MATCH($B$1, resultados!$A$1:$ZZ$1, 0))</f>
        <v/>
      </c>
      <c r="B2376">
        <f>INDEX(resultados!$A$2:$ZZ$2635, 2370, MATCH($B$2, resultados!$A$1:$ZZ$1, 0))</f>
        <v/>
      </c>
      <c r="C2376">
        <f>INDEX(resultados!$A$2:$ZZ$2635, 2370, MATCH($B$3, resultados!$A$1:$ZZ$1, 0))</f>
        <v/>
      </c>
    </row>
    <row r="2377">
      <c r="A2377">
        <f>INDEX(resultados!$A$2:$ZZ$2635, 2371, MATCH($B$1, resultados!$A$1:$ZZ$1, 0))</f>
        <v/>
      </c>
      <c r="B2377">
        <f>INDEX(resultados!$A$2:$ZZ$2635, 2371, MATCH($B$2, resultados!$A$1:$ZZ$1, 0))</f>
        <v/>
      </c>
      <c r="C2377">
        <f>INDEX(resultados!$A$2:$ZZ$2635, 2371, MATCH($B$3, resultados!$A$1:$ZZ$1, 0))</f>
        <v/>
      </c>
    </row>
    <row r="2378">
      <c r="A2378">
        <f>INDEX(resultados!$A$2:$ZZ$2635, 2372, MATCH($B$1, resultados!$A$1:$ZZ$1, 0))</f>
        <v/>
      </c>
      <c r="B2378">
        <f>INDEX(resultados!$A$2:$ZZ$2635, 2372, MATCH($B$2, resultados!$A$1:$ZZ$1, 0))</f>
        <v/>
      </c>
      <c r="C2378">
        <f>INDEX(resultados!$A$2:$ZZ$2635, 2372, MATCH($B$3, resultados!$A$1:$ZZ$1, 0))</f>
        <v/>
      </c>
    </row>
    <row r="2379">
      <c r="A2379">
        <f>INDEX(resultados!$A$2:$ZZ$2635, 2373, MATCH($B$1, resultados!$A$1:$ZZ$1, 0))</f>
        <v/>
      </c>
      <c r="B2379">
        <f>INDEX(resultados!$A$2:$ZZ$2635, 2373, MATCH($B$2, resultados!$A$1:$ZZ$1, 0))</f>
        <v/>
      </c>
      <c r="C2379">
        <f>INDEX(resultados!$A$2:$ZZ$2635, 2373, MATCH($B$3, resultados!$A$1:$ZZ$1, 0))</f>
        <v/>
      </c>
    </row>
    <row r="2380">
      <c r="A2380">
        <f>INDEX(resultados!$A$2:$ZZ$2635, 2374, MATCH($B$1, resultados!$A$1:$ZZ$1, 0))</f>
        <v/>
      </c>
      <c r="B2380">
        <f>INDEX(resultados!$A$2:$ZZ$2635, 2374, MATCH($B$2, resultados!$A$1:$ZZ$1, 0))</f>
        <v/>
      </c>
      <c r="C2380">
        <f>INDEX(resultados!$A$2:$ZZ$2635, 2374, MATCH($B$3, resultados!$A$1:$ZZ$1, 0))</f>
        <v/>
      </c>
    </row>
    <row r="2381">
      <c r="A2381">
        <f>INDEX(resultados!$A$2:$ZZ$2635, 2375, MATCH($B$1, resultados!$A$1:$ZZ$1, 0))</f>
        <v/>
      </c>
      <c r="B2381">
        <f>INDEX(resultados!$A$2:$ZZ$2635, 2375, MATCH($B$2, resultados!$A$1:$ZZ$1, 0))</f>
        <v/>
      </c>
      <c r="C2381">
        <f>INDEX(resultados!$A$2:$ZZ$2635, 2375, MATCH($B$3, resultados!$A$1:$ZZ$1, 0))</f>
        <v/>
      </c>
    </row>
    <row r="2382">
      <c r="A2382">
        <f>INDEX(resultados!$A$2:$ZZ$2635, 2376, MATCH($B$1, resultados!$A$1:$ZZ$1, 0))</f>
        <v/>
      </c>
      <c r="B2382">
        <f>INDEX(resultados!$A$2:$ZZ$2635, 2376, MATCH($B$2, resultados!$A$1:$ZZ$1, 0))</f>
        <v/>
      </c>
      <c r="C2382">
        <f>INDEX(resultados!$A$2:$ZZ$2635, 2376, MATCH($B$3, resultados!$A$1:$ZZ$1, 0))</f>
        <v/>
      </c>
    </row>
    <row r="2383">
      <c r="A2383">
        <f>INDEX(resultados!$A$2:$ZZ$2635, 2377, MATCH($B$1, resultados!$A$1:$ZZ$1, 0))</f>
        <v/>
      </c>
      <c r="B2383">
        <f>INDEX(resultados!$A$2:$ZZ$2635, 2377, MATCH($B$2, resultados!$A$1:$ZZ$1, 0))</f>
        <v/>
      </c>
      <c r="C2383">
        <f>INDEX(resultados!$A$2:$ZZ$2635, 2377, MATCH($B$3, resultados!$A$1:$ZZ$1, 0))</f>
        <v/>
      </c>
    </row>
    <row r="2384">
      <c r="A2384">
        <f>INDEX(resultados!$A$2:$ZZ$2635, 2378, MATCH($B$1, resultados!$A$1:$ZZ$1, 0))</f>
        <v/>
      </c>
      <c r="B2384">
        <f>INDEX(resultados!$A$2:$ZZ$2635, 2378, MATCH($B$2, resultados!$A$1:$ZZ$1, 0))</f>
        <v/>
      </c>
      <c r="C2384">
        <f>INDEX(resultados!$A$2:$ZZ$2635, 2378, MATCH($B$3, resultados!$A$1:$ZZ$1, 0))</f>
        <v/>
      </c>
    </row>
    <row r="2385">
      <c r="A2385">
        <f>INDEX(resultados!$A$2:$ZZ$2635, 2379, MATCH($B$1, resultados!$A$1:$ZZ$1, 0))</f>
        <v/>
      </c>
      <c r="B2385">
        <f>INDEX(resultados!$A$2:$ZZ$2635, 2379, MATCH($B$2, resultados!$A$1:$ZZ$1, 0))</f>
        <v/>
      </c>
      <c r="C2385">
        <f>INDEX(resultados!$A$2:$ZZ$2635, 2379, MATCH($B$3, resultados!$A$1:$ZZ$1, 0))</f>
        <v/>
      </c>
    </row>
    <row r="2386">
      <c r="A2386">
        <f>INDEX(resultados!$A$2:$ZZ$2635, 2380, MATCH($B$1, resultados!$A$1:$ZZ$1, 0))</f>
        <v/>
      </c>
      <c r="B2386">
        <f>INDEX(resultados!$A$2:$ZZ$2635, 2380, MATCH($B$2, resultados!$A$1:$ZZ$1, 0))</f>
        <v/>
      </c>
      <c r="C2386">
        <f>INDEX(resultados!$A$2:$ZZ$2635, 2380, MATCH($B$3, resultados!$A$1:$ZZ$1, 0))</f>
        <v/>
      </c>
    </row>
    <row r="2387">
      <c r="A2387">
        <f>INDEX(resultados!$A$2:$ZZ$2635, 2381, MATCH($B$1, resultados!$A$1:$ZZ$1, 0))</f>
        <v/>
      </c>
      <c r="B2387">
        <f>INDEX(resultados!$A$2:$ZZ$2635, 2381, MATCH($B$2, resultados!$A$1:$ZZ$1, 0))</f>
        <v/>
      </c>
      <c r="C2387">
        <f>INDEX(resultados!$A$2:$ZZ$2635, 2381, MATCH($B$3, resultados!$A$1:$ZZ$1, 0))</f>
        <v/>
      </c>
    </row>
    <row r="2388">
      <c r="A2388">
        <f>INDEX(resultados!$A$2:$ZZ$2635, 2382, MATCH($B$1, resultados!$A$1:$ZZ$1, 0))</f>
        <v/>
      </c>
      <c r="B2388">
        <f>INDEX(resultados!$A$2:$ZZ$2635, 2382, MATCH($B$2, resultados!$A$1:$ZZ$1, 0))</f>
        <v/>
      </c>
      <c r="C2388">
        <f>INDEX(resultados!$A$2:$ZZ$2635, 2382, MATCH($B$3, resultados!$A$1:$ZZ$1, 0))</f>
        <v/>
      </c>
    </row>
    <row r="2389">
      <c r="A2389">
        <f>INDEX(resultados!$A$2:$ZZ$2635, 2383, MATCH($B$1, resultados!$A$1:$ZZ$1, 0))</f>
        <v/>
      </c>
      <c r="B2389">
        <f>INDEX(resultados!$A$2:$ZZ$2635, 2383, MATCH($B$2, resultados!$A$1:$ZZ$1, 0))</f>
        <v/>
      </c>
      <c r="C2389">
        <f>INDEX(resultados!$A$2:$ZZ$2635, 2383, MATCH($B$3, resultados!$A$1:$ZZ$1, 0))</f>
        <v/>
      </c>
    </row>
    <row r="2390">
      <c r="A2390">
        <f>INDEX(resultados!$A$2:$ZZ$2635, 2384, MATCH($B$1, resultados!$A$1:$ZZ$1, 0))</f>
        <v/>
      </c>
      <c r="B2390">
        <f>INDEX(resultados!$A$2:$ZZ$2635, 2384, MATCH($B$2, resultados!$A$1:$ZZ$1, 0))</f>
        <v/>
      </c>
      <c r="C2390">
        <f>INDEX(resultados!$A$2:$ZZ$2635, 2384, MATCH($B$3, resultados!$A$1:$ZZ$1, 0))</f>
        <v/>
      </c>
    </row>
    <row r="2391">
      <c r="A2391">
        <f>INDEX(resultados!$A$2:$ZZ$2635, 2385, MATCH($B$1, resultados!$A$1:$ZZ$1, 0))</f>
        <v/>
      </c>
      <c r="B2391">
        <f>INDEX(resultados!$A$2:$ZZ$2635, 2385, MATCH($B$2, resultados!$A$1:$ZZ$1, 0))</f>
        <v/>
      </c>
      <c r="C2391">
        <f>INDEX(resultados!$A$2:$ZZ$2635, 2385, MATCH($B$3, resultados!$A$1:$ZZ$1, 0))</f>
        <v/>
      </c>
    </row>
    <row r="2392">
      <c r="A2392">
        <f>INDEX(resultados!$A$2:$ZZ$2635, 2386, MATCH($B$1, resultados!$A$1:$ZZ$1, 0))</f>
        <v/>
      </c>
      <c r="B2392">
        <f>INDEX(resultados!$A$2:$ZZ$2635, 2386, MATCH($B$2, resultados!$A$1:$ZZ$1, 0))</f>
        <v/>
      </c>
      <c r="C2392">
        <f>INDEX(resultados!$A$2:$ZZ$2635, 2386, MATCH($B$3, resultados!$A$1:$ZZ$1, 0))</f>
        <v/>
      </c>
    </row>
    <row r="2393">
      <c r="A2393">
        <f>INDEX(resultados!$A$2:$ZZ$2635, 2387, MATCH($B$1, resultados!$A$1:$ZZ$1, 0))</f>
        <v/>
      </c>
      <c r="B2393">
        <f>INDEX(resultados!$A$2:$ZZ$2635, 2387, MATCH($B$2, resultados!$A$1:$ZZ$1, 0))</f>
        <v/>
      </c>
      <c r="C2393">
        <f>INDEX(resultados!$A$2:$ZZ$2635, 2387, MATCH($B$3, resultados!$A$1:$ZZ$1, 0))</f>
        <v/>
      </c>
    </row>
    <row r="2394">
      <c r="A2394">
        <f>INDEX(resultados!$A$2:$ZZ$2635, 2388, MATCH($B$1, resultados!$A$1:$ZZ$1, 0))</f>
        <v/>
      </c>
      <c r="B2394">
        <f>INDEX(resultados!$A$2:$ZZ$2635, 2388, MATCH($B$2, resultados!$A$1:$ZZ$1, 0))</f>
        <v/>
      </c>
      <c r="C2394">
        <f>INDEX(resultados!$A$2:$ZZ$2635, 2388, MATCH($B$3, resultados!$A$1:$ZZ$1, 0))</f>
        <v/>
      </c>
    </row>
    <row r="2395">
      <c r="A2395">
        <f>INDEX(resultados!$A$2:$ZZ$2635, 2389, MATCH($B$1, resultados!$A$1:$ZZ$1, 0))</f>
        <v/>
      </c>
      <c r="B2395">
        <f>INDEX(resultados!$A$2:$ZZ$2635, 2389, MATCH($B$2, resultados!$A$1:$ZZ$1, 0))</f>
        <v/>
      </c>
      <c r="C2395">
        <f>INDEX(resultados!$A$2:$ZZ$2635, 2389, MATCH($B$3, resultados!$A$1:$ZZ$1, 0))</f>
        <v/>
      </c>
    </row>
    <row r="2396">
      <c r="A2396">
        <f>INDEX(resultados!$A$2:$ZZ$2635, 2390, MATCH($B$1, resultados!$A$1:$ZZ$1, 0))</f>
        <v/>
      </c>
      <c r="B2396">
        <f>INDEX(resultados!$A$2:$ZZ$2635, 2390, MATCH($B$2, resultados!$A$1:$ZZ$1, 0))</f>
        <v/>
      </c>
      <c r="C2396">
        <f>INDEX(resultados!$A$2:$ZZ$2635, 2390, MATCH($B$3, resultados!$A$1:$ZZ$1, 0))</f>
        <v/>
      </c>
    </row>
    <row r="2397">
      <c r="A2397">
        <f>INDEX(resultados!$A$2:$ZZ$2635, 2391, MATCH($B$1, resultados!$A$1:$ZZ$1, 0))</f>
        <v/>
      </c>
      <c r="B2397">
        <f>INDEX(resultados!$A$2:$ZZ$2635, 2391, MATCH($B$2, resultados!$A$1:$ZZ$1, 0))</f>
        <v/>
      </c>
      <c r="C2397">
        <f>INDEX(resultados!$A$2:$ZZ$2635, 2391, MATCH($B$3, resultados!$A$1:$ZZ$1, 0))</f>
        <v/>
      </c>
    </row>
    <row r="2398">
      <c r="A2398">
        <f>INDEX(resultados!$A$2:$ZZ$2635, 2392, MATCH($B$1, resultados!$A$1:$ZZ$1, 0))</f>
        <v/>
      </c>
      <c r="B2398">
        <f>INDEX(resultados!$A$2:$ZZ$2635, 2392, MATCH($B$2, resultados!$A$1:$ZZ$1, 0))</f>
        <v/>
      </c>
      <c r="C2398">
        <f>INDEX(resultados!$A$2:$ZZ$2635, 2392, MATCH($B$3, resultados!$A$1:$ZZ$1, 0))</f>
        <v/>
      </c>
    </row>
    <row r="2399">
      <c r="A2399">
        <f>INDEX(resultados!$A$2:$ZZ$2635, 2393, MATCH($B$1, resultados!$A$1:$ZZ$1, 0))</f>
        <v/>
      </c>
      <c r="B2399">
        <f>INDEX(resultados!$A$2:$ZZ$2635, 2393, MATCH($B$2, resultados!$A$1:$ZZ$1, 0))</f>
        <v/>
      </c>
      <c r="C2399">
        <f>INDEX(resultados!$A$2:$ZZ$2635, 2393, MATCH($B$3, resultados!$A$1:$ZZ$1, 0))</f>
        <v/>
      </c>
    </row>
    <row r="2400">
      <c r="A2400">
        <f>INDEX(resultados!$A$2:$ZZ$2635, 2394, MATCH($B$1, resultados!$A$1:$ZZ$1, 0))</f>
        <v/>
      </c>
      <c r="B2400">
        <f>INDEX(resultados!$A$2:$ZZ$2635, 2394, MATCH($B$2, resultados!$A$1:$ZZ$1, 0))</f>
        <v/>
      </c>
      <c r="C2400">
        <f>INDEX(resultados!$A$2:$ZZ$2635, 2394, MATCH($B$3, resultados!$A$1:$ZZ$1, 0))</f>
        <v/>
      </c>
    </row>
    <row r="2401">
      <c r="A2401">
        <f>INDEX(resultados!$A$2:$ZZ$2635, 2395, MATCH($B$1, resultados!$A$1:$ZZ$1, 0))</f>
        <v/>
      </c>
      <c r="B2401">
        <f>INDEX(resultados!$A$2:$ZZ$2635, 2395, MATCH($B$2, resultados!$A$1:$ZZ$1, 0))</f>
        <v/>
      </c>
      <c r="C2401">
        <f>INDEX(resultados!$A$2:$ZZ$2635, 2395, MATCH($B$3, resultados!$A$1:$ZZ$1, 0))</f>
        <v/>
      </c>
    </row>
    <row r="2402">
      <c r="A2402">
        <f>INDEX(resultados!$A$2:$ZZ$2635, 2396, MATCH($B$1, resultados!$A$1:$ZZ$1, 0))</f>
        <v/>
      </c>
      <c r="B2402">
        <f>INDEX(resultados!$A$2:$ZZ$2635, 2396, MATCH($B$2, resultados!$A$1:$ZZ$1, 0))</f>
        <v/>
      </c>
      <c r="C2402">
        <f>INDEX(resultados!$A$2:$ZZ$2635, 2396, MATCH($B$3, resultados!$A$1:$ZZ$1, 0))</f>
        <v/>
      </c>
    </row>
    <row r="2403">
      <c r="A2403">
        <f>INDEX(resultados!$A$2:$ZZ$2635, 2397, MATCH($B$1, resultados!$A$1:$ZZ$1, 0))</f>
        <v/>
      </c>
      <c r="B2403">
        <f>INDEX(resultados!$A$2:$ZZ$2635, 2397, MATCH($B$2, resultados!$A$1:$ZZ$1, 0))</f>
        <v/>
      </c>
      <c r="C2403">
        <f>INDEX(resultados!$A$2:$ZZ$2635, 2397, MATCH($B$3, resultados!$A$1:$ZZ$1, 0))</f>
        <v/>
      </c>
    </row>
    <row r="2404">
      <c r="A2404">
        <f>INDEX(resultados!$A$2:$ZZ$2635, 2398, MATCH($B$1, resultados!$A$1:$ZZ$1, 0))</f>
        <v/>
      </c>
      <c r="B2404">
        <f>INDEX(resultados!$A$2:$ZZ$2635, 2398, MATCH($B$2, resultados!$A$1:$ZZ$1, 0))</f>
        <v/>
      </c>
      <c r="C2404">
        <f>INDEX(resultados!$A$2:$ZZ$2635, 2398, MATCH($B$3, resultados!$A$1:$ZZ$1, 0))</f>
        <v/>
      </c>
    </row>
    <row r="2405">
      <c r="A2405">
        <f>INDEX(resultados!$A$2:$ZZ$2635, 2399, MATCH($B$1, resultados!$A$1:$ZZ$1, 0))</f>
        <v/>
      </c>
      <c r="B2405">
        <f>INDEX(resultados!$A$2:$ZZ$2635, 2399, MATCH($B$2, resultados!$A$1:$ZZ$1, 0))</f>
        <v/>
      </c>
      <c r="C2405">
        <f>INDEX(resultados!$A$2:$ZZ$2635, 2399, MATCH($B$3, resultados!$A$1:$ZZ$1, 0))</f>
        <v/>
      </c>
    </row>
    <row r="2406">
      <c r="A2406">
        <f>INDEX(resultados!$A$2:$ZZ$2635, 2400, MATCH($B$1, resultados!$A$1:$ZZ$1, 0))</f>
        <v/>
      </c>
      <c r="B2406">
        <f>INDEX(resultados!$A$2:$ZZ$2635, 2400, MATCH($B$2, resultados!$A$1:$ZZ$1, 0))</f>
        <v/>
      </c>
      <c r="C2406">
        <f>INDEX(resultados!$A$2:$ZZ$2635, 2400, MATCH($B$3, resultados!$A$1:$ZZ$1, 0))</f>
        <v/>
      </c>
    </row>
    <row r="2407">
      <c r="A2407">
        <f>INDEX(resultados!$A$2:$ZZ$2635, 2401, MATCH($B$1, resultados!$A$1:$ZZ$1, 0))</f>
        <v/>
      </c>
      <c r="B2407">
        <f>INDEX(resultados!$A$2:$ZZ$2635, 2401, MATCH($B$2, resultados!$A$1:$ZZ$1, 0))</f>
        <v/>
      </c>
      <c r="C2407">
        <f>INDEX(resultados!$A$2:$ZZ$2635, 2401, MATCH($B$3, resultados!$A$1:$ZZ$1, 0))</f>
        <v/>
      </c>
    </row>
    <row r="2408">
      <c r="A2408">
        <f>INDEX(resultados!$A$2:$ZZ$2635, 2402, MATCH($B$1, resultados!$A$1:$ZZ$1, 0))</f>
        <v/>
      </c>
      <c r="B2408">
        <f>INDEX(resultados!$A$2:$ZZ$2635, 2402, MATCH($B$2, resultados!$A$1:$ZZ$1, 0))</f>
        <v/>
      </c>
      <c r="C2408">
        <f>INDEX(resultados!$A$2:$ZZ$2635, 2402, MATCH($B$3, resultados!$A$1:$ZZ$1, 0))</f>
        <v/>
      </c>
    </row>
    <row r="2409">
      <c r="A2409">
        <f>INDEX(resultados!$A$2:$ZZ$2635, 2403, MATCH($B$1, resultados!$A$1:$ZZ$1, 0))</f>
        <v/>
      </c>
      <c r="B2409">
        <f>INDEX(resultados!$A$2:$ZZ$2635, 2403, MATCH($B$2, resultados!$A$1:$ZZ$1, 0))</f>
        <v/>
      </c>
      <c r="C2409">
        <f>INDEX(resultados!$A$2:$ZZ$2635, 2403, MATCH($B$3, resultados!$A$1:$ZZ$1, 0))</f>
        <v/>
      </c>
    </row>
    <row r="2410">
      <c r="A2410">
        <f>INDEX(resultados!$A$2:$ZZ$2635, 2404, MATCH($B$1, resultados!$A$1:$ZZ$1, 0))</f>
        <v/>
      </c>
      <c r="B2410">
        <f>INDEX(resultados!$A$2:$ZZ$2635, 2404, MATCH($B$2, resultados!$A$1:$ZZ$1, 0))</f>
        <v/>
      </c>
      <c r="C2410">
        <f>INDEX(resultados!$A$2:$ZZ$2635, 2404, MATCH($B$3, resultados!$A$1:$ZZ$1, 0))</f>
        <v/>
      </c>
    </row>
    <row r="2411">
      <c r="A2411">
        <f>INDEX(resultados!$A$2:$ZZ$2635, 2405, MATCH($B$1, resultados!$A$1:$ZZ$1, 0))</f>
        <v/>
      </c>
      <c r="B2411">
        <f>INDEX(resultados!$A$2:$ZZ$2635, 2405, MATCH($B$2, resultados!$A$1:$ZZ$1, 0))</f>
        <v/>
      </c>
      <c r="C2411">
        <f>INDEX(resultados!$A$2:$ZZ$2635, 2405, MATCH($B$3, resultados!$A$1:$ZZ$1, 0))</f>
        <v/>
      </c>
    </row>
    <row r="2412">
      <c r="A2412">
        <f>INDEX(resultados!$A$2:$ZZ$2635, 2406, MATCH($B$1, resultados!$A$1:$ZZ$1, 0))</f>
        <v/>
      </c>
      <c r="B2412">
        <f>INDEX(resultados!$A$2:$ZZ$2635, 2406, MATCH($B$2, resultados!$A$1:$ZZ$1, 0))</f>
        <v/>
      </c>
      <c r="C2412">
        <f>INDEX(resultados!$A$2:$ZZ$2635, 2406, MATCH($B$3, resultados!$A$1:$ZZ$1, 0))</f>
        <v/>
      </c>
    </row>
    <row r="2413">
      <c r="A2413">
        <f>INDEX(resultados!$A$2:$ZZ$2635, 2407, MATCH($B$1, resultados!$A$1:$ZZ$1, 0))</f>
        <v/>
      </c>
      <c r="B2413">
        <f>INDEX(resultados!$A$2:$ZZ$2635, 2407, MATCH($B$2, resultados!$A$1:$ZZ$1, 0))</f>
        <v/>
      </c>
      <c r="C2413">
        <f>INDEX(resultados!$A$2:$ZZ$2635, 2407, MATCH($B$3, resultados!$A$1:$ZZ$1, 0))</f>
        <v/>
      </c>
    </row>
    <row r="2414">
      <c r="A2414">
        <f>INDEX(resultados!$A$2:$ZZ$2635, 2408, MATCH($B$1, resultados!$A$1:$ZZ$1, 0))</f>
        <v/>
      </c>
      <c r="B2414">
        <f>INDEX(resultados!$A$2:$ZZ$2635, 2408, MATCH($B$2, resultados!$A$1:$ZZ$1, 0))</f>
        <v/>
      </c>
      <c r="C2414">
        <f>INDEX(resultados!$A$2:$ZZ$2635, 2408, MATCH($B$3, resultados!$A$1:$ZZ$1, 0))</f>
        <v/>
      </c>
    </row>
    <row r="2415">
      <c r="A2415">
        <f>INDEX(resultados!$A$2:$ZZ$2635, 2409, MATCH($B$1, resultados!$A$1:$ZZ$1, 0))</f>
        <v/>
      </c>
      <c r="B2415">
        <f>INDEX(resultados!$A$2:$ZZ$2635, 2409, MATCH($B$2, resultados!$A$1:$ZZ$1, 0))</f>
        <v/>
      </c>
      <c r="C2415">
        <f>INDEX(resultados!$A$2:$ZZ$2635, 2409, MATCH($B$3, resultados!$A$1:$ZZ$1, 0))</f>
        <v/>
      </c>
    </row>
    <row r="2416">
      <c r="A2416">
        <f>INDEX(resultados!$A$2:$ZZ$2635, 2410, MATCH($B$1, resultados!$A$1:$ZZ$1, 0))</f>
        <v/>
      </c>
      <c r="B2416">
        <f>INDEX(resultados!$A$2:$ZZ$2635, 2410, MATCH($B$2, resultados!$A$1:$ZZ$1, 0))</f>
        <v/>
      </c>
      <c r="C2416">
        <f>INDEX(resultados!$A$2:$ZZ$2635, 2410, MATCH($B$3, resultados!$A$1:$ZZ$1, 0))</f>
        <v/>
      </c>
    </row>
    <row r="2417">
      <c r="A2417">
        <f>INDEX(resultados!$A$2:$ZZ$2635, 2411, MATCH($B$1, resultados!$A$1:$ZZ$1, 0))</f>
        <v/>
      </c>
      <c r="B2417">
        <f>INDEX(resultados!$A$2:$ZZ$2635, 2411, MATCH($B$2, resultados!$A$1:$ZZ$1, 0))</f>
        <v/>
      </c>
      <c r="C2417">
        <f>INDEX(resultados!$A$2:$ZZ$2635, 2411, MATCH($B$3, resultados!$A$1:$ZZ$1, 0))</f>
        <v/>
      </c>
    </row>
    <row r="2418">
      <c r="A2418">
        <f>INDEX(resultados!$A$2:$ZZ$2635, 2412, MATCH($B$1, resultados!$A$1:$ZZ$1, 0))</f>
        <v/>
      </c>
      <c r="B2418">
        <f>INDEX(resultados!$A$2:$ZZ$2635, 2412, MATCH($B$2, resultados!$A$1:$ZZ$1, 0))</f>
        <v/>
      </c>
      <c r="C2418">
        <f>INDEX(resultados!$A$2:$ZZ$2635, 2412, MATCH($B$3, resultados!$A$1:$ZZ$1, 0))</f>
        <v/>
      </c>
    </row>
    <row r="2419">
      <c r="A2419">
        <f>INDEX(resultados!$A$2:$ZZ$2635, 2413, MATCH($B$1, resultados!$A$1:$ZZ$1, 0))</f>
        <v/>
      </c>
      <c r="B2419">
        <f>INDEX(resultados!$A$2:$ZZ$2635, 2413, MATCH($B$2, resultados!$A$1:$ZZ$1, 0))</f>
        <v/>
      </c>
      <c r="C2419">
        <f>INDEX(resultados!$A$2:$ZZ$2635, 2413, MATCH($B$3, resultados!$A$1:$ZZ$1, 0))</f>
        <v/>
      </c>
    </row>
    <row r="2420">
      <c r="A2420">
        <f>INDEX(resultados!$A$2:$ZZ$2635, 2414, MATCH($B$1, resultados!$A$1:$ZZ$1, 0))</f>
        <v/>
      </c>
      <c r="B2420">
        <f>INDEX(resultados!$A$2:$ZZ$2635, 2414, MATCH($B$2, resultados!$A$1:$ZZ$1, 0))</f>
        <v/>
      </c>
      <c r="C2420">
        <f>INDEX(resultados!$A$2:$ZZ$2635, 2414, MATCH($B$3, resultados!$A$1:$ZZ$1, 0))</f>
        <v/>
      </c>
    </row>
    <row r="2421">
      <c r="A2421">
        <f>INDEX(resultados!$A$2:$ZZ$2635, 2415, MATCH($B$1, resultados!$A$1:$ZZ$1, 0))</f>
        <v/>
      </c>
      <c r="B2421">
        <f>INDEX(resultados!$A$2:$ZZ$2635, 2415, MATCH($B$2, resultados!$A$1:$ZZ$1, 0))</f>
        <v/>
      </c>
      <c r="C2421">
        <f>INDEX(resultados!$A$2:$ZZ$2635, 2415, MATCH($B$3, resultados!$A$1:$ZZ$1, 0))</f>
        <v/>
      </c>
    </row>
    <row r="2422">
      <c r="A2422">
        <f>INDEX(resultados!$A$2:$ZZ$2635, 2416, MATCH($B$1, resultados!$A$1:$ZZ$1, 0))</f>
        <v/>
      </c>
      <c r="B2422">
        <f>INDEX(resultados!$A$2:$ZZ$2635, 2416, MATCH($B$2, resultados!$A$1:$ZZ$1, 0))</f>
        <v/>
      </c>
      <c r="C2422">
        <f>INDEX(resultados!$A$2:$ZZ$2635, 2416, MATCH($B$3, resultados!$A$1:$ZZ$1, 0))</f>
        <v/>
      </c>
    </row>
    <row r="2423">
      <c r="A2423">
        <f>INDEX(resultados!$A$2:$ZZ$2635, 2417, MATCH($B$1, resultados!$A$1:$ZZ$1, 0))</f>
        <v/>
      </c>
      <c r="B2423">
        <f>INDEX(resultados!$A$2:$ZZ$2635, 2417, MATCH($B$2, resultados!$A$1:$ZZ$1, 0))</f>
        <v/>
      </c>
      <c r="C2423">
        <f>INDEX(resultados!$A$2:$ZZ$2635, 2417, MATCH($B$3, resultados!$A$1:$ZZ$1, 0))</f>
        <v/>
      </c>
    </row>
    <row r="2424">
      <c r="A2424">
        <f>INDEX(resultados!$A$2:$ZZ$2635, 2418, MATCH($B$1, resultados!$A$1:$ZZ$1, 0))</f>
        <v/>
      </c>
      <c r="B2424">
        <f>INDEX(resultados!$A$2:$ZZ$2635, 2418, MATCH($B$2, resultados!$A$1:$ZZ$1, 0))</f>
        <v/>
      </c>
      <c r="C2424">
        <f>INDEX(resultados!$A$2:$ZZ$2635, 2418, MATCH($B$3, resultados!$A$1:$ZZ$1, 0))</f>
        <v/>
      </c>
    </row>
    <row r="2425">
      <c r="A2425">
        <f>INDEX(resultados!$A$2:$ZZ$2635, 2419, MATCH($B$1, resultados!$A$1:$ZZ$1, 0))</f>
        <v/>
      </c>
      <c r="B2425">
        <f>INDEX(resultados!$A$2:$ZZ$2635, 2419, MATCH($B$2, resultados!$A$1:$ZZ$1, 0))</f>
        <v/>
      </c>
      <c r="C2425">
        <f>INDEX(resultados!$A$2:$ZZ$2635, 2419, MATCH($B$3, resultados!$A$1:$ZZ$1, 0))</f>
        <v/>
      </c>
    </row>
    <row r="2426">
      <c r="A2426">
        <f>INDEX(resultados!$A$2:$ZZ$2635, 2420, MATCH($B$1, resultados!$A$1:$ZZ$1, 0))</f>
        <v/>
      </c>
      <c r="B2426">
        <f>INDEX(resultados!$A$2:$ZZ$2635, 2420, MATCH($B$2, resultados!$A$1:$ZZ$1, 0))</f>
        <v/>
      </c>
      <c r="C2426">
        <f>INDEX(resultados!$A$2:$ZZ$2635, 2420, MATCH($B$3, resultados!$A$1:$ZZ$1, 0))</f>
        <v/>
      </c>
    </row>
    <row r="2427">
      <c r="A2427">
        <f>INDEX(resultados!$A$2:$ZZ$2635, 2421, MATCH($B$1, resultados!$A$1:$ZZ$1, 0))</f>
        <v/>
      </c>
      <c r="B2427">
        <f>INDEX(resultados!$A$2:$ZZ$2635, 2421, MATCH($B$2, resultados!$A$1:$ZZ$1, 0))</f>
        <v/>
      </c>
      <c r="C2427">
        <f>INDEX(resultados!$A$2:$ZZ$2635, 2421, MATCH($B$3, resultados!$A$1:$ZZ$1, 0))</f>
        <v/>
      </c>
    </row>
    <row r="2428">
      <c r="A2428">
        <f>INDEX(resultados!$A$2:$ZZ$2635, 2422, MATCH($B$1, resultados!$A$1:$ZZ$1, 0))</f>
        <v/>
      </c>
      <c r="B2428">
        <f>INDEX(resultados!$A$2:$ZZ$2635, 2422, MATCH($B$2, resultados!$A$1:$ZZ$1, 0))</f>
        <v/>
      </c>
      <c r="C2428">
        <f>INDEX(resultados!$A$2:$ZZ$2635, 2422, MATCH($B$3, resultados!$A$1:$ZZ$1, 0))</f>
        <v/>
      </c>
    </row>
    <row r="2429">
      <c r="A2429">
        <f>INDEX(resultados!$A$2:$ZZ$2635, 2423, MATCH($B$1, resultados!$A$1:$ZZ$1, 0))</f>
        <v/>
      </c>
      <c r="B2429">
        <f>INDEX(resultados!$A$2:$ZZ$2635, 2423, MATCH($B$2, resultados!$A$1:$ZZ$1, 0))</f>
        <v/>
      </c>
      <c r="C2429">
        <f>INDEX(resultados!$A$2:$ZZ$2635, 2423, MATCH($B$3, resultados!$A$1:$ZZ$1, 0))</f>
        <v/>
      </c>
    </row>
    <row r="2430">
      <c r="A2430">
        <f>INDEX(resultados!$A$2:$ZZ$2635, 2424, MATCH($B$1, resultados!$A$1:$ZZ$1, 0))</f>
        <v/>
      </c>
      <c r="B2430">
        <f>INDEX(resultados!$A$2:$ZZ$2635, 2424, MATCH($B$2, resultados!$A$1:$ZZ$1, 0))</f>
        <v/>
      </c>
      <c r="C2430">
        <f>INDEX(resultados!$A$2:$ZZ$2635, 2424, MATCH($B$3, resultados!$A$1:$ZZ$1, 0))</f>
        <v/>
      </c>
    </row>
    <row r="2431">
      <c r="A2431">
        <f>INDEX(resultados!$A$2:$ZZ$2635, 2425, MATCH($B$1, resultados!$A$1:$ZZ$1, 0))</f>
        <v/>
      </c>
      <c r="B2431">
        <f>INDEX(resultados!$A$2:$ZZ$2635, 2425, MATCH($B$2, resultados!$A$1:$ZZ$1, 0))</f>
        <v/>
      </c>
      <c r="C2431">
        <f>INDEX(resultados!$A$2:$ZZ$2635, 2425, MATCH($B$3, resultados!$A$1:$ZZ$1, 0))</f>
        <v/>
      </c>
    </row>
    <row r="2432">
      <c r="A2432">
        <f>INDEX(resultados!$A$2:$ZZ$2635, 2426, MATCH($B$1, resultados!$A$1:$ZZ$1, 0))</f>
        <v/>
      </c>
      <c r="B2432">
        <f>INDEX(resultados!$A$2:$ZZ$2635, 2426, MATCH($B$2, resultados!$A$1:$ZZ$1, 0))</f>
        <v/>
      </c>
      <c r="C2432">
        <f>INDEX(resultados!$A$2:$ZZ$2635, 2426, MATCH($B$3, resultados!$A$1:$ZZ$1, 0))</f>
        <v/>
      </c>
    </row>
    <row r="2433">
      <c r="A2433">
        <f>INDEX(resultados!$A$2:$ZZ$2635, 2427, MATCH($B$1, resultados!$A$1:$ZZ$1, 0))</f>
        <v/>
      </c>
      <c r="B2433">
        <f>INDEX(resultados!$A$2:$ZZ$2635, 2427, MATCH($B$2, resultados!$A$1:$ZZ$1, 0))</f>
        <v/>
      </c>
      <c r="C2433">
        <f>INDEX(resultados!$A$2:$ZZ$2635, 2427, MATCH($B$3, resultados!$A$1:$ZZ$1, 0))</f>
        <v/>
      </c>
    </row>
    <row r="2434">
      <c r="A2434">
        <f>INDEX(resultados!$A$2:$ZZ$2635, 2428, MATCH($B$1, resultados!$A$1:$ZZ$1, 0))</f>
        <v/>
      </c>
      <c r="B2434">
        <f>INDEX(resultados!$A$2:$ZZ$2635, 2428, MATCH($B$2, resultados!$A$1:$ZZ$1, 0))</f>
        <v/>
      </c>
      <c r="C2434">
        <f>INDEX(resultados!$A$2:$ZZ$2635, 2428, MATCH($B$3, resultados!$A$1:$ZZ$1, 0))</f>
        <v/>
      </c>
    </row>
    <row r="2435">
      <c r="A2435">
        <f>INDEX(resultados!$A$2:$ZZ$2635, 2429, MATCH($B$1, resultados!$A$1:$ZZ$1, 0))</f>
        <v/>
      </c>
      <c r="B2435">
        <f>INDEX(resultados!$A$2:$ZZ$2635, 2429, MATCH($B$2, resultados!$A$1:$ZZ$1, 0))</f>
        <v/>
      </c>
      <c r="C2435">
        <f>INDEX(resultados!$A$2:$ZZ$2635, 2429, MATCH($B$3, resultados!$A$1:$ZZ$1, 0))</f>
        <v/>
      </c>
    </row>
    <row r="2436">
      <c r="A2436">
        <f>INDEX(resultados!$A$2:$ZZ$2635, 2430, MATCH($B$1, resultados!$A$1:$ZZ$1, 0))</f>
        <v/>
      </c>
      <c r="B2436">
        <f>INDEX(resultados!$A$2:$ZZ$2635, 2430, MATCH($B$2, resultados!$A$1:$ZZ$1, 0))</f>
        <v/>
      </c>
      <c r="C2436">
        <f>INDEX(resultados!$A$2:$ZZ$2635, 2430, MATCH($B$3, resultados!$A$1:$ZZ$1, 0))</f>
        <v/>
      </c>
    </row>
    <row r="2437">
      <c r="A2437">
        <f>INDEX(resultados!$A$2:$ZZ$2635, 2431, MATCH($B$1, resultados!$A$1:$ZZ$1, 0))</f>
        <v/>
      </c>
      <c r="B2437">
        <f>INDEX(resultados!$A$2:$ZZ$2635, 2431, MATCH($B$2, resultados!$A$1:$ZZ$1, 0))</f>
        <v/>
      </c>
      <c r="C2437">
        <f>INDEX(resultados!$A$2:$ZZ$2635, 2431, MATCH($B$3, resultados!$A$1:$ZZ$1, 0))</f>
        <v/>
      </c>
    </row>
    <row r="2438">
      <c r="A2438">
        <f>INDEX(resultados!$A$2:$ZZ$2635, 2432, MATCH($B$1, resultados!$A$1:$ZZ$1, 0))</f>
        <v/>
      </c>
      <c r="B2438">
        <f>INDEX(resultados!$A$2:$ZZ$2635, 2432, MATCH($B$2, resultados!$A$1:$ZZ$1, 0))</f>
        <v/>
      </c>
      <c r="C2438">
        <f>INDEX(resultados!$A$2:$ZZ$2635, 2432, MATCH($B$3, resultados!$A$1:$ZZ$1, 0))</f>
        <v/>
      </c>
    </row>
    <row r="2439">
      <c r="A2439">
        <f>INDEX(resultados!$A$2:$ZZ$2635, 2433, MATCH($B$1, resultados!$A$1:$ZZ$1, 0))</f>
        <v/>
      </c>
      <c r="B2439">
        <f>INDEX(resultados!$A$2:$ZZ$2635, 2433, MATCH($B$2, resultados!$A$1:$ZZ$1, 0))</f>
        <v/>
      </c>
      <c r="C2439">
        <f>INDEX(resultados!$A$2:$ZZ$2635, 2433, MATCH($B$3, resultados!$A$1:$ZZ$1, 0))</f>
        <v/>
      </c>
    </row>
    <row r="2440">
      <c r="A2440">
        <f>INDEX(resultados!$A$2:$ZZ$2635, 2434, MATCH($B$1, resultados!$A$1:$ZZ$1, 0))</f>
        <v/>
      </c>
      <c r="B2440">
        <f>INDEX(resultados!$A$2:$ZZ$2635, 2434, MATCH($B$2, resultados!$A$1:$ZZ$1, 0))</f>
        <v/>
      </c>
      <c r="C2440">
        <f>INDEX(resultados!$A$2:$ZZ$2635, 2434, MATCH($B$3, resultados!$A$1:$ZZ$1, 0))</f>
        <v/>
      </c>
    </row>
    <row r="2441">
      <c r="A2441">
        <f>INDEX(resultados!$A$2:$ZZ$2635, 2435, MATCH($B$1, resultados!$A$1:$ZZ$1, 0))</f>
        <v/>
      </c>
      <c r="B2441">
        <f>INDEX(resultados!$A$2:$ZZ$2635, 2435, MATCH($B$2, resultados!$A$1:$ZZ$1, 0))</f>
        <v/>
      </c>
      <c r="C2441">
        <f>INDEX(resultados!$A$2:$ZZ$2635, 2435, MATCH($B$3, resultados!$A$1:$ZZ$1, 0))</f>
        <v/>
      </c>
    </row>
    <row r="2442">
      <c r="A2442">
        <f>INDEX(resultados!$A$2:$ZZ$2635, 2436, MATCH($B$1, resultados!$A$1:$ZZ$1, 0))</f>
        <v/>
      </c>
      <c r="B2442">
        <f>INDEX(resultados!$A$2:$ZZ$2635, 2436, MATCH($B$2, resultados!$A$1:$ZZ$1, 0))</f>
        <v/>
      </c>
      <c r="C2442">
        <f>INDEX(resultados!$A$2:$ZZ$2635, 2436, MATCH($B$3, resultados!$A$1:$ZZ$1, 0))</f>
        <v/>
      </c>
    </row>
    <row r="2443">
      <c r="A2443">
        <f>INDEX(resultados!$A$2:$ZZ$2635, 2437, MATCH($B$1, resultados!$A$1:$ZZ$1, 0))</f>
        <v/>
      </c>
      <c r="B2443">
        <f>INDEX(resultados!$A$2:$ZZ$2635, 2437, MATCH($B$2, resultados!$A$1:$ZZ$1, 0))</f>
        <v/>
      </c>
      <c r="C2443">
        <f>INDEX(resultados!$A$2:$ZZ$2635, 2437, MATCH($B$3, resultados!$A$1:$ZZ$1, 0))</f>
        <v/>
      </c>
    </row>
    <row r="2444">
      <c r="A2444">
        <f>INDEX(resultados!$A$2:$ZZ$2635, 2438, MATCH($B$1, resultados!$A$1:$ZZ$1, 0))</f>
        <v/>
      </c>
      <c r="B2444">
        <f>INDEX(resultados!$A$2:$ZZ$2635, 2438, MATCH($B$2, resultados!$A$1:$ZZ$1, 0))</f>
        <v/>
      </c>
      <c r="C2444">
        <f>INDEX(resultados!$A$2:$ZZ$2635, 2438, MATCH($B$3, resultados!$A$1:$ZZ$1, 0))</f>
        <v/>
      </c>
    </row>
    <row r="2445">
      <c r="A2445">
        <f>INDEX(resultados!$A$2:$ZZ$2635, 2439, MATCH($B$1, resultados!$A$1:$ZZ$1, 0))</f>
        <v/>
      </c>
      <c r="B2445">
        <f>INDEX(resultados!$A$2:$ZZ$2635, 2439, MATCH($B$2, resultados!$A$1:$ZZ$1, 0))</f>
        <v/>
      </c>
      <c r="C2445">
        <f>INDEX(resultados!$A$2:$ZZ$2635, 2439, MATCH($B$3, resultados!$A$1:$ZZ$1, 0))</f>
        <v/>
      </c>
    </row>
    <row r="2446">
      <c r="A2446">
        <f>INDEX(resultados!$A$2:$ZZ$2635, 2440, MATCH($B$1, resultados!$A$1:$ZZ$1, 0))</f>
        <v/>
      </c>
      <c r="B2446">
        <f>INDEX(resultados!$A$2:$ZZ$2635, 2440, MATCH($B$2, resultados!$A$1:$ZZ$1, 0))</f>
        <v/>
      </c>
      <c r="C2446">
        <f>INDEX(resultados!$A$2:$ZZ$2635, 2440, MATCH($B$3, resultados!$A$1:$ZZ$1, 0))</f>
        <v/>
      </c>
    </row>
    <row r="2447">
      <c r="A2447">
        <f>INDEX(resultados!$A$2:$ZZ$2635, 2441, MATCH($B$1, resultados!$A$1:$ZZ$1, 0))</f>
        <v/>
      </c>
      <c r="B2447">
        <f>INDEX(resultados!$A$2:$ZZ$2635, 2441, MATCH($B$2, resultados!$A$1:$ZZ$1, 0))</f>
        <v/>
      </c>
      <c r="C2447">
        <f>INDEX(resultados!$A$2:$ZZ$2635, 2441, MATCH($B$3, resultados!$A$1:$ZZ$1, 0))</f>
        <v/>
      </c>
    </row>
    <row r="2448">
      <c r="A2448">
        <f>INDEX(resultados!$A$2:$ZZ$2635, 2442, MATCH($B$1, resultados!$A$1:$ZZ$1, 0))</f>
        <v/>
      </c>
      <c r="B2448">
        <f>INDEX(resultados!$A$2:$ZZ$2635, 2442, MATCH($B$2, resultados!$A$1:$ZZ$1, 0))</f>
        <v/>
      </c>
      <c r="C2448">
        <f>INDEX(resultados!$A$2:$ZZ$2635, 2442, MATCH($B$3, resultados!$A$1:$ZZ$1, 0))</f>
        <v/>
      </c>
    </row>
    <row r="2449">
      <c r="A2449">
        <f>INDEX(resultados!$A$2:$ZZ$2635, 2443, MATCH($B$1, resultados!$A$1:$ZZ$1, 0))</f>
        <v/>
      </c>
      <c r="B2449">
        <f>INDEX(resultados!$A$2:$ZZ$2635, 2443, MATCH($B$2, resultados!$A$1:$ZZ$1, 0))</f>
        <v/>
      </c>
      <c r="C2449">
        <f>INDEX(resultados!$A$2:$ZZ$2635, 2443, MATCH($B$3, resultados!$A$1:$ZZ$1, 0))</f>
        <v/>
      </c>
    </row>
    <row r="2450">
      <c r="A2450">
        <f>INDEX(resultados!$A$2:$ZZ$2635, 2444, MATCH($B$1, resultados!$A$1:$ZZ$1, 0))</f>
        <v/>
      </c>
      <c r="B2450">
        <f>INDEX(resultados!$A$2:$ZZ$2635, 2444, MATCH($B$2, resultados!$A$1:$ZZ$1, 0))</f>
        <v/>
      </c>
      <c r="C2450">
        <f>INDEX(resultados!$A$2:$ZZ$2635, 2444, MATCH($B$3, resultados!$A$1:$ZZ$1, 0))</f>
        <v/>
      </c>
    </row>
    <row r="2451">
      <c r="A2451">
        <f>INDEX(resultados!$A$2:$ZZ$2635, 2445, MATCH($B$1, resultados!$A$1:$ZZ$1, 0))</f>
        <v/>
      </c>
      <c r="B2451">
        <f>INDEX(resultados!$A$2:$ZZ$2635, 2445, MATCH($B$2, resultados!$A$1:$ZZ$1, 0))</f>
        <v/>
      </c>
      <c r="C2451">
        <f>INDEX(resultados!$A$2:$ZZ$2635, 2445, MATCH($B$3, resultados!$A$1:$ZZ$1, 0))</f>
        <v/>
      </c>
    </row>
    <row r="2452">
      <c r="A2452">
        <f>INDEX(resultados!$A$2:$ZZ$2635, 2446, MATCH($B$1, resultados!$A$1:$ZZ$1, 0))</f>
        <v/>
      </c>
      <c r="B2452">
        <f>INDEX(resultados!$A$2:$ZZ$2635, 2446, MATCH($B$2, resultados!$A$1:$ZZ$1, 0))</f>
        <v/>
      </c>
      <c r="C2452">
        <f>INDEX(resultados!$A$2:$ZZ$2635, 2446, MATCH($B$3, resultados!$A$1:$ZZ$1, 0))</f>
        <v/>
      </c>
    </row>
    <row r="2453">
      <c r="A2453">
        <f>INDEX(resultados!$A$2:$ZZ$2635, 2447, MATCH($B$1, resultados!$A$1:$ZZ$1, 0))</f>
        <v/>
      </c>
      <c r="B2453">
        <f>INDEX(resultados!$A$2:$ZZ$2635, 2447, MATCH($B$2, resultados!$A$1:$ZZ$1, 0))</f>
        <v/>
      </c>
      <c r="C2453">
        <f>INDEX(resultados!$A$2:$ZZ$2635, 2447, MATCH($B$3, resultados!$A$1:$ZZ$1, 0))</f>
        <v/>
      </c>
    </row>
    <row r="2454">
      <c r="A2454">
        <f>INDEX(resultados!$A$2:$ZZ$2635, 2448, MATCH($B$1, resultados!$A$1:$ZZ$1, 0))</f>
        <v/>
      </c>
      <c r="B2454">
        <f>INDEX(resultados!$A$2:$ZZ$2635, 2448, MATCH($B$2, resultados!$A$1:$ZZ$1, 0))</f>
        <v/>
      </c>
      <c r="C2454">
        <f>INDEX(resultados!$A$2:$ZZ$2635, 2448, MATCH($B$3, resultados!$A$1:$ZZ$1, 0))</f>
        <v/>
      </c>
    </row>
    <row r="2455">
      <c r="A2455">
        <f>INDEX(resultados!$A$2:$ZZ$2635, 2449, MATCH($B$1, resultados!$A$1:$ZZ$1, 0))</f>
        <v/>
      </c>
      <c r="B2455">
        <f>INDEX(resultados!$A$2:$ZZ$2635, 2449, MATCH($B$2, resultados!$A$1:$ZZ$1, 0))</f>
        <v/>
      </c>
      <c r="C2455">
        <f>INDEX(resultados!$A$2:$ZZ$2635, 2449, MATCH($B$3, resultados!$A$1:$ZZ$1, 0))</f>
        <v/>
      </c>
    </row>
    <row r="2456">
      <c r="A2456">
        <f>INDEX(resultados!$A$2:$ZZ$2635, 2450, MATCH($B$1, resultados!$A$1:$ZZ$1, 0))</f>
        <v/>
      </c>
      <c r="B2456">
        <f>INDEX(resultados!$A$2:$ZZ$2635, 2450, MATCH($B$2, resultados!$A$1:$ZZ$1, 0))</f>
        <v/>
      </c>
      <c r="C2456">
        <f>INDEX(resultados!$A$2:$ZZ$2635, 2450, MATCH($B$3, resultados!$A$1:$ZZ$1, 0))</f>
        <v/>
      </c>
    </row>
    <row r="2457">
      <c r="A2457">
        <f>INDEX(resultados!$A$2:$ZZ$2635, 2451, MATCH($B$1, resultados!$A$1:$ZZ$1, 0))</f>
        <v/>
      </c>
      <c r="B2457">
        <f>INDEX(resultados!$A$2:$ZZ$2635, 2451, MATCH($B$2, resultados!$A$1:$ZZ$1, 0))</f>
        <v/>
      </c>
      <c r="C2457">
        <f>INDEX(resultados!$A$2:$ZZ$2635, 2451, MATCH($B$3, resultados!$A$1:$ZZ$1, 0))</f>
        <v/>
      </c>
    </row>
    <row r="2458">
      <c r="A2458">
        <f>INDEX(resultados!$A$2:$ZZ$2635, 2452, MATCH($B$1, resultados!$A$1:$ZZ$1, 0))</f>
        <v/>
      </c>
      <c r="B2458">
        <f>INDEX(resultados!$A$2:$ZZ$2635, 2452, MATCH($B$2, resultados!$A$1:$ZZ$1, 0))</f>
        <v/>
      </c>
      <c r="C2458">
        <f>INDEX(resultados!$A$2:$ZZ$2635, 2452, MATCH($B$3, resultados!$A$1:$ZZ$1, 0))</f>
        <v/>
      </c>
    </row>
    <row r="2459">
      <c r="A2459">
        <f>INDEX(resultados!$A$2:$ZZ$2635, 2453, MATCH($B$1, resultados!$A$1:$ZZ$1, 0))</f>
        <v/>
      </c>
      <c r="B2459">
        <f>INDEX(resultados!$A$2:$ZZ$2635, 2453, MATCH($B$2, resultados!$A$1:$ZZ$1, 0))</f>
        <v/>
      </c>
      <c r="C2459">
        <f>INDEX(resultados!$A$2:$ZZ$2635, 2453, MATCH($B$3, resultados!$A$1:$ZZ$1, 0))</f>
        <v/>
      </c>
    </row>
    <row r="2460">
      <c r="A2460">
        <f>INDEX(resultados!$A$2:$ZZ$2635, 2454, MATCH($B$1, resultados!$A$1:$ZZ$1, 0))</f>
        <v/>
      </c>
      <c r="B2460">
        <f>INDEX(resultados!$A$2:$ZZ$2635, 2454, MATCH($B$2, resultados!$A$1:$ZZ$1, 0))</f>
        <v/>
      </c>
      <c r="C2460">
        <f>INDEX(resultados!$A$2:$ZZ$2635, 2454, MATCH($B$3, resultados!$A$1:$ZZ$1, 0))</f>
        <v/>
      </c>
    </row>
    <row r="2461">
      <c r="A2461">
        <f>INDEX(resultados!$A$2:$ZZ$2635, 2455, MATCH($B$1, resultados!$A$1:$ZZ$1, 0))</f>
        <v/>
      </c>
      <c r="B2461">
        <f>INDEX(resultados!$A$2:$ZZ$2635, 2455, MATCH($B$2, resultados!$A$1:$ZZ$1, 0))</f>
        <v/>
      </c>
      <c r="C2461">
        <f>INDEX(resultados!$A$2:$ZZ$2635, 2455, MATCH($B$3, resultados!$A$1:$ZZ$1, 0))</f>
        <v/>
      </c>
    </row>
    <row r="2462">
      <c r="A2462">
        <f>INDEX(resultados!$A$2:$ZZ$2635, 2456, MATCH($B$1, resultados!$A$1:$ZZ$1, 0))</f>
        <v/>
      </c>
      <c r="B2462">
        <f>INDEX(resultados!$A$2:$ZZ$2635, 2456, MATCH($B$2, resultados!$A$1:$ZZ$1, 0))</f>
        <v/>
      </c>
      <c r="C2462">
        <f>INDEX(resultados!$A$2:$ZZ$2635, 2456, MATCH($B$3, resultados!$A$1:$ZZ$1, 0))</f>
        <v/>
      </c>
    </row>
    <row r="2463">
      <c r="A2463">
        <f>INDEX(resultados!$A$2:$ZZ$2635, 2457, MATCH($B$1, resultados!$A$1:$ZZ$1, 0))</f>
        <v/>
      </c>
      <c r="B2463">
        <f>INDEX(resultados!$A$2:$ZZ$2635, 2457, MATCH($B$2, resultados!$A$1:$ZZ$1, 0))</f>
        <v/>
      </c>
      <c r="C2463">
        <f>INDEX(resultados!$A$2:$ZZ$2635, 2457, MATCH($B$3, resultados!$A$1:$ZZ$1, 0))</f>
        <v/>
      </c>
    </row>
    <row r="2464">
      <c r="A2464">
        <f>INDEX(resultados!$A$2:$ZZ$2635, 2458, MATCH($B$1, resultados!$A$1:$ZZ$1, 0))</f>
        <v/>
      </c>
      <c r="B2464">
        <f>INDEX(resultados!$A$2:$ZZ$2635, 2458, MATCH($B$2, resultados!$A$1:$ZZ$1, 0))</f>
        <v/>
      </c>
      <c r="C2464">
        <f>INDEX(resultados!$A$2:$ZZ$2635, 2458, MATCH($B$3, resultados!$A$1:$ZZ$1, 0))</f>
        <v/>
      </c>
    </row>
    <row r="2465">
      <c r="A2465">
        <f>INDEX(resultados!$A$2:$ZZ$2635, 2459, MATCH($B$1, resultados!$A$1:$ZZ$1, 0))</f>
        <v/>
      </c>
      <c r="B2465">
        <f>INDEX(resultados!$A$2:$ZZ$2635, 2459, MATCH($B$2, resultados!$A$1:$ZZ$1, 0))</f>
        <v/>
      </c>
      <c r="C2465">
        <f>INDEX(resultados!$A$2:$ZZ$2635, 2459, MATCH($B$3, resultados!$A$1:$ZZ$1, 0))</f>
        <v/>
      </c>
    </row>
    <row r="2466">
      <c r="A2466">
        <f>INDEX(resultados!$A$2:$ZZ$2635, 2460, MATCH($B$1, resultados!$A$1:$ZZ$1, 0))</f>
        <v/>
      </c>
      <c r="B2466">
        <f>INDEX(resultados!$A$2:$ZZ$2635, 2460, MATCH($B$2, resultados!$A$1:$ZZ$1, 0))</f>
        <v/>
      </c>
      <c r="C2466">
        <f>INDEX(resultados!$A$2:$ZZ$2635, 2460, MATCH($B$3, resultados!$A$1:$ZZ$1, 0))</f>
        <v/>
      </c>
    </row>
    <row r="2467">
      <c r="A2467">
        <f>INDEX(resultados!$A$2:$ZZ$2635, 2461, MATCH($B$1, resultados!$A$1:$ZZ$1, 0))</f>
        <v/>
      </c>
      <c r="B2467">
        <f>INDEX(resultados!$A$2:$ZZ$2635, 2461, MATCH($B$2, resultados!$A$1:$ZZ$1, 0))</f>
        <v/>
      </c>
      <c r="C2467">
        <f>INDEX(resultados!$A$2:$ZZ$2635, 2461, MATCH($B$3, resultados!$A$1:$ZZ$1, 0))</f>
        <v/>
      </c>
    </row>
    <row r="2468">
      <c r="A2468">
        <f>INDEX(resultados!$A$2:$ZZ$2635, 2462, MATCH($B$1, resultados!$A$1:$ZZ$1, 0))</f>
        <v/>
      </c>
      <c r="B2468">
        <f>INDEX(resultados!$A$2:$ZZ$2635, 2462, MATCH($B$2, resultados!$A$1:$ZZ$1, 0))</f>
        <v/>
      </c>
      <c r="C2468">
        <f>INDEX(resultados!$A$2:$ZZ$2635, 2462, MATCH($B$3, resultados!$A$1:$ZZ$1, 0))</f>
        <v/>
      </c>
    </row>
    <row r="2469">
      <c r="A2469">
        <f>INDEX(resultados!$A$2:$ZZ$2635, 2463, MATCH($B$1, resultados!$A$1:$ZZ$1, 0))</f>
        <v/>
      </c>
      <c r="B2469">
        <f>INDEX(resultados!$A$2:$ZZ$2635, 2463, MATCH($B$2, resultados!$A$1:$ZZ$1, 0))</f>
        <v/>
      </c>
      <c r="C2469">
        <f>INDEX(resultados!$A$2:$ZZ$2635, 2463, MATCH($B$3, resultados!$A$1:$ZZ$1, 0))</f>
        <v/>
      </c>
    </row>
    <row r="2470">
      <c r="A2470">
        <f>INDEX(resultados!$A$2:$ZZ$2635, 2464, MATCH($B$1, resultados!$A$1:$ZZ$1, 0))</f>
        <v/>
      </c>
      <c r="B2470">
        <f>INDEX(resultados!$A$2:$ZZ$2635, 2464, MATCH($B$2, resultados!$A$1:$ZZ$1, 0))</f>
        <v/>
      </c>
      <c r="C2470">
        <f>INDEX(resultados!$A$2:$ZZ$2635, 2464, MATCH($B$3, resultados!$A$1:$ZZ$1, 0))</f>
        <v/>
      </c>
    </row>
    <row r="2471">
      <c r="A2471">
        <f>INDEX(resultados!$A$2:$ZZ$2635, 2465, MATCH($B$1, resultados!$A$1:$ZZ$1, 0))</f>
        <v/>
      </c>
      <c r="B2471">
        <f>INDEX(resultados!$A$2:$ZZ$2635, 2465, MATCH($B$2, resultados!$A$1:$ZZ$1, 0))</f>
        <v/>
      </c>
      <c r="C2471">
        <f>INDEX(resultados!$A$2:$ZZ$2635, 2465, MATCH($B$3, resultados!$A$1:$ZZ$1, 0))</f>
        <v/>
      </c>
    </row>
    <row r="2472">
      <c r="A2472">
        <f>INDEX(resultados!$A$2:$ZZ$2635, 2466, MATCH($B$1, resultados!$A$1:$ZZ$1, 0))</f>
        <v/>
      </c>
      <c r="B2472">
        <f>INDEX(resultados!$A$2:$ZZ$2635, 2466, MATCH($B$2, resultados!$A$1:$ZZ$1, 0))</f>
        <v/>
      </c>
      <c r="C2472">
        <f>INDEX(resultados!$A$2:$ZZ$2635, 2466, MATCH($B$3, resultados!$A$1:$ZZ$1, 0))</f>
        <v/>
      </c>
    </row>
    <row r="2473">
      <c r="A2473">
        <f>INDEX(resultados!$A$2:$ZZ$2635, 2467, MATCH($B$1, resultados!$A$1:$ZZ$1, 0))</f>
        <v/>
      </c>
      <c r="B2473">
        <f>INDEX(resultados!$A$2:$ZZ$2635, 2467, MATCH($B$2, resultados!$A$1:$ZZ$1, 0))</f>
        <v/>
      </c>
      <c r="C2473">
        <f>INDEX(resultados!$A$2:$ZZ$2635, 2467, MATCH($B$3, resultados!$A$1:$ZZ$1, 0))</f>
        <v/>
      </c>
    </row>
    <row r="2474">
      <c r="A2474">
        <f>INDEX(resultados!$A$2:$ZZ$2635, 2468, MATCH($B$1, resultados!$A$1:$ZZ$1, 0))</f>
        <v/>
      </c>
      <c r="B2474">
        <f>INDEX(resultados!$A$2:$ZZ$2635, 2468, MATCH($B$2, resultados!$A$1:$ZZ$1, 0))</f>
        <v/>
      </c>
      <c r="C2474">
        <f>INDEX(resultados!$A$2:$ZZ$2635, 2468, MATCH($B$3, resultados!$A$1:$ZZ$1, 0))</f>
        <v/>
      </c>
    </row>
    <row r="2475">
      <c r="A2475">
        <f>INDEX(resultados!$A$2:$ZZ$2635, 2469, MATCH($B$1, resultados!$A$1:$ZZ$1, 0))</f>
        <v/>
      </c>
      <c r="B2475">
        <f>INDEX(resultados!$A$2:$ZZ$2635, 2469, MATCH($B$2, resultados!$A$1:$ZZ$1, 0))</f>
        <v/>
      </c>
      <c r="C2475">
        <f>INDEX(resultados!$A$2:$ZZ$2635, 2469, MATCH($B$3, resultados!$A$1:$ZZ$1, 0))</f>
        <v/>
      </c>
    </row>
    <row r="2476">
      <c r="A2476">
        <f>INDEX(resultados!$A$2:$ZZ$2635, 2470, MATCH($B$1, resultados!$A$1:$ZZ$1, 0))</f>
        <v/>
      </c>
      <c r="B2476">
        <f>INDEX(resultados!$A$2:$ZZ$2635, 2470, MATCH($B$2, resultados!$A$1:$ZZ$1, 0))</f>
        <v/>
      </c>
      <c r="C2476">
        <f>INDEX(resultados!$A$2:$ZZ$2635, 2470, MATCH($B$3, resultados!$A$1:$ZZ$1, 0))</f>
        <v/>
      </c>
    </row>
    <row r="2477">
      <c r="A2477">
        <f>INDEX(resultados!$A$2:$ZZ$2635, 2471, MATCH($B$1, resultados!$A$1:$ZZ$1, 0))</f>
        <v/>
      </c>
      <c r="B2477">
        <f>INDEX(resultados!$A$2:$ZZ$2635, 2471, MATCH($B$2, resultados!$A$1:$ZZ$1, 0))</f>
        <v/>
      </c>
      <c r="C2477">
        <f>INDEX(resultados!$A$2:$ZZ$2635, 2471, MATCH($B$3, resultados!$A$1:$ZZ$1, 0))</f>
        <v/>
      </c>
    </row>
    <row r="2478">
      <c r="A2478">
        <f>INDEX(resultados!$A$2:$ZZ$2635, 2472, MATCH($B$1, resultados!$A$1:$ZZ$1, 0))</f>
        <v/>
      </c>
      <c r="B2478">
        <f>INDEX(resultados!$A$2:$ZZ$2635, 2472, MATCH($B$2, resultados!$A$1:$ZZ$1, 0))</f>
        <v/>
      </c>
      <c r="C2478">
        <f>INDEX(resultados!$A$2:$ZZ$2635, 2472, MATCH($B$3, resultados!$A$1:$ZZ$1, 0))</f>
        <v/>
      </c>
    </row>
    <row r="2479">
      <c r="A2479">
        <f>INDEX(resultados!$A$2:$ZZ$2635, 2473, MATCH($B$1, resultados!$A$1:$ZZ$1, 0))</f>
        <v/>
      </c>
      <c r="B2479">
        <f>INDEX(resultados!$A$2:$ZZ$2635, 2473, MATCH($B$2, resultados!$A$1:$ZZ$1, 0))</f>
        <v/>
      </c>
      <c r="C2479">
        <f>INDEX(resultados!$A$2:$ZZ$2635, 2473, MATCH($B$3, resultados!$A$1:$ZZ$1, 0))</f>
        <v/>
      </c>
    </row>
    <row r="2480">
      <c r="A2480">
        <f>INDEX(resultados!$A$2:$ZZ$2635, 2474, MATCH($B$1, resultados!$A$1:$ZZ$1, 0))</f>
        <v/>
      </c>
      <c r="B2480">
        <f>INDEX(resultados!$A$2:$ZZ$2635, 2474, MATCH($B$2, resultados!$A$1:$ZZ$1, 0))</f>
        <v/>
      </c>
      <c r="C2480">
        <f>INDEX(resultados!$A$2:$ZZ$2635, 2474, MATCH($B$3, resultados!$A$1:$ZZ$1, 0))</f>
        <v/>
      </c>
    </row>
    <row r="2481">
      <c r="A2481">
        <f>INDEX(resultados!$A$2:$ZZ$2635, 2475, MATCH($B$1, resultados!$A$1:$ZZ$1, 0))</f>
        <v/>
      </c>
      <c r="B2481">
        <f>INDEX(resultados!$A$2:$ZZ$2635, 2475, MATCH($B$2, resultados!$A$1:$ZZ$1, 0))</f>
        <v/>
      </c>
      <c r="C2481">
        <f>INDEX(resultados!$A$2:$ZZ$2635, 2475, MATCH($B$3, resultados!$A$1:$ZZ$1, 0))</f>
        <v/>
      </c>
    </row>
    <row r="2482">
      <c r="A2482">
        <f>INDEX(resultados!$A$2:$ZZ$2635, 2476, MATCH($B$1, resultados!$A$1:$ZZ$1, 0))</f>
        <v/>
      </c>
      <c r="B2482">
        <f>INDEX(resultados!$A$2:$ZZ$2635, 2476, MATCH($B$2, resultados!$A$1:$ZZ$1, 0))</f>
        <v/>
      </c>
      <c r="C2482">
        <f>INDEX(resultados!$A$2:$ZZ$2635, 2476, MATCH($B$3, resultados!$A$1:$ZZ$1, 0))</f>
        <v/>
      </c>
    </row>
    <row r="2483">
      <c r="A2483">
        <f>INDEX(resultados!$A$2:$ZZ$2635, 2477, MATCH($B$1, resultados!$A$1:$ZZ$1, 0))</f>
        <v/>
      </c>
      <c r="B2483">
        <f>INDEX(resultados!$A$2:$ZZ$2635, 2477, MATCH($B$2, resultados!$A$1:$ZZ$1, 0))</f>
        <v/>
      </c>
      <c r="C2483">
        <f>INDEX(resultados!$A$2:$ZZ$2635, 2477, MATCH($B$3, resultados!$A$1:$ZZ$1, 0))</f>
        <v/>
      </c>
    </row>
    <row r="2484">
      <c r="A2484">
        <f>INDEX(resultados!$A$2:$ZZ$2635, 2478, MATCH($B$1, resultados!$A$1:$ZZ$1, 0))</f>
        <v/>
      </c>
      <c r="B2484">
        <f>INDEX(resultados!$A$2:$ZZ$2635, 2478, MATCH($B$2, resultados!$A$1:$ZZ$1, 0))</f>
        <v/>
      </c>
      <c r="C2484">
        <f>INDEX(resultados!$A$2:$ZZ$2635, 2478, MATCH($B$3, resultados!$A$1:$ZZ$1, 0))</f>
        <v/>
      </c>
    </row>
    <row r="2485">
      <c r="A2485">
        <f>INDEX(resultados!$A$2:$ZZ$2635, 2479, MATCH($B$1, resultados!$A$1:$ZZ$1, 0))</f>
        <v/>
      </c>
      <c r="B2485">
        <f>INDEX(resultados!$A$2:$ZZ$2635, 2479, MATCH($B$2, resultados!$A$1:$ZZ$1, 0))</f>
        <v/>
      </c>
      <c r="C2485">
        <f>INDEX(resultados!$A$2:$ZZ$2635, 2479, MATCH($B$3, resultados!$A$1:$ZZ$1, 0))</f>
        <v/>
      </c>
    </row>
    <row r="2486">
      <c r="A2486">
        <f>INDEX(resultados!$A$2:$ZZ$2635, 2480, MATCH($B$1, resultados!$A$1:$ZZ$1, 0))</f>
        <v/>
      </c>
      <c r="B2486">
        <f>INDEX(resultados!$A$2:$ZZ$2635, 2480, MATCH($B$2, resultados!$A$1:$ZZ$1, 0))</f>
        <v/>
      </c>
      <c r="C2486">
        <f>INDEX(resultados!$A$2:$ZZ$2635, 2480, MATCH($B$3, resultados!$A$1:$ZZ$1, 0))</f>
        <v/>
      </c>
    </row>
    <row r="2487">
      <c r="A2487">
        <f>INDEX(resultados!$A$2:$ZZ$2635, 2481, MATCH($B$1, resultados!$A$1:$ZZ$1, 0))</f>
        <v/>
      </c>
      <c r="B2487">
        <f>INDEX(resultados!$A$2:$ZZ$2635, 2481, MATCH($B$2, resultados!$A$1:$ZZ$1, 0))</f>
        <v/>
      </c>
      <c r="C2487">
        <f>INDEX(resultados!$A$2:$ZZ$2635, 2481, MATCH($B$3, resultados!$A$1:$ZZ$1, 0))</f>
        <v/>
      </c>
    </row>
    <row r="2488">
      <c r="A2488">
        <f>INDEX(resultados!$A$2:$ZZ$2635, 2482, MATCH($B$1, resultados!$A$1:$ZZ$1, 0))</f>
        <v/>
      </c>
      <c r="B2488">
        <f>INDEX(resultados!$A$2:$ZZ$2635, 2482, MATCH($B$2, resultados!$A$1:$ZZ$1, 0))</f>
        <v/>
      </c>
      <c r="C2488">
        <f>INDEX(resultados!$A$2:$ZZ$2635, 2482, MATCH($B$3, resultados!$A$1:$ZZ$1, 0))</f>
        <v/>
      </c>
    </row>
    <row r="2489">
      <c r="A2489">
        <f>INDEX(resultados!$A$2:$ZZ$2635, 2483, MATCH($B$1, resultados!$A$1:$ZZ$1, 0))</f>
        <v/>
      </c>
      <c r="B2489">
        <f>INDEX(resultados!$A$2:$ZZ$2635, 2483, MATCH($B$2, resultados!$A$1:$ZZ$1, 0))</f>
        <v/>
      </c>
      <c r="C2489">
        <f>INDEX(resultados!$A$2:$ZZ$2635, 2483, MATCH($B$3, resultados!$A$1:$ZZ$1, 0))</f>
        <v/>
      </c>
    </row>
    <row r="2490">
      <c r="A2490">
        <f>INDEX(resultados!$A$2:$ZZ$2635, 2484, MATCH($B$1, resultados!$A$1:$ZZ$1, 0))</f>
        <v/>
      </c>
      <c r="B2490">
        <f>INDEX(resultados!$A$2:$ZZ$2635, 2484, MATCH($B$2, resultados!$A$1:$ZZ$1, 0))</f>
        <v/>
      </c>
      <c r="C2490">
        <f>INDEX(resultados!$A$2:$ZZ$2635, 2484, MATCH($B$3, resultados!$A$1:$ZZ$1, 0))</f>
        <v/>
      </c>
    </row>
    <row r="2491">
      <c r="A2491">
        <f>INDEX(resultados!$A$2:$ZZ$2635, 2485, MATCH($B$1, resultados!$A$1:$ZZ$1, 0))</f>
        <v/>
      </c>
      <c r="B2491">
        <f>INDEX(resultados!$A$2:$ZZ$2635, 2485, MATCH($B$2, resultados!$A$1:$ZZ$1, 0))</f>
        <v/>
      </c>
      <c r="C2491">
        <f>INDEX(resultados!$A$2:$ZZ$2635, 2485, MATCH($B$3, resultados!$A$1:$ZZ$1, 0))</f>
        <v/>
      </c>
    </row>
    <row r="2492">
      <c r="A2492">
        <f>INDEX(resultados!$A$2:$ZZ$2635, 2486, MATCH($B$1, resultados!$A$1:$ZZ$1, 0))</f>
        <v/>
      </c>
      <c r="B2492">
        <f>INDEX(resultados!$A$2:$ZZ$2635, 2486, MATCH($B$2, resultados!$A$1:$ZZ$1, 0))</f>
        <v/>
      </c>
      <c r="C2492">
        <f>INDEX(resultados!$A$2:$ZZ$2635, 2486, MATCH($B$3, resultados!$A$1:$ZZ$1, 0))</f>
        <v/>
      </c>
    </row>
    <row r="2493">
      <c r="A2493">
        <f>INDEX(resultados!$A$2:$ZZ$2635, 2487, MATCH($B$1, resultados!$A$1:$ZZ$1, 0))</f>
        <v/>
      </c>
      <c r="B2493">
        <f>INDEX(resultados!$A$2:$ZZ$2635, 2487, MATCH($B$2, resultados!$A$1:$ZZ$1, 0))</f>
        <v/>
      </c>
      <c r="C2493">
        <f>INDEX(resultados!$A$2:$ZZ$2635, 2487, MATCH($B$3, resultados!$A$1:$ZZ$1, 0))</f>
        <v/>
      </c>
    </row>
    <row r="2494">
      <c r="A2494">
        <f>INDEX(resultados!$A$2:$ZZ$2635, 2488, MATCH($B$1, resultados!$A$1:$ZZ$1, 0))</f>
        <v/>
      </c>
      <c r="B2494">
        <f>INDEX(resultados!$A$2:$ZZ$2635, 2488, MATCH($B$2, resultados!$A$1:$ZZ$1, 0))</f>
        <v/>
      </c>
      <c r="C2494">
        <f>INDEX(resultados!$A$2:$ZZ$2635, 2488, MATCH($B$3, resultados!$A$1:$ZZ$1, 0))</f>
        <v/>
      </c>
    </row>
    <row r="2495">
      <c r="A2495">
        <f>INDEX(resultados!$A$2:$ZZ$2635, 2489, MATCH($B$1, resultados!$A$1:$ZZ$1, 0))</f>
        <v/>
      </c>
      <c r="B2495">
        <f>INDEX(resultados!$A$2:$ZZ$2635, 2489, MATCH($B$2, resultados!$A$1:$ZZ$1, 0))</f>
        <v/>
      </c>
      <c r="C2495">
        <f>INDEX(resultados!$A$2:$ZZ$2635, 2489, MATCH($B$3, resultados!$A$1:$ZZ$1, 0))</f>
        <v/>
      </c>
    </row>
    <row r="2496">
      <c r="A2496">
        <f>INDEX(resultados!$A$2:$ZZ$2635, 2490, MATCH($B$1, resultados!$A$1:$ZZ$1, 0))</f>
        <v/>
      </c>
      <c r="B2496">
        <f>INDEX(resultados!$A$2:$ZZ$2635, 2490, MATCH($B$2, resultados!$A$1:$ZZ$1, 0))</f>
        <v/>
      </c>
      <c r="C2496">
        <f>INDEX(resultados!$A$2:$ZZ$2635, 2490, MATCH($B$3, resultados!$A$1:$ZZ$1, 0))</f>
        <v/>
      </c>
    </row>
    <row r="2497">
      <c r="A2497">
        <f>INDEX(resultados!$A$2:$ZZ$2635, 2491, MATCH($B$1, resultados!$A$1:$ZZ$1, 0))</f>
        <v/>
      </c>
      <c r="B2497">
        <f>INDEX(resultados!$A$2:$ZZ$2635, 2491, MATCH($B$2, resultados!$A$1:$ZZ$1, 0))</f>
        <v/>
      </c>
      <c r="C2497">
        <f>INDEX(resultados!$A$2:$ZZ$2635, 2491, MATCH($B$3, resultados!$A$1:$ZZ$1, 0))</f>
        <v/>
      </c>
    </row>
    <row r="2498">
      <c r="A2498">
        <f>INDEX(resultados!$A$2:$ZZ$2635, 2492, MATCH($B$1, resultados!$A$1:$ZZ$1, 0))</f>
        <v/>
      </c>
      <c r="B2498">
        <f>INDEX(resultados!$A$2:$ZZ$2635, 2492, MATCH($B$2, resultados!$A$1:$ZZ$1, 0))</f>
        <v/>
      </c>
      <c r="C2498">
        <f>INDEX(resultados!$A$2:$ZZ$2635, 2492, MATCH($B$3, resultados!$A$1:$ZZ$1, 0))</f>
        <v/>
      </c>
    </row>
    <row r="2499">
      <c r="A2499">
        <f>INDEX(resultados!$A$2:$ZZ$2635, 2493, MATCH($B$1, resultados!$A$1:$ZZ$1, 0))</f>
        <v/>
      </c>
      <c r="B2499">
        <f>INDEX(resultados!$A$2:$ZZ$2635, 2493, MATCH($B$2, resultados!$A$1:$ZZ$1, 0))</f>
        <v/>
      </c>
      <c r="C2499">
        <f>INDEX(resultados!$A$2:$ZZ$2635, 2493, MATCH($B$3, resultados!$A$1:$ZZ$1, 0))</f>
        <v/>
      </c>
    </row>
    <row r="2500">
      <c r="A2500">
        <f>INDEX(resultados!$A$2:$ZZ$2635, 2494, MATCH($B$1, resultados!$A$1:$ZZ$1, 0))</f>
        <v/>
      </c>
      <c r="B2500">
        <f>INDEX(resultados!$A$2:$ZZ$2635, 2494, MATCH($B$2, resultados!$A$1:$ZZ$1, 0))</f>
        <v/>
      </c>
      <c r="C2500">
        <f>INDEX(resultados!$A$2:$ZZ$2635, 2494, MATCH($B$3, resultados!$A$1:$ZZ$1, 0))</f>
        <v/>
      </c>
    </row>
    <row r="2501">
      <c r="A2501">
        <f>INDEX(resultados!$A$2:$ZZ$2635, 2495, MATCH($B$1, resultados!$A$1:$ZZ$1, 0))</f>
        <v/>
      </c>
      <c r="B2501">
        <f>INDEX(resultados!$A$2:$ZZ$2635, 2495, MATCH($B$2, resultados!$A$1:$ZZ$1, 0))</f>
        <v/>
      </c>
      <c r="C2501">
        <f>INDEX(resultados!$A$2:$ZZ$2635, 2495, MATCH($B$3, resultados!$A$1:$ZZ$1, 0))</f>
        <v/>
      </c>
    </row>
    <row r="2502">
      <c r="A2502">
        <f>INDEX(resultados!$A$2:$ZZ$2635, 2496, MATCH($B$1, resultados!$A$1:$ZZ$1, 0))</f>
        <v/>
      </c>
      <c r="B2502">
        <f>INDEX(resultados!$A$2:$ZZ$2635, 2496, MATCH($B$2, resultados!$A$1:$ZZ$1, 0))</f>
        <v/>
      </c>
      <c r="C2502">
        <f>INDEX(resultados!$A$2:$ZZ$2635, 2496, MATCH($B$3, resultados!$A$1:$ZZ$1, 0))</f>
        <v/>
      </c>
    </row>
    <row r="2503">
      <c r="A2503">
        <f>INDEX(resultados!$A$2:$ZZ$2635, 2497, MATCH($B$1, resultados!$A$1:$ZZ$1, 0))</f>
        <v/>
      </c>
      <c r="B2503">
        <f>INDEX(resultados!$A$2:$ZZ$2635, 2497, MATCH($B$2, resultados!$A$1:$ZZ$1, 0))</f>
        <v/>
      </c>
      <c r="C2503">
        <f>INDEX(resultados!$A$2:$ZZ$2635, 2497, MATCH($B$3, resultados!$A$1:$ZZ$1, 0))</f>
        <v/>
      </c>
    </row>
    <row r="2504">
      <c r="A2504">
        <f>INDEX(resultados!$A$2:$ZZ$2635, 2498, MATCH($B$1, resultados!$A$1:$ZZ$1, 0))</f>
        <v/>
      </c>
      <c r="B2504">
        <f>INDEX(resultados!$A$2:$ZZ$2635, 2498, MATCH($B$2, resultados!$A$1:$ZZ$1, 0))</f>
        <v/>
      </c>
      <c r="C2504">
        <f>INDEX(resultados!$A$2:$ZZ$2635, 2498, MATCH($B$3, resultados!$A$1:$ZZ$1, 0))</f>
        <v/>
      </c>
    </row>
    <row r="2505">
      <c r="A2505">
        <f>INDEX(resultados!$A$2:$ZZ$2635, 2499, MATCH($B$1, resultados!$A$1:$ZZ$1, 0))</f>
        <v/>
      </c>
      <c r="B2505">
        <f>INDEX(resultados!$A$2:$ZZ$2635, 2499, MATCH($B$2, resultados!$A$1:$ZZ$1, 0))</f>
        <v/>
      </c>
      <c r="C2505">
        <f>INDEX(resultados!$A$2:$ZZ$2635, 2499, MATCH($B$3, resultados!$A$1:$ZZ$1, 0))</f>
        <v/>
      </c>
    </row>
    <row r="2506">
      <c r="A2506">
        <f>INDEX(resultados!$A$2:$ZZ$2635, 2500, MATCH($B$1, resultados!$A$1:$ZZ$1, 0))</f>
        <v/>
      </c>
      <c r="B2506">
        <f>INDEX(resultados!$A$2:$ZZ$2635, 2500, MATCH($B$2, resultados!$A$1:$ZZ$1, 0))</f>
        <v/>
      </c>
      <c r="C2506">
        <f>INDEX(resultados!$A$2:$ZZ$2635, 2500, MATCH($B$3, resultados!$A$1:$ZZ$1, 0))</f>
        <v/>
      </c>
    </row>
    <row r="2507">
      <c r="A2507">
        <f>INDEX(resultados!$A$2:$ZZ$2635, 2501, MATCH($B$1, resultados!$A$1:$ZZ$1, 0))</f>
        <v/>
      </c>
      <c r="B2507">
        <f>INDEX(resultados!$A$2:$ZZ$2635, 2501, MATCH($B$2, resultados!$A$1:$ZZ$1, 0))</f>
        <v/>
      </c>
      <c r="C2507">
        <f>INDEX(resultados!$A$2:$ZZ$2635, 2501, MATCH($B$3, resultados!$A$1:$ZZ$1, 0))</f>
        <v/>
      </c>
    </row>
    <row r="2508">
      <c r="A2508">
        <f>INDEX(resultados!$A$2:$ZZ$2635, 2502, MATCH($B$1, resultados!$A$1:$ZZ$1, 0))</f>
        <v/>
      </c>
      <c r="B2508">
        <f>INDEX(resultados!$A$2:$ZZ$2635, 2502, MATCH($B$2, resultados!$A$1:$ZZ$1, 0))</f>
        <v/>
      </c>
      <c r="C2508">
        <f>INDEX(resultados!$A$2:$ZZ$2635, 2502, MATCH($B$3, resultados!$A$1:$ZZ$1, 0))</f>
        <v/>
      </c>
    </row>
    <row r="2509">
      <c r="A2509">
        <f>INDEX(resultados!$A$2:$ZZ$2635, 2503, MATCH($B$1, resultados!$A$1:$ZZ$1, 0))</f>
        <v/>
      </c>
      <c r="B2509">
        <f>INDEX(resultados!$A$2:$ZZ$2635, 2503, MATCH($B$2, resultados!$A$1:$ZZ$1, 0))</f>
        <v/>
      </c>
      <c r="C2509">
        <f>INDEX(resultados!$A$2:$ZZ$2635, 2503, MATCH($B$3, resultados!$A$1:$ZZ$1, 0))</f>
        <v/>
      </c>
    </row>
    <row r="2510">
      <c r="A2510">
        <f>INDEX(resultados!$A$2:$ZZ$2635, 2504, MATCH($B$1, resultados!$A$1:$ZZ$1, 0))</f>
        <v/>
      </c>
      <c r="B2510">
        <f>INDEX(resultados!$A$2:$ZZ$2635, 2504, MATCH($B$2, resultados!$A$1:$ZZ$1, 0))</f>
        <v/>
      </c>
      <c r="C2510">
        <f>INDEX(resultados!$A$2:$ZZ$2635, 2504, MATCH($B$3, resultados!$A$1:$ZZ$1, 0))</f>
        <v/>
      </c>
    </row>
    <row r="2511">
      <c r="A2511">
        <f>INDEX(resultados!$A$2:$ZZ$2635, 2505, MATCH($B$1, resultados!$A$1:$ZZ$1, 0))</f>
        <v/>
      </c>
      <c r="B2511">
        <f>INDEX(resultados!$A$2:$ZZ$2635, 2505, MATCH($B$2, resultados!$A$1:$ZZ$1, 0))</f>
        <v/>
      </c>
      <c r="C2511">
        <f>INDEX(resultados!$A$2:$ZZ$2635, 2505, MATCH($B$3, resultados!$A$1:$ZZ$1, 0))</f>
        <v/>
      </c>
    </row>
    <row r="2512">
      <c r="A2512">
        <f>INDEX(resultados!$A$2:$ZZ$2635, 2506, MATCH($B$1, resultados!$A$1:$ZZ$1, 0))</f>
        <v/>
      </c>
      <c r="B2512">
        <f>INDEX(resultados!$A$2:$ZZ$2635, 2506, MATCH($B$2, resultados!$A$1:$ZZ$1, 0))</f>
        <v/>
      </c>
      <c r="C2512">
        <f>INDEX(resultados!$A$2:$ZZ$2635, 2506, MATCH($B$3, resultados!$A$1:$ZZ$1, 0))</f>
        <v/>
      </c>
    </row>
    <row r="2513">
      <c r="A2513">
        <f>INDEX(resultados!$A$2:$ZZ$2635, 2507, MATCH($B$1, resultados!$A$1:$ZZ$1, 0))</f>
        <v/>
      </c>
      <c r="B2513">
        <f>INDEX(resultados!$A$2:$ZZ$2635, 2507, MATCH($B$2, resultados!$A$1:$ZZ$1, 0))</f>
        <v/>
      </c>
      <c r="C2513">
        <f>INDEX(resultados!$A$2:$ZZ$2635, 2507, MATCH($B$3, resultados!$A$1:$ZZ$1, 0))</f>
        <v/>
      </c>
    </row>
    <row r="2514">
      <c r="A2514">
        <f>INDEX(resultados!$A$2:$ZZ$2635, 2508, MATCH($B$1, resultados!$A$1:$ZZ$1, 0))</f>
        <v/>
      </c>
      <c r="B2514">
        <f>INDEX(resultados!$A$2:$ZZ$2635, 2508, MATCH($B$2, resultados!$A$1:$ZZ$1, 0))</f>
        <v/>
      </c>
      <c r="C2514">
        <f>INDEX(resultados!$A$2:$ZZ$2635, 2508, MATCH($B$3, resultados!$A$1:$ZZ$1, 0))</f>
        <v/>
      </c>
    </row>
    <row r="2515">
      <c r="A2515">
        <f>INDEX(resultados!$A$2:$ZZ$2635, 2509, MATCH($B$1, resultados!$A$1:$ZZ$1, 0))</f>
        <v/>
      </c>
      <c r="B2515">
        <f>INDEX(resultados!$A$2:$ZZ$2635, 2509, MATCH($B$2, resultados!$A$1:$ZZ$1, 0))</f>
        <v/>
      </c>
      <c r="C2515">
        <f>INDEX(resultados!$A$2:$ZZ$2635, 2509, MATCH($B$3, resultados!$A$1:$ZZ$1, 0))</f>
        <v/>
      </c>
    </row>
    <row r="2516">
      <c r="A2516">
        <f>INDEX(resultados!$A$2:$ZZ$2635, 2510, MATCH($B$1, resultados!$A$1:$ZZ$1, 0))</f>
        <v/>
      </c>
      <c r="B2516">
        <f>INDEX(resultados!$A$2:$ZZ$2635, 2510, MATCH($B$2, resultados!$A$1:$ZZ$1, 0))</f>
        <v/>
      </c>
      <c r="C2516">
        <f>INDEX(resultados!$A$2:$ZZ$2635, 2510, MATCH($B$3, resultados!$A$1:$ZZ$1, 0))</f>
        <v/>
      </c>
    </row>
    <row r="2517">
      <c r="A2517">
        <f>INDEX(resultados!$A$2:$ZZ$2635, 2511, MATCH($B$1, resultados!$A$1:$ZZ$1, 0))</f>
        <v/>
      </c>
      <c r="B2517">
        <f>INDEX(resultados!$A$2:$ZZ$2635, 2511, MATCH($B$2, resultados!$A$1:$ZZ$1, 0))</f>
        <v/>
      </c>
      <c r="C2517">
        <f>INDEX(resultados!$A$2:$ZZ$2635, 2511, MATCH($B$3, resultados!$A$1:$ZZ$1, 0))</f>
        <v/>
      </c>
    </row>
    <row r="2518">
      <c r="A2518">
        <f>INDEX(resultados!$A$2:$ZZ$2635, 2512, MATCH($B$1, resultados!$A$1:$ZZ$1, 0))</f>
        <v/>
      </c>
      <c r="B2518">
        <f>INDEX(resultados!$A$2:$ZZ$2635, 2512, MATCH($B$2, resultados!$A$1:$ZZ$1, 0))</f>
        <v/>
      </c>
      <c r="C2518">
        <f>INDEX(resultados!$A$2:$ZZ$2635, 2512, MATCH($B$3, resultados!$A$1:$ZZ$1, 0))</f>
        <v/>
      </c>
    </row>
    <row r="2519">
      <c r="A2519">
        <f>INDEX(resultados!$A$2:$ZZ$2635, 2513, MATCH($B$1, resultados!$A$1:$ZZ$1, 0))</f>
        <v/>
      </c>
      <c r="B2519">
        <f>INDEX(resultados!$A$2:$ZZ$2635, 2513, MATCH($B$2, resultados!$A$1:$ZZ$1, 0))</f>
        <v/>
      </c>
      <c r="C2519">
        <f>INDEX(resultados!$A$2:$ZZ$2635, 2513, MATCH($B$3, resultados!$A$1:$ZZ$1, 0))</f>
        <v/>
      </c>
    </row>
    <row r="2520">
      <c r="A2520">
        <f>INDEX(resultados!$A$2:$ZZ$2635, 2514, MATCH($B$1, resultados!$A$1:$ZZ$1, 0))</f>
        <v/>
      </c>
      <c r="B2520">
        <f>INDEX(resultados!$A$2:$ZZ$2635, 2514, MATCH($B$2, resultados!$A$1:$ZZ$1, 0))</f>
        <v/>
      </c>
      <c r="C2520">
        <f>INDEX(resultados!$A$2:$ZZ$2635, 2514, MATCH($B$3, resultados!$A$1:$ZZ$1, 0))</f>
        <v/>
      </c>
    </row>
    <row r="2521">
      <c r="A2521">
        <f>INDEX(resultados!$A$2:$ZZ$2635, 2515, MATCH($B$1, resultados!$A$1:$ZZ$1, 0))</f>
        <v/>
      </c>
      <c r="B2521">
        <f>INDEX(resultados!$A$2:$ZZ$2635, 2515, MATCH($B$2, resultados!$A$1:$ZZ$1, 0))</f>
        <v/>
      </c>
      <c r="C2521">
        <f>INDEX(resultados!$A$2:$ZZ$2635, 2515, MATCH($B$3, resultados!$A$1:$ZZ$1, 0))</f>
        <v/>
      </c>
    </row>
    <row r="2522">
      <c r="A2522">
        <f>INDEX(resultados!$A$2:$ZZ$2635, 2516, MATCH($B$1, resultados!$A$1:$ZZ$1, 0))</f>
        <v/>
      </c>
      <c r="B2522">
        <f>INDEX(resultados!$A$2:$ZZ$2635, 2516, MATCH($B$2, resultados!$A$1:$ZZ$1, 0))</f>
        <v/>
      </c>
      <c r="C2522">
        <f>INDEX(resultados!$A$2:$ZZ$2635, 2516, MATCH($B$3, resultados!$A$1:$ZZ$1, 0))</f>
        <v/>
      </c>
    </row>
    <row r="2523">
      <c r="A2523">
        <f>INDEX(resultados!$A$2:$ZZ$2635, 2517, MATCH($B$1, resultados!$A$1:$ZZ$1, 0))</f>
        <v/>
      </c>
      <c r="B2523">
        <f>INDEX(resultados!$A$2:$ZZ$2635, 2517, MATCH($B$2, resultados!$A$1:$ZZ$1, 0))</f>
        <v/>
      </c>
      <c r="C2523">
        <f>INDEX(resultados!$A$2:$ZZ$2635, 2517, MATCH($B$3, resultados!$A$1:$ZZ$1, 0))</f>
        <v/>
      </c>
    </row>
    <row r="2524">
      <c r="A2524">
        <f>INDEX(resultados!$A$2:$ZZ$2635, 2518, MATCH($B$1, resultados!$A$1:$ZZ$1, 0))</f>
        <v/>
      </c>
      <c r="B2524">
        <f>INDEX(resultados!$A$2:$ZZ$2635, 2518, MATCH($B$2, resultados!$A$1:$ZZ$1, 0))</f>
        <v/>
      </c>
      <c r="C2524">
        <f>INDEX(resultados!$A$2:$ZZ$2635, 2518, MATCH($B$3, resultados!$A$1:$ZZ$1, 0))</f>
        <v/>
      </c>
    </row>
    <row r="2525">
      <c r="A2525">
        <f>INDEX(resultados!$A$2:$ZZ$2635, 2519, MATCH($B$1, resultados!$A$1:$ZZ$1, 0))</f>
        <v/>
      </c>
      <c r="B2525">
        <f>INDEX(resultados!$A$2:$ZZ$2635, 2519, MATCH($B$2, resultados!$A$1:$ZZ$1, 0))</f>
        <v/>
      </c>
      <c r="C2525">
        <f>INDEX(resultados!$A$2:$ZZ$2635, 2519, MATCH($B$3, resultados!$A$1:$ZZ$1, 0))</f>
        <v/>
      </c>
    </row>
    <row r="2526">
      <c r="A2526">
        <f>INDEX(resultados!$A$2:$ZZ$2635, 2520, MATCH($B$1, resultados!$A$1:$ZZ$1, 0))</f>
        <v/>
      </c>
      <c r="B2526">
        <f>INDEX(resultados!$A$2:$ZZ$2635, 2520, MATCH($B$2, resultados!$A$1:$ZZ$1, 0))</f>
        <v/>
      </c>
      <c r="C2526">
        <f>INDEX(resultados!$A$2:$ZZ$2635, 2520, MATCH($B$3, resultados!$A$1:$ZZ$1, 0))</f>
        <v/>
      </c>
    </row>
    <row r="2527">
      <c r="A2527">
        <f>INDEX(resultados!$A$2:$ZZ$2635, 2521, MATCH($B$1, resultados!$A$1:$ZZ$1, 0))</f>
        <v/>
      </c>
      <c r="B2527">
        <f>INDEX(resultados!$A$2:$ZZ$2635, 2521, MATCH($B$2, resultados!$A$1:$ZZ$1, 0))</f>
        <v/>
      </c>
      <c r="C2527">
        <f>INDEX(resultados!$A$2:$ZZ$2635, 2521, MATCH($B$3, resultados!$A$1:$ZZ$1, 0))</f>
        <v/>
      </c>
    </row>
    <row r="2528">
      <c r="A2528">
        <f>INDEX(resultados!$A$2:$ZZ$2635, 2522, MATCH($B$1, resultados!$A$1:$ZZ$1, 0))</f>
        <v/>
      </c>
      <c r="B2528">
        <f>INDEX(resultados!$A$2:$ZZ$2635, 2522, MATCH($B$2, resultados!$A$1:$ZZ$1, 0))</f>
        <v/>
      </c>
      <c r="C2528">
        <f>INDEX(resultados!$A$2:$ZZ$2635, 2522, MATCH($B$3, resultados!$A$1:$ZZ$1, 0))</f>
        <v/>
      </c>
    </row>
    <row r="2529">
      <c r="A2529">
        <f>INDEX(resultados!$A$2:$ZZ$2635, 2523, MATCH($B$1, resultados!$A$1:$ZZ$1, 0))</f>
        <v/>
      </c>
      <c r="B2529">
        <f>INDEX(resultados!$A$2:$ZZ$2635, 2523, MATCH($B$2, resultados!$A$1:$ZZ$1, 0))</f>
        <v/>
      </c>
      <c r="C2529">
        <f>INDEX(resultados!$A$2:$ZZ$2635, 2523, MATCH($B$3, resultados!$A$1:$ZZ$1, 0))</f>
        <v/>
      </c>
    </row>
    <row r="2530">
      <c r="A2530">
        <f>INDEX(resultados!$A$2:$ZZ$2635, 2524, MATCH($B$1, resultados!$A$1:$ZZ$1, 0))</f>
        <v/>
      </c>
      <c r="B2530">
        <f>INDEX(resultados!$A$2:$ZZ$2635, 2524, MATCH($B$2, resultados!$A$1:$ZZ$1, 0))</f>
        <v/>
      </c>
      <c r="C2530">
        <f>INDEX(resultados!$A$2:$ZZ$2635, 2524, MATCH($B$3, resultados!$A$1:$ZZ$1, 0))</f>
        <v/>
      </c>
    </row>
    <row r="2531">
      <c r="A2531">
        <f>INDEX(resultados!$A$2:$ZZ$2635, 2525, MATCH($B$1, resultados!$A$1:$ZZ$1, 0))</f>
        <v/>
      </c>
      <c r="B2531">
        <f>INDEX(resultados!$A$2:$ZZ$2635, 2525, MATCH($B$2, resultados!$A$1:$ZZ$1, 0))</f>
        <v/>
      </c>
      <c r="C2531">
        <f>INDEX(resultados!$A$2:$ZZ$2635, 2525, MATCH($B$3, resultados!$A$1:$ZZ$1, 0))</f>
        <v/>
      </c>
    </row>
    <row r="2532">
      <c r="A2532">
        <f>INDEX(resultados!$A$2:$ZZ$2635, 2526, MATCH($B$1, resultados!$A$1:$ZZ$1, 0))</f>
        <v/>
      </c>
      <c r="B2532">
        <f>INDEX(resultados!$A$2:$ZZ$2635, 2526, MATCH($B$2, resultados!$A$1:$ZZ$1, 0))</f>
        <v/>
      </c>
      <c r="C2532">
        <f>INDEX(resultados!$A$2:$ZZ$2635, 2526, MATCH($B$3, resultados!$A$1:$ZZ$1, 0))</f>
        <v/>
      </c>
    </row>
    <row r="2533">
      <c r="A2533">
        <f>INDEX(resultados!$A$2:$ZZ$2635, 2527, MATCH($B$1, resultados!$A$1:$ZZ$1, 0))</f>
        <v/>
      </c>
      <c r="B2533">
        <f>INDEX(resultados!$A$2:$ZZ$2635, 2527, MATCH($B$2, resultados!$A$1:$ZZ$1, 0))</f>
        <v/>
      </c>
      <c r="C2533">
        <f>INDEX(resultados!$A$2:$ZZ$2635, 2527, MATCH($B$3, resultados!$A$1:$ZZ$1, 0))</f>
        <v/>
      </c>
    </row>
    <row r="2534">
      <c r="A2534">
        <f>INDEX(resultados!$A$2:$ZZ$2635, 2528, MATCH($B$1, resultados!$A$1:$ZZ$1, 0))</f>
        <v/>
      </c>
      <c r="B2534">
        <f>INDEX(resultados!$A$2:$ZZ$2635, 2528, MATCH($B$2, resultados!$A$1:$ZZ$1, 0))</f>
        <v/>
      </c>
      <c r="C2534">
        <f>INDEX(resultados!$A$2:$ZZ$2635, 2528, MATCH($B$3, resultados!$A$1:$ZZ$1, 0))</f>
        <v/>
      </c>
    </row>
    <row r="2535">
      <c r="A2535">
        <f>INDEX(resultados!$A$2:$ZZ$2635, 2529, MATCH($B$1, resultados!$A$1:$ZZ$1, 0))</f>
        <v/>
      </c>
      <c r="B2535">
        <f>INDEX(resultados!$A$2:$ZZ$2635, 2529, MATCH($B$2, resultados!$A$1:$ZZ$1, 0))</f>
        <v/>
      </c>
      <c r="C2535">
        <f>INDEX(resultados!$A$2:$ZZ$2635, 2529, MATCH($B$3, resultados!$A$1:$ZZ$1, 0))</f>
        <v/>
      </c>
    </row>
    <row r="2536">
      <c r="A2536">
        <f>INDEX(resultados!$A$2:$ZZ$2635, 2530, MATCH($B$1, resultados!$A$1:$ZZ$1, 0))</f>
        <v/>
      </c>
      <c r="B2536">
        <f>INDEX(resultados!$A$2:$ZZ$2635, 2530, MATCH($B$2, resultados!$A$1:$ZZ$1, 0))</f>
        <v/>
      </c>
      <c r="C2536">
        <f>INDEX(resultados!$A$2:$ZZ$2635, 2530, MATCH($B$3, resultados!$A$1:$ZZ$1, 0))</f>
        <v/>
      </c>
    </row>
    <row r="2537">
      <c r="A2537">
        <f>INDEX(resultados!$A$2:$ZZ$2635, 2531, MATCH($B$1, resultados!$A$1:$ZZ$1, 0))</f>
        <v/>
      </c>
      <c r="B2537">
        <f>INDEX(resultados!$A$2:$ZZ$2635, 2531, MATCH($B$2, resultados!$A$1:$ZZ$1, 0))</f>
        <v/>
      </c>
      <c r="C2537">
        <f>INDEX(resultados!$A$2:$ZZ$2635, 2531, MATCH($B$3, resultados!$A$1:$ZZ$1, 0))</f>
        <v/>
      </c>
    </row>
    <row r="2538">
      <c r="A2538">
        <f>INDEX(resultados!$A$2:$ZZ$2635, 2532, MATCH($B$1, resultados!$A$1:$ZZ$1, 0))</f>
        <v/>
      </c>
      <c r="B2538">
        <f>INDEX(resultados!$A$2:$ZZ$2635, 2532, MATCH($B$2, resultados!$A$1:$ZZ$1, 0))</f>
        <v/>
      </c>
      <c r="C2538">
        <f>INDEX(resultados!$A$2:$ZZ$2635, 2532, MATCH($B$3, resultados!$A$1:$ZZ$1, 0))</f>
        <v/>
      </c>
    </row>
    <row r="2539">
      <c r="A2539">
        <f>INDEX(resultados!$A$2:$ZZ$2635, 2533, MATCH($B$1, resultados!$A$1:$ZZ$1, 0))</f>
        <v/>
      </c>
      <c r="B2539">
        <f>INDEX(resultados!$A$2:$ZZ$2635, 2533, MATCH($B$2, resultados!$A$1:$ZZ$1, 0))</f>
        <v/>
      </c>
      <c r="C2539">
        <f>INDEX(resultados!$A$2:$ZZ$2635, 2533, MATCH($B$3, resultados!$A$1:$ZZ$1, 0))</f>
        <v/>
      </c>
    </row>
    <row r="2540">
      <c r="A2540">
        <f>INDEX(resultados!$A$2:$ZZ$2635, 2534, MATCH($B$1, resultados!$A$1:$ZZ$1, 0))</f>
        <v/>
      </c>
      <c r="B2540">
        <f>INDEX(resultados!$A$2:$ZZ$2635, 2534, MATCH($B$2, resultados!$A$1:$ZZ$1, 0))</f>
        <v/>
      </c>
      <c r="C2540">
        <f>INDEX(resultados!$A$2:$ZZ$2635, 2534, MATCH($B$3, resultados!$A$1:$ZZ$1, 0))</f>
        <v/>
      </c>
    </row>
    <row r="2541">
      <c r="A2541">
        <f>INDEX(resultados!$A$2:$ZZ$2635, 2535, MATCH($B$1, resultados!$A$1:$ZZ$1, 0))</f>
        <v/>
      </c>
      <c r="B2541">
        <f>INDEX(resultados!$A$2:$ZZ$2635, 2535, MATCH($B$2, resultados!$A$1:$ZZ$1, 0))</f>
        <v/>
      </c>
      <c r="C2541">
        <f>INDEX(resultados!$A$2:$ZZ$2635, 2535, MATCH($B$3, resultados!$A$1:$ZZ$1, 0))</f>
        <v/>
      </c>
    </row>
    <row r="2542">
      <c r="A2542">
        <f>INDEX(resultados!$A$2:$ZZ$2635, 2536, MATCH($B$1, resultados!$A$1:$ZZ$1, 0))</f>
        <v/>
      </c>
      <c r="B2542">
        <f>INDEX(resultados!$A$2:$ZZ$2635, 2536, MATCH($B$2, resultados!$A$1:$ZZ$1, 0))</f>
        <v/>
      </c>
      <c r="C2542">
        <f>INDEX(resultados!$A$2:$ZZ$2635, 2536, MATCH($B$3, resultados!$A$1:$ZZ$1, 0))</f>
        <v/>
      </c>
    </row>
    <row r="2543">
      <c r="A2543">
        <f>INDEX(resultados!$A$2:$ZZ$2635, 2537, MATCH($B$1, resultados!$A$1:$ZZ$1, 0))</f>
        <v/>
      </c>
      <c r="B2543">
        <f>INDEX(resultados!$A$2:$ZZ$2635, 2537, MATCH($B$2, resultados!$A$1:$ZZ$1, 0))</f>
        <v/>
      </c>
      <c r="C2543">
        <f>INDEX(resultados!$A$2:$ZZ$2635, 2537, MATCH($B$3, resultados!$A$1:$ZZ$1, 0))</f>
        <v/>
      </c>
    </row>
    <row r="2544">
      <c r="A2544">
        <f>INDEX(resultados!$A$2:$ZZ$2635, 2538, MATCH($B$1, resultados!$A$1:$ZZ$1, 0))</f>
        <v/>
      </c>
      <c r="B2544">
        <f>INDEX(resultados!$A$2:$ZZ$2635, 2538, MATCH($B$2, resultados!$A$1:$ZZ$1, 0))</f>
        <v/>
      </c>
      <c r="C2544">
        <f>INDEX(resultados!$A$2:$ZZ$2635, 2538, MATCH($B$3, resultados!$A$1:$ZZ$1, 0))</f>
        <v/>
      </c>
    </row>
    <row r="2545">
      <c r="A2545">
        <f>INDEX(resultados!$A$2:$ZZ$2635, 2539, MATCH($B$1, resultados!$A$1:$ZZ$1, 0))</f>
        <v/>
      </c>
      <c r="B2545">
        <f>INDEX(resultados!$A$2:$ZZ$2635, 2539, MATCH($B$2, resultados!$A$1:$ZZ$1, 0))</f>
        <v/>
      </c>
      <c r="C2545">
        <f>INDEX(resultados!$A$2:$ZZ$2635, 2539, MATCH($B$3, resultados!$A$1:$ZZ$1, 0))</f>
        <v/>
      </c>
    </row>
    <row r="2546">
      <c r="A2546">
        <f>INDEX(resultados!$A$2:$ZZ$2635, 2540, MATCH($B$1, resultados!$A$1:$ZZ$1, 0))</f>
        <v/>
      </c>
      <c r="B2546">
        <f>INDEX(resultados!$A$2:$ZZ$2635, 2540, MATCH($B$2, resultados!$A$1:$ZZ$1, 0))</f>
        <v/>
      </c>
      <c r="C2546">
        <f>INDEX(resultados!$A$2:$ZZ$2635, 2540, MATCH($B$3, resultados!$A$1:$ZZ$1, 0))</f>
        <v/>
      </c>
    </row>
    <row r="2547">
      <c r="A2547">
        <f>INDEX(resultados!$A$2:$ZZ$2635, 2541, MATCH($B$1, resultados!$A$1:$ZZ$1, 0))</f>
        <v/>
      </c>
      <c r="B2547">
        <f>INDEX(resultados!$A$2:$ZZ$2635, 2541, MATCH($B$2, resultados!$A$1:$ZZ$1, 0))</f>
        <v/>
      </c>
      <c r="C2547">
        <f>INDEX(resultados!$A$2:$ZZ$2635, 2541, MATCH($B$3, resultados!$A$1:$ZZ$1, 0))</f>
        <v/>
      </c>
    </row>
    <row r="2548">
      <c r="A2548">
        <f>INDEX(resultados!$A$2:$ZZ$2635, 2542, MATCH($B$1, resultados!$A$1:$ZZ$1, 0))</f>
        <v/>
      </c>
      <c r="B2548">
        <f>INDEX(resultados!$A$2:$ZZ$2635, 2542, MATCH($B$2, resultados!$A$1:$ZZ$1, 0))</f>
        <v/>
      </c>
      <c r="C2548">
        <f>INDEX(resultados!$A$2:$ZZ$2635, 2542, MATCH($B$3, resultados!$A$1:$ZZ$1, 0))</f>
        <v/>
      </c>
    </row>
    <row r="2549">
      <c r="A2549">
        <f>INDEX(resultados!$A$2:$ZZ$2635, 2543, MATCH($B$1, resultados!$A$1:$ZZ$1, 0))</f>
        <v/>
      </c>
      <c r="B2549">
        <f>INDEX(resultados!$A$2:$ZZ$2635, 2543, MATCH($B$2, resultados!$A$1:$ZZ$1, 0))</f>
        <v/>
      </c>
      <c r="C2549">
        <f>INDEX(resultados!$A$2:$ZZ$2635, 2543, MATCH($B$3, resultados!$A$1:$ZZ$1, 0))</f>
        <v/>
      </c>
    </row>
    <row r="2550">
      <c r="A2550">
        <f>INDEX(resultados!$A$2:$ZZ$2635, 2544, MATCH($B$1, resultados!$A$1:$ZZ$1, 0))</f>
        <v/>
      </c>
      <c r="B2550">
        <f>INDEX(resultados!$A$2:$ZZ$2635, 2544, MATCH($B$2, resultados!$A$1:$ZZ$1, 0))</f>
        <v/>
      </c>
      <c r="C2550">
        <f>INDEX(resultados!$A$2:$ZZ$2635, 2544, MATCH($B$3, resultados!$A$1:$ZZ$1, 0))</f>
        <v/>
      </c>
    </row>
    <row r="2551">
      <c r="A2551">
        <f>INDEX(resultados!$A$2:$ZZ$2635, 2545, MATCH($B$1, resultados!$A$1:$ZZ$1, 0))</f>
        <v/>
      </c>
      <c r="B2551">
        <f>INDEX(resultados!$A$2:$ZZ$2635, 2545, MATCH($B$2, resultados!$A$1:$ZZ$1, 0))</f>
        <v/>
      </c>
      <c r="C2551">
        <f>INDEX(resultados!$A$2:$ZZ$2635, 2545, MATCH($B$3, resultados!$A$1:$ZZ$1, 0))</f>
        <v/>
      </c>
    </row>
    <row r="2552">
      <c r="A2552">
        <f>INDEX(resultados!$A$2:$ZZ$2635, 2546, MATCH($B$1, resultados!$A$1:$ZZ$1, 0))</f>
        <v/>
      </c>
      <c r="B2552">
        <f>INDEX(resultados!$A$2:$ZZ$2635, 2546, MATCH($B$2, resultados!$A$1:$ZZ$1, 0))</f>
        <v/>
      </c>
      <c r="C2552">
        <f>INDEX(resultados!$A$2:$ZZ$2635, 2546, MATCH($B$3, resultados!$A$1:$ZZ$1, 0))</f>
        <v/>
      </c>
    </row>
    <row r="2553">
      <c r="A2553">
        <f>INDEX(resultados!$A$2:$ZZ$2635, 2547, MATCH($B$1, resultados!$A$1:$ZZ$1, 0))</f>
        <v/>
      </c>
      <c r="B2553">
        <f>INDEX(resultados!$A$2:$ZZ$2635, 2547, MATCH($B$2, resultados!$A$1:$ZZ$1, 0))</f>
        <v/>
      </c>
      <c r="C2553">
        <f>INDEX(resultados!$A$2:$ZZ$2635, 2547, MATCH($B$3, resultados!$A$1:$ZZ$1, 0))</f>
        <v/>
      </c>
    </row>
    <row r="2554">
      <c r="A2554">
        <f>INDEX(resultados!$A$2:$ZZ$2635, 2548, MATCH($B$1, resultados!$A$1:$ZZ$1, 0))</f>
        <v/>
      </c>
      <c r="B2554">
        <f>INDEX(resultados!$A$2:$ZZ$2635, 2548, MATCH($B$2, resultados!$A$1:$ZZ$1, 0))</f>
        <v/>
      </c>
      <c r="C2554">
        <f>INDEX(resultados!$A$2:$ZZ$2635, 2548, MATCH($B$3, resultados!$A$1:$ZZ$1, 0))</f>
        <v/>
      </c>
    </row>
    <row r="2555">
      <c r="A2555">
        <f>INDEX(resultados!$A$2:$ZZ$2635, 2549, MATCH($B$1, resultados!$A$1:$ZZ$1, 0))</f>
        <v/>
      </c>
      <c r="B2555">
        <f>INDEX(resultados!$A$2:$ZZ$2635, 2549, MATCH($B$2, resultados!$A$1:$ZZ$1, 0))</f>
        <v/>
      </c>
      <c r="C2555">
        <f>INDEX(resultados!$A$2:$ZZ$2635, 2549, MATCH($B$3, resultados!$A$1:$ZZ$1, 0))</f>
        <v/>
      </c>
    </row>
    <row r="2556">
      <c r="A2556">
        <f>INDEX(resultados!$A$2:$ZZ$2635, 2550, MATCH($B$1, resultados!$A$1:$ZZ$1, 0))</f>
        <v/>
      </c>
      <c r="B2556">
        <f>INDEX(resultados!$A$2:$ZZ$2635, 2550, MATCH($B$2, resultados!$A$1:$ZZ$1, 0))</f>
        <v/>
      </c>
      <c r="C2556">
        <f>INDEX(resultados!$A$2:$ZZ$2635, 2550, MATCH($B$3, resultados!$A$1:$ZZ$1, 0))</f>
        <v/>
      </c>
    </row>
    <row r="2557">
      <c r="A2557">
        <f>INDEX(resultados!$A$2:$ZZ$2635, 2551, MATCH($B$1, resultados!$A$1:$ZZ$1, 0))</f>
        <v/>
      </c>
      <c r="B2557">
        <f>INDEX(resultados!$A$2:$ZZ$2635, 2551, MATCH($B$2, resultados!$A$1:$ZZ$1, 0))</f>
        <v/>
      </c>
      <c r="C2557">
        <f>INDEX(resultados!$A$2:$ZZ$2635, 2551, MATCH($B$3, resultados!$A$1:$ZZ$1, 0))</f>
        <v/>
      </c>
    </row>
    <row r="2558">
      <c r="A2558">
        <f>INDEX(resultados!$A$2:$ZZ$2635, 2552, MATCH($B$1, resultados!$A$1:$ZZ$1, 0))</f>
        <v/>
      </c>
      <c r="B2558">
        <f>INDEX(resultados!$A$2:$ZZ$2635, 2552, MATCH($B$2, resultados!$A$1:$ZZ$1, 0))</f>
        <v/>
      </c>
      <c r="C2558">
        <f>INDEX(resultados!$A$2:$ZZ$2635, 2552, MATCH($B$3, resultados!$A$1:$ZZ$1, 0))</f>
        <v/>
      </c>
    </row>
    <row r="2559">
      <c r="A2559">
        <f>INDEX(resultados!$A$2:$ZZ$2635, 2553, MATCH($B$1, resultados!$A$1:$ZZ$1, 0))</f>
        <v/>
      </c>
      <c r="B2559">
        <f>INDEX(resultados!$A$2:$ZZ$2635, 2553, MATCH($B$2, resultados!$A$1:$ZZ$1, 0))</f>
        <v/>
      </c>
      <c r="C2559">
        <f>INDEX(resultados!$A$2:$ZZ$2635, 2553, MATCH($B$3, resultados!$A$1:$ZZ$1, 0))</f>
        <v/>
      </c>
    </row>
    <row r="2560">
      <c r="A2560">
        <f>INDEX(resultados!$A$2:$ZZ$2635, 2554, MATCH($B$1, resultados!$A$1:$ZZ$1, 0))</f>
        <v/>
      </c>
      <c r="B2560">
        <f>INDEX(resultados!$A$2:$ZZ$2635, 2554, MATCH($B$2, resultados!$A$1:$ZZ$1, 0))</f>
        <v/>
      </c>
      <c r="C2560">
        <f>INDEX(resultados!$A$2:$ZZ$2635, 2554, MATCH($B$3, resultados!$A$1:$ZZ$1, 0))</f>
        <v/>
      </c>
    </row>
    <row r="2561">
      <c r="A2561">
        <f>INDEX(resultados!$A$2:$ZZ$2635, 2555, MATCH($B$1, resultados!$A$1:$ZZ$1, 0))</f>
        <v/>
      </c>
      <c r="B2561">
        <f>INDEX(resultados!$A$2:$ZZ$2635, 2555, MATCH($B$2, resultados!$A$1:$ZZ$1, 0))</f>
        <v/>
      </c>
      <c r="C2561">
        <f>INDEX(resultados!$A$2:$ZZ$2635, 2555, MATCH($B$3, resultados!$A$1:$ZZ$1, 0))</f>
        <v/>
      </c>
    </row>
    <row r="2562">
      <c r="A2562">
        <f>INDEX(resultados!$A$2:$ZZ$2635, 2556, MATCH($B$1, resultados!$A$1:$ZZ$1, 0))</f>
        <v/>
      </c>
      <c r="B2562">
        <f>INDEX(resultados!$A$2:$ZZ$2635, 2556, MATCH($B$2, resultados!$A$1:$ZZ$1, 0))</f>
        <v/>
      </c>
      <c r="C2562">
        <f>INDEX(resultados!$A$2:$ZZ$2635, 2556, MATCH($B$3, resultados!$A$1:$ZZ$1, 0))</f>
        <v/>
      </c>
    </row>
    <row r="2563">
      <c r="A2563">
        <f>INDEX(resultados!$A$2:$ZZ$2635, 2557, MATCH($B$1, resultados!$A$1:$ZZ$1, 0))</f>
        <v/>
      </c>
      <c r="B2563">
        <f>INDEX(resultados!$A$2:$ZZ$2635, 2557, MATCH($B$2, resultados!$A$1:$ZZ$1, 0))</f>
        <v/>
      </c>
      <c r="C2563">
        <f>INDEX(resultados!$A$2:$ZZ$2635, 2557, MATCH($B$3, resultados!$A$1:$ZZ$1, 0))</f>
        <v/>
      </c>
    </row>
    <row r="2564">
      <c r="A2564">
        <f>INDEX(resultados!$A$2:$ZZ$2635, 2558, MATCH($B$1, resultados!$A$1:$ZZ$1, 0))</f>
        <v/>
      </c>
      <c r="B2564">
        <f>INDEX(resultados!$A$2:$ZZ$2635, 2558, MATCH($B$2, resultados!$A$1:$ZZ$1, 0))</f>
        <v/>
      </c>
      <c r="C2564">
        <f>INDEX(resultados!$A$2:$ZZ$2635, 2558, MATCH($B$3, resultados!$A$1:$ZZ$1, 0))</f>
        <v/>
      </c>
    </row>
    <row r="2565">
      <c r="A2565">
        <f>INDEX(resultados!$A$2:$ZZ$2635, 2559, MATCH($B$1, resultados!$A$1:$ZZ$1, 0))</f>
        <v/>
      </c>
      <c r="B2565">
        <f>INDEX(resultados!$A$2:$ZZ$2635, 2559, MATCH($B$2, resultados!$A$1:$ZZ$1, 0))</f>
        <v/>
      </c>
      <c r="C2565">
        <f>INDEX(resultados!$A$2:$ZZ$2635, 2559, MATCH($B$3, resultados!$A$1:$ZZ$1, 0))</f>
        <v/>
      </c>
    </row>
    <row r="2566">
      <c r="A2566">
        <f>INDEX(resultados!$A$2:$ZZ$2635, 2560, MATCH($B$1, resultados!$A$1:$ZZ$1, 0))</f>
        <v/>
      </c>
      <c r="B2566">
        <f>INDEX(resultados!$A$2:$ZZ$2635, 2560, MATCH($B$2, resultados!$A$1:$ZZ$1, 0))</f>
        <v/>
      </c>
      <c r="C2566">
        <f>INDEX(resultados!$A$2:$ZZ$2635, 2560, MATCH($B$3, resultados!$A$1:$ZZ$1, 0))</f>
        <v/>
      </c>
    </row>
    <row r="2567">
      <c r="A2567">
        <f>INDEX(resultados!$A$2:$ZZ$2635, 2561, MATCH($B$1, resultados!$A$1:$ZZ$1, 0))</f>
        <v/>
      </c>
      <c r="B2567">
        <f>INDEX(resultados!$A$2:$ZZ$2635, 2561, MATCH($B$2, resultados!$A$1:$ZZ$1, 0))</f>
        <v/>
      </c>
      <c r="C2567">
        <f>INDEX(resultados!$A$2:$ZZ$2635, 2561, MATCH($B$3, resultados!$A$1:$ZZ$1, 0))</f>
        <v/>
      </c>
    </row>
    <row r="2568">
      <c r="A2568">
        <f>INDEX(resultados!$A$2:$ZZ$2635, 2562, MATCH($B$1, resultados!$A$1:$ZZ$1, 0))</f>
        <v/>
      </c>
      <c r="B2568">
        <f>INDEX(resultados!$A$2:$ZZ$2635, 2562, MATCH($B$2, resultados!$A$1:$ZZ$1, 0))</f>
        <v/>
      </c>
      <c r="C2568">
        <f>INDEX(resultados!$A$2:$ZZ$2635, 2562, MATCH($B$3, resultados!$A$1:$ZZ$1, 0))</f>
        <v/>
      </c>
    </row>
    <row r="2569">
      <c r="A2569">
        <f>INDEX(resultados!$A$2:$ZZ$2635, 2563, MATCH($B$1, resultados!$A$1:$ZZ$1, 0))</f>
        <v/>
      </c>
      <c r="B2569">
        <f>INDEX(resultados!$A$2:$ZZ$2635, 2563, MATCH($B$2, resultados!$A$1:$ZZ$1, 0))</f>
        <v/>
      </c>
      <c r="C2569">
        <f>INDEX(resultados!$A$2:$ZZ$2635, 2563, MATCH($B$3, resultados!$A$1:$ZZ$1, 0))</f>
        <v/>
      </c>
    </row>
    <row r="2570">
      <c r="A2570">
        <f>INDEX(resultados!$A$2:$ZZ$2635, 2564, MATCH($B$1, resultados!$A$1:$ZZ$1, 0))</f>
        <v/>
      </c>
      <c r="B2570">
        <f>INDEX(resultados!$A$2:$ZZ$2635, 2564, MATCH($B$2, resultados!$A$1:$ZZ$1, 0))</f>
        <v/>
      </c>
      <c r="C2570">
        <f>INDEX(resultados!$A$2:$ZZ$2635, 2564, MATCH($B$3, resultados!$A$1:$ZZ$1, 0))</f>
        <v/>
      </c>
    </row>
    <row r="2571">
      <c r="A2571">
        <f>INDEX(resultados!$A$2:$ZZ$2635, 2565, MATCH($B$1, resultados!$A$1:$ZZ$1, 0))</f>
        <v/>
      </c>
      <c r="B2571">
        <f>INDEX(resultados!$A$2:$ZZ$2635, 2565, MATCH($B$2, resultados!$A$1:$ZZ$1, 0))</f>
        <v/>
      </c>
      <c r="C2571">
        <f>INDEX(resultados!$A$2:$ZZ$2635, 2565, MATCH($B$3, resultados!$A$1:$ZZ$1, 0))</f>
        <v/>
      </c>
    </row>
    <row r="2572">
      <c r="A2572">
        <f>INDEX(resultados!$A$2:$ZZ$2635, 2566, MATCH($B$1, resultados!$A$1:$ZZ$1, 0))</f>
        <v/>
      </c>
      <c r="B2572">
        <f>INDEX(resultados!$A$2:$ZZ$2635, 2566, MATCH($B$2, resultados!$A$1:$ZZ$1, 0))</f>
        <v/>
      </c>
      <c r="C2572">
        <f>INDEX(resultados!$A$2:$ZZ$2635, 2566, MATCH($B$3, resultados!$A$1:$ZZ$1, 0))</f>
        <v/>
      </c>
    </row>
    <row r="2573">
      <c r="A2573">
        <f>INDEX(resultados!$A$2:$ZZ$2635, 2567, MATCH($B$1, resultados!$A$1:$ZZ$1, 0))</f>
        <v/>
      </c>
      <c r="B2573">
        <f>INDEX(resultados!$A$2:$ZZ$2635, 2567, MATCH($B$2, resultados!$A$1:$ZZ$1, 0))</f>
        <v/>
      </c>
      <c r="C2573">
        <f>INDEX(resultados!$A$2:$ZZ$2635, 2567, MATCH($B$3, resultados!$A$1:$ZZ$1, 0))</f>
        <v/>
      </c>
    </row>
    <row r="2574">
      <c r="A2574">
        <f>INDEX(resultados!$A$2:$ZZ$2635, 2568, MATCH($B$1, resultados!$A$1:$ZZ$1, 0))</f>
        <v/>
      </c>
      <c r="B2574">
        <f>INDEX(resultados!$A$2:$ZZ$2635, 2568, MATCH($B$2, resultados!$A$1:$ZZ$1, 0))</f>
        <v/>
      </c>
      <c r="C2574">
        <f>INDEX(resultados!$A$2:$ZZ$2635, 2568, MATCH($B$3, resultados!$A$1:$ZZ$1, 0))</f>
        <v/>
      </c>
    </row>
    <row r="2575">
      <c r="A2575">
        <f>INDEX(resultados!$A$2:$ZZ$2635, 2569, MATCH($B$1, resultados!$A$1:$ZZ$1, 0))</f>
        <v/>
      </c>
      <c r="B2575">
        <f>INDEX(resultados!$A$2:$ZZ$2635, 2569, MATCH($B$2, resultados!$A$1:$ZZ$1, 0))</f>
        <v/>
      </c>
      <c r="C2575">
        <f>INDEX(resultados!$A$2:$ZZ$2635, 2569, MATCH($B$3, resultados!$A$1:$ZZ$1, 0))</f>
        <v/>
      </c>
    </row>
    <row r="2576">
      <c r="A2576">
        <f>INDEX(resultados!$A$2:$ZZ$2635, 2570, MATCH($B$1, resultados!$A$1:$ZZ$1, 0))</f>
        <v/>
      </c>
      <c r="B2576">
        <f>INDEX(resultados!$A$2:$ZZ$2635, 2570, MATCH($B$2, resultados!$A$1:$ZZ$1, 0))</f>
        <v/>
      </c>
      <c r="C2576">
        <f>INDEX(resultados!$A$2:$ZZ$2635, 2570, MATCH($B$3, resultados!$A$1:$ZZ$1, 0))</f>
        <v/>
      </c>
    </row>
    <row r="2577">
      <c r="A2577">
        <f>INDEX(resultados!$A$2:$ZZ$2635, 2571, MATCH($B$1, resultados!$A$1:$ZZ$1, 0))</f>
        <v/>
      </c>
      <c r="B2577">
        <f>INDEX(resultados!$A$2:$ZZ$2635, 2571, MATCH($B$2, resultados!$A$1:$ZZ$1, 0))</f>
        <v/>
      </c>
      <c r="C2577">
        <f>INDEX(resultados!$A$2:$ZZ$2635, 2571, MATCH($B$3, resultados!$A$1:$ZZ$1, 0))</f>
        <v/>
      </c>
    </row>
    <row r="2578">
      <c r="A2578">
        <f>INDEX(resultados!$A$2:$ZZ$2635, 2572, MATCH($B$1, resultados!$A$1:$ZZ$1, 0))</f>
        <v/>
      </c>
      <c r="B2578">
        <f>INDEX(resultados!$A$2:$ZZ$2635, 2572, MATCH($B$2, resultados!$A$1:$ZZ$1, 0))</f>
        <v/>
      </c>
      <c r="C2578">
        <f>INDEX(resultados!$A$2:$ZZ$2635, 2572, MATCH($B$3, resultados!$A$1:$ZZ$1, 0))</f>
        <v/>
      </c>
    </row>
    <row r="2579">
      <c r="A2579">
        <f>INDEX(resultados!$A$2:$ZZ$2635, 2573, MATCH($B$1, resultados!$A$1:$ZZ$1, 0))</f>
        <v/>
      </c>
      <c r="B2579">
        <f>INDEX(resultados!$A$2:$ZZ$2635, 2573, MATCH($B$2, resultados!$A$1:$ZZ$1, 0))</f>
        <v/>
      </c>
      <c r="C2579">
        <f>INDEX(resultados!$A$2:$ZZ$2635, 2573, MATCH($B$3, resultados!$A$1:$ZZ$1, 0))</f>
        <v/>
      </c>
    </row>
    <row r="2580">
      <c r="A2580">
        <f>INDEX(resultados!$A$2:$ZZ$2635, 2574, MATCH($B$1, resultados!$A$1:$ZZ$1, 0))</f>
        <v/>
      </c>
      <c r="B2580">
        <f>INDEX(resultados!$A$2:$ZZ$2635, 2574, MATCH($B$2, resultados!$A$1:$ZZ$1, 0))</f>
        <v/>
      </c>
      <c r="C2580">
        <f>INDEX(resultados!$A$2:$ZZ$2635, 2574, MATCH($B$3, resultados!$A$1:$ZZ$1, 0))</f>
        <v/>
      </c>
    </row>
    <row r="2581">
      <c r="A2581">
        <f>INDEX(resultados!$A$2:$ZZ$2635, 2575, MATCH($B$1, resultados!$A$1:$ZZ$1, 0))</f>
        <v/>
      </c>
      <c r="B2581">
        <f>INDEX(resultados!$A$2:$ZZ$2635, 2575, MATCH($B$2, resultados!$A$1:$ZZ$1, 0))</f>
        <v/>
      </c>
      <c r="C2581">
        <f>INDEX(resultados!$A$2:$ZZ$2635, 2575, MATCH($B$3, resultados!$A$1:$ZZ$1, 0))</f>
        <v/>
      </c>
    </row>
    <row r="2582">
      <c r="A2582">
        <f>INDEX(resultados!$A$2:$ZZ$2635, 2576, MATCH($B$1, resultados!$A$1:$ZZ$1, 0))</f>
        <v/>
      </c>
      <c r="B2582">
        <f>INDEX(resultados!$A$2:$ZZ$2635, 2576, MATCH($B$2, resultados!$A$1:$ZZ$1, 0))</f>
        <v/>
      </c>
      <c r="C2582">
        <f>INDEX(resultados!$A$2:$ZZ$2635, 2576, MATCH($B$3, resultados!$A$1:$ZZ$1, 0))</f>
        <v/>
      </c>
    </row>
    <row r="2583">
      <c r="A2583">
        <f>INDEX(resultados!$A$2:$ZZ$2635, 2577, MATCH($B$1, resultados!$A$1:$ZZ$1, 0))</f>
        <v/>
      </c>
      <c r="B2583">
        <f>INDEX(resultados!$A$2:$ZZ$2635, 2577, MATCH($B$2, resultados!$A$1:$ZZ$1, 0))</f>
        <v/>
      </c>
      <c r="C2583">
        <f>INDEX(resultados!$A$2:$ZZ$2635, 2577, MATCH($B$3, resultados!$A$1:$ZZ$1, 0))</f>
        <v/>
      </c>
    </row>
    <row r="2584">
      <c r="A2584">
        <f>INDEX(resultados!$A$2:$ZZ$2635, 2578, MATCH($B$1, resultados!$A$1:$ZZ$1, 0))</f>
        <v/>
      </c>
      <c r="B2584">
        <f>INDEX(resultados!$A$2:$ZZ$2635, 2578, MATCH($B$2, resultados!$A$1:$ZZ$1, 0))</f>
        <v/>
      </c>
      <c r="C2584">
        <f>INDEX(resultados!$A$2:$ZZ$2635, 2578, MATCH($B$3, resultados!$A$1:$ZZ$1, 0))</f>
        <v/>
      </c>
    </row>
    <row r="2585">
      <c r="A2585">
        <f>INDEX(resultados!$A$2:$ZZ$2635, 2579, MATCH($B$1, resultados!$A$1:$ZZ$1, 0))</f>
        <v/>
      </c>
      <c r="B2585">
        <f>INDEX(resultados!$A$2:$ZZ$2635, 2579, MATCH($B$2, resultados!$A$1:$ZZ$1, 0))</f>
        <v/>
      </c>
      <c r="C2585">
        <f>INDEX(resultados!$A$2:$ZZ$2635, 2579, MATCH($B$3, resultados!$A$1:$ZZ$1, 0))</f>
        <v/>
      </c>
    </row>
    <row r="2586">
      <c r="A2586">
        <f>INDEX(resultados!$A$2:$ZZ$2635, 2580, MATCH($B$1, resultados!$A$1:$ZZ$1, 0))</f>
        <v/>
      </c>
      <c r="B2586">
        <f>INDEX(resultados!$A$2:$ZZ$2635, 2580, MATCH($B$2, resultados!$A$1:$ZZ$1, 0))</f>
        <v/>
      </c>
      <c r="C2586">
        <f>INDEX(resultados!$A$2:$ZZ$2635, 2580, MATCH($B$3, resultados!$A$1:$ZZ$1, 0))</f>
        <v/>
      </c>
    </row>
    <row r="2587">
      <c r="A2587">
        <f>INDEX(resultados!$A$2:$ZZ$2635, 2581, MATCH($B$1, resultados!$A$1:$ZZ$1, 0))</f>
        <v/>
      </c>
      <c r="B2587">
        <f>INDEX(resultados!$A$2:$ZZ$2635, 2581, MATCH($B$2, resultados!$A$1:$ZZ$1, 0))</f>
        <v/>
      </c>
      <c r="C2587">
        <f>INDEX(resultados!$A$2:$ZZ$2635, 2581, MATCH($B$3, resultados!$A$1:$ZZ$1, 0))</f>
        <v/>
      </c>
    </row>
    <row r="2588">
      <c r="A2588">
        <f>INDEX(resultados!$A$2:$ZZ$2635, 2582, MATCH($B$1, resultados!$A$1:$ZZ$1, 0))</f>
        <v/>
      </c>
      <c r="B2588">
        <f>INDEX(resultados!$A$2:$ZZ$2635, 2582, MATCH($B$2, resultados!$A$1:$ZZ$1, 0))</f>
        <v/>
      </c>
      <c r="C2588">
        <f>INDEX(resultados!$A$2:$ZZ$2635, 2582, MATCH($B$3, resultados!$A$1:$ZZ$1, 0))</f>
        <v/>
      </c>
    </row>
    <row r="2589">
      <c r="A2589">
        <f>INDEX(resultados!$A$2:$ZZ$2635, 2583, MATCH($B$1, resultados!$A$1:$ZZ$1, 0))</f>
        <v/>
      </c>
      <c r="B2589">
        <f>INDEX(resultados!$A$2:$ZZ$2635, 2583, MATCH($B$2, resultados!$A$1:$ZZ$1, 0))</f>
        <v/>
      </c>
      <c r="C2589">
        <f>INDEX(resultados!$A$2:$ZZ$2635, 2583, MATCH($B$3, resultados!$A$1:$ZZ$1, 0))</f>
        <v/>
      </c>
    </row>
    <row r="2590">
      <c r="A2590">
        <f>INDEX(resultados!$A$2:$ZZ$2635, 2584, MATCH($B$1, resultados!$A$1:$ZZ$1, 0))</f>
        <v/>
      </c>
      <c r="B2590">
        <f>INDEX(resultados!$A$2:$ZZ$2635, 2584, MATCH($B$2, resultados!$A$1:$ZZ$1, 0))</f>
        <v/>
      </c>
      <c r="C2590">
        <f>INDEX(resultados!$A$2:$ZZ$2635, 2584, MATCH($B$3, resultados!$A$1:$ZZ$1, 0))</f>
        <v/>
      </c>
    </row>
    <row r="2591">
      <c r="A2591">
        <f>INDEX(resultados!$A$2:$ZZ$2635, 2585, MATCH($B$1, resultados!$A$1:$ZZ$1, 0))</f>
        <v/>
      </c>
      <c r="B2591">
        <f>INDEX(resultados!$A$2:$ZZ$2635, 2585, MATCH($B$2, resultados!$A$1:$ZZ$1, 0))</f>
        <v/>
      </c>
      <c r="C2591">
        <f>INDEX(resultados!$A$2:$ZZ$2635, 2585, MATCH($B$3, resultados!$A$1:$ZZ$1, 0))</f>
        <v/>
      </c>
    </row>
    <row r="2592">
      <c r="A2592">
        <f>INDEX(resultados!$A$2:$ZZ$2635, 2586, MATCH($B$1, resultados!$A$1:$ZZ$1, 0))</f>
        <v/>
      </c>
      <c r="B2592">
        <f>INDEX(resultados!$A$2:$ZZ$2635, 2586, MATCH($B$2, resultados!$A$1:$ZZ$1, 0))</f>
        <v/>
      </c>
      <c r="C2592">
        <f>INDEX(resultados!$A$2:$ZZ$2635, 2586, MATCH($B$3, resultados!$A$1:$ZZ$1, 0))</f>
        <v/>
      </c>
    </row>
    <row r="2593">
      <c r="A2593">
        <f>INDEX(resultados!$A$2:$ZZ$2635, 2587, MATCH($B$1, resultados!$A$1:$ZZ$1, 0))</f>
        <v/>
      </c>
      <c r="B2593">
        <f>INDEX(resultados!$A$2:$ZZ$2635, 2587, MATCH($B$2, resultados!$A$1:$ZZ$1, 0))</f>
        <v/>
      </c>
      <c r="C2593">
        <f>INDEX(resultados!$A$2:$ZZ$2635, 2587, MATCH($B$3, resultados!$A$1:$ZZ$1, 0))</f>
        <v/>
      </c>
    </row>
    <row r="2594">
      <c r="A2594">
        <f>INDEX(resultados!$A$2:$ZZ$2635, 2588, MATCH($B$1, resultados!$A$1:$ZZ$1, 0))</f>
        <v/>
      </c>
      <c r="B2594">
        <f>INDEX(resultados!$A$2:$ZZ$2635, 2588, MATCH($B$2, resultados!$A$1:$ZZ$1, 0))</f>
        <v/>
      </c>
      <c r="C2594">
        <f>INDEX(resultados!$A$2:$ZZ$2635, 2588, MATCH($B$3, resultados!$A$1:$ZZ$1, 0))</f>
        <v/>
      </c>
    </row>
    <row r="2595">
      <c r="A2595">
        <f>INDEX(resultados!$A$2:$ZZ$2635, 2589, MATCH($B$1, resultados!$A$1:$ZZ$1, 0))</f>
        <v/>
      </c>
      <c r="B2595">
        <f>INDEX(resultados!$A$2:$ZZ$2635, 2589, MATCH($B$2, resultados!$A$1:$ZZ$1, 0))</f>
        <v/>
      </c>
      <c r="C2595">
        <f>INDEX(resultados!$A$2:$ZZ$2635, 2589, MATCH($B$3, resultados!$A$1:$ZZ$1, 0))</f>
        <v/>
      </c>
    </row>
    <row r="2596">
      <c r="A2596">
        <f>INDEX(resultados!$A$2:$ZZ$2635, 2590, MATCH($B$1, resultados!$A$1:$ZZ$1, 0))</f>
        <v/>
      </c>
      <c r="B2596">
        <f>INDEX(resultados!$A$2:$ZZ$2635, 2590, MATCH($B$2, resultados!$A$1:$ZZ$1, 0))</f>
        <v/>
      </c>
      <c r="C2596">
        <f>INDEX(resultados!$A$2:$ZZ$2635, 2590, MATCH($B$3, resultados!$A$1:$ZZ$1, 0))</f>
        <v/>
      </c>
    </row>
    <row r="2597">
      <c r="A2597">
        <f>INDEX(resultados!$A$2:$ZZ$2635, 2591, MATCH($B$1, resultados!$A$1:$ZZ$1, 0))</f>
        <v/>
      </c>
      <c r="B2597">
        <f>INDEX(resultados!$A$2:$ZZ$2635, 2591, MATCH($B$2, resultados!$A$1:$ZZ$1, 0))</f>
        <v/>
      </c>
      <c r="C2597">
        <f>INDEX(resultados!$A$2:$ZZ$2635, 2591, MATCH($B$3, resultados!$A$1:$ZZ$1, 0))</f>
        <v/>
      </c>
    </row>
    <row r="2598">
      <c r="A2598">
        <f>INDEX(resultados!$A$2:$ZZ$2635, 2592, MATCH($B$1, resultados!$A$1:$ZZ$1, 0))</f>
        <v/>
      </c>
      <c r="B2598">
        <f>INDEX(resultados!$A$2:$ZZ$2635, 2592, MATCH($B$2, resultados!$A$1:$ZZ$1, 0))</f>
        <v/>
      </c>
      <c r="C2598">
        <f>INDEX(resultados!$A$2:$ZZ$2635, 2592, MATCH($B$3, resultados!$A$1:$ZZ$1, 0))</f>
        <v/>
      </c>
    </row>
    <row r="2599">
      <c r="A2599">
        <f>INDEX(resultados!$A$2:$ZZ$2635, 2593, MATCH($B$1, resultados!$A$1:$ZZ$1, 0))</f>
        <v/>
      </c>
      <c r="B2599">
        <f>INDEX(resultados!$A$2:$ZZ$2635, 2593, MATCH($B$2, resultados!$A$1:$ZZ$1, 0))</f>
        <v/>
      </c>
      <c r="C2599">
        <f>INDEX(resultados!$A$2:$ZZ$2635, 2593, MATCH($B$3, resultados!$A$1:$ZZ$1, 0))</f>
        <v/>
      </c>
    </row>
    <row r="2600">
      <c r="A2600">
        <f>INDEX(resultados!$A$2:$ZZ$2635, 2594, MATCH($B$1, resultados!$A$1:$ZZ$1, 0))</f>
        <v/>
      </c>
      <c r="B2600">
        <f>INDEX(resultados!$A$2:$ZZ$2635, 2594, MATCH($B$2, resultados!$A$1:$ZZ$1, 0))</f>
        <v/>
      </c>
      <c r="C2600">
        <f>INDEX(resultados!$A$2:$ZZ$2635, 2594, MATCH($B$3, resultados!$A$1:$ZZ$1, 0))</f>
        <v/>
      </c>
    </row>
    <row r="2601">
      <c r="A2601">
        <f>INDEX(resultados!$A$2:$ZZ$2635, 2595, MATCH($B$1, resultados!$A$1:$ZZ$1, 0))</f>
        <v/>
      </c>
      <c r="B2601">
        <f>INDEX(resultados!$A$2:$ZZ$2635, 2595, MATCH($B$2, resultados!$A$1:$ZZ$1, 0))</f>
        <v/>
      </c>
      <c r="C2601">
        <f>INDEX(resultados!$A$2:$ZZ$2635, 2595, MATCH($B$3, resultados!$A$1:$ZZ$1, 0))</f>
        <v/>
      </c>
    </row>
    <row r="2602">
      <c r="A2602">
        <f>INDEX(resultados!$A$2:$ZZ$2635, 2596, MATCH($B$1, resultados!$A$1:$ZZ$1, 0))</f>
        <v/>
      </c>
      <c r="B2602">
        <f>INDEX(resultados!$A$2:$ZZ$2635, 2596, MATCH($B$2, resultados!$A$1:$ZZ$1, 0))</f>
        <v/>
      </c>
      <c r="C2602">
        <f>INDEX(resultados!$A$2:$ZZ$2635, 2596, MATCH($B$3, resultados!$A$1:$ZZ$1, 0))</f>
        <v/>
      </c>
    </row>
    <row r="2603">
      <c r="A2603">
        <f>INDEX(resultados!$A$2:$ZZ$2635, 2597, MATCH($B$1, resultados!$A$1:$ZZ$1, 0))</f>
        <v/>
      </c>
      <c r="B2603">
        <f>INDEX(resultados!$A$2:$ZZ$2635, 2597, MATCH($B$2, resultados!$A$1:$ZZ$1, 0))</f>
        <v/>
      </c>
      <c r="C2603">
        <f>INDEX(resultados!$A$2:$ZZ$2635, 2597, MATCH($B$3, resultados!$A$1:$ZZ$1, 0))</f>
        <v/>
      </c>
    </row>
    <row r="2604">
      <c r="A2604">
        <f>INDEX(resultados!$A$2:$ZZ$2635, 2598, MATCH($B$1, resultados!$A$1:$ZZ$1, 0))</f>
        <v/>
      </c>
      <c r="B2604">
        <f>INDEX(resultados!$A$2:$ZZ$2635, 2598, MATCH($B$2, resultados!$A$1:$ZZ$1, 0))</f>
        <v/>
      </c>
      <c r="C2604">
        <f>INDEX(resultados!$A$2:$ZZ$2635, 2598, MATCH($B$3, resultados!$A$1:$ZZ$1, 0))</f>
        <v/>
      </c>
    </row>
    <row r="2605">
      <c r="A2605">
        <f>INDEX(resultados!$A$2:$ZZ$2635, 2599, MATCH($B$1, resultados!$A$1:$ZZ$1, 0))</f>
        <v/>
      </c>
      <c r="B2605">
        <f>INDEX(resultados!$A$2:$ZZ$2635, 2599, MATCH($B$2, resultados!$A$1:$ZZ$1, 0))</f>
        <v/>
      </c>
      <c r="C2605">
        <f>INDEX(resultados!$A$2:$ZZ$2635, 2599, MATCH($B$3, resultados!$A$1:$ZZ$1, 0))</f>
        <v/>
      </c>
    </row>
    <row r="2606">
      <c r="A2606">
        <f>INDEX(resultados!$A$2:$ZZ$2635, 2600, MATCH($B$1, resultados!$A$1:$ZZ$1, 0))</f>
        <v/>
      </c>
      <c r="B2606">
        <f>INDEX(resultados!$A$2:$ZZ$2635, 2600, MATCH($B$2, resultados!$A$1:$ZZ$1, 0))</f>
        <v/>
      </c>
      <c r="C2606">
        <f>INDEX(resultados!$A$2:$ZZ$2635, 2600, MATCH($B$3, resultados!$A$1:$ZZ$1, 0))</f>
        <v/>
      </c>
    </row>
    <row r="2607">
      <c r="A2607">
        <f>INDEX(resultados!$A$2:$ZZ$2635, 2601, MATCH($B$1, resultados!$A$1:$ZZ$1, 0))</f>
        <v/>
      </c>
      <c r="B2607">
        <f>INDEX(resultados!$A$2:$ZZ$2635, 2601, MATCH($B$2, resultados!$A$1:$ZZ$1, 0))</f>
        <v/>
      </c>
      <c r="C2607">
        <f>INDEX(resultados!$A$2:$ZZ$2635, 2601, MATCH($B$3, resultados!$A$1:$ZZ$1, 0))</f>
        <v/>
      </c>
    </row>
    <row r="2608">
      <c r="A2608">
        <f>INDEX(resultados!$A$2:$ZZ$2635, 2602, MATCH($B$1, resultados!$A$1:$ZZ$1, 0))</f>
        <v/>
      </c>
      <c r="B2608">
        <f>INDEX(resultados!$A$2:$ZZ$2635, 2602, MATCH($B$2, resultados!$A$1:$ZZ$1, 0))</f>
        <v/>
      </c>
      <c r="C2608">
        <f>INDEX(resultados!$A$2:$ZZ$2635, 2602, MATCH($B$3, resultados!$A$1:$ZZ$1, 0))</f>
        <v/>
      </c>
    </row>
    <row r="2609">
      <c r="A2609">
        <f>INDEX(resultados!$A$2:$ZZ$2635, 2603, MATCH($B$1, resultados!$A$1:$ZZ$1, 0))</f>
        <v/>
      </c>
      <c r="B2609">
        <f>INDEX(resultados!$A$2:$ZZ$2635, 2603, MATCH($B$2, resultados!$A$1:$ZZ$1, 0))</f>
        <v/>
      </c>
      <c r="C2609">
        <f>INDEX(resultados!$A$2:$ZZ$2635, 2603, MATCH($B$3, resultados!$A$1:$ZZ$1, 0))</f>
        <v/>
      </c>
    </row>
    <row r="2610">
      <c r="A2610">
        <f>INDEX(resultados!$A$2:$ZZ$2635, 2604, MATCH($B$1, resultados!$A$1:$ZZ$1, 0))</f>
        <v/>
      </c>
      <c r="B2610">
        <f>INDEX(resultados!$A$2:$ZZ$2635, 2604, MATCH($B$2, resultados!$A$1:$ZZ$1, 0))</f>
        <v/>
      </c>
      <c r="C2610">
        <f>INDEX(resultados!$A$2:$ZZ$2635, 2604, MATCH($B$3, resultados!$A$1:$ZZ$1, 0))</f>
        <v/>
      </c>
    </row>
    <row r="2611">
      <c r="A2611">
        <f>INDEX(resultados!$A$2:$ZZ$2635, 2605, MATCH($B$1, resultados!$A$1:$ZZ$1, 0))</f>
        <v/>
      </c>
      <c r="B2611">
        <f>INDEX(resultados!$A$2:$ZZ$2635, 2605, MATCH($B$2, resultados!$A$1:$ZZ$1, 0))</f>
        <v/>
      </c>
      <c r="C2611">
        <f>INDEX(resultados!$A$2:$ZZ$2635, 2605, MATCH($B$3, resultados!$A$1:$ZZ$1, 0))</f>
        <v/>
      </c>
    </row>
    <row r="2612">
      <c r="A2612">
        <f>INDEX(resultados!$A$2:$ZZ$2635, 2606, MATCH($B$1, resultados!$A$1:$ZZ$1, 0))</f>
        <v/>
      </c>
      <c r="B2612">
        <f>INDEX(resultados!$A$2:$ZZ$2635, 2606, MATCH($B$2, resultados!$A$1:$ZZ$1, 0))</f>
        <v/>
      </c>
      <c r="C2612">
        <f>INDEX(resultados!$A$2:$ZZ$2635, 2606, MATCH($B$3, resultados!$A$1:$ZZ$1, 0))</f>
        <v/>
      </c>
    </row>
    <row r="2613">
      <c r="A2613">
        <f>INDEX(resultados!$A$2:$ZZ$2635, 2607, MATCH($B$1, resultados!$A$1:$ZZ$1, 0))</f>
        <v/>
      </c>
      <c r="B2613">
        <f>INDEX(resultados!$A$2:$ZZ$2635, 2607, MATCH($B$2, resultados!$A$1:$ZZ$1, 0))</f>
        <v/>
      </c>
      <c r="C2613">
        <f>INDEX(resultados!$A$2:$ZZ$2635, 2607, MATCH($B$3, resultados!$A$1:$ZZ$1, 0))</f>
        <v/>
      </c>
    </row>
    <row r="2614">
      <c r="A2614">
        <f>INDEX(resultados!$A$2:$ZZ$2635, 2608, MATCH($B$1, resultados!$A$1:$ZZ$1, 0))</f>
        <v/>
      </c>
      <c r="B2614">
        <f>INDEX(resultados!$A$2:$ZZ$2635, 2608, MATCH($B$2, resultados!$A$1:$ZZ$1, 0))</f>
        <v/>
      </c>
      <c r="C2614">
        <f>INDEX(resultados!$A$2:$ZZ$2635, 2608, MATCH($B$3, resultados!$A$1:$ZZ$1, 0))</f>
        <v/>
      </c>
    </row>
    <row r="2615">
      <c r="A2615">
        <f>INDEX(resultados!$A$2:$ZZ$2635, 2609, MATCH($B$1, resultados!$A$1:$ZZ$1, 0))</f>
        <v/>
      </c>
      <c r="B2615">
        <f>INDEX(resultados!$A$2:$ZZ$2635, 2609, MATCH($B$2, resultados!$A$1:$ZZ$1, 0))</f>
        <v/>
      </c>
      <c r="C2615">
        <f>INDEX(resultados!$A$2:$ZZ$2635, 2609, MATCH($B$3, resultados!$A$1:$ZZ$1, 0))</f>
        <v/>
      </c>
    </row>
    <row r="2616">
      <c r="A2616">
        <f>INDEX(resultados!$A$2:$ZZ$2635, 2610, MATCH($B$1, resultados!$A$1:$ZZ$1, 0))</f>
        <v/>
      </c>
      <c r="B2616">
        <f>INDEX(resultados!$A$2:$ZZ$2635, 2610, MATCH($B$2, resultados!$A$1:$ZZ$1, 0))</f>
        <v/>
      </c>
      <c r="C2616">
        <f>INDEX(resultados!$A$2:$ZZ$2635, 2610, MATCH($B$3, resultados!$A$1:$ZZ$1, 0))</f>
        <v/>
      </c>
    </row>
    <row r="2617">
      <c r="A2617">
        <f>INDEX(resultados!$A$2:$ZZ$2635, 2611, MATCH($B$1, resultados!$A$1:$ZZ$1, 0))</f>
        <v/>
      </c>
      <c r="B2617">
        <f>INDEX(resultados!$A$2:$ZZ$2635, 2611, MATCH($B$2, resultados!$A$1:$ZZ$1, 0))</f>
        <v/>
      </c>
      <c r="C2617">
        <f>INDEX(resultados!$A$2:$ZZ$2635, 2611, MATCH($B$3, resultados!$A$1:$ZZ$1, 0))</f>
        <v/>
      </c>
    </row>
    <row r="2618">
      <c r="A2618">
        <f>INDEX(resultados!$A$2:$ZZ$2635, 2612, MATCH($B$1, resultados!$A$1:$ZZ$1, 0))</f>
        <v/>
      </c>
      <c r="B2618">
        <f>INDEX(resultados!$A$2:$ZZ$2635, 2612, MATCH($B$2, resultados!$A$1:$ZZ$1, 0))</f>
        <v/>
      </c>
      <c r="C2618">
        <f>INDEX(resultados!$A$2:$ZZ$2635, 2612, MATCH($B$3, resultados!$A$1:$ZZ$1, 0))</f>
        <v/>
      </c>
    </row>
    <row r="2619">
      <c r="A2619">
        <f>INDEX(resultados!$A$2:$ZZ$2635, 2613, MATCH($B$1, resultados!$A$1:$ZZ$1, 0))</f>
        <v/>
      </c>
      <c r="B2619">
        <f>INDEX(resultados!$A$2:$ZZ$2635, 2613, MATCH($B$2, resultados!$A$1:$ZZ$1, 0))</f>
        <v/>
      </c>
      <c r="C2619">
        <f>INDEX(resultados!$A$2:$ZZ$2635, 2613, MATCH($B$3, resultados!$A$1:$ZZ$1, 0))</f>
        <v/>
      </c>
    </row>
    <row r="2620">
      <c r="A2620">
        <f>INDEX(resultados!$A$2:$ZZ$2635, 2614, MATCH($B$1, resultados!$A$1:$ZZ$1, 0))</f>
        <v/>
      </c>
      <c r="B2620">
        <f>INDEX(resultados!$A$2:$ZZ$2635, 2614, MATCH($B$2, resultados!$A$1:$ZZ$1, 0))</f>
        <v/>
      </c>
      <c r="C2620">
        <f>INDEX(resultados!$A$2:$ZZ$2635, 2614, MATCH($B$3, resultados!$A$1:$ZZ$1, 0))</f>
        <v/>
      </c>
    </row>
    <row r="2621">
      <c r="A2621">
        <f>INDEX(resultados!$A$2:$ZZ$2635, 2615, MATCH($B$1, resultados!$A$1:$ZZ$1, 0))</f>
        <v/>
      </c>
      <c r="B2621">
        <f>INDEX(resultados!$A$2:$ZZ$2635, 2615, MATCH($B$2, resultados!$A$1:$ZZ$1, 0))</f>
        <v/>
      </c>
      <c r="C2621">
        <f>INDEX(resultados!$A$2:$ZZ$2635, 2615, MATCH($B$3, resultados!$A$1:$ZZ$1, 0))</f>
        <v/>
      </c>
    </row>
    <row r="2622">
      <c r="A2622">
        <f>INDEX(resultados!$A$2:$ZZ$2635, 2616, MATCH($B$1, resultados!$A$1:$ZZ$1, 0))</f>
        <v/>
      </c>
      <c r="B2622">
        <f>INDEX(resultados!$A$2:$ZZ$2635, 2616, MATCH($B$2, resultados!$A$1:$ZZ$1, 0))</f>
        <v/>
      </c>
      <c r="C2622">
        <f>INDEX(resultados!$A$2:$ZZ$2635, 2616, MATCH($B$3, resultados!$A$1:$ZZ$1, 0))</f>
        <v/>
      </c>
    </row>
    <row r="2623">
      <c r="A2623">
        <f>INDEX(resultados!$A$2:$ZZ$2635, 2617, MATCH($B$1, resultados!$A$1:$ZZ$1, 0))</f>
        <v/>
      </c>
      <c r="B2623">
        <f>INDEX(resultados!$A$2:$ZZ$2635, 2617, MATCH($B$2, resultados!$A$1:$ZZ$1, 0))</f>
        <v/>
      </c>
      <c r="C2623">
        <f>INDEX(resultados!$A$2:$ZZ$2635, 2617, MATCH($B$3, resultados!$A$1:$ZZ$1, 0))</f>
        <v/>
      </c>
    </row>
    <row r="2624">
      <c r="A2624">
        <f>INDEX(resultados!$A$2:$ZZ$2635, 2618, MATCH($B$1, resultados!$A$1:$ZZ$1, 0))</f>
        <v/>
      </c>
      <c r="B2624">
        <f>INDEX(resultados!$A$2:$ZZ$2635, 2618, MATCH($B$2, resultados!$A$1:$ZZ$1, 0))</f>
        <v/>
      </c>
      <c r="C2624">
        <f>INDEX(resultados!$A$2:$ZZ$2635, 2618, MATCH($B$3, resultados!$A$1:$ZZ$1, 0))</f>
        <v/>
      </c>
    </row>
    <row r="2625">
      <c r="A2625">
        <f>INDEX(resultados!$A$2:$ZZ$2635, 2619, MATCH($B$1, resultados!$A$1:$ZZ$1, 0))</f>
        <v/>
      </c>
      <c r="B2625">
        <f>INDEX(resultados!$A$2:$ZZ$2635, 2619, MATCH($B$2, resultados!$A$1:$ZZ$1, 0))</f>
        <v/>
      </c>
      <c r="C2625">
        <f>INDEX(resultados!$A$2:$ZZ$2635, 2619, MATCH($B$3, resultados!$A$1:$ZZ$1, 0))</f>
        <v/>
      </c>
    </row>
    <row r="2626">
      <c r="A2626">
        <f>INDEX(resultados!$A$2:$ZZ$2635, 2620, MATCH($B$1, resultados!$A$1:$ZZ$1, 0))</f>
        <v/>
      </c>
      <c r="B2626">
        <f>INDEX(resultados!$A$2:$ZZ$2635, 2620, MATCH($B$2, resultados!$A$1:$ZZ$1, 0))</f>
        <v/>
      </c>
      <c r="C2626">
        <f>INDEX(resultados!$A$2:$ZZ$2635, 2620, MATCH($B$3, resultados!$A$1:$ZZ$1, 0))</f>
        <v/>
      </c>
    </row>
    <row r="2627">
      <c r="A2627">
        <f>INDEX(resultados!$A$2:$ZZ$2635, 2621, MATCH($B$1, resultados!$A$1:$ZZ$1, 0))</f>
        <v/>
      </c>
      <c r="B2627">
        <f>INDEX(resultados!$A$2:$ZZ$2635, 2621, MATCH($B$2, resultados!$A$1:$ZZ$1, 0))</f>
        <v/>
      </c>
      <c r="C2627">
        <f>INDEX(resultados!$A$2:$ZZ$2635, 2621, MATCH($B$3, resultados!$A$1:$ZZ$1, 0))</f>
        <v/>
      </c>
    </row>
    <row r="2628">
      <c r="A2628">
        <f>INDEX(resultados!$A$2:$ZZ$2635, 2622, MATCH($B$1, resultados!$A$1:$ZZ$1, 0))</f>
        <v/>
      </c>
      <c r="B2628">
        <f>INDEX(resultados!$A$2:$ZZ$2635, 2622, MATCH($B$2, resultados!$A$1:$ZZ$1, 0))</f>
        <v/>
      </c>
      <c r="C2628">
        <f>INDEX(resultados!$A$2:$ZZ$2635, 2622, MATCH($B$3, resultados!$A$1:$ZZ$1, 0))</f>
        <v/>
      </c>
    </row>
    <row r="2629">
      <c r="A2629">
        <f>INDEX(resultados!$A$2:$ZZ$2635, 2623, MATCH($B$1, resultados!$A$1:$ZZ$1, 0))</f>
        <v/>
      </c>
      <c r="B2629">
        <f>INDEX(resultados!$A$2:$ZZ$2635, 2623, MATCH($B$2, resultados!$A$1:$ZZ$1, 0))</f>
        <v/>
      </c>
      <c r="C2629">
        <f>INDEX(resultados!$A$2:$ZZ$2635, 2623, MATCH($B$3, resultados!$A$1:$ZZ$1, 0))</f>
        <v/>
      </c>
    </row>
    <row r="2630">
      <c r="A2630">
        <f>INDEX(resultados!$A$2:$ZZ$2635, 2624, MATCH($B$1, resultados!$A$1:$ZZ$1, 0))</f>
        <v/>
      </c>
      <c r="B2630">
        <f>INDEX(resultados!$A$2:$ZZ$2635, 2624, MATCH($B$2, resultados!$A$1:$ZZ$1, 0))</f>
        <v/>
      </c>
      <c r="C2630">
        <f>INDEX(resultados!$A$2:$ZZ$2635, 2624, MATCH($B$3, resultados!$A$1:$ZZ$1, 0))</f>
        <v/>
      </c>
    </row>
    <row r="2631">
      <c r="A2631">
        <f>INDEX(resultados!$A$2:$ZZ$2635, 2625, MATCH($B$1, resultados!$A$1:$ZZ$1, 0))</f>
        <v/>
      </c>
      <c r="B2631">
        <f>INDEX(resultados!$A$2:$ZZ$2635, 2625, MATCH($B$2, resultados!$A$1:$ZZ$1, 0))</f>
        <v/>
      </c>
      <c r="C2631">
        <f>INDEX(resultados!$A$2:$ZZ$2635, 2625, MATCH($B$3, resultados!$A$1:$ZZ$1, 0))</f>
        <v/>
      </c>
    </row>
    <row r="2632">
      <c r="A2632">
        <f>INDEX(resultados!$A$2:$ZZ$2635, 2626, MATCH($B$1, resultados!$A$1:$ZZ$1, 0))</f>
        <v/>
      </c>
      <c r="B2632">
        <f>INDEX(resultados!$A$2:$ZZ$2635, 2626, MATCH($B$2, resultados!$A$1:$ZZ$1, 0))</f>
        <v/>
      </c>
      <c r="C2632">
        <f>INDEX(resultados!$A$2:$ZZ$2635, 2626, MATCH($B$3, resultados!$A$1:$ZZ$1, 0))</f>
        <v/>
      </c>
    </row>
    <row r="2633">
      <c r="A2633">
        <f>INDEX(resultados!$A$2:$ZZ$2635, 2627, MATCH($B$1, resultados!$A$1:$ZZ$1, 0))</f>
        <v/>
      </c>
      <c r="B2633">
        <f>INDEX(resultados!$A$2:$ZZ$2635, 2627, MATCH($B$2, resultados!$A$1:$ZZ$1, 0))</f>
        <v/>
      </c>
      <c r="C2633">
        <f>INDEX(resultados!$A$2:$ZZ$2635, 2627, MATCH($B$3, resultados!$A$1:$ZZ$1, 0))</f>
        <v/>
      </c>
    </row>
    <row r="2634">
      <c r="A2634">
        <f>INDEX(resultados!$A$2:$ZZ$2635, 2628, MATCH($B$1, resultados!$A$1:$ZZ$1, 0))</f>
        <v/>
      </c>
      <c r="B2634">
        <f>INDEX(resultados!$A$2:$ZZ$2635, 2628, MATCH($B$2, resultados!$A$1:$ZZ$1, 0))</f>
        <v/>
      </c>
      <c r="C2634">
        <f>INDEX(resultados!$A$2:$ZZ$2635, 2628, MATCH($B$3, resultados!$A$1:$ZZ$1, 0))</f>
        <v/>
      </c>
    </row>
    <row r="2635">
      <c r="A2635">
        <f>INDEX(resultados!$A$2:$ZZ$2635, 2629, MATCH($B$1, resultados!$A$1:$ZZ$1, 0))</f>
        <v/>
      </c>
      <c r="B2635">
        <f>INDEX(resultados!$A$2:$ZZ$2635, 2629, MATCH($B$2, resultados!$A$1:$ZZ$1, 0))</f>
        <v/>
      </c>
      <c r="C2635">
        <f>INDEX(resultados!$A$2:$ZZ$2635, 2629, MATCH($B$3, resultados!$A$1:$ZZ$1, 0))</f>
        <v/>
      </c>
    </row>
    <row r="2636">
      <c r="A2636">
        <f>INDEX(resultados!$A$2:$ZZ$2635, 2630, MATCH($B$1, resultados!$A$1:$ZZ$1, 0))</f>
        <v/>
      </c>
      <c r="B2636">
        <f>INDEX(resultados!$A$2:$ZZ$2635, 2630, MATCH($B$2, resultados!$A$1:$ZZ$1, 0))</f>
        <v/>
      </c>
      <c r="C2636">
        <f>INDEX(resultados!$A$2:$ZZ$2635, 2630, MATCH($B$3, resultados!$A$1:$ZZ$1, 0))</f>
        <v/>
      </c>
    </row>
    <row r="2637">
      <c r="A2637">
        <f>INDEX(resultados!$A$2:$ZZ$2635, 2631, MATCH($B$1, resultados!$A$1:$ZZ$1, 0))</f>
        <v/>
      </c>
      <c r="B2637">
        <f>INDEX(resultados!$A$2:$ZZ$2635, 2631, MATCH($B$2, resultados!$A$1:$ZZ$1, 0))</f>
        <v/>
      </c>
      <c r="C2637">
        <f>INDEX(resultados!$A$2:$ZZ$2635, 2631, MATCH($B$3, resultados!$A$1:$ZZ$1, 0))</f>
        <v/>
      </c>
    </row>
    <row r="2638">
      <c r="A2638">
        <f>INDEX(resultados!$A$2:$ZZ$2635, 2632, MATCH($B$1, resultados!$A$1:$ZZ$1, 0))</f>
        <v/>
      </c>
      <c r="B2638">
        <f>INDEX(resultados!$A$2:$ZZ$2635, 2632, MATCH($B$2, resultados!$A$1:$ZZ$1, 0))</f>
        <v/>
      </c>
      <c r="C2638">
        <f>INDEX(resultados!$A$2:$ZZ$2635, 2632, MATCH($B$3, resultados!$A$1:$ZZ$1, 0))</f>
        <v/>
      </c>
    </row>
    <row r="2639">
      <c r="A2639">
        <f>INDEX(resultados!$A$2:$ZZ$2635, 2633, MATCH($B$1, resultados!$A$1:$ZZ$1, 0))</f>
        <v/>
      </c>
      <c r="B2639">
        <f>INDEX(resultados!$A$2:$ZZ$2635, 2633, MATCH($B$2, resultados!$A$1:$ZZ$1, 0))</f>
        <v/>
      </c>
      <c r="C2639">
        <f>INDEX(resultados!$A$2:$ZZ$2635, 2633, MATCH($B$3, resultados!$A$1:$ZZ$1, 0))</f>
        <v/>
      </c>
    </row>
    <row r="2640">
      <c r="A2640">
        <f>INDEX(resultados!$A$2:$ZZ$2635, 2634, MATCH($B$1, resultados!$A$1:$ZZ$1, 0))</f>
        <v/>
      </c>
      <c r="B2640">
        <f>INDEX(resultados!$A$2:$ZZ$2635, 2634, MATCH($B$2, resultados!$A$1:$ZZ$1, 0))</f>
        <v/>
      </c>
      <c r="C2640">
        <f>INDEX(resultados!$A$2:$ZZ$2635, 2634,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1.9792</v>
      </c>
      <c r="E2" t="n">
        <v>50.53</v>
      </c>
      <c r="F2" t="n">
        <v>30.82</v>
      </c>
      <c r="G2" t="n">
        <v>5.15</v>
      </c>
      <c r="H2" t="n">
        <v>0.07000000000000001</v>
      </c>
      <c r="I2" t="n">
        <v>359</v>
      </c>
      <c r="J2" t="n">
        <v>242.64</v>
      </c>
      <c r="K2" t="n">
        <v>58.47</v>
      </c>
      <c r="L2" t="n">
        <v>1</v>
      </c>
      <c r="M2" t="n">
        <v>357</v>
      </c>
      <c r="N2" t="n">
        <v>58.17</v>
      </c>
      <c r="O2" t="n">
        <v>30160.1</v>
      </c>
      <c r="P2" t="n">
        <v>500.63</v>
      </c>
      <c r="Q2" t="n">
        <v>610.49</v>
      </c>
      <c r="R2" t="n">
        <v>277.5</v>
      </c>
      <c r="S2" t="n">
        <v>46.36</v>
      </c>
      <c r="T2" t="n">
        <v>113501.54</v>
      </c>
      <c r="U2" t="n">
        <v>0.17</v>
      </c>
      <c r="V2" t="n">
        <v>0.6899999999999999</v>
      </c>
      <c r="W2" t="n">
        <v>9.800000000000001</v>
      </c>
      <c r="X2" t="n">
        <v>7.41</v>
      </c>
      <c r="Y2" t="n">
        <v>1</v>
      </c>
      <c r="Z2" t="n">
        <v>10</v>
      </c>
      <c r="AA2" t="n">
        <v>2779.563361323053</v>
      </c>
      <c r="AB2" t="n">
        <v>3803.121216643433</v>
      </c>
      <c r="AC2" t="n">
        <v>3440.156665440992</v>
      </c>
      <c r="AD2" t="n">
        <v>2779563.361323053</v>
      </c>
      <c r="AE2" t="n">
        <v>3803121.216643433</v>
      </c>
      <c r="AF2" t="n">
        <v>6.32739652612915e-07</v>
      </c>
      <c r="AG2" t="n">
        <v>65.79427083333333</v>
      </c>
      <c r="AH2" t="n">
        <v>3440156.665440992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2.2497</v>
      </c>
      <c r="E3" t="n">
        <v>44.45</v>
      </c>
      <c r="F3" t="n">
        <v>28.94</v>
      </c>
      <c r="G3" t="n">
        <v>6.43</v>
      </c>
      <c r="H3" t="n">
        <v>0.09</v>
      </c>
      <c r="I3" t="n">
        <v>270</v>
      </c>
      <c r="J3" t="n">
        <v>243.08</v>
      </c>
      <c r="K3" t="n">
        <v>58.47</v>
      </c>
      <c r="L3" t="n">
        <v>1.25</v>
      </c>
      <c r="M3" t="n">
        <v>268</v>
      </c>
      <c r="N3" t="n">
        <v>58.36</v>
      </c>
      <c r="O3" t="n">
        <v>30214.33</v>
      </c>
      <c r="P3" t="n">
        <v>470.19</v>
      </c>
      <c r="Q3" t="n">
        <v>609.87</v>
      </c>
      <c r="R3" t="n">
        <v>219.25</v>
      </c>
      <c r="S3" t="n">
        <v>46.36</v>
      </c>
      <c r="T3" t="n">
        <v>84824.36</v>
      </c>
      <c r="U3" t="n">
        <v>0.21</v>
      </c>
      <c r="V3" t="n">
        <v>0.74</v>
      </c>
      <c r="W3" t="n">
        <v>9.65</v>
      </c>
      <c r="X3" t="n">
        <v>5.54</v>
      </c>
      <c r="Y3" t="n">
        <v>1</v>
      </c>
      <c r="Z3" t="n">
        <v>10</v>
      </c>
      <c r="AA3" t="n">
        <v>2344.756823627238</v>
      </c>
      <c r="AB3" t="n">
        <v>3208.199729457362</v>
      </c>
      <c r="AC3" t="n">
        <v>2902.013650014431</v>
      </c>
      <c r="AD3" t="n">
        <v>2344756.823627238</v>
      </c>
      <c r="AE3" t="n">
        <v>3208199.729457362</v>
      </c>
      <c r="AF3" t="n">
        <v>7.192170556200863e-07</v>
      </c>
      <c r="AG3" t="n">
        <v>57.87760416666666</v>
      </c>
      <c r="AH3" t="n">
        <v>2902013.650014431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2.4575</v>
      </c>
      <c r="E4" t="n">
        <v>40.69</v>
      </c>
      <c r="F4" t="n">
        <v>27.73</v>
      </c>
      <c r="G4" t="n">
        <v>7.7</v>
      </c>
      <c r="H4" t="n">
        <v>0.11</v>
      </c>
      <c r="I4" t="n">
        <v>216</v>
      </c>
      <c r="J4" t="n">
        <v>243.52</v>
      </c>
      <c r="K4" t="n">
        <v>58.47</v>
      </c>
      <c r="L4" t="n">
        <v>1.5</v>
      </c>
      <c r="M4" t="n">
        <v>214</v>
      </c>
      <c r="N4" t="n">
        <v>58.55</v>
      </c>
      <c r="O4" t="n">
        <v>30268.64</v>
      </c>
      <c r="P4" t="n">
        <v>450.44</v>
      </c>
      <c r="Q4" t="n">
        <v>609.7</v>
      </c>
      <c r="R4" t="n">
        <v>183.53</v>
      </c>
      <c r="S4" t="n">
        <v>46.36</v>
      </c>
      <c r="T4" t="n">
        <v>67234.25</v>
      </c>
      <c r="U4" t="n">
        <v>0.25</v>
      </c>
      <c r="V4" t="n">
        <v>0.77</v>
      </c>
      <c r="W4" t="n">
        <v>9.51</v>
      </c>
      <c r="X4" t="n">
        <v>4.35</v>
      </c>
      <c r="Y4" t="n">
        <v>1</v>
      </c>
      <c r="Z4" t="n">
        <v>10</v>
      </c>
      <c r="AA4" t="n">
        <v>2090.583525017478</v>
      </c>
      <c r="AB4" t="n">
        <v>2860.428608964766</v>
      </c>
      <c r="AC4" t="n">
        <v>2587.433317161936</v>
      </c>
      <c r="AD4" t="n">
        <v>2090583.525017478</v>
      </c>
      <c r="AE4" t="n">
        <v>2860428.608964766</v>
      </c>
      <c r="AF4" t="n">
        <v>7.856496040300316e-07</v>
      </c>
      <c r="AG4" t="n">
        <v>52.98177083333334</v>
      </c>
      <c r="AH4" t="n">
        <v>2587433.317161936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2.6073</v>
      </c>
      <c r="E5" t="n">
        <v>38.35</v>
      </c>
      <c r="F5" t="n">
        <v>27.05</v>
      </c>
      <c r="G5" t="n">
        <v>8.970000000000001</v>
      </c>
      <c r="H5" t="n">
        <v>0.13</v>
      </c>
      <c r="I5" t="n">
        <v>181</v>
      </c>
      <c r="J5" t="n">
        <v>243.96</v>
      </c>
      <c r="K5" t="n">
        <v>58.47</v>
      </c>
      <c r="L5" t="n">
        <v>1.75</v>
      </c>
      <c r="M5" t="n">
        <v>179</v>
      </c>
      <c r="N5" t="n">
        <v>58.74</v>
      </c>
      <c r="O5" t="n">
        <v>30323.01</v>
      </c>
      <c r="P5" t="n">
        <v>439.22</v>
      </c>
      <c r="Q5" t="n">
        <v>609.67</v>
      </c>
      <c r="R5" t="n">
        <v>161.01</v>
      </c>
      <c r="S5" t="n">
        <v>46.36</v>
      </c>
      <c r="T5" t="n">
        <v>56149.64</v>
      </c>
      <c r="U5" t="n">
        <v>0.29</v>
      </c>
      <c r="V5" t="n">
        <v>0.79</v>
      </c>
      <c r="W5" t="n">
        <v>9.48</v>
      </c>
      <c r="X5" t="n">
        <v>3.66</v>
      </c>
      <c r="Y5" t="n">
        <v>1</v>
      </c>
      <c r="Z5" t="n">
        <v>10</v>
      </c>
      <c r="AA5" t="n">
        <v>1935.612469767038</v>
      </c>
      <c r="AB5" t="n">
        <v>2648.390374330678</v>
      </c>
      <c r="AC5" t="n">
        <v>2395.631714043793</v>
      </c>
      <c r="AD5" t="n">
        <v>1935612.469767038</v>
      </c>
      <c r="AE5" t="n">
        <v>2648390.374330678</v>
      </c>
      <c r="AF5" t="n">
        <v>8.335398627009161e-07</v>
      </c>
      <c r="AG5" t="n">
        <v>49.93489583333334</v>
      </c>
      <c r="AH5" t="n">
        <v>2395631.714043793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2.7328</v>
      </c>
      <c r="E6" t="n">
        <v>36.59</v>
      </c>
      <c r="F6" t="n">
        <v>26.52</v>
      </c>
      <c r="G6" t="n">
        <v>10.26</v>
      </c>
      <c r="H6" t="n">
        <v>0.15</v>
      </c>
      <c r="I6" t="n">
        <v>155</v>
      </c>
      <c r="J6" t="n">
        <v>244.41</v>
      </c>
      <c r="K6" t="n">
        <v>58.47</v>
      </c>
      <c r="L6" t="n">
        <v>2</v>
      </c>
      <c r="M6" t="n">
        <v>153</v>
      </c>
      <c r="N6" t="n">
        <v>58.93</v>
      </c>
      <c r="O6" t="n">
        <v>30377.45</v>
      </c>
      <c r="P6" t="n">
        <v>430.35</v>
      </c>
      <c r="Q6" t="n">
        <v>609.39</v>
      </c>
      <c r="R6" t="n">
        <v>144.6</v>
      </c>
      <c r="S6" t="n">
        <v>46.36</v>
      </c>
      <c r="T6" t="n">
        <v>48070.3</v>
      </c>
      <c r="U6" t="n">
        <v>0.32</v>
      </c>
      <c r="V6" t="n">
        <v>0.8</v>
      </c>
      <c r="W6" t="n">
        <v>9.44</v>
      </c>
      <c r="X6" t="n">
        <v>3.13</v>
      </c>
      <c r="Y6" t="n">
        <v>1</v>
      </c>
      <c r="Z6" t="n">
        <v>10</v>
      </c>
      <c r="AA6" t="n">
        <v>1827.149903630528</v>
      </c>
      <c r="AB6" t="n">
        <v>2499.987106311997</v>
      </c>
      <c r="AC6" t="n">
        <v>2261.39184563952</v>
      </c>
      <c r="AD6" t="n">
        <v>1827149.903630528</v>
      </c>
      <c r="AE6" t="n">
        <v>2499987.106311997</v>
      </c>
      <c r="AF6" t="n">
        <v>8.736615413604356e-07</v>
      </c>
      <c r="AG6" t="n">
        <v>47.64322916666666</v>
      </c>
      <c r="AH6" t="n">
        <v>2261391.84563952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2.8332</v>
      </c>
      <c r="E7" t="n">
        <v>35.3</v>
      </c>
      <c r="F7" t="n">
        <v>26.12</v>
      </c>
      <c r="G7" t="n">
        <v>11.52</v>
      </c>
      <c r="H7" t="n">
        <v>0.16</v>
      </c>
      <c r="I7" t="n">
        <v>136</v>
      </c>
      <c r="J7" t="n">
        <v>244.85</v>
      </c>
      <c r="K7" t="n">
        <v>58.47</v>
      </c>
      <c r="L7" t="n">
        <v>2.25</v>
      </c>
      <c r="M7" t="n">
        <v>134</v>
      </c>
      <c r="N7" t="n">
        <v>59.12</v>
      </c>
      <c r="O7" t="n">
        <v>30431.96</v>
      </c>
      <c r="P7" t="n">
        <v>423.66</v>
      </c>
      <c r="Q7" t="n">
        <v>609.45</v>
      </c>
      <c r="R7" t="n">
        <v>132.32</v>
      </c>
      <c r="S7" t="n">
        <v>46.36</v>
      </c>
      <c r="T7" t="n">
        <v>42026.48</v>
      </c>
      <c r="U7" t="n">
        <v>0.35</v>
      </c>
      <c r="V7" t="n">
        <v>0.82</v>
      </c>
      <c r="W7" t="n">
        <v>9.41</v>
      </c>
      <c r="X7" t="n">
        <v>2.73</v>
      </c>
      <c r="Y7" t="n">
        <v>1</v>
      </c>
      <c r="Z7" t="n">
        <v>10</v>
      </c>
      <c r="AA7" t="n">
        <v>1741.291108311001</v>
      </c>
      <c r="AB7" t="n">
        <v>2382.511314733102</v>
      </c>
      <c r="AC7" t="n">
        <v>2155.127778730606</v>
      </c>
      <c r="AD7" t="n">
        <v>1741291.108311001</v>
      </c>
      <c r="AE7" t="n">
        <v>2382511.314733102</v>
      </c>
      <c r="AF7" t="n">
        <v>9.057588842880512e-07</v>
      </c>
      <c r="AG7" t="n">
        <v>45.96354166666666</v>
      </c>
      <c r="AH7" t="n">
        <v>2155127.778730606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2.9169</v>
      </c>
      <c r="E8" t="n">
        <v>34.28</v>
      </c>
      <c r="F8" t="n">
        <v>25.81</v>
      </c>
      <c r="G8" t="n">
        <v>12.8</v>
      </c>
      <c r="H8" t="n">
        <v>0.18</v>
      </c>
      <c r="I8" t="n">
        <v>121</v>
      </c>
      <c r="J8" t="n">
        <v>245.29</v>
      </c>
      <c r="K8" t="n">
        <v>58.47</v>
      </c>
      <c r="L8" t="n">
        <v>2.5</v>
      </c>
      <c r="M8" t="n">
        <v>119</v>
      </c>
      <c r="N8" t="n">
        <v>59.32</v>
      </c>
      <c r="O8" t="n">
        <v>30486.54</v>
      </c>
      <c r="P8" t="n">
        <v>418.55</v>
      </c>
      <c r="Q8" t="n">
        <v>609.4</v>
      </c>
      <c r="R8" t="n">
        <v>122.74</v>
      </c>
      <c r="S8" t="n">
        <v>46.36</v>
      </c>
      <c r="T8" t="n">
        <v>37314.36</v>
      </c>
      <c r="U8" t="n">
        <v>0.38</v>
      </c>
      <c r="V8" t="n">
        <v>0.83</v>
      </c>
      <c r="W8" t="n">
        <v>9.380000000000001</v>
      </c>
      <c r="X8" t="n">
        <v>2.43</v>
      </c>
      <c r="Y8" t="n">
        <v>1</v>
      </c>
      <c r="Z8" t="n">
        <v>10</v>
      </c>
      <c r="AA8" t="n">
        <v>1678.542737577658</v>
      </c>
      <c r="AB8" t="n">
        <v>2296.656225632999</v>
      </c>
      <c r="AC8" t="n">
        <v>2077.466578835843</v>
      </c>
      <c r="AD8" t="n">
        <v>1678542.737577658</v>
      </c>
      <c r="AE8" t="n">
        <v>2296656.225633</v>
      </c>
      <c r="AF8" t="n">
        <v>9.325173265494198e-07</v>
      </c>
      <c r="AG8" t="n">
        <v>44.63541666666666</v>
      </c>
      <c r="AH8" t="n">
        <v>2077466.578835843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2.9865</v>
      </c>
      <c r="E9" t="n">
        <v>33.48</v>
      </c>
      <c r="F9" t="n">
        <v>25.58</v>
      </c>
      <c r="G9" t="n">
        <v>14.08</v>
      </c>
      <c r="H9" t="n">
        <v>0.2</v>
      </c>
      <c r="I9" t="n">
        <v>109</v>
      </c>
      <c r="J9" t="n">
        <v>245.73</v>
      </c>
      <c r="K9" t="n">
        <v>58.47</v>
      </c>
      <c r="L9" t="n">
        <v>2.75</v>
      </c>
      <c r="M9" t="n">
        <v>107</v>
      </c>
      <c r="N9" t="n">
        <v>59.51</v>
      </c>
      <c r="O9" t="n">
        <v>30541.19</v>
      </c>
      <c r="P9" t="n">
        <v>414.57</v>
      </c>
      <c r="Q9" t="n">
        <v>609.36</v>
      </c>
      <c r="R9" t="n">
        <v>115.29</v>
      </c>
      <c r="S9" t="n">
        <v>46.36</v>
      </c>
      <c r="T9" t="n">
        <v>33646.31</v>
      </c>
      <c r="U9" t="n">
        <v>0.4</v>
      </c>
      <c r="V9" t="n">
        <v>0.83</v>
      </c>
      <c r="W9" t="n">
        <v>9.369999999999999</v>
      </c>
      <c r="X9" t="n">
        <v>2.2</v>
      </c>
      <c r="Y9" t="n">
        <v>1</v>
      </c>
      <c r="Z9" t="n">
        <v>10</v>
      </c>
      <c r="AA9" t="n">
        <v>1634.791318970258</v>
      </c>
      <c r="AB9" t="n">
        <v>2236.793604517991</v>
      </c>
      <c r="AC9" t="n">
        <v>2023.317162262334</v>
      </c>
      <c r="AD9" t="n">
        <v>1634791.318970258</v>
      </c>
      <c r="AE9" t="n">
        <v>2236793.604517991</v>
      </c>
      <c r="AF9" t="n">
        <v>9.547680742362927e-07</v>
      </c>
      <c r="AG9" t="n">
        <v>43.59375</v>
      </c>
      <c r="AH9" t="n">
        <v>2023317.162262334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3.0509</v>
      </c>
      <c r="E10" t="n">
        <v>32.78</v>
      </c>
      <c r="F10" t="n">
        <v>25.35</v>
      </c>
      <c r="G10" t="n">
        <v>15.36</v>
      </c>
      <c r="H10" t="n">
        <v>0.22</v>
      </c>
      <c r="I10" t="n">
        <v>99</v>
      </c>
      <c r="J10" t="n">
        <v>246.18</v>
      </c>
      <c r="K10" t="n">
        <v>58.47</v>
      </c>
      <c r="L10" t="n">
        <v>3</v>
      </c>
      <c r="M10" t="n">
        <v>97</v>
      </c>
      <c r="N10" t="n">
        <v>59.7</v>
      </c>
      <c r="O10" t="n">
        <v>30595.91</v>
      </c>
      <c r="P10" t="n">
        <v>410.52</v>
      </c>
      <c r="Q10" t="n">
        <v>609</v>
      </c>
      <c r="R10" t="n">
        <v>108.69</v>
      </c>
      <c r="S10" t="n">
        <v>46.36</v>
      </c>
      <c r="T10" t="n">
        <v>30399.66</v>
      </c>
      <c r="U10" t="n">
        <v>0.43</v>
      </c>
      <c r="V10" t="n">
        <v>0.84</v>
      </c>
      <c r="W10" t="n">
        <v>9.33</v>
      </c>
      <c r="X10" t="n">
        <v>1.97</v>
      </c>
      <c r="Y10" t="n">
        <v>1</v>
      </c>
      <c r="Z10" t="n">
        <v>10</v>
      </c>
      <c r="AA10" t="n">
        <v>1585.505538702139</v>
      </c>
      <c r="AB10" t="n">
        <v>2169.358625619982</v>
      </c>
      <c r="AC10" t="n">
        <v>1962.318083104765</v>
      </c>
      <c r="AD10" t="n">
        <v>1585505.538702139</v>
      </c>
      <c r="AE10" t="n">
        <v>2169358.625619982</v>
      </c>
      <c r="AF10" t="n">
        <v>9.753564097396636e-07</v>
      </c>
      <c r="AG10" t="n">
        <v>42.68229166666666</v>
      </c>
      <c r="AH10" t="n">
        <v>1962318.083104765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3.1012</v>
      </c>
      <c r="E11" t="n">
        <v>32.25</v>
      </c>
      <c r="F11" t="n">
        <v>25.19</v>
      </c>
      <c r="G11" t="n">
        <v>16.61</v>
      </c>
      <c r="H11" t="n">
        <v>0.23</v>
      </c>
      <c r="I11" t="n">
        <v>91</v>
      </c>
      <c r="J11" t="n">
        <v>246.62</v>
      </c>
      <c r="K11" t="n">
        <v>58.47</v>
      </c>
      <c r="L11" t="n">
        <v>3.25</v>
      </c>
      <c r="M11" t="n">
        <v>89</v>
      </c>
      <c r="N11" t="n">
        <v>59.9</v>
      </c>
      <c r="O11" t="n">
        <v>30650.7</v>
      </c>
      <c r="P11" t="n">
        <v>407.83</v>
      </c>
      <c r="Q11" t="n">
        <v>609.05</v>
      </c>
      <c r="R11" t="n">
        <v>103.55</v>
      </c>
      <c r="S11" t="n">
        <v>46.36</v>
      </c>
      <c r="T11" t="n">
        <v>27866.15</v>
      </c>
      <c r="U11" t="n">
        <v>0.45</v>
      </c>
      <c r="V11" t="n">
        <v>0.85</v>
      </c>
      <c r="W11" t="n">
        <v>9.33</v>
      </c>
      <c r="X11" t="n">
        <v>1.81</v>
      </c>
      <c r="Y11" t="n">
        <v>1</v>
      </c>
      <c r="Z11" t="n">
        <v>10</v>
      </c>
      <c r="AA11" t="n">
        <v>1553.77460500137</v>
      </c>
      <c r="AB11" t="n">
        <v>2125.942962260593</v>
      </c>
      <c r="AC11" t="n">
        <v>1923.045949722129</v>
      </c>
      <c r="AD11" t="n">
        <v>1553774.60500137</v>
      </c>
      <c r="AE11" t="n">
        <v>2125942.962260593</v>
      </c>
      <c r="AF11" t="n">
        <v>9.914370506685388e-07</v>
      </c>
      <c r="AG11" t="n">
        <v>41.9921875</v>
      </c>
      <c r="AH11" t="n">
        <v>1923045.949722129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3.1471</v>
      </c>
      <c r="E12" t="n">
        <v>31.78</v>
      </c>
      <c r="F12" t="n">
        <v>25.05</v>
      </c>
      <c r="G12" t="n">
        <v>17.89</v>
      </c>
      <c r="H12" t="n">
        <v>0.25</v>
      </c>
      <c r="I12" t="n">
        <v>84</v>
      </c>
      <c r="J12" t="n">
        <v>247.07</v>
      </c>
      <c r="K12" t="n">
        <v>58.47</v>
      </c>
      <c r="L12" t="n">
        <v>3.5</v>
      </c>
      <c r="M12" t="n">
        <v>82</v>
      </c>
      <c r="N12" t="n">
        <v>60.09</v>
      </c>
      <c r="O12" t="n">
        <v>30705.56</v>
      </c>
      <c r="P12" t="n">
        <v>405.34</v>
      </c>
      <c r="Q12" t="n">
        <v>609.16</v>
      </c>
      <c r="R12" t="n">
        <v>99.09</v>
      </c>
      <c r="S12" t="n">
        <v>46.36</v>
      </c>
      <c r="T12" t="n">
        <v>25673.45</v>
      </c>
      <c r="U12" t="n">
        <v>0.47</v>
      </c>
      <c r="V12" t="n">
        <v>0.85</v>
      </c>
      <c r="W12" t="n">
        <v>9.32</v>
      </c>
      <c r="X12" t="n">
        <v>1.67</v>
      </c>
      <c r="Y12" t="n">
        <v>1</v>
      </c>
      <c r="Z12" t="n">
        <v>10</v>
      </c>
      <c r="AA12" t="n">
        <v>1524.833402450936</v>
      </c>
      <c r="AB12" t="n">
        <v>2086.344332135345</v>
      </c>
      <c r="AC12" t="n">
        <v>1887.226557279008</v>
      </c>
      <c r="AD12" t="n">
        <v>1524833.402450936</v>
      </c>
      <c r="AE12" t="n">
        <v>2086344.332135345</v>
      </c>
      <c r="AF12" t="n">
        <v>1.006111035134451e-06</v>
      </c>
      <c r="AG12" t="n">
        <v>41.38020833333334</v>
      </c>
      <c r="AH12" t="n">
        <v>1887226.557279008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3.1894</v>
      </c>
      <c r="E13" t="n">
        <v>31.35</v>
      </c>
      <c r="F13" t="n">
        <v>24.91</v>
      </c>
      <c r="G13" t="n">
        <v>19.16</v>
      </c>
      <c r="H13" t="n">
        <v>0.27</v>
      </c>
      <c r="I13" t="n">
        <v>78</v>
      </c>
      <c r="J13" t="n">
        <v>247.51</v>
      </c>
      <c r="K13" t="n">
        <v>58.47</v>
      </c>
      <c r="L13" t="n">
        <v>3.75</v>
      </c>
      <c r="M13" t="n">
        <v>76</v>
      </c>
      <c r="N13" t="n">
        <v>60.29</v>
      </c>
      <c r="O13" t="n">
        <v>30760.49</v>
      </c>
      <c r="P13" t="n">
        <v>402.86</v>
      </c>
      <c r="Q13" t="n">
        <v>609.17</v>
      </c>
      <c r="R13" t="n">
        <v>94.97</v>
      </c>
      <c r="S13" t="n">
        <v>46.36</v>
      </c>
      <c r="T13" t="n">
        <v>23643.8</v>
      </c>
      <c r="U13" t="n">
        <v>0.49</v>
      </c>
      <c r="V13" t="n">
        <v>0.86</v>
      </c>
      <c r="W13" t="n">
        <v>9.31</v>
      </c>
      <c r="X13" t="n">
        <v>1.53</v>
      </c>
      <c r="Y13" t="n">
        <v>1</v>
      </c>
      <c r="Z13" t="n">
        <v>10</v>
      </c>
      <c r="AA13" t="n">
        <v>1497.549243715999</v>
      </c>
      <c r="AB13" t="n">
        <v>2049.012942462072</v>
      </c>
      <c r="AC13" t="n">
        <v>1853.458023041218</v>
      </c>
      <c r="AD13" t="n">
        <v>1497549.243715999</v>
      </c>
      <c r="AE13" t="n">
        <v>2049012.942462072</v>
      </c>
      <c r="AF13" t="n">
        <v>1.019634118857938e-06</v>
      </c>
      <c r="AG13" t="n">
        <v>40.8203125</v>
      </c>
      <c r="AH13" t="n">
        <v>1853458.023041218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3.2209</v>
      </c>
      <c r="E14" t="n">
        <v>31.05</v>
      </c>
      <c r="F14" t="n">
        <v>24.84</v>
      </c>
      <c r="G14" t="n">
        <v>20.42</v>
      </c>
      <c r="H14" t="n">
        <v>0.29</v>
      </c>
      <c r="I14" t="n">
        <v>73</v>
      </c>
      <c r="J14" t="n">
        <v>247.96</v>
      </c>
      <c r="K14" t="n">
        <v>58.47</v>
      </c>
      <c r="L14" t="n">
        <v>4</v>
      </c>
      <c r="M14" t="n">
        <v>71</v>
      </c>
      <c r="N14" t="n">
        <v>60.48</v>
      </c>
      <c r="O14" t="n">
        <v>30815.5</v>
      </c>
      <c r="P14" t="n">
        <v>401.53</v>
      </c>
      <c r="Q14" t="n">
        <v>608.97</v>
      </c>
      <c r="R14" t="n">
        <v>92.76000000000001</v>
      </c>
      <c r="S14" t="n">
        <v>46.36</v>
      </c>
      <c r="T14" t="n">
        <v>22561.27</v>
      </c>
      <c r="U14" t="n">
        <v>0.5</v>
      </c>
      <c r="V14" t="n">
        <v>0.86</v>
      </c>
      <c r="W14" t="n">
        <v>9.31</v>
      </c>
      <c r="X14" t="n">
        <v>1.47</v>
      </c>
      <c r="Y14" t="n">
        <v>1</v>
      </c>
      <c r="Z14" t="n">
        <v>10</v>
      </c>
      <c r="AA14" t="n">
        <v>1485.20079524114</v>
      </c>
      <c r="AB14" t="n">
        <v>2032.117250483673</v>
      </c>
      <c r="AC14" t="n">
        <v>1838.174832191985</v>
      </c>
      <c r="AD14" t="n">
        <v>1485200.795241141</v>
      </c>
      <c r="AE14" t="n">
        <v>2032117.250483673</v>
      </c>
      <c r="AF14" t="n">
        <v>1.029704500354152e-06</v>
      </c>
      <c r="AG14" t="n">
        <v>40.4296875</v>
      </c>
      <c r="AH14" t="n">
        <v>1838174.832191985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3.2497</v>
      </c>
      <c r="E15" t="n">
        <v>30.77</v>
      </c>
      <c r="F15" t="n">
        <v>24.76</v>
      </c>
      <c r="G15" t="n">
        <v>21.53</v>
      </c>
      <c r="H15" t="n">
        <v>0.3</v>
      </c>
      <c r="I15" t="n">
        <v>69</v>
      </c>
      <c r="J15" t="n">
        <v>248.4</v>
      </c>
      <c r="K15" t="n">
        <v>58.47</v>
      </c>
      <c r="L15" t="n">
        <v>4.25</v>
      </c>
      <c r="M15" t="n">
        <v>67</v>
      </c>
      <c r="N15" t="n">
        <v>60.68</v>
      </c>
      <c r="O15" t="n">
        <v>30870.57</v>
      </c>
      <c r="P15" t="n">
        <v>399.9</v>
      </c>
      <c r="Q15" t="n">
        <v>609.12</v>
      </c>
      <c r="R15" t="n">
        <v>90.36</v>
      </c>
      <c r="S15" t="n">
        <v>46.36</v>
      </c>
      <c r="T15" t="n">
        <v>21381.52</v>
      </c>
      <c r="U15" t="n">
        <v>0.51</v>
      </c>
      <c r="V15" t="n">
        <v>0.86</v>
      </c>
      <c r="W15" t="n">
        <v>9.289999999999999</v>
      </c>
      <c r="X15" t="n">
        <v>1.38</v>
      </c>
      <c r="Y15" t="n">
        <v>1</v>
      </c>
      <c r="Z15" t="n">
        <v>10</v>
      </c>
      <c r="AA15" t="n">
        <v>1464.720110915292</v>
      </c>
      <c r="AB15" t="n">
        <v>2004.094674645024</v>
      </c>
      <c r="AC15" t="n">
        <v>1812.826691661445</v>
      </c>
      <c r="AD15" t="n">
        <v>1464720.110915293</v>
      </c>
      <c r="AE15" t="n">
        <v>2004094.674645024</v>
      </c>
      <c r="AF15" t="n">
        <v>1.038911706293548e-06</v>
      </c>
      <c r="AG15" t="n">
        <v>40.06510416666666</v>
      </c>
      <c r="AH15" t="n">
        <v>1812826.691661444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3.2821</v>
      </c>
      <c r="E16" t="n">
        <v>30.47</v>
      </c>
      <c r="F16" t="n">
        <v>24.64</v>
      </c>
      <c r="G16" t="n">
        <v>22.75</v>
      </c>
      <c r="H16" t="n">
        <v>0.32</v>
      </c>
      <c r="I16" t="n">
        <v>65</v>
      </c>
      <c r="J16" t="n">
        <v>248.85</v>
      </c>
      <c r="K16" t="n">
        <v>58.47</v>
      </c>
      <c r="L16" t="n">
        <v>4.5</v>
      </c>
      <c r="M16" t="n">
        <v>63</v>
      </c>
      <c r="N16" t="n">
        <v>60.88</v>
      </c>
      <c r="O16" t="n">
        <v>30925.72</v>
      </c>
      <c r="P16" t="n">
        <v>397.71</v>
      </c>
      <c r="Q16" t="n">
        <v>609.11</v>
      </c>
      <c r="R16" t="n">
        <v>87.06</v>
      </c>
      <c r="S16" t="n">
        <v>46.36</v>
      </c>
      <c r="T16" t="n">
        <v>19753.28</v>
      </c>
      <c r="U16" t="n">
        <v>0.53</v>
      </c>
      <c r="V16" t="n">
        <v>0.86</v>
      </c>
      <c r="W16" t="n">
        <v>9.27</v>
      </c>
      <c r="X16" t="n">
        <v>1.26</v>
      </c>
      <c r="Y16" t="n">
        <v>1</v>
      </c>
      <c r="Z16" t="n">
        <v>10</v>
      </c>
      <c r="AA16" t="n">
        <v>1450.65267792054</v>
      </c>
      <c r="AB16" t="n">
        <v>1984.84699221026</v>
      </c>
      <c r="AC16" t="n">
        <v>1795.415981023962</v>
      </c>
      <c r="AD16" t="n">
        <v>1450652.67792054</v>
      </c>
      <c r="AE16" t="n">
        <v>1984846.99221026</v>
      </c>
      <c r="AF16" t="n">
        <v>1.049269812975368e-06</v>
      </c>
      <c r="AG16" t="n">
        <v>39.67447916666666</v>
      </c>
      <c r="AH16" t="n">
        <v>1795415.981023962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3.3099</v>
      </c>
      <c r="E17" t="n">
        <v>30.21</v>
      </c>
      <c r="F17" t="n">
        <v>24.57</v>
      </c>
      <c r="G17" t="n">
        <v>24.17</v>
      </c>
      <c r="H17" t="n">
        <v>0.34</v>
      </c>
      <c r="I17" t="n">
        <v>61</v>
      </c>
      <c r="J17" t="n">
        <v>249.3</v>
      </c>
      <c r="K17" t="n">
        <v>58.47</v>
      </c>
      <c r="L17" t="n">
        <v>4.75</v>
      </c>
      <c r="M17" t="n">
        <v>59</v>
      </c>
      <c r="N17" t="n">
        <v>61.07</v>
      </c>
      <c r="O17" t="n">
        <v>30980.93</v>
      </c>
      <c r="P17" t="n">
        <v>396.49</v>
      </c>
      <c r="Q17" t="n">
        <v>608.95</v>
      </c>
      <c r="R17" t="n">
        <v>84.67</v>
      </c>
      <c r="S17" t="n">
        <v>46.36</v>
      </c>
      <c r="T17" t="n">
        <v>18577.61</v>
      </c>
      <c r="U17" t="n">
        <v>0.55</v>
      </c>
      <c r="V17" t="n">
        <v>0.87</v>
      </c>
      <c r="W17" t="n">
        <v>9.279999999999999</v>
      </c>
      <c r="X17" t="n">
        <v>1.2</v>
      </c>
      <c r="Y17" t="n">
        <v>1</v>
      </c>
      <c r="Z17" t="n">
        <v>10</v>
      </c>
      <c r="AA17" t="n">
        <v>1431.485400121782</v>
      </c>
      <c r="AB17" t="n">
        <v>1958.621477125384</v>
      </c>
      <c r="AC17" t="n">
        <v>1771.693392291044</v>
      </c>
      <c r="AD17" t="n">
        <v>1431485.400121782</v>
      </c>
      <c r="AE17" t="n">
        <v>1958621.477125383</v>
      </c>
      <c r="AF17" t="n">
        <v>1.05815732426409e-06</v>
      </c>
      <c r="AG17" t="n">
        <v>39.3359375</v>
      </c>
      <c r="AH17" t="n">
        <v>1771693.392291044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3.3302</v>
      </c>
      <c r="E18" t="n">
        <v>30.03</v>
      </c>
      <c r="F18" t="n">
        <v>24.53</v>
      </c>
      <c r="G18" t="n">
        <v>25.38</v>
      </c>
      <c r="H18" t="n">
        <v>0.36</v>
      </c>
      <c r="I18" t="n">
        <v>58</v>
      </c>
      <c r="J18" t="n">
        <v>249.75</v>
      </c>
      <c r="K18" t="n">
        <v>58.47</v>
      </c>
      <c r="L18" t="n">
        <v>5</v>
      </c>
      <c r="M18" t="n">
        <v>56</v>
      </c>
      <c r="N18" t="n">
        <v>61.27</v>
      </c>
      <c r="O18" t="n">
        <v>31036.22</v>
      </c>
      <c r="P18" t="n">
        <v>395.54</v>
      </c>
      <c r="Q18" t="n">
        <v>608.95</v>
      </c>
      <c r="R18" t="n">
        <v>83.02</v>
      </c>
      <c r="S18" t="n">
        <v>46.36</v>
      </c>
      <c r="T18" t="n">
        <v>17766.17</v>
      </c>
      <c r="U18" t="n">
        <v>0.5600000000000001</v>
      </c>
      <c r="V18" t="n">
        <v>0.87</v>
      </c>
      <c r="W18" t="n">
        <v>9.279999999999999</v>
      </c>
      <c r="X18" t="n">
        <v>1.16</v>
      </c>
      <c r="Y18" t="n">
        <v>1</v>
      </c>
      <c r="Z18" t="n">
        <v>10</v>
      </c>
      <c r="AA18" t="n">
        <v>1424.086951002709</v>
      </c>
      <c r="AB18" t="n">
        <v>1948.498592644129</v>
      </c>
      <c r="AC18" t="n">
        <v>1762.536621697123</v>
      </c>
      <c r="AD18" t="n">
        <v>1424086.951002709</v>
      </c>
      <c r="AE18" t="n">
        <v>1948498.592644129</v>
      </c>
      <c r="AF18" t="n">
        <v>1.064647125672761e-06</v>
      </c>
      <c r="AG18" t="n">
        <v>39.1015625</v>
      </c>
      <c r="AH18" t="n">
        <v>1762536.621697123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3.3545</v>
      </c>
      <c r="E19" t="n">
        <v>29.81</v>
      </c>
      <c r="F19" t="n">
        <v>24.46</v>
      </c>
      <c r="G19" t="n">
        <v>26.68</v>
      </c>
      <c r="H19" t="n">
        <v>0.37</v>
      </c>
      <c r="I19" t="n">
        <v>55</v>
      </c>
      <c r="J19" t="n">
        <v>250.2</v>
      </c>
      <c r="K19" t="n">
        <v>58.47</v>
      </c>
      <c r="L19" t="n">
        <v>5.25</v>
      </c>
      <c r="M19" t="n">
        <v>53</v>
      </c>
      <c r="N19" t="n">
        <v>61.47</v>
      </c>
      <c r="O19" t="n">
        <v>31091.59</v>
      </c>
      <c r="P19" t="n">
        <v>394.17</v>
      </c>
      <c r="Q19" t="n">
        <v>609.0700000000001</v>
      </c>
      <c r="R19" t="n">
        <v>80.95999999999999</v>
      </c>
      <c r="S19" t="n">
        <v>46.36</v>
      </c>
      <c r="T19" t="n">
        <v>16750.5</v>
      </c>
      <c r="U19" t="n">
        <v>0.57</v>
      </c>
      <c r="V19" t="n">
        <v>0.87</v>
      </c>
      <c r="W19" t="n">
        <v>9.27</v>
      </c>
      <c r="X19" t="n">
        <v>1.08</v>
      </c>
      <c r="Y19" t="n">
        <v>1</v>
      </c>
      <c r="Z19" t="n">
        <v>10</v>
      </c>
      <c r="AA19" t="n">
        <v>1405.885591271097</v>
      </c>
      <c r="AB19" t="n">
        <v>1923.594689272017</v>
      </c>
      <c r="AC19" t="n">
        <v>1740.009511909998</v>
      </c>
      <c r="AD19" t="n">
        <v>1405885.591271097</v>
      </c>
      <c r="AE19" t="n">
        <v>1923594.689272017</v>
      </c>
      <c r="AF19" t="n">
        <v>1.072415705684126e-06</v>
      </c>
      <c r="AG19" t="n">
        <v>38.81510416666666</v>
      </c>
      <c r="AH19" t="n">
        <v>1740009.511909998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3.3696</v>
      </c>
      <c r="E20" t="n">
        <v>29.68</v>
      </c>
      <c r="F20" t="n">
        <v>24.42</v>
      </c>
      <c r="G20" t="n">
        <v>27.64</v>
      </c>
      <c r="H20" t="n">
        <v>0.39</v>
      </c>
      <c r="I20" t="n">
        <v>53</v>
      </c>
      <c r="J20" t="n">
        <v>250.64</v>
      </c>
      <c r="K20" t="n">
        <v>58.47</v>
      </c>
      <c r="L20" t="n">
        <v>5.5</v>
      </c>
      <c r="M20" t="n">
        <v>51</v>
      </c>
      <c r="N20" t="n">
        <v>61.67</v>
      </c>
      <c r="O20" t="n">
        <v>31147.02</v>
      </c>
      <c r="P20" t="n">
        <v>393.18</v>
      </c>
      <c r="Q20" t="n">
        <v>609.0700000000001</v>
      </c>
      <c r="R20" t="n">
        <v>80.06999999999999</v>
      </c>
      <c r="S20" t="n">
        <v>46.36</v>
      </c>
      <c r="T20" t="n">
        <v>16317.37</v>
      </c>
      <c r="U20" t="n">
        <v>0.58</v>
      </c>
      <c r="V20" t="n">
        <v>0.87</v>
      </c>
      <c r="W20" t="n">
        <v>9.26</v>
      </c>
      <c r="X20" t="n">
        <v>1.04</v>
      </c>
      <c r="Y20" t="n">
        <v>1</v>
      </c>
      <c r="Z20" t="n">
        <v>10</v>
      </c>
      <c r="AA20" t="n">
        <v>1399.964590597787</v>
      </c>
      <c r="AB20" t="n">
        <v>1915.493314934681</v>
      </c>
      <c r="AC20" t="n">
        <v>1732.681321369067</v>
      </c>
      <c r="AD20" t="n">
        <v>1399964.590597787</v>
      </c>
      <c r="AE20" t="n">
        <v>1915493.314934681</v>
      </c>
      <c r="AF20" t="n">
        <v>1.077243094909296e-06</v>
      </c>
      <c r="AG20" t="n">
        <v>38.64583333333334</v>
      </c>
      <c r="AH20" t="n">
        <v>1732681.321369067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3.3916</v>
      </c>
      <c r="E21" t="n">
        <v>29.48</v>
      </c>
      <c r="F21" t="n">
        <v>24.37</v>
      </c>
      <c r="G21" t="n">
        <v>29.24</v>
      </c>
      <c r="H21" t="n">
        <v>0.41</v>
      </c>
      <c r="I21" t="n">
        <v>50</v>
      </c>
      <c r="J21" t="n">
        <v>251.09</v>
      </c>
      <c r="K21" t="n">
        <v>58.47</v>
      </c>
      <c r="L21" t="n">
        <v>5.75</v>
      </c>
      <c r="M21" t="n">
        <v>48</v>
      </c>
      <c r="N21" t="n">
        <v>61.87</v>
      </c>
      <c r="O21" t="n">
        <v>31202.53</v>
      </c>
      <c r="P21" t="n">
        <v>392.22</v>
      </c>
      <c r="Q21" t="n">
        <v>609</v>
      </c>
      <c r="R21" t="n">
        <v>78.04000000000001</v>
      </c>
      <c r="S21" t="n">
        <v>46.36</v>
      </c>
      <c r="T21" t="n">
        <v>15315.17</v>
      </c>
      <c r="U21" t="n">
        <v>0.59</v>
      </c>
      <c r="V21" t="n">
        <v>0.87</v>
      </c>
      <c r="W21" t="n">
        <v>9.26</v>
      </c>
      <c r="X21" t="n">
        <v>0.99</v>
      </c>
      <c r="Y21" t="n">
        <v>1</v>
      </c>
      <c r="Z21" t="n">
        <v>10</v>
      </c>
      <c r="AA21" t="n">
        <v>1392.11555219813</v>
      </c>
      <c r="AB21" t="n">
        <v>1904.753914321134</v>
      </c>
      <c r="AC21" t="n">
        <v>1722.966874077234</v>
      </c>
      <c r="AD21" t="n">
        <v>1392115.55219813</v>
      </c>
      <c r="AE21" t="n">
        <v>1904753.914321134</v>
      </c>
      <c r="AF21" t="n">
        <v>1.084276377224112e-06</v>
      </c>
      <c r="AG21" t="n">
        <v>38.38541666666666</v>
      </c>
      <c r="AH21" t="n">
        <v>1722966.874077233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3.4092</v>
      </c>
      <c r="E22" t="n">
        <v>29.33</v>
      </c>
      <c r="F22" t="n">
        <v>24.31</v>
      </c>
      <c r="G22" t="n">
        <v>30.39</v>
      </c>
      <c r="H22" t="n">
        <v>0.42</v>
      </c>
      <c r="I22" t="n">
        <v>48</v>
      </c>
      <c r="J22" t="n">
        <v>251.55</v>
      </c>
      <c r="K22" t="n">
        <v>58.47</v>
      </c>
      <c r="L22" t="n">
        <v>6</v>
      </c>
      <c r="M22" t="n">
        <v>46</v>
      </c>
      <c r="N22" t="n">
        <v>62.07</v>
      </c>
      <c r="O22" t="n">
        <v>31258.11</v>
      </c>
      <c r="P22" t="n">
        <v>391.13</v>
      </c>
      <c r="Q22" t="n">
        <v>608.97</v>
      </c>
      <c r="R22" t="n">
        <v>76.42</v>
      </c>
      <c r="S22" t="n">
        <v>46.36</v>
      </c>
      <c r="T22" t="n">
        <v>14518.81</v>
      </c>
      <c r="U22" t="n">
        <v>0.61</v>
      </c>
      <c r="V22" t="n">
        <v>0.88</v>
      </c>
      <c r="W22" t="n">
        <v>9.25</v>
      </c>
      <c r="X22" t="n">
        <v>0.93</v>
      </c>
      <c r="Y22" t="n">
        <v>1</v>
      </c>
      <c r="Z22" t="n">
        <v>10</v>
      </c>
      <c r="AA22" t="n">
        <v>1376.639363509127</v>
      </c>
      <c r="AB22" t="n">
        <v>1883.578710195582</v>
      </c>
      <c r="AC22" t="n">
        <v>1703.812601713839</v>
      </c>
      <c r="AD22" t="n">
        <v>1376639.363509127</v>
      </c>
      <c r="AE22" t="n">
        <v>1883578.710195582</v>
      </c>
      <c r="AF22" t="n">
        <v>1.089903003075965e-06</v>
      </c>
      <c r="AG22" t="n">
        <v>38.19010416666666</v>
      </c>
      <c r="AH22" t="n">
        <v>1703812.601713839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3.4255</v>
      </c>
      <c r="E23" t="n">
        <v>29.19</v>
      </c>
      <c r="F23" t="n">
        <v>24.26</v>
      </c>
      <c r="G23" t="n">
        <v>31.65</v>
      </c>
      <c r="H23" t="n">
        <v>0.44</v>
      </c>
      <c r="I23" t="n">
        <v>46</v>
      </c>
      <c r="J23" t="n">
        <v>252</v>
      </c>
      <c r="K23" t="n">
        <v>58.47</v>
      </c>
      <c r="L23" t="n">
        <v>6.25</v>
      </c>
      <c r="M23" t="n">
        <v>44</v>
      </c>
      <c r="N23" t="n">
        <v>62.27</v>
      </c>
      <c r="O23" t="n">
        <v>31313.77</v>
      </c>
      <c r="P23" t="n">
        <v>390.07</v>
      </c>
      <c r="Q23" t="n">
        <v>608.99</v>
      </c>
      <c r="R23" t="n">
        <v>75.39</v>
      </c>
      <c r="S23" t="n">
        <v>46.36</v>
      </c>
      <c r="T23" t="n">
        <v>14011.41</v>
      </c>
      <c r="U23" t="n">
        <v>0.61</v>
      </c>
      <c r="V23" t="n">
        <v>0.88</v>
      </c>
      <c r="W23" t="n">
        <v>9.24</v>
      </c>
      <c r="X23" t="n">
        <v>0.89</v>
      </c>
      <c r="Y23" t="n">
        <v>1</v>
      </c>
      <c r="Z23" t="n">
        <v>10</v>
      </c>
      <c r="AA23" t="n">
        <v>1370.3977545109</v>
      </c>
      <c r="AB23" t="n">
        <v>1875.038665403853</v>
      </c>
      <c r="AC23" t="n">
        <v>1696.087606811004</v>
      </c>
      <c r="AD23" t="n">
        <v>1370397.7545109</v>
      </c>
      <c r="AE23" t="n">
        <v>1875038.665403853</v>
      </c>
      <c r="AF23" t="n">
        <v>1.095114025881942e-06</v>
      </c>
      <c r="AG23" t="n">
        <v>38.0078125</v>
      </c>
      <c r="AH23" t="n">
        <v>1696087.606811004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3.4411</v>
      </c>
      <c r="E24" t="n">
        <v>29.06</v>
      </c>
      <c r="F24" t="n">
        <v>24.23</v>
      </c>
      <c r="G24" t="n">
        <v>33.03</v>
      </c>
      <c r="H24" t="n">
        <v>0.46</v>
      </c>
      <c r="I24" t="n">
        <v>44</v>
      </c>
      <c r="J24" t="n">
        <v>252.45</v>
      </c>
      <c r="K24" t="n">
        <v>58.47</v>
      </c>
      <c r="L24" t="n">
        <v>6.5</v>
      </c>
      <c r="M24" t="n">
        <v>42</v>
      </c>
      <c r="N24" t="n">
        <v>62.47</v>
      </c>
      <c r="O24" t="n">
        <v>31369.49</v>
      </c>
      <c r="P24" t="n">
        <v>389.31</v>
      </c>
      <c r="Q24" t="n">
        <v>608.9299999999999</v>
      </c>
      <c r="R24" t="n">
        <v>74.02</v>
      </c>
      <c r="S24" t="n">
        <v>46.36</v>
      </c>
      <c r="T24" t="n">
        <v>13338.66</v>
      </c>
      <c r="U24" t="n">
        <v>0.63</v>
      </c>
      <c r="V24" t="n">
        <v>0.88</v>
      </c>
      <c r="W24" t="n">
        <v>9.24</v>
      </c>
      <c r="X24" t="n">
        <v>0.85</v>
      </c>
      <c r="Y24" t="n">
        <v>1</v>
      </c>
      <c r="Z24" t="n">
        <v>10</v>
      </c>
      <c r="AA24" t="n">
        <v>1364.881060596537</v>
      </c>
      <c r="AB24" t="n">
        <v>1867.490481410863</v>
      </c>
      <c r="AC24" t="n">
        <v>1689.259810904362</v>
      </c>
      <c r="AD24" t="n">
        <v>1364881.060596537</v>
      </c>
      <c r="AE24" t="n">
        <v>1867490.481410863</v>
      </c>
      <c r="AF24" t="n">
        <v>1.100101262432448e-06</v>
      </c>
      <c r="AG24" t="n">
        <v>37.83854166666666</v>
      </c>
      <c r="AH24" t="n">
        <v>1689259.810904362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3.4473</v>
      </c>
      <c r="E25" t="n">
        <v>29.01</v>
      </c>
      <c r="F25" t="n">
        <v>24.22</v>
      </c>
      <c r="G25" t="n">
        <v>33.8</v>
      </c>
      <c r="H25" t="n">
        <v>0.47</v>
      </c>
      <c r="I25" t="n">
        <v>43</v>
      </c>
      <c r="J25" t="n">
        <v>252.9</v>
      </c>
      <c r="K25" t="n">
        <v>58.47</v>
      </c>
      <c r="L25" t="n">
        <v>6.75</v>
      </c>
      <c r="M25" t="n">
        <v>41</v>
      </c>
      <c r="N25" t="n">
        <v>62.68</v>
      </c>
      <c r="O25" t="n">
        <v>31425.3</v>
      </c>
      <c r="P25" t="n">
        <v>389.06</v>
      </c>
      <c r="Q25" t="n">
        <v>608.84</v>
      </c>
      <c r="R25" t="n">
        <v>73.66</v>
      </c>
      <c r="S25" t="n">
        <v>46.36</v>
      </c>
      <c r="T25" t="n">
        <v>13161.19</v>
      </c>
      <c r="U25" t="n">
        <v>0.63</v>
      </c>
      <c r="V25" t="n">
        <v>0.88</v>
      </c>
      <c r="W25" t="n">
        <v>9.25</v>
      </c>
      <c r="X25" t="n">
        <v>0.85</v>
      </c>
      <c r="Y25" t="n">
        <v>1</v>
      </c>
      <c r="Z25" t="n">
        <v>10</v>
      </c>
      <c r="AA25" t="n">
        <v>1362.870173548697</v>
      </c>
      <c r="AB25" t="n">
        <v>1864.739097037933</v>
      </c>
      <c r="AC25" t="n">
        <v>1686.771014794392</v>
      </c>
      <c r="AD25" t="n">
        <v>1362870.173548697</v>
      </c>
      <c r="AE25" t="n">
        <v>1864739.097037933</v>
      </c>
      <c r="AF25" t="n">
        <v>1.102083369266624e-06</v>
      </c>
      <c r="AG25" t="n">
        <v>37.7734375</v>
      </c>
      <c r="AH25" t="n">
        <v>1686771.014794392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3.4647</v>
      </c>
      <c r="E26" t="n">
        <v>28.86</v>
      </c>
      <c r="F26" t="n">
        <v>24.17</v>
      </c>
      <c r="G26" t="n">
        <v>35.37</v>
      </c>
      <c r="H26" t="n">
        <v>0.49</v>
      </c>
      <c r="I26" t="n">
        <v>41</v>
      </c>
      <c r="J26" t="n">
        <v>253.35</v>
      </c>
      <c r="K26" t="n">
        <v>58.47</v>
      </c>
      <c r="L26" t="n">
        <v>7</v>
      </c>
      <c r="M26" t="n">
        <v>39</v>
      </c>
      <c r="N26" t="n">
        <v>62.88</v>
      </c>
      <c r="O26" t="n">
        <v>31481.17</v>
      </c>
      <c r="P26" t="n">
        <v>387.89</v>
      </c>
      <c r="Q26" t="n">
        <v>609.05</v>
      </c>
      <c r="R26" t="n">
        <v>72.12</v>
      </c>
      <c r="S26" t="n">
        <v>46.36</v>
      </c>
      <c r="T26" t="n">
        <v>12403.74</v>
      </c>
      <c r="U26" t="n">
        <v>0.64</v>
      </c>
      <c r="V26" t="n">
        <v>0.88</v>
      </c>
      <c r="W26" t="n">
        <v>9.24</v>
      </c>
      <c r="X26" t="n">
        <v>0.79</v>
      </c>
      <c r="Y26" t="n">
        <v>1</v>
      </c>
      <c r="Z26" t="n">
        <v>10</v>
      </c>
      <c r="AA26" t="n">
        <v>1347.623485438843</v>
      </c>
      <c r="AB26" t="n">
        <v>1843.877905729623</v>
      </c>
      <c r="AC26" t="n">
        <v>1667.900786305682</v>
      </c>
      <c r="AD26" t="n">
        <v>1347623.485438843</v>
      </c>
      <c r="AE26" t="n">
        <v>1843877.905729623</v>
      </c>
      <c r="AF26" t="n">
        <v>1.107646056188342e-06</v>
      </c>
      <c r="AG26" t="n">
        <v>37.578125</v>
      </c>
      <c r="AH26" t="n">
        <v>1667900.786305682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3.4714</v>
      </c>
      <c r="E27" t="n">
        <v>28.81</v>
      </c>
      <c r="F27" t="n">
        <v>24.16</v>
      </c>
      <c r="G27" t="n">
        <v>36.24</v>
      </c>
      <c r="H27" t="n">
        <v>0.51</v>
      </c>
      <c r="I27" t="n">
        <v>40</v>
      </c>
      <c r="J27" t="n">
        <v>253.81</v>
      </c>
      <c r="K27" t="n">
        <v>58.47</v>
      </c>
      <c r="L27" t="n">
        <v>7.25</v>
      </c>
      <c r="M27" t="n">
        <v>38</v>
      </c>
      <c r="N27" t="n">
        <v>63.08</v>
      </c>
      <c r="O27" t="n">
        <v>31537.13</v>
      </c>
      <c r="P27" t="n">
        <v>387.52</v>
      </c>
      <c r="Q27" t="n">
        <v>609.02</v>
      </c>
      <c r="R27" t="n">
        <v>71.72</v>
      </c>
      <c r="S27" t="n">
        <v>46.36</v>
      </c>
      <c r="T27" t="n">
        <v>12205.33</v>
      </c>
      <c r="U27" t="n">
        <v>0.65</v>
      </c>
      <c r="V27" t="n">
        <v>0.88</v>
      </c>
      <c r="W27" t="n">
        <v>9.25</v>
      </c>
      <c r="X27" t="n">
        <v>0.79</v>
      </c>
      <c r="Y27" t="n">
        <v>1</v>
      </c>
      <c r="Z27" t="n">
        <v>10</v>
      </c>
      <c r="AA27" t="n">
        <v>1345.333118409229</v>
      </c>
      <c r="AB27" t="n">
        <v>1840.744124515843</v>
      </c>
      <c r="AC27" t="n">
        <v>1665.066088772656</v>
      </c>
      <c r="AD27" t="n">
        <v>1345333.118409229</v>
      </c>
      <c r="AE27" t="n">
        <v>1840744.124515843</v>
      </c>
      <c r="AF27" t="n">
        <v>1.109788010347854e-06</v>
      </c>
      <c r="AG27" t="n">
        <v>37.51302083333334</v>
      </c>
      <c r="AH27" t="n">
        <v>1665066.088772655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3.4881</v>
      </c>
      <c r="E28" t="n">
        <v>28.67</v>
      </c>
      <c r="F28" t="n">
        <v>24.12</v>
      </c>
      <c r="G28" t="n">
        <v>38.08</v>
      </c>
      <c r="H28" t="n">
        <v>0.52</v>
      </c>
      <c r="I28" t="n">
        <v>38</v>
      </c>
      <c r="J28" t="n">
        <v>254.26</v>
      </c>
      <c r="K28" t="n">
        <v>58.47</v>
      </c>
      <c r="L28" t="n">
        <v>7.5</v>
      </c>
      <c r="M28" t="n">
        <v>36</v>
      </c>
      <c r="N28" t="n">
        <v>63.29</v>
      </c>
      <c r="O28" t="n">
        <v>31593.16</v>
      </c>
      <c r="P28" t="n">
        <v>386.51</v>
      </c>
      <c r="Q28" t="n">
        <v>608.97</v>
      </c>
      <c r="R28" t="n">
        <v>70.33</v>
      </c>
      <c r="S28" t="n">
        <v>46.36</v>
      </c>
      <c r="T28" t="n">
        <v>11521.41</v>
      </c>
      <c r="U28" t="n">
        <v>0.66</v>
      </c>
      <c r="V28" t="n">
        <v>0.88</v>
      </c>
      <c r="W28" t="n">
        <v>9.25</v>
      </c>
      <c r="X28" t="n">
        <v>0.74</v>
      </c>
      <c r="Y28" t="n">
        <v>1</v>
      </c>
      <c r="Z28" t="n">
        <v>10</v>
      </c>
      <c r="AA28" t="n">
        <v>1339.213767597135</v>
      </c>
      <c r="AB28" t="n">
        <v>1832.371358768032</v>
      </c>
      <c r="AC28" t="n">
        <v>1657.492408036564</v>
      </c>
      <c r="AD28" t="n">
        <v>1339213.767597135</v>
      </c>
      <c r="AE28" t="n">
        <v>1832371.358768031</v>
      </c>
      <c r="AF28" t="n">
        <v>1.115126911014101e-06</v>
      </c>
      <c r="AG28" t="n">
        <v>37.33072916666666</v>
      </c>
      <c r="AH28" t="n">
        <v>1657492.408036564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3.4973</v>
      </c>
      <c r="E29" t="n">
        <v>28.59</v>
      </c>
      <c r="F29" t="n">
        <v>24.09</v>
      </c>
      <c r="G29" t="n">
        <v>39.06</v>
      </c>
      <c r="H29" t="n">
        <v>0.54</v>
      </c>
      <c r="I29" t="n">
        <v>37</v>
      </c>
      <c r="J29" t="n">
        <v>254.72</v>
      </c>
      <c r="K29" t="n">
        <v>58.47</v>
      </c>
      <c r="L29" t="n">
        <v>7.75</v>
      </c>
      <c r="M29" t="n">
        <v>35</v>
      </c>
      <c r="N29" t="n">
        <v>63.49</v>
      </c>
      <c r="O29" t="n">
        <v>31649.26</v>
      </c>
      <c r="P29" t="n">
        <v>386</v>
      </c>
      <c r="Q29" t="n">
        <v>608.88</v>
      </c>
      <c r="R29" t="n">
        <v>69.56999999999999</v>
      </c>
      <c r="S29" t="n">
        <v>46.36</v>
      </c>
      <c r="T29" t="n">
        <v>11149.79</v>
      </c>
      <c r="U29" t="n">
        <v>0.67</v>
      </c>
      <c r="V29" t="n">
        <v>0.88</v>
      </c>
      <c r="W29" t="n">
        <v>9.24</v>
      </c>
      <c r="X29" t="n">
        <v>0.72</v>
      </c>
      <c r="Y29" t="n">
        <v>1</v>
      </c>
      <c r="Z29" t="n">
        <v>10</v>
      </c>
      <c r="AA29" t="n">
        <v>1335.958629251087</v>
      </c>
      <c r="AB29" t="n">
        <v>1827.917534876401</v>
      </c>
      <c r="AC29" t="n">
        <v>1653.46365084617</v>
      </c>
      <c r="AD29" t="n">
        <v>1335958.629251087</v>
      </c>
      <c r="AE29" t="n">
        <v>1827917.534876401</v>
      </c>
      <c r="AF29" t="n">
        <v>1.118068101800297e-06</v>
      </c>
      <c r="AG29" t="n">
        <v>37.2265625</v>
      </c>
      <c r="AH29" t="n">
        <v>1653463.65084617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3.5042</v>
      </c>
      <c r="E30" t="n">
        <v>28.54</v>
      </c>
      <c r="F30" t="n">
        <v>24.08</v>
      </c>
      <c r="G30" t="n">
        <v>40.13</v>
      </c>
      <c r="H30" t="n">
        <v>0.5600000000000001</v>
      </c>
      <c r="I30" t="n">
        <v>36</v>
      </c>
      <c r="J30" t="n">
        <v>255.17</v>
      </c>
      <c r="K30" t="n">
        <v>58.47</v>
      </c>
      <c r="L30" t="n">
        <v>8</v>
      </c>
      <c r="M30" t="n">
        <v>34</v>
      </c>
      <c r="N30" t="n">
        <v>63.7</v>
      </c>
      <c r="O30" t="n">
        <v>31705.44</v>
      </c>
      <c r="P30" t="n">
        <v>385.58</v>
      </c>
      <c r="Q30" t="n">
        <v>608.92</v>
      </c>
      <c r="R30" t="n">
        <v>69.2</v>
      </c>
      <c r="S30" t="n">
        <v>46.36</v>
      </c>
      <c r="T30" t="n">
        <v>10966.03</v>
      </c>
      <c r="U30" t="n">
        <v>0.67</v>
      </c>
      <c r="V30" t="n">
        <v>0.88</v>
      </c>
      <c r="W30" t="n">
        <v>9.24</v>
      </c>
      <c r="X30" t="n">
        <v>0.71</v>
      </c>
      <c r="Y30" t="n">
        <v>1</v>
      </c>
      <c r="Z30" t="n">
        <v>10</v>
      </c>
      <c r="AA30" t="n">
        <v>1333.586892871736</v>
      </c>
      <c r="AB30" t="n">
        <v>1824.672420528548</v>
      </c>
      <c r="AC30" t="n">
        <v>1650.52824565713</v>
      </c>
      <c r="AD30" t="n">
        <v>1333586.892871736</v>
      </c>
      <c r="AE30" t="n">
        <v>1824672.420528548</v>
      </c>
      <c r="AF30" t="n">
        <v>1.120273994889944e-06</v>
      </c>
      <c r="AG30" t="n">
        <v>37.16145833333334</v>
      </c>
      <c r="AH30" t="n">
        <v>1650528.24565713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3.5143</v>
      </c>
      <c r="E31" t="n">
        <v>28.46</v>
      </c>
      <c r="F31" t="n">
        <v>24.05</v>
      </c>
      <c r="G31" t="n">
        <v>41.22</v>
      </c>
      <c r="H31" t="n">
        <v>0.57</v>
      </c>
      <c r="I31" t="n">
        <v>35</v>
      </c>
      <c r="J31" t="n">
        <v>255.63</v>
      </c>
      <c r="K31" t="n">
        <v>58.47</v>
      </c>
      <c r="L31" t="n">
        <v>8.25</v>
      </c>
      <c r="M31" t="n">
        <v>33</v>
      </c>
      <c r="N31" t="n">
        <v>63.91</v>
      </c>
      <c r="O31" t="n">
        <v>31761.69</v>
      </c>
      <c r="P31" t="n">
        <v>384.8</v>
      </c>
      <c r="Q31" t="n">
        <v>608.87</v>
      </c>
      <c r="R31" t="n">
        <v>68.23</v>
      </c>
      <c r="S31" t="n">
        <v>46.36</v>
      </c>
      <c r="T31" t="n">
        <v>10489.24</v>
      </c>
      <c r="U31" t="n">
        <v>0.68</v>
      </c>
      <c r="V31" t="n">
        <v>0.89</v>
      </c>
      <c r="W31" t="n">
        <v>9.24</v>
      </c>
      <c r="X31" t="n">
        <v>0.67</v>
      </c>
      <c r="Y31" t="n">
        <v>1</v>
      </c>
      <c r="Z31" t="n">
        <v>10</v>
      </c>
      <c r="AA31" t="n">
        <v>1329.73323864905</v>
      </c>
      <c r="AB31" t="n">
        <v>1819.399680809843</v>
      </c>
      <c r="AC31" t="n">
        <v>1645.758728816842</v>
      </c>
      <c r="AD31" t="n">
        <v>1329733.23864905</v>
      </c>
      <c r="AE31" t="n">
        <v>1819399.680809843</v>
      </c>
      <c r="AF31" t="n">
        <v>1.123502910861746e-06</v>
      </c>
      <c r="AG31" t="n">
        <v>37.05729166666666</v>
      </c>
      <c r="AH31" t="n">
        <v>1645758.728816841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3.5208</v>
      </c>
      <c r="E32" t="n">
        <v>28.4</v>
      </c>
      <c r="F32" t="n">
        <v>24.04</v>
      </c>
      <c r="G32" t="n">
        <v>42.42</v>
      </c>
      <c r="H32" t="n">
        <v>0.59</v>
      </c>
      <c r="I32" t="n">
        <v>34</v>
      </c>
      <c r="J32" t="n">
        <v>256.09</v>
      </c>
      <c r="K32" t="n">
        <v>58.47</v>
      </c>
      <c r="L32" t="n">
        <v>8.5</v>
      </c>
      <c r="M32" t="n">
        <v>32</v>
      </c>
      <c r="N32" t="n">
        <v>64.11</v>
      </c>
      <c r="O32" t="n">
        <v>31818.02</v>
      </c>
      <c r="P32" t="n">
        <v>384.37</v>
      </c>
      <c r="Q32" t="n">
        <v>608.8</v>
      </c>
      <c r="R32" t="n">
        <v>68.17</v>
      </c>
      <c r="S32" t="n">
        <v>46.36</v>
      </c>
      <c r="T32" t="n">
        <v>10460.97</v>
      </c>
      <c r="U32" t="n">
        <v>0.68</v>
      </c>
      <c r="V32" t="n">
        <v>0.89</v>
      </c>
      <c r="W32" t="n">
        <v>9.23</v>
      </c>
      <c r="X32" t="n">
        <v>0.67</v>
      </c>
      <c r="Y32" t="n">
        <v>1</v>
      </c>
      <c r="Z32" t="n">
        <v>10</v>
      </c>
      <c r="AA32" t="n">
        <v>1327.29195545246</v>
      </c>
      <c r="AB32" t="n">
        <v>1816.059409438457</v>
      </c>
      <c r="AC32" t="n">
        <v>1642.737248257039</v>
      </c>
      <c r="AD32" t="n">
        <v>1327291.95545246</v>
      </c>
      <c r="AE32" t="n">
        <v>1816059.409438457</v>
      </c>
      <c r="AF32" t="n">
        <v>1.125580926091123e-06</v>
      </c>
      <c r="AG32" t="n">
        <v>36.97916666666666</v>
      </c>
      <c r="AH32" t="n">
        <v>1642737.24825704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3.5299</v>
      </c>
      <c r="E33" t="n">
        <v>28.33</v>
      </c>
      <c r="F33" t="n">
        <v>24.01</v>
      </c>
      <c r="G33" t="n">
        <v>43.66</v>
      </c>
      <c r="H33" t="n">
        <v>0.61</v>
      </c>
      <c r="I33" t="n">
        <v>33</v>
      </c>
      <c r="J33" t="n">
        <v>256.54</v>
      </c>
      <c r="K33" t="n">
        <v>58.47</v>
      </c>
      <c r="L33" t="n">
        <v>8.75</v>
      </c>
      <c r="M33" t="n">
        <v>31</v>
      </c>
      <c r="N33" t="n">
        <v>64.31999999999999</v>
      </c>
      <c r="O33" t="n">
        <v>31874.43</v>
      </c>
      <c r="P33" t="n">
        <v>383.87</v>
      </c>
      <c r="Q33" t="n">
        <v>608.87</v>
      </c>
      <c r="R33" t="n">
        <v>67.09999999999999</v>
      </c>
      <c r="S33" t="n">
        <v>46.36</v>
      </c>
      <c r="T33" t="n">
        <v>9932.620000000001</v>
      </c>
      <c r="U33" t="n">
        <v>0.6899999999999999</v>
      </c>
      <c r="V33" t="n">
        <v>0.89</v>
      </c>
      <c r="W33" t="n">
        <v>9.24</v>
      </c>
      <c r="X33" t="n">
        <v>0.64</v>
      </c>
      <c r="Y33" t="n">
        <v>1</v>
      </c>
      <c r="Z33" t="n">
        <v>10</v>
      </c>
      <c r="AA33" t="n">
        <v>1315.437110224653</v>
      </c>
      <c r="AB33" t="n">
        <v>1799.839087198911</v>
      </c>
      <c r="AC33" t="n">
        <v>1628.064970806671</v>
      </c>
      <c r="AD33" t="n">
        <v>1315437.110224654</v>
      </c>
      <c r="AE33" t="n">
        <v>1799839.087198911</v>
      </c>
      <c r="AF33" t="n">
        <v>1.128490147412252e-06</v>
      </c>
      <c r="AG33" t="n">
        <v>36.88802083333334</v>
      </c>
      <c r="AH33" t="n">
        <v>1628064.970806671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3.5381</v>
      </c>
      <c r="E34" t="n">
        <v>28.26</v>
      </c>
      <c r="F34" t="n">
        <v>24</v>
      </c>
      <c r="G34" t="n">
        <v>44.99</v>
      </c>
      <c r="H34" t="n">
        <v>0.62</v>
      </c>
      <c r="I34" t="n">
        <v>32</v>
      </c>
      <c r="J34" t="n">
        <v>257</v>
      </c>
      <c r="K34" t="n">
        <v>58.47</v>
      </c>
      <c r="L34" t="n">
        <v>9</v>
      </c>
      <c r="M34" t="n">
        <v>30</v>
      </c>
      <c r="N34" t="n">
        <v>64.53</v>
      </c>
      <c r="O34" t="n">
        <v>31931.04</v>
      </c>
      <c r="P34" t="n">
        <v>383.32</v>
      </c>
      <c r="Q34" t="n">
        <v>608.86</v>
      </c>
      <c r="R34" t="n">
        <v>66.79000000000001</v>
      </c>
      <c r="S34" t="n">
        <v>46.36</v>
      </c>
      <c r="T34" t="n">
        <v>9780.059999999999</v>
      </c>
      <c r="U34" t="n">
        <v>0.6899999999999999</v>
      </c>
      <c r="V34" t="n">
        <v>0.89</v>
      </c>
      <c r="W34" t="n">
        <v>9.23</v>
      </c>
      <c r="X34" t="n">
        <v>0.62</v>
      </c>
      <c r="Y34" t="n">
        <v>1</v>
      </c>
      <c r="Z34" t="n">
        <v>10</v>
      </c>
      <c r="AA34" t="n">
        <v>1312.611705012361</v>
      </c>
      <c r="AB34" t="n">
        <v>1795.973243139372</v>
      </c>
      <c r="AC34" t="n">
        <v>1624.568077478428</v>
      </c>
      <c r="AD34" t="n">
        <v>1312611.705012361</v>
      </c>
      <c r="AE34" t="n">
        <v>1795973.243139372</v>
      </c>
      <c r="AF34" t="n">
        <v>1.131111643547774e-06</v>
      </c>
      <c r="AG34" t="n">
        <v>36.796875</v>
      </c>
      <c r="AH34" t="n">
        <v>1624568.077478428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3.5485</v>
      </c>
      <c r="E35" t="n">
        <v>28.18</v>
      </c>
      <c r="F35" t="n">
        <v>23.96</v>
      </c>
      <c r="G35" t="n">
        <v>46.37</v>
      </c>
      <c r="H35" t="n">
        <v>0.64</v>
      </c>
      <c r="I35" t="n">
        <v>31</v>
      </c>
      <c r="J35" t="n">
        <v>257.46</v>
      </c>
      <c r="K35" t="n">
        <v>58.47</v>
      </c>
      <c r="L35" t="n">
        <v>9.25</v>
      </c>
      <c r="M35" t="n">
        <v>29</v>
      </c>
      <c r="N35" t="n">
        <v>64.73999999999999</v>
      </c>
      <c r="O35" t="n">
        <v>31987.61</v>
      </c>
      <c r="P35" t="n">
        <v>382.68</v>
      </c>
      <c r="Q35" t="n">
        <v>608.88</v>
      </c>
      <c r="R35" t="n">
        <v>65.8</v>
      </c>
      <c r="S35" t="n">
        <v>46.36</v>
      </c>
      <c r="T35" t="n">
        <v>9292.49</v>
      </c>
      <c r="U35" t="n">
        <v>0.7</v>
      </c>
      <c r="V35" t="n">
        <v>0.89</v>
      </c>
      <c r="W35" t="n">
        <v>9.220000000000001</v>
      </c>
      <c r="X35" t="n">
        <v>0.59</v>
      </c>
      <c r="Y35" t="n">
        <v>1</v>
      </c>
      <c r="Z35" t="n">
        <v>10</v>
      </c>
      <c r="AA35" t="n">
        <v>1308.883609274297</v>
      </c>
      <c r="AB35" t="n">
        <v>1790.872298078577</v>
      </c>
      <c r="AC35" t="n">
        <v>1619.953959455014</v>
      </c>
      <c r="AD35" t="n">
        <v>1308883.609274297</v>
      </c>
      <c r="AE35" t="n">
        <v>1790872.298078577</v>
      </c>
      <c r="AF35" t="n">
        <v>1.134436467914778e-06</v>
      </c>
      <c r="AG35" t="n">
        <v>36.69270833333334</v>
      </c>
      <c r="AH35" t="n">
        <v>1619953.959455014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3.5551</v>
      </c>
      <c r="E36" t="n">
        <v>28.13</v>
      </c>
      <c r="F36" t="n">
        <v>23.96</v>
      </c>
      <c r="G36" t="n">
        <v>47.91</v>
      </c>
      <c r="H36" t="n">
        <v>0.66</v>
      </c>
      <c r="I36" t="n">
        <v>30</v>
      </c>
      <c r="J36" t="n">
        <v>257.92</v>
      </c>
      <c r="K36" t="n">
        <v>58.47</v>
      </c>
      <c r="L36" t="n">
        <v>9.5</v>
      </c>
      <c r="M36" t="n">
        <v>28</v>
      </c>
      <c r="N36" t="n">
        <v>64.95</v>
      </c>
      <c r="O36" t="n">
        <v>32044.25</v>
      </c>
      <c r="P36" t="n">
        <v>382.17</v>
      </c>
      <c r="Q36" t="n">
        <v>608.88</v>
      </c>
      <c r="R36" t="n">
        <v>65.58</v>
      </c>
      <c r="S36" t="n">
        <v>46.36</v>
      </c>
      <c r="T36" t="n">
        <v>9188.389999999999</v>
      </c>
      <c r="U36" t="n">
        <v>0.71</v>
      </c>
      <c r="V36" t="n">
        <v>0.89</v>
      </c>
      <c r="W36" t="n">
        <v>9.220000000000001</v>
      </c>
      <c r="X36" t="n">
        <v>0.58</v>
      </c>
      <c r="Y36" t="n">
        <v>1</v>
      </c>
      <c r="Z36" t="n">
        <v>10</v>
      </c>
      <c r="AA36" t="n">
        <v>1306.603526032857</v>
      </c>
      <c r="AB36" t="n">
        <v>1787.752587597466</v>
      </c>
      <c r="AC36" t="n">
        <v>1617.131989763679</v>
      </c>
      <c r="AD36" t="n">
        <v>1306603.526032857</v>
      </c>
      <c r="AE36" t="n">
        <v>1787752.587597466</v>
      </c>
      <c r="AF36" t="n">
        <v>1.136546452609223e-06</v>
      </c>
      <c r="AG36" t="n">
        <v>36.62760416666666</v>
      </c>
      <c r="AH36" t="n">
        <v>1617131.989763679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3.5643</v>
      </c>
      <c r="E37" t="n">
        <v>28.06</v>
      </c>
      <c r="F37" t="n">
        <v>23.93</v>
      </c>
      <c r="G37" t="n">
        <v>49.51</v>
      </c>
      <c r="H37" t="n">
        <v>0.67</v>
      </c>
      <c r="I37" t="n">
        <v>29</v>
      </c>
      <c r="J37" t="n">
        <v>258.38</v>
      </c>
      <c r="K37" t="n">
        <v>58.47</v>
      </c>
      <c r="L37" t="n">
        <v>9.75</v>
      </c>
      <c r="M37" t="n">
        <v>27</v>
      </c>
      <c r="N37" t="n">
        <v>65.16</v>
      </c>
      <c r="O37" t="n">
        <v>32100.97</v>
      </c>
      <c r="P37" t="n">
        <v>381.47</v>
      </c>
      <c r="Q37" t="n">
        <v>608.9</v>
      </c>
      <c r="R37" t="n">
        <v>64.73999999999999</v>
      </c>
      <c r="S37" t="n">
        <v>46.36</v>
      </c>
      <c r="T37" t="n">
        <v>8770.43</v>
      </c>
      <c r="U37" t="n">
        <v>0.72</v>
      </c>
      <c r="V37" t="n">
        <v>0.89</v>
      </c>
      <c r="W37" t="n">
        <v>9.220000000000001</v>
      </c>
      <c r="X37" t="n">
        <v>0.5600000000000001</v>
      </c>
      <c r="Y37" t="n">
        <v>1</v>
      </c>
      <c r="Z37" t="n">
        <v>10</v>
      </c>
      <c r="AA37" t="n">
        <v>1303.180763301174</v>
      </c>
      <c r="AB37" t="n">
        <v>1783.069412626341</v>
      </c>
      <c r="AC37" t="n">
        <v>1612.895770438921</v>
      </c>
      <c r="AD37" t="n">
        <v>1303180.763301174</v>
      </c>
      <c r="AE37" t="n">
        <v>1783069.412626341</v>
      </c>
      <c r="AF37" t="n">
        <v>1.139487643395419e-06</v>
      </c>
      <c r="AG37" t="n">
        <v>36.53645833333334</v>
      </c>
      <c r="AH37" t="n">
        <v>1612895.770438921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3.5669</v>
      </c>
      <c r="E38" t="n">
        <v>28.04</v>
      </c>
      <c r="F38" t="n">
        <v>23.91</v>
      </c>
      <c r="G38" t="n">
        <v>49.47</v>
      </c>
      <c r="H38" t="n">
        <v>0.6899999999999999</v>
      </c>
      <c r="I38" t="n">
        <v>29</v>
      </c>
      <c r="J38" t="n">
        <v>258.84</v>
      </c>
      <c r="K38" t="n">
        <v>58.47</v>
      </c>
      <c r="L38" t="n">
        <v>10</v>
      </c>
      <c r="M38" t="n">
        <v>27</v>
      </c>
      <c r="N38" t="n">
        <v>65.37</v>
      </c>
      <c r="O38" t="n">
        <v>32157.77</v>
      </c>
      <c r="P38" t="n">
        <v>381.06</v>
      </c>
      <c r="Q38" t="n">
        <v>608.9</v>
      </c>
      <c r="R38" t="n">
        <v>63.99</v>
      </c>
      <c r="S38" t="n">
        <v>46.36</v>
      </c>
      <c r="T38" t="n">
        <v>8395.120000000001</v>
      </c>
      <c r="U38" t="n">
        <v>0.72</v>
      </c>
      <c r="V38" t="n">
        <v>0.89</v>
      </c>
      <c r="W38" t="n">
        <v>9.220000000000001</v>
      </c>
      <c r="X38" t="n">
        <v>0.54</v>
      </c>
      <c r="Y38" t="n">
        <v>1</v>
      </c>
      <c r="Z38" t="n">
        <v>10</v>
      </c>
      <c r="AA38" t="n">
        <v>1301.787331238481</v>
      </c>
      <c r="AB38" t="n">
        <v>1781.162857404281</v>
      </c>
      <c r="AC38" t="n">
        <v>1611.171174171387</v>
      </c>
      <c r="AD38" t="n">
        <v>1301787.331238481</v>
      </c>
      <c r="AE38" t="n">
        <v>1781162.857404281</v>
      </c>
      <c r="AF38" t="n">
        <v>1.14031884948717e-06</v>
      </c>
      <c r="AG38" t="n">
        <v>36.51041666666666</v>
      </c>
      <c r="AH38" t="n">
        <v>1611171.174171387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3.5711</v>
      </c>
      <c r="E39" t="n">
        <v>28</v>
      </c>
      <c r="F39" t="n">
        <v>23.92</v>
      </c>
      <c r="G39" t="n">
        <v>51.26</v>
      </c>
      <c r="H39" t="n">
        <v>0.7</v>
      </c>
      <c r="I39" t="n">
        <v>28</v>
      </c>
      <c r="J39" t="n">
        <v>259.3</v>
      </c>
      <c r="K39" t="n">
        <v>58.47</v>
      </c>
      <c r="L39" t="n">
        <v>10.25</v>
      </c>
      <c r="M39" t="n">
        <v>26</v>
      </c>
      <c r="N39" t="n">
        <v>65.58</v>
      </c>
      <c r="O39" t="n">
        <v>32214.64</v>
      </c>
      <c r="P39" t="n">
        <v>381.23</v>
      </c>
      <c r="Q39" t="n">
        <v>608.85</v>
      </c>
      <c r="R39" t="n">
        <v>64.52</v>
      </c>
      <c r="S39" t="n">
        <v>46.36</v>
      </c>
      <c r="T39" t="n">
        <v>8669.08</v>
      </c>
      <c r="U39" t="n">
        <v>0.72</v>
      </c>
      <c r="V39" t="n">
        <v>0.89</v>
      </c>
      <c r="W39" t="n">
        <v>9.220000000000001</v>
      </c>
      <c r="X39" t="n">
        <v>0.55</v>
      </c>
      <c r="Y39" t="n">
        <v>1</v>
      </c>
      <c r="Z39" t="n">
        <v>10</v>
      </c>
      <c r="AA39" t="n">
        <v>1301.025817952266</v>
      </c>
      <c r="AB39" t="n">
        <v>1780.120921330487</v>
      </c>
      <c r="AC39" t="n">
        <v>1610.22867901411</v>
      </c>
      <c r="AD39" t="n">
        <v>1301025.817952266</v>
      </c>
      <c r="AE39" t="n">
        <v>1780120.921330487</v>
      </c>
      <c r="AF39" t="n">
        <v>1.141661567019998e-06</v>
      </c>
      <c r="AG39" t="n">
        <v>36.45833333333334</v>
      </c>
      <c r="AH39" t="n">
        <v>1610228.67901411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3.581</v>
      </c>
      <c r="E40" t="n">
        <v>27.92</v>
      </c>
      <c r="F40" t="n">
        <v>23.89</v>
      </c>
      <c r="G40" t="n">
        <v>53.1</v>
      </c>
      <c r="H40" t="n">
        <v>0.72</v>
      </c>
      <c r="I40" t="n">
        <v>27</v>
      </c>
      <c r="J40" t="n">
        <v>259.76</v>
      </c>
      <c r="K40" t="n">
        <v>58.47</v>
      </c>
      <c r="L40" t="n">
        <v>10.5</v>
      </c>
      <c r="M40" t="n">
        <v>25</v>
      </c>
      <c r="N40" t="n">
        <v>65.79000000000001</v>
      </c>
      <c r="O40" t="n">
        <v>32271.6</v>
      </c>
      <c r="P40" t="n">
        <v>380.34</v>
      </c>
      <c r="Q40" t="n">
        <v>608.84</v>
      </c>
      <c r="R40" t="n">
        <v>63.5</v>
      </c>
      <c r="S40" t="n">
        <v>46.36</v>
      </c>
      <c r="T40" t="n">
        <v>8161.77</v>
      </c>
      <c r="U40" t="n">
        <v>0.73</v>
      </c>
      <c r="V40" t="n">
        <v>0.89</v>
      </c>
      <c r="W40" t="n">
        <v>9.220000000000001</v>
      </c>
      <c r="X40" t="n">
        <v>0.52</v>
      </c>
      <c r="Y40" t="n">
        <v>1</v>
      </c>
      <c r="Z40" t="n">
        <v>10</v>
      </c>
      <c r="AA40" t="n">
        <v>1297.187795739049</v>
      </c>
      <c r="AB40" t="n">
        <v>1774.869570016773</v>
      </c>
      <c r="AC40" t="n">
        <v>1605.478509299459</v>
      </c>
      <c r="AD40" t="n">
        <v>1297187.795739049</v>
      </c>
      <c r="AE40" t="n">
        <v>1774869.570016773</v>
      </c>
      <c r="AF40" t="n">
        <v>1.144826544061666e-06</v>
      </c>
      <c r="AG40" t="n">
        <v>36.35416666666666</v>
      </c>
      <c r="AH40" t="n">
        <v>1605478.509299459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3.5823</v>
      </c>
      <c r="E41" t="n">
        <v>27.91</v>
      </c>
      <c r="F41" t="n">
        <v>23.88</v>
      </c>
      <c r="G41" t="n">
        <v>53.07</v>
      </c>
      <c r="H41" t="n">
        <v>0.74</v>
      </c>
      <c r="I41" t="n">
        <v>27</v>
      </c>
      <c r="J41" t="n">
        <v>260.23</v>
      </c>
      <c r="K41" t="n">
        <v>58.47</v>
      </c>
      <c r="L41" t="n">
        <v>10.75</v>
      </c>
      <c r="M41" t="n">
        <v>25</v>
      </c>
      <c r="N41" t="n">
        <v>66</v>
      </c>
      <c r="O41" t="n">
        <v>32328.64</v>
      </c>
      <c r="P41" t="n">
        <v>380.28</v>
      </c>
      <c r="Q41" t="n">
        <v>608.88</v>
      </c>
      <c r="R41" t="n">
        <v>63.09</v>
      </c>
      <c r="S41" t="n">
        <v>46.36</v>
      </c>
      <c r="T41" t="n">
        <v>7957.1</v>
      </c>
      <c r="U41" t="n">
        <v>0.73</v>
      </c>
      <c r="V41" t="n">
        <v>0.89</v>
      </c>
      <c r="W41" t="n">
        <v>9.220000000000001</v>
      </c>
      <c r="X41" t="n">
        <v>0.51</v>
      </c>
      <c r="Y41" t="n">
        <v>1</v>
      </c>
      <c r="Z41" t="n">
        <v>10</v>
      </c>
      <c r="AA41" t="n">
        <v>1296.716460749788</v>
      </c>
      <c r="AB41" t="n">
        <v>1774.224668690634</v>
      </c>
      <c r="AC41" t="n">
        <v>1604.895156450762</v>
      </c>
      <c r="AD41" t="n">
        <v>1296716.460749788</v>
      </c>
      <c r="AE41" t="n">
        <v>1774224.668690634</v>
      </c>
      <c r="AF41" t="n">
        <v>1.145242147107541e-06</v>
      </c>
      <c r="AG41" t="n">
        <v>36.34114583333334</v>
      </c>
      <c r="AH41" t="n">
        <v>1604895.156450761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3.5905</v>
      </c>
      <c r="E42" t="n">
        <v>27.85</v>
      </c>
      <c r="F42" t="n">
        <v>23.87</v>
      </c>
      <c r="G42" t="n">
        <v>55.08</v>
      </c>
      <c r="H42" t="n">
        <v>0.75</v>
      </c>
      <c r="I42" t="n">
        <v>26</v>
      </c>
      <c r="J42" t="n">
        <v>260.69</v>
      </c>
      <c r="K42" t="n">
        <v>58.47</v>
      </c>
      <c r="L42" t="n">
        <v>11</v>
      </c>
      <c r="M42" t="n">
        <v>24</v>
      </c>
      <c r="N42" t="n">
        <v>66.20999999999999</v>
      </c>
      <c r="O42" t="n">
        <v>32385.75</v>
      </c>
      <c r="P42" t="n">
        <v>379.55</v>
      </c>
      <c r="Q42" t="n">
        <v>608.86</v>
      </c>
      <c r="R42" t="n">
        <v>62.75</v>
      </c>
      <c r="S42" t="n">
        <v>46.36</v>
      </c>
      <c r="T42" t="n">
        <v>7791.79</v>
      </c>
      <c r="U42" t="n">
        <v>0.74</v>
      </c>
      <c r="V42" t="n">
        <v>0.89</v>
      </c>
      <c r="W42" t="n">
        <v>9.220000000000001</v>
      </c>
      <c r="X42" t="n">
        <v>0.49</v>
      </c>
      <c r="Y42" t="n">
        <v>1</v>
      </c>
      <c r="Z42" t="n">
        <v>10</v>
      </c>
      <c r="AA42" t="n">
        <v>1285.002867691469</v>
      </c>
      <c r="AB42" t="n">
        <v>1758.197613900988</v>
      </c>
      <c r="AC42" t="n">
        <v>1590.397701276126</v>
      </c>
      <c r="AD42" t="n">
        <v>1285002.867691469</v>
      </c>
      <c r="AE42" t="n">
        <v>1758197.613900988</v>
      </c>
      <c r="AF42" t="n">
        <v>1.147863643243064e-06</v>
      </c>
      <c r="AG42" t="n">
        <v>36.26302083333334</v>
      </c>
      <c r="AH42" t="n">
        <v>1590397.701276126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3.5876</v>
      </c>
      <c r="E43" t="n">
        <v>27.87</v>
      </c>
      <c r="F43" t="n">
        <v>23.89</v>
      </c>
      <c r="G43" t="n">
        <v>55.13</v>
      </c>
      <c r="H43" t="n">
        <v>0.77</v>
      </c>
      <c r="I43" t="n">
        <v>26</v>
      </c>
      <c r="J43" t="n">
        <v>261.15</v>
      </c>
      <c r="K43" t="n">
        <v>58.47</v>
      </c>
      <c r="L43" t="n">
        <v>11.25</v>
      </c>
      <c r="M43" t="n">
        <v>24</v>
      </c>
      <c r="N43" t="n">
        <v>66.43000000000001</v>
      </c>
      <c r="O43" t="n">
        <v>32442.95</v>
      </c>
      <c r="P43" t="n">
        <v>379.54</v>
      </c>
      <c r="Q43" t="n">
        <v>608.85</v>
      </c>
      <c r="R43" t="n">
        <v>63.31</v>
      </c>
      <c r="S43" t="n">
        <v>46.36</v>
      </c>
      <c r="T43" t="n">
        <v>8070.93</v>
      </c>
      <c r="U43" t="n">
        <v>0.73</v>
      </c>
      <c r="V43" t="n">
        <v>0.89</v>
      </c>
      <c r="W43" t="n">
        <v>9.23</v>
      </c>
      <c r="X43" t="n">
        <v>0.52</v>
      </c>
      <c r="Y43" t="n">
        <v>1</v>
      </c>
      <c r="Z43" t="n">
        <v>10</v>
      </c>
      <c r="AA43" t="n">
        <v>1285.810706301126</v>
      </c>
      <c r="AB43" t="n">
        <v>1759.302934326044</v>
      </c>
      <c r="AC43" t="n">
        <v>1591.397531471143</v>
      </c>
      <c r="AD43" t="n">
        <v>1285810.706301126</v>
      </c>
      <c r="AE43" t="n">
        <v>1759302.934326044</v>
      </c>
      <c r="AF43" t="n">
        <v>1.146936528756111e-06</v>
      </c>
      <c r="AG43" t="n">
        <v>36.2890625</v>
      </c>
      <c r="AH43" t="n">
        <v>1591397.531471143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3.5988</v>
      </c>
      <c r="E44" t="n">
        <v>27.79</v>
      </c>
      <c r="F44" t="n">
        <v>23.85</v>
      </c>
      <c r="G44" t="n">
        <v>57.24</v>
      </c>
      <c r="H44" t="n">
        <v>0.78</v>
      </c>
      <c r="I44" t="n">
        <v>25</v>
      </c>
      <c r="J44" t="n">
        <v>261.62</v>
      </c>
      <c r="K44" t="n">
        <v>58.47</v>
      </c>
      <c r="L44" t="n">
        <v>11.5</v>
      </c>
      <c r="M44" t="n">
        <v>23</v>
      </c>
      <c r="N44" t="n">
        <v>66.64</v>
      </c>
      <c r="O44" t="n">
        <v>32500.22</v>
      </c>
      <c r="P44" t="n">
        <v>379.17</v>
      </c>
      <c r="Q44" t="n">
        <v>608.86</v>
      </c>
      <c r="R44" t="n">
        <v>62.35</v>
      </c>
      <c r="S44" t="n">
        <v>46.36</v>
      </c>
      <c r="T44" t="n">
        <v>7598.08</v>
      </c>
      <c r="U44" t="n">
        <v>0.74</v>
      </c>
      <c r="V44" t="n">
        <v>0.89</v>
      </c>
      <c r="W44" t="n">
        <v>9.210000000000001</v>
      </c>
      <c r="X44" t="n">
        <v>0.48</v>
      </c>
      <c r="Y44" t="n">
        <v>1</v>
      </c>
      <c r="Z44" t="n">
        <v>10</v>
      </c>
      <c r="AA44" t="n">
        <v>1282.418438451252</v>
      </c>
      <c r="AB44" t="n">
        <v>1754.661483797553</v>
      </c>
      <c r="AC44" t="n">
        <v>1587.199054466773</v>
      </c>
      <c r="AD44" t="n">
        <v>1282418.438451252</v>
      </c>
      <c r="AE44" t="n">
        <v>1754661.483797553</v>
      </c>
      <c r="AF44" t="n">
        <v>1.150517108843653e-06</v>
      </c>
      <c r="AG44" t="n">
        <v>36.18489583333334</v>
      </c>
      <c r="AH44" t="n">
        <v>1587199.054466773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3.5987</v>
      </c>
      <c r="E45" t="n">
        <v>27.79</v>
      </c>
      <c r="F45" t="n">
        <v>23.85</v>
      </c>
      <c r="G45" t="n">
        <v>57.24</v>
      </c>
      <c r="H45" t="n">
        <v>0.8</v>
      </c>
      <c r="I45" t="n">
        <v>25</v>
      </c>
      <c r="J45" t="n">
        <v>262.08</v>
      </c>
      <c r="K45" t="n">
        <v>58.47</v>
      </c>
      <c r="L45" t="n">
        <v>11.75</v>
      </c>
      <c r="M45" t="n">
        <v>23</v>
      </c>
      <c r="N45" t="n">
        <v>66.86</v>
      </c>
      <c r="O45" t="n">
        <v>32557.58</v>
      </c>
      <c r="P45" t="n">
        <v>378.49</v>
      </c>
      <c r="Q45" t="n">
        <v>608.84</v>
      </c>
      <c r="R45" t="n">
        <v>62.32</v>
      </c>
      <c r="S45" t="n">
        <v>46.36</v>
      </c>
      <c r="T45" t="n">
        <v>7583.75</v>
      </c>
      <c r="U45" t="n">
        <v>0.74</v>
      </c>
      <c r="V45" t="n">
        <v>0.89</v>
      </c>
      <c r="W45" t="n">
        <v>9.220000000000001</v>
      </c>
      <c r="X45" t="n">
        <v>0.48</v>
      </c>
      <c r="Y45" t="n">
        <v>1</v>
      </c>
      <c r="Z45" t="n">
        <v>10</v>
      </c>
      <c r="AA45" t="n">
        <v>1281.412095645445</v>
      </c>
      <c r="AB45" t="n">
        <v>1753.284561173935</v>
      </c>
      <c r="AC45" t="n">
        <v>1585.953543405831</v>
      </c>
      <c r="AD45" t="n">
        <v>1281412.095645445</v>
      </c>
      <c r="AE45" t="n">
        <v>1753284.561173935</v>
      </c>
      <c r="AF45" t="n">
        <v>1.150485139378586e-06</v>
      </c>
      <c r="AG45" t="n">
        <v>36.18489583333334</v>
      </c>
      <c r="AH45" t="n">
        <v>1585953.543405831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3.6066</v>
      </c>
      <c r="E46" t="n">
        <v>27.73</v>
      </c>
      <c r="F46" t="n">
        <v>23.84</v>
      </c>
      <c r="G46" t="n">
        <v>59.59</v>
      </c>
      <c r="H46" t="n">
        <v>0.8100000000000001</v>
      </c>
      <c r="I46" t="n">
        <v>24</v>
      </c>
      <c r="J46" t="n">
        <v>262.55</v>
      </c>
      <c r="K46" t="n">
        <v>58.47</v>
      </c>
      <c r="L46" t="n">
        <v>12</v>
      </c>
      <c r="M46" t="n">
        <v>22</v>
      </c>
      <c r="N46" t="n">
        <v>67.06999999999999</v>
      </c>
      <c r="O46" t="n">
        <v>32615.02</v>
      </c>
      <c r="P46" t="n">
        <v>378.41</v>
      </c>
      <c r="Q46" t="n">
        <v>608.79</v>
      </c>
      <c r="R46" t="n">
        <v>61.61</v>
      </c>
      <c r="S46" t="n">
        <v>46.36</v>
      </c>
      <c r="T46" t="n">
        <v>7231.29</v>
      </c>
      <c r="U46" t="n">
        <v>0.75</v>
      </c>
      <c r="V46" t="n">
        <v>0.89</v>
      </c>
      <c r="W46" t="n">
        <v>9.220000000000001</v>
      </c>
      <c r="X46" t="n">
        <v>0.47</v>
      </c>
      <c r="Y46" t="n">
        <v>1</v>
      </c>
      <c r="Z46" t="n">
        <v>10</v>
      </c>
      <c r="AA46" t="n">
        <v>1279.472358794073</v>
      </c>
      <c r="AB46" t="n">
        <v>1750.630527638739</v>
      </c>
      <c r="AC46" t="n">
        <v>1583.552807106274</v>
      </c>
      <c r="AD46" t="n">
        <v>1279472.358794073</v>
      </c>
      <c r="AE46" t="n">
        <v>1750630.527638739</v>
      </c>
      <c r="AF46" t="n">
        <v>1.153010727118906e-06</v>
      </c>
      <c r="AG46" t="n">
        <v>36.10677083333334</v>
      </c>
      <c r="AH46" t="n">
        <v>1583552.807106274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3.6061</v>
      </c>
      <c r="E47" t="n">
        <v>27.73</v>
      </c>
      <c r="F47" t="n">
        <v>23.84</v>
      </c>
      <c r="G47" t="n">
        <v>59.6</v>
      </c>
      <c r="H47" t="n">
        <v>0.83</v>
      </c>
      <c r="I47" t="n">
        <v>24</v>
      </c>
      <c r="J47" t="n">
        <v>263.01</v>
      </c>
      <c r="K47" t="n">
        <v>58.47</v>
      </c>
      <c r="L47" t="n">
        <v>12.25</v>
      </c>
      <c r="M47" t="n">
        <v>22</v>
      </c>
      <c r="N47" t="n">
        <v>67.29000000000001</v>
      </c>
      <c r="O47" t="n">
        <v>32672.53</v>
      </c>
      <c r="P47" t="n">
        <v>377.99</v>
      </c>
      <c r="Q47" t="n">
        <v>608.85</v>
      </c>
      <c r="R47" t="n">
        <v>61.92</v>
      </c>
      <c r="S47" t="n">
        <v>46.36</v>
      </c>
      <c r="T47" t="n">
        <v>7389.43</v>
      </c>
      <c r="U47" t="n">
        <v>0.75</v>
      </c>
      <c r="V47" t="n">
        <v>0.89</v>
      </c>
      <c r="W47" t="n">
        <v>9.220000000000001</v>
      </c>
      <c r="X47" t="n">
        <v>0.47</v>
      </c>
      <c r="Y47" t="n">
        <v>1</v>
      </c>
      <c r="Z47" t="n">
        <v>10</v>
      </c>
      <c r="AA47" t="n">
        <v>1278.947674013675</v>
      </c>
      <c r="AB47" t="n">
        <v>1749.912630774739</v>
      </c>
      <c r="AC47" t="n">
        <v>1582.9034253114</v>
      </c>
      <c r="AD47" t="n">
        <v>1278947.674013675</v>
      </c>
      <c r="AE47" t="n">
        <v>1749912.630774739</v>
      </c>
      <c r="AF47" t="n">
        <v>1.15285087979357e-06</v>
      </c>
      <c r="AG47" t="n">
        <v>36.10677083333334</v>
      </c>
      <c r="AH47" t="n">
        <v>1582903.4253114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3.6154</v>
      </c>
      <c r="E48" t="n">
        <v>27.66</v>
      </c>
      <c r="F48" t="n">
        <v>23.82</v>
      </c>
      <c r="G48" t="n">
        <v>62.13</v>
      </c>
      <c r="H48" t="n">
        <v>0.84</v>
      </c>
      <c r="I48" t="n">
        <v>23</v>
      </c>
      <c r="J48" t="n">
        <v>263.48</v>
      </c>
      <c r="K48" t="n">
        <v>58.47</v>
      </c>
      <c r="L48" t="n">
        <v>12.5</v>
      </c>
      <c r="M48" t="n">
        <v>21</v>
      </c>
      <c r="N48" t="n">
        <v>67.51000000000001</v>
      </c>
      <c r="O48" t="n">
        <v>32730.13</v>
      </c>
      <c r="P48" t="n">
        <v>377.58</v>
      </c>
      <c r="Q48" t="n">
        <v>608.89</v>
      </c>
      <c r="R48" t="n">
        <v>61.18</v>
      </c>
      <c r="S48" t="n">
        <v>46.36</v>
      </c>
      <c r="T48" t="n">
        <v>7020.84</v>
      </c>
      <c r="U48" t="n">
        <v>0.76</v>
      </c>
      <c r="V48" t="n">
        <v>0.89</v>
      </c>
      <c r="W48" t="n">
        <v>9.220000000000001</v>
      </c>
      <c r="X48" t="n">
        <v>0.44</v>
      </c>
      <c r="Y48" t="n">
        <v>1</v>
      </c>
      <c r="Z48" t="n">
        <v>10</v>
      </c>
      <c r="AA48" t="n">
        <v>1276.126289509207</v>
      </c>
      <c r="AB48" t="n">
        <v>1746.052288025027</v>
      </c>
      <c r="AC48" t="n">
        <v>1579.411508255695</v>
      </c>
      <c r="AD48" t="n">
        <v>1276126.289509207</v>
      </c>
      <c r="AE48" t="n">
        <v>1746052.288025027</v>
      </c>
      <c r="AF48" t="n">
        <v>1.155824040044833e-06</v>
      </c>
      <c r="AG48" t="n">
        <v>36.015625</v>
      </c>
      <c r="AH48" t="n">
        <v>1579411.508255695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3.6152</v>
      </c>
      <c r="E49" t="n">
        <v>27.66</v>
      </c>
      <c r="F49" t="n">
        <v>23.82</v>
      </c>
      <c r="G49" t="n">
        <v>62.13</v>
      </c>
      <c r="H49" t="n">
        <v>0.86</v>
      </c>
      <c r="I49" t="n">
        <v>23</v>
      </c>
      <c r="J49" t="n">
        <v>263.95</v>
      </c>
      <c r="K49" t="n">
        <v>58.47</v>
      </c>
      <c r="L49" t="n">
        <v>12.75</v>
      </c>
      <c r="M49" t="n">
        <v>21</v>
      </c>
      <c r="N49" t="n">
        <v>67.72</v>
      </c>
      <c r="O49" t="n">
        <v>32787.82</v>
      </c>
      <c r="P49" t="n">
        <v>377.21</v>
      </c>
      <c r="Q49" t="n">
        <v>608.84</v>
      </c>
      <c r="R49" t="n">
        <v>61.41</v>
      </c>
      <c r="S49" t="n">
        <v>46.36</v>
      </c>
      <c r="T49" t="n">
        <v>7135.11</v>
      </c>
      <c r="U49" t="n">
        <v>0.75</v>
      </c>
      <c r="V49" t="n">
        <v>0.89</v>
      </c>
      <c r="W49" t="n">
        <v>9.210000000000001</v>
      </c>
      <c r="X49" t="n">
        <v>0.45</v>
      </c>
      <c r="Y49" t="n">
        <v>1</v>
      </c>
      <c r="Z49" t="n">
        <v>10</v>
      </c>
      <c r="AA49" t="n">
        <v>1275.612688281331</v>
      </c>
      <c r="AB49" t="n">
        <v>1745.349556166559</v>
      </c>
      <c r="AC49" t="n">
        <v>1578.775844139509</v>
      </c>
      <c r="AD49" t="n">
        <v>1275612.688281331</v>
      </c>
      <c r="AE49" t="n">
        <v>1745349.556166559</v>
      </c>
      <c r="AF49" t="n">
        <v>1.155760101114698e-06</v>
      </c>
      <c r="AG49" t="n">
        <v>36.015625</v>
      </c>
      <c r="AH49" t="n">
        <v>1578775.844139509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3.6236</v>
      </c>
      <c r="E50" t="n">
        <v>27.6</v>
      </c>
      <c r="F50" t="n">
        <v>23.8</v>
      </c>
      <c r="G50" t="n">
        <v>64.91</v>
      </c>
      <c r="H50" t="n">
        <v>0.87</v>
      </c>
      <c r="I50" t="n">
        <v>22</v>
      </c>
      <c r="J50" t="n">
        <v>264.42</v>
      </c>
      <c r="K50" t="n">
        <v>58.47</v>
      </c>
      <c r="L50" t="n">
        <v>13</v>
      </c>
      <c r="M50" t="n">
        <v>20</v>
      </c>
      <c r="N50" t="n">
        <v>67.94</v>
      </c>
      <c r="O50" t="n">
        <v>32845.58</v>
      </c>
      <c r="P50" t="n">
        <v>376.81</v>
      </c>
      <c r="Q50" t="n">
        <v>608.8099999999999</v>
      </c>
      <c r="R50" t="n">
        <v>60.67</v>
      </c>
      <c r="S50" t="n">
        <v>46.36</v>
      </c>
      <c r="T50" t="n">
        <v>6774.89</v>
      </c>
      <c r="U50" t="n">
        <v>0.76</v>
      </c>
      <c r="V50" t="n">
        <v>0.9</v>
      </c>
      <c r="W50" t="n">
        <v>9.220000000000001</v>
      </c>
      <c r="X50" t="n">
        <v>0.43</v>
      </c>
      <c r="Y50" t="n">
        <v>1</v>
      </c>
      <c r="Z50" t="n">
        <v>10</v>
      </c>
      <c r="AA50" t="n">
        <v>1272.845211759296</v>
      </c>
      <c r="AB50" t="n">
        <v>1741.562972696663</v>
      </c>
      <c r="AC50" t="n">
        <v>1575.350646881477</v>
      </c>
      <c r="AD50" t="n">
        <v>1272845.211759296</v>
      </c>
      <c r="AE50" t="n">
        <v>1741562.972696663</v>
      </c>
      <c r="AF50" t="n">
        <v>1.158445536180355e-06</v>
      </c>
      <c r="AG50" t="n">
        <v>35.9375</v>
      </c>
      <c r="AH50" t="n">
        <v>1575350.646881477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3.624</v>
      </c>
      <c r="E51" t="n">
        <v>27.59</v>
      </c>
      <c r="F51" t="n">
        <v>23.8</v>
      </c>
      <c r="G51" t="n">
        <v>64.90000000000001</v>
      </c>
      <c r="H51" t="n">
        <v>0.89</v>
      </c>
      <c r="I51" t="n">
        <v>22</v>
      </c>
      <c r="J51" t="n">
        <v>264.89</v>
      </c>
      <c r="K51" t="n">
        <v>58.47</v>
      </c>
      <c r="L51" t="n">
        <v>13.25</v>
      </c>
      <c r="M51" t="n">
        <v>20</v>
      </c>
      <c r="N51" t="n">
        <v>68.16</v>
      </c>
      <c r="O51" t="n">
        <v>32903.43</v>
      </c>
      <c r="P51" t="n">
        <v>376.61</v>
      </c>
      <c r="Q51" t="n">
        <v>608.79</v>
      </c>
      <c r="R51" t="n">
        <v>60.61</v>
      </c>
      <c r="S51" t="n">
        <v>46.36</v>
      </c>
      <c r="T51" t="n">
        <v>6741.41</v>
      </c>
      <c r="U51" t="n">
        <v>0.76</v>
      </c>
      <c r="V51" t="n">
        <v>0.9</v>
      </c>
      <c r="W51" t="n">
        <v>9.210000000000001</v>
      </c>
      <c r="X51" t="n">
        <v>0.43</v>
      </c>
      <c r="Y51" t="n">
        <v>1</v>
      </c>
      <c r="Z51" t="n">
        <v>10</v>
      </c>
      <c r="AA51" t="n">
        <v>1272.458717680741</v>
      </c>
      <c r="AB51" t="n">
        <v>1741.034154447469</v>
      </c>
      <c r="AC51" t="n">
        <v>1574.872298303785</v>
      </c>
      <c r="AD51" t="n">
        <v>1272458.717680741</v>
      </c>
      <c r="AE51" t="n">
        <v>1741034.154447469</v>
      </c>
      <c r="AF51" t="n">
        <v>1.158573414040624e-06</v>
      </c>
      <c r="AG51" t="n">
        <v>35.92447916666666</v>
      </c>
      <c r="AH51" t="n">
        <v>1574872.298303785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3.6319</v>
      </c>
      <c r="E52" t="n">
        <v>27.53</v>
      </c>
      <c r="F52" t="n">
        <v>23.79</v>
      </c>
      <c r="G52" t="n">
        <v>67.95999999999999</v>
      </c>
      <c r="H52" t="n">
        <v>0.91</v>
      </c>
      <c r="I52" t="n">
        <v>21</v>
      </c>
      <c r="J52" t="n">
        <v>265.36</v>
      </c>
      <c r="K52" t="n">
        <v>58.47</v>
      </c>
      <c r="L52" t="n">
        <v>13.5</v>
      </c>
      <c r="M52" t="n">
        <v>19</v>
      </c>
      <c r="N52" t="n">
        <v>68.38</v>
      </c>
      <c r="O52" t="n">
        <v>32961.36</v>
      </c>
      <c r="P52" t="n">
        <v>375.93</v>
      </c>
      <c r="Q52" t="n">
        <v>608.87</v>
      </c>
      <c r="R52" t="n">
        <v>60.28</v>
      </c>
      <c r="S52" t="n">
        <v>46.36</v>
      </c>
      <c r="T52" t="n">
        <v>6580.77</v>
      </c>
      <c r="U52" t="n">
        <v>0.77</v>
      </c>
      <c r="V52" t="n">
        <v>0.9</v>
      </c>
      <c r="W52" t="n">
        <v>9.210000000000001</v>
      </c>
      <c r="X52" t="n">
        <v>0.41</v>
      </c>
      <c r="Y52" t="n">
        <v>1</v>
      </c>
      <c r="Z52" t="n">
        <v>10</v>
      </c>
      <c r="AA52" t="n">
        <v>1269.652570468319</v>
      </c>
      <c r="AB52" t="n">
        <v>1737.194660032956</v>
      </c>
      <c r="AC52" t="n">
        <v>1571.399239847429</v>
      </c>
      <c r="AD52" t="n">
        <v>1269652.570468319</v>
      </c>
      <c r="AE52" t="n">
        <v>1737194.660032956</v>
      </c>
      <c r="AF52" t="n">
        <v>1.161099001780945e-06</v>
      </c>
      <c r="AG52" t="n">
        <v>35.84635416666666</v>
      </c>
      <c r="AH52" t="n">
        <v>1571399.239847429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3.6329</v>
      </c>
      <c r="E53" t="n">
        <v>27.53</v>
      </c>
      <c r="F53" t="n">
        <v>23.78</v>
      </c>
      <c r="G53" t="n">
        <v>67.94</v>
      </c>
      <c r="H53" t="n">
        <v>0.92</v>
      </c>
      <c r="I53" t="n">
        <v>21</v>
      </c>
      <c r="J53" t="n">
        <v>265.83</v>
      </c>
      <c r="K53" t="n">
        <v>58.47</v>
      </c>
      <c r="L53" t="n">
        <v>13.75</v>
      </c>
      <c r="M53" t="n">
        <v>19</v>
      </c>
      <c r="N53" t="n">
        <v>68.59999999999999</v>
      </c>
      <c r="O53" t="n">
        <v>33019.37</v>
      </c>
      <c r="P53" t="n">
        <v>375.86</v>
      </c>
      <c r="Q53" t="n">
        <v>608.8</v>
      </c>
      <c r="R53" t="n">
        <v>60.01</v>
      </c>
      <c r="S53" t="n">
        <v>46.36</v>
      </c>
      <c r="T53" t="n">
        <v>6449.28</v>
      </c>
      <c r="U53" t="n">
        <v>0.77</v>
      </c>
      <c r="V53" t="n">
        <v>0.9</v>
      </c>
      <c r="W53" t="n">
        <v>9.210000000000001</v>
      </c>
      <c r="X53" t="n">
        <v>0.4</v>
      </c>
      <c r="Y53" t="n">
        <v>1</v>
      </c>
      <c r="Z53" t="n">
        <v>10</v>
      </c>
      <c r="AA53" t="n">
        <v>1269.243702008928</v>
      </c>
      <c r="AB53" t="n">
        <v>1736.635228168814</v>
      </c>
      <c r="AC53" t="n">
        <v>1570.893199375233</v>
      </c>
      <c r="AD53" t="n">
        <v>1269243.702008928</v>
      </c>
      <c r="AE53" t="n">
        <v>1736635.228168814</v>
      </c>
      <c r="AF53" t="n">
        <v>1.161418696431618e-06</v>
      </c>
      <c r="AG53" t="n">
        <v>35.84635416666666</v>
      </c>
      <c r="AH53" t="n">
        <v>1570893.199375233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3.6348</v>
      </c>
      <c r="E54" t="n">
        <v>27.51</v>
      </c>
      <c r="F54" t="n">
        <v>23.76</v>
      </c>
      <c r="G54" t="n">
        <v>67.89</v>
      </c>
      <c r="H54" t="n">
        <v>0.9399999999999999</v>
      </c>
      <c r="I54" t="n">
        <v>21</v>
      </c>
      <c r="J54" t="n">
        <v>266.3</v>
      </c>
      <c r="K54" t="n">
        <v>58.47</v>
      </c>
      <c r="L54" t="n">
        <v>14</v>
      </c>
      <c r="M54" t="n">
        <v>19</v>
      </c>
      <c r="N54" t="n">
        <v>68.81999999999999</v>
      </c>
      <c r="O54" t="n">
        <v>33077.47</v>
      </c>
      <c r="P54" t="n">
        <v>375.42</v>
      </c>
      <c r="Q54" t="n">
        <v>608.77</v>
      </c>
      <c r="R54" t="n">
        <v>59.39</v>
      </c>
      <c r="S54" t="n">
        <v>46.36</v>
      </c>
      <c r="T54" t="n">
        <v>6138.49</v>
      </c>
      <c r="U54" t="n">
        <v>0.78</v>
      </c>
      <c r="V54" t="n">
        <v>0.9</v>
      </c>
      <c r="W54" t="n">
        <v>9.210000000000001</v>
      </c>
      <c r="X54" t="n">
        <v>0.39</v>
      </c>
      <c r="Y54" t="n">
        <v>1</v>
      </c>
      <c r="Z54" t="n">
        <v>10</v>
      </c>
      <c r="AA54" t="n">
        <v>1267.998841018072</v>
      </c>
      <c r="AB54" t="n">
        <v>1734.931954441734</v>
      </c>
      <c r="AC54" t="n">
        <v>1569.352483702105</v>
      </c>
      <c r="AD54" t="n">
        <v>1267998.841018072</v>
      </c>
      <c r="AE54" t="n">
        <v>1734931.954441734</v>
      </c>
      <c r="AF54" t="n">
        <v>1.162026116267898e-06</v>
      </c>
      <c r="AG54" t="n">
        <v>35.8203125</v>
      </c>
      <c r="AH54" t="n">
        <v>1569352.483702105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3.6421</v>
      </c>
      <c r="E55" t="n">
        <v>27.46</v>
      </c>
      <c r="F55" t="n">
        <v>23.75</v>
      </c>
      <c r="G55" t="n">
        <v>71.27</v>
      </c>
      <c r="H55" t="n">
        <v>0.95</v>
      </c>
      <c r="I55" t="n">
        <v>20</v>
      </c>
      <c r="J55" t="n">
        <v>266.77</v>
      </c>
      <c r="K55" t="n">
        <v>58.47</v>
      </c>
      <c r="L55" t="n">
        <v>14.25</v>
      </c>
      <c r="M55" t="n">
        <v>18</v>
      </c>
      <c r="N55" t="n">
        <v>69.04000000000001</v>
      </c>
      <c r="O55" t="n">
        <v>33135.65</v>
      </c>
      <c r="P55" t="n">
        <v>375.04</v>
      </c>
      <c r="Q55" t="n">
        <v>608.85</v>
      </c>
      <c r="R55" t="n">
        <v>59.19</v>
      </c>
      <c r="S55" t="n">
        <v>46.36</v>
      </c>
      <c r="T55" t="n">
        <v>6042.88</v>
      </c>
      <c r="U55" t="n">
        <v>0.78</v>
      </c>
      <c r="V55" t="n">
        <v>0.9</v>
      </c>
      <c r="W55" t="n">
        <v>9.210000000000001</v>
      </c>
      <c r="X55" t="n">
        <v>0.38</v>
      </c>
      <c r="Y55" t="n">
        <v>1</v>
      </c>
      <c r="Z55" t="n">
        <v>10</v>
      </c>
      <c r="AA55" t="n">
        <v>1265.786288082518</v>
      </c>
      <c r="AB55" t="n">
        <v>1731.904641904362</v>
      </c>
      <c r="AC55" t="n">
        <v>1566.614093624441</v>
      </c>
      <c r="AD55" t="n">
        <v>1265786.288082518</v>
      </c>
      <c r="AE55" t="n">
        <v>1731904.641904362</v>
      </c>
      <c r="AF55" t="n">
        <v>1.164359887217814e-06</v>
      </c>
      <c r="AG55" t="n">
        <v>35.75520833333334</v>
      </c>
      <c r="AH55" t="n">
        <v>1566614.09362444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3.6425</v>
      </c>
      <c r="E56" t="n">
        <v>27.45</v>
      </c>
      <c r="F56" t="n">
        <v>23.75</v>
      </c>
      <c r="G56" t="n">
        <v>71.26000000000001</v>
      </c>
      <c r="H56" t="n">
        <v>0.97</v>
      </c>
      <c r="I56" t="n">
        <v>20</v>
      </c>
      <c r="J56" t="n">
        <v>267.24</v>
      </c>
      <c r="K56" t="n">
        <v>58.47</v>
      </c>
      <c r="L56" t="n">
        <v>14.5</v>
      </c>
      <c r="M56" t="n">
        <v>18</v>
      </c>
      <c r="N56" t="n">
        <v>69.27</v>
      </c>
      <c r="O56" t="n">
        <v>33193.92</v>
      </c>
      <c r="P56" t="n">
        <v>374.96</v>
      </c>
      <c r="Q56" t="n">
        <v>608.78</v>
      </c>
      <c r="R56" t="n">
        <v>59.21</v>
      </c>
      <c r="S56" t="n">
        <v>46.36</v>
      </c>
      <c r="T56" t="n">
        <v>6050.52</v>
      </c>
      <c r="U56" t="n">
        <v>0.78</v>
      </c>
      <c r="V56" t="n">
        <v>0.9</v>
      </c>
      <c r="W56" t="n">
        <v>9.210000000000001</v>
      </c>
      <c r="X56" t="n">
        <v>0.38</v>
      </c>
      <c r="Y56" t="n">
        <v>1</v>
      </c>
      <c r="Z56" t="n">
        <v>10</v>
      </c>
      <c r="AA56" t="n">
        <v>1265.581814247741</v>
      </c>
      <c r="AB56" t="n">
        <v>1731.624871782871</v>
      </c>
      <c r="AC56" t="n">
        <v>1566.361024370685</v>
      </c>
      <c r="AD56" t="n">
        <v>1265581.814247741</v>
      </c>
      <c r="AE56" t="n">
        <v>1731624.871782871</v>
      </c>
      <c r="AF56" t="n">
        <v>1.164487765078084e-06</v>
      </c>
      <c r="AG56" t="n">
        <v>35.7421875</v>
      </c>
      <c r="AH56" t="n">
        <v>1566361.024370685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3.6424</v>
      </c>
      <c r="E57" t="n">
        <v>27.45</v>
      </c>
      <c r="F57" t="n">
        <v>23.75</v>
      </c>
      <c r="G57" t="n">
        <v>71.26000000000001</v>
      </c>
      <c r="H57" t="n">
        <v>0.98</v>
      </c>
      <c r="I57" t="n">
        <v>20</v>
      </c>
      <c r="J57" t="n">
        <v>267.71</v>
      </c>
      <c r="K57" t="n">
        <v>58.47</v>
      </c>
      <c r="L57" t="n">
        <v>14.75</v>
      </c>
      <c r="M57" t="n">
        <v>18</v>
      </c>
      <c r="N57" t="n">
        <v>69.48999999999999</v>
      </c>
      <c r="O57" t="n">
        <v>33252.27</v>
      </c>
      <c r="P57" t="n">
        <v>374.53</v>
      </c>
      <c r="Q57" t="n">
        <v>608.84</v>
      </c>
      <c r="R57" t="n">
        <v>59</v>
      </c>
      <c r="S57" t="n">
        <v>46.36</v>
      </c>
      <c r="T57" t="n">
        <v>5949.35</v>
      </c>
      <c r="U57" t="n">
        <v>0.79</v>
      </c>
      <c r="V57" t="n">
        <v>0.9</v>
      </c>
      <c r="W57" t="n">
        <v>9.220000000000001</v>
      </c>
      <c r="X57" t="n">
        <v>0.38</v>
      </c>
      <c r="Y57" t="n">
        <v>1</v>
      </c>
      <c r="Z57" t="n">
        <v>10</v>
      </c>
      <c r="AA57" t="n">
        <v>1264.960602185166</v>
      </c>
      <c r="AB57" t="n">
        <v>1730.774902032914</v>
      </c>
      <c r="AC57" t="n">
        <v>1565.592174540724</v>
      </c>
      <c r="AD57" t="n">
        <v>1264960.602185166</v>
      </c>
      <c r="AE57" t="n">
        <v>1730774.902032915</v>
      </c>
      <c r="AF57" t="n">
        <v>1.164455795613016e-06</v>
      </c>
      <c r="AG57" t="n">
        <v>35.7421875</v>
      </c>
      <c r="AH57" t="n">
        <v>1565592.174540724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3.6523</v>
      </c>
      <c r="E58" t="n">
        <v>27.38</v>
      </c>
      <c r="F58" t="n">
        <v>23.73</v>
      </c>
      <c r="G58" t="n">
        <v>74.92</v>
      </c>
      <c r="H58" t="n">
        <v>1</v>
      </c>
      <c r="I58" t="n">
        <v>19</v>
      </c>
      <c r="J58" t="n">
        <v>268.19</v>
      </c>
      <c r="K58" t="n">
        <v>58.47</v>
      </c>
      <c r="L58" t="n">
        <v>15</v>
      </c>
      <c r="M58" t="n">
        <v>17</v>
      </c>
      <c r="N58" t="n">
        <v>69.70999999999999</v>
      </c>
      <c r="O58" t="n">
        <v>33310.7</v>
      </c>
      <c r="P58" t="n">
        <v>374.3</v>
      </c>
      <c r="Q58" t="n">
        <v>608.91</v>
      </c>
      <c r="R58" t="n">
        <v>58.3</v>
      </c>
      <c r="S58" t="n">
        <v>46.36</v>
      </c>
      <c r="T58" t="n">
        <v>5602.29</v>
      </c>
      <c r="U58" t="n">
        <v>0.8</v>
      </c>
      <c r="V58" t="n">
        <v>0.9</v>
      </c>
      <c r="W58" t="n">
        <v>9.210000000000001</v>
      </c>
      <c r="X58" t="n">
        <v>0.35</v>
      </c>
      <c r="Y58" t="n">
        <v>1</v>
      </c>
      <c r="Z58" t="n">
        <v>10</v>
      </c>
      <c r="AA58" t="n">
        <v>1262.344154683578</v>
      </c>
      <c r="AB58" t="n">
        <v>1727.194963131724</v>
      </c>
      <c r="AC58" t="n">
        <v>1562.353899983787</v>
      </c>
      <c r="AD58" t="n">
        <v>1262344.154683578</v>
      </c>
      <c r="AE58" t="n">
        <v>1727194.963131724</v>
      </c>
      <c r="AF58" t="n">
        <v>1.167620772654683e-06</v>
      </c>
      <c r="AG58" t="n">
        <v>35.65104166666666</v>
      </c>
      <c r="AH58" t="n">
        <v>1562353.899983787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3.6518</v>
      </c>
      <c r="E59" t="n">
        <v>27.38</v>
      </c>
      <c r="F59" t="n">
        <v>23.73</v>
      </c>
      <c r="G59" t="n">
        <v>74.94</v>
      </c>
      <c r="H59" t="n">
        <v>1.01</v>
      </c>
      <c r="I59" t="n">
        <v>19</v>
      </c>
      <c r="J59" t="n">
        <v>268.66</v>
      </c>
      <c r="K59" t="n">
        <v>58.47</v>
      </c>
      <c r="L59" t="n">
        <v>15.25</v>
      </c>
      <c r="M59" t="n">
        <v>17</v>
      </c>
      <c r="N59" t="n">
        <v>69.94</v>
      </c>
      <c r="O59" t="n">
        <v>33369.22</v>
      </c>
      <c r="P59" t="n">
        <v>374.25</v>
      </c>
      <c r="Q59" t="n">
        <v>608.78</v>
      </c>
      <c r="R59" t="n">
        <v>58.66</v>
      </c>
      <c r="S59" t="n">
        <v>46.36</v>
      </c>
      <c r="T59" t="n">
        <v>5784.86</v>
      </c>
      <c r="U59" t="n">
        <v>0.79</v>
      </c>
      <c r="V59" t="n">
        <v>0.9</v>
      </c>
      <c r="W59" t="n">
        <v>9.199999999999999</v>
      </c>
      <c r="X59" t="n">
        <v>0.36</v>
      </c>
      <c r="Y59" t="n">
        <v>1</v>
      </c>
      <c r="Z59" t="n">
        <v>10</v>
      </c>
      <c r="AA59" t="n">
        <v>1262.375092872205</v>
      </c>
      <c r="AB59" t="n">
        <v>1727.2372941263</v>
      </c>
      <c r="AC59" t="n">
        <v>1562.392190967653</v>
      </c>
      <c r="AD59" t="n">
        <v>1262375.092872204</v>
      </c>
      <c r="AE59" t="n">
        <v>1727237.294126299</v>
      </c>
      <c r="AF59" t="n">
        <v>1.167460925329347e-06</v>
      </c>
      <c r="AG59" t="n">
        <v>35.65104166666666</v>
      </c>
      <c r="AH59" t="n">
        <v>1562392.190967653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3.6521</v>
      </c>
      <c r="E60" t="n">
        <v>27.38</v>
      </c>
      <c r="F60" t="n">
        <v>23.73</v>
      </c>
      <c r="G60" t="n">
        <v>74.93000000000001</v>
      </c>
      <c r="H60" t="n">
        <v>1.03</v>
      </c>
      <c r="I60" t="n">
        <v>19</v>
      </c>
      <c r="J60" t="n">
        <v>269.14</v>
      </c>
      <c r="K60" t="n">
        <v>58.47</v>
      </c>
      <c r="L60" t="n">
        <v>15.5</v>
      </c>
      <c r="M60" t="n">
        <v>17</v>
      </c>
      <c r="N60" t="n">
        <v>70.16</v>
      </c>
      <c r="O60" t="n">
        <v>33427.83</v>
      </c>
      <c r="P60" t="n">
        <v>373.58</v>
      </c>
      <c r="Q60" t="n">
        <v>608.8200000000001</v>
      </c>
      <c r="R60" t="n">
        <v>58.42</v>
      </c>
      <c r="S60" t="n">
        <v>46.36</v>
      </c>
      <c r="T60" t="n">
        <v>5664.64</v>
      </c>
      <c r="U60" t="n">
        <v>0.79</v>
      </c>
      <c r="V60" t="n">
        <v>0.9</v>
      </c>
      <c r="W60" t="n">
        <v>9.210000000000001</v>
      </c>
      <c r="X60" t="n">
        <v>0.36</v>
      </c>
      <c r="Y60" t="n">
        <v>1</v>
      </c>
      <c r="Z60" t="n">
        <v>10</v>
      </c>
      <c r="AA60" t="n">
        <v>1261.313465774189</v>
      </c>
      <c r="AB60" t="n">
        <v>1725.784729095112</v>
      </c>
      <c r="AC60" t="n">
        <v>1561.078256704354</v>
      </c>
      <c r="AD60" t="n">
        <v>1261313.465774189</v>
      </c>
      <c r="AE60" t="n">
        <v>1725784.729095112</v>
      </c>
      <c r="AF60" t="n">
        <v>1.167556833724549e-06</v>
      </c>
      <c r="AG60" t="n">
        <v>35.65104166666666</v>
      </c>
      <c r="AH60" t="n">
        <v>1561078.256704354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3.6605</v>
      </c>
      <c r="E61" t="n">
        <v>27.32</v>
      </c>
      <c r="F61" t="n">
        <v>23.71</v>
      </c>
      <c r="G61" t="n">
        <v>79.04000000000001</v>
      </c>
      <c r="H61" t="n">
        <v>1.04</v>
      </c>
      <c r="I61" t="n">
        <v>18</v>
      </c>
      <c r="J61" t="n">
        <v>269.61</v>
      </c>
      <c r="K61" t="n">
        <v>58.47</v>
      </c>
      <c r="L61" t="n">
        <v>15.75</v>
      </c>
      <c r="M61" t="n">
        <v>16</v>
      </c>
      <c r="N61" t="n">
        <v>70.39</v>
      </c>
      <c r="O61" t="n">
        <v>33486.53</v>
      </c>
      <c r="P61" t="n">
        <v>372.87</v>
      </c>
      <c r="Q61" t="n">
        <v>608.84</v>
      </c>
      <c r="R61" t="n">
        <v>58.06</v>
      </c>
      <c r="S61" t="n">
        <v>46.36</v>
      </c>
      <c r="T61" t="n">
        <v>5489.54</v>
      </c>
      <c r="U61" t="n">
        <v>0.8</v>
      </c>
      <c r="V61" t="n">
        <v>0.9</v>
      </c>
      <c r="W61" t="n">
        <v>9.199999999999999</v>
      </c>
      <c r="X61" t="n">
        <v>0.34</v>
      </c>
      <c r="Y61" t="n">
        <v>1</v>
      </c>
      <c r="Z61" t="n">
        <v>10</v>
      </c>
      <c r="AA61" t="n">
        <v>1249.615344717208</v>
      </c>
      <c r="AB61" t="n">
        <v>1709.778843780274</v>
      </c>
      <c r="AC61" t="n">
        <v>1546.599950619563</v>
      </c>
      <c r="AD61" t="n">
        <v>1249615.344717208</v>
      </c>
      <c r="AE61" t="n">
        <v>1709778.843780274</v>
      </c>
      <c r="AF61" t="n">
        <v>1.170242268790206e-06</v>
      </c>
      <c r="AG61" t="n">
        <v>35.57291666666666</v>
      </c>
      <c r="AH61" t="n">
        <v>1546599.950619563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3.6605</v>
      </c>
      <c r="E62" t="n">
        <v>27.32</v>
      </c>
      <c r="F62" t="n">
        <v>23.71</v>
      </c>
      <c r="G62" t="n">
        <v>79.04000000000001</v>
      </c>
      <c r="H62" t="n">
        <v>1.05</v>
      </c>
      <c r="I62" t="n">
        <v>18</v>
      </c>
      <c r="J62" t="n">
        <v>270.09</v>
      </c>
      <c r="K62" t="n">
        <v>58.47</v>
      </c>
      <c r="L62" t="n">
        <v>16</v>
      </c>
      <c r="M62" t="n">
        <v>16</v>
      </c>
      <c r="N62" t="n">
        <v>70.62</v>
      </c>
      <c r="O62" t="n">
        <v>33545.31</v>
      </c>
      <c r="P62" t="n">
        <v>373.4</v>
      </c>
      <c r="Q62" t="n">
        <v>608.8200000000001</v>
      </c>
      <c r="R62" t="n">
        <v>57.71</v>
      </c>
      <c r="S62" t="n">
        <v>46.36</v>
      </c>
      <c r="T62" t="n">
        <v>5310.87</v>
      </c>
      <c r="U62" t="n">
        <v>0.8</v>
      </c>
      <c r="V62" t="n">
        <v>0.9</v>
      </c>
      <c r="W62" t="n">
        <v>9.210000000000001</v>
      </c>
      <c r="X62" t="n">
        <v>0.34</v>
      </c>
      <c r="Y62" t="n">
        <v>1</v>
      </c>
      <c r="Z62" t="n">
        <v>10</v>
      </c>
      <c r="AA62" t="n">
        <v>1250.403280256202</v>
      </c>
      <c r="AB62" t="n">
        <v>1710.856931945988</v>
      </c>
      <c r="AC62" t="n">
        <v>1547.575147563848</v>
      </c>
      <c r="AD62" t="n">
        <v>1250403.280256202</v>
      </c>
      <c r="AE62" t="n">
        <v>1710856.931945988</v>
      </c>
      <c r="AF62" t="n">
        <v>1.170242268790206e-06</v>
      </c>
      <c r="AG62" t="n">
        <v>35.57291666666666</v>
      </c>
      <c r="AH62" t="n">
        <v>1547575.147563848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3.6637</v>
      </c>
      <c r="E63" t="n">
        <v>27.29</v>
      </c>
      <c r="F63" t="n">
        <v>23.69</v>
      </c>
      <c r="G63" t="n">
        <v>78.95999999999999</v>
      </c>
      <c r="H63" t="n">
        <v>1.07</v>
      </c>
      <c r="I63" t="n">
        <v>18</v>
      </c>
      <c r="J63" t="n">
        <v>270.57</v>
      </c>
      <c r="K63" t="n">
        <v>58.47</v>
      </c>
      <c r="L63" t="n">
        <v>16.25</v>
      </c>
      <c r="M63" t="n">
        <v>16</v>
      </c>
      <c r="N63" t="n">
        <v>70.84</v>
      </c>
      <c r="O63" t="n">
        <v>33604.17</v>
      </c>
      <c r="P63" t="n">
        <v>372.62</v>
      </c>
      <c r="Q63" t="n">
        <v>608.78</v>
      </c>
      <c r="R63" t="n">
        <v>57.16</v>
      </c>
      <c r="S63" t="n">
        <v>46.36</v>
      </c>
      <c r="T63" t="n">
        <v>5039.8</v>
      </c>
      <c r="U63" t="n">
        <v>0.8100000000000001</v>
      </c>
      <c r="V63" t="n">
        <v>0.9</v>
      </c>
      <c r="W63" t="n">
        <v>9.210000000000001</v>
      </c>
      <c r="X63" t="n">
        <v>0.32</v>
      </c>
      <c r="Y63" t="n">
        <v>1</v>
      </c>
      <c r="Z63" t="n">
        <v>10</v>
      </c>
      <c r="AA63" t="n">
        <v>1248.396345676671</v>
      </c>
      <c r="AB63" t="n">
        <v>1708.110955514569</v>
      </c>
      <c r="AC63" t="n">
        <v>1545.091243269041</v>
      </c>
      <c r="AD63" t="n">
        <v>1248396.345676671</v>
      </c>
      <c r="AE63" t="n">
        <v>1708110.955514569</v>
      </c>
      <c r="AF63" t="n">
        <v>1.171265291672361e-06</v>
      </c>
      <c r="AG63" t="n">
        <v>35.53385416666666</v>
      </c>
      <c r="AH63" t="n">
        <v>1545091.243269041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3.661</v>
      </c>
      <c r="E64" t="n">
        <v>27.31</v>
      </c>
      <c r="F64" t="n">
        <v>23.71</v>
      </c>
      <c r="G64" t="n">
        <v>79.03</v>
      </c>
      <c r="H64" t="n">
        <v>1.08</v>
      </c>
      <c r="I64" t="n">
        <v>18</v>
      </c>
      <c r="J64" t="n">
        <v>271.05</v>
      </c>
      <c r="K64" t="n">
        <v>58.47</v>
      </c>
      <c r="L64" t="n">
        <v>16.5</v>
      </c>
      <c r="M64" t="n">
        <v>16</v>
      </c>
      <c r="N64" t="n">
        <v>71.06999999999999</v>
      </c>
      <c r="O64" t="n">
        <v>33663.13</v>
      </c>
      <c r="P64" t="n">
        <v>372.17</v>
      </c>
      <c r="Q64" t="n">
        <v>608.8</v>
      </c>
      <c r="R64" t="n">
        <v>57.76</v>
      </c>
      <c r="S64" t="n">
        <v>46.36</v>
      </c>
      <c r="T64" t="n">
        <v>5339.54</v>
      </c>
      <c r="U64" t="n">
        <v>0.8</v>
      </c>
      <c r="V64" t="n">
        <v>0.9</v>
      </c>
      <c r="W64" t="n">
        <v>9.210000000000001</v>
      </c>
      <c r="X64" t="n">
        <v>0.34</v>
      </c>
      <c r="Y64" t="n">
        <v>1</v>
      </c>
      <c r="Z64" t="n">
        <v>10</v>
      </c>
      <c r="AA64" t="n">
        <v>1248.470183809838</v>
      </c>
      <c r="AB64" t="n">
        <v>1708.211984105876</v>
      </c>
      <c r="AC64" t="n">
        <v>1545.182629833388</v>
      </c>
      <c r="AD64" t="n">
        <v>1248470.183809838</v>
      </c>
      <c r="AE64" t="n">
        <v>1708211.984105876</v>
      </c>
      <c r="AF64" t="n">
        <v>1.170402116115543e-06</v>
      </c>
      <c r="AG64" t="n">
        <v>35.55989583333334</v>
      </c>
      <c r="AH64" t="n">
        <v>1545182.629833388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3.6712</v>
      </c>
      <c r="E65" t="n">
        <v>27.24</v>
      </c>
      <c r="F65" t="n">
        <v>23.68</v>
      </c>
      <c r="G65" t="n">
        <v>83.56999999999999</v>
      </c>
      <c r="H65" t="n">
        <v>1.1</v>
      </c>
      <c r="I65" t="n">
        <v>17</v>
      </c>
      <c r="J65" t="n">
        <v>271.52</v>
      </c>
      <c r="K65" t="n">
        <v>58.47</v>
      </c>
      <c r="L65" t="n">
        <v>16.75</v>
      </c>
      <c r="M65" t="n">
        <v>15</v>
      </c>
      <c r="N65" t="n">
        <v>71.3</v>
      </c>
      <c r="O65" t="n">
        <v>33722.17</v>
      </c>
      <c r="P65" t="n">
        <v>371.44</v>
      </c>
      <c r="Q65" t="n">
        <v>608.77</v>
      </c>
      <c r="R65" t="n">
        <v>57.02</v>
      </c>
      <c r="S65" t="n">
        <v>46.36</v>
      </c>
      <c r="T65" t="n">
        <v>4974.44</v>
      </c>
      <c r="U65" t="n">
        <v>0.8100000000000001</v>
      </c>
      <c r="V65" t="n">
        <v>0.9</v>
      </c>
      <c r="W65" t="n">
        <v>9.199999999999999</v>
      </c>
      <c r="X65" t="n">
        <v>0.31</v>
      </c>
      <c r="Y65" t="n">
        <v>1</v>
      </c>
      <c r="Z65" t="n">
        <v>10</v>
      </c>
      <c r="AA65" t="n">
        <v>1244.824878669234</v>
      </c>
      <c r="AB65" t="n">
        <v>1703.224316792989</v>
      </c>
      <c r="AC65" t="n">
        <v>1540.670978488608</v>
      </c>
      <c r="AD65" t="n">
        <v>1244824.878669234</v>
      </c>
      <c r="AE65" t="n">
        <v>1703224.316792989</v>
      </c>
      <c r="AF65" t="n">
        <v>1.173663001552412e-06</v>
      </c>
      <c r="AG65" t="n">
        <v>35.46875</v>
      </c>
      <c r="AH65" t="n">
        <v>1540670.978488608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3.671</v>
      </c>
      <c r="E66" t="n">
        <v>27.24</v>
      </c>
      <c r="F66" t="n">
        <v>23.68</v>
      </c>
      <c r="G66" t="n">
        <v>83.58</v>
      </c>
      <c r="H66" t="n">
        <v>1.11</v>
      </c>
      <c r="I66" t="n">
        <v>17</v>
      </c>
      <c r="J66" t="n">
        <v>272</v>
      </c>
      <c r="K66" t="n">
        <v>58.47</v>
      </c>
      <c r="L66" t="n">
        <v>17</v>
      </c>
      <c r="M66" t="n">
        <v>15</v>
      </c>
      <c r="N66" t="n">
        <v>71.53</v>
      </c>
      <c r="O66" t="n">
        <v>33781.3</v>
      </c>
      <c r="P66" t="n">
        <v>371.87</v>
      </c>
      <c r="Q66" t="n">
        <v>608.77</v>
      </c>
      <c r="R66" t="n">
        <v>57.01</v>
      </c>
      <c r="S66" t="n">
        <v>46.36</v>
      </c>
      <c r="T66" t="n">
        <v>4965.13</v>
      </c>
      <c r="U66" t="n">
        <v>0.8100000000000001</v>
      </c>
      <c r="V66" t="n">
        <v>0.9</v>
      </c>
      <c r="W66" t="n">
        <v>9.199999999999999</v>
      </c>
      <c r="X66" t="n">
        <v>0.31</v>
      </c>
      <c r="Y66" t="n">
        <v>1</v>
      </c>
      <c r="Z66" t="n">
        <v>10</v>
      </c>
      <c r="AA66" t="n">
        <v>1245.503806330097</v>
      </c>
      <c r="AB66" t="n">
        <v>1704.153255570756</v>
      </c>
      <c r="AC66" t="n">
        <v>1541.511260653199</v>
      </c>
      <c r="AD66" t="n">
        <v>1245503.806330097</v>
      </c>
      <c r="AE66" t="n">
        <v>1704153.255570756</v>
      </c>
      <c r="AF66" t="n">
        <v>1.173599062622277e-06</v>
      </c>
      <c r="AG66" t="n">
        <v>35.46875</v>
      </c>
      <c r="AH66" t="n">
        <v>1541511.260653199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3.6691</v>
      </c>
      <c r="E67" t="n">
        <v>27.26</v>
      </c>
      <c r="F67" t="n">
        <v>23.7</v>
      </c>
      <c r="G67" t="n">
        <v>83.63</v>
      </c>
      <c r="H67" t="n">
        <v>1.13</v>
      </c>
      <c r="I67" t="n">
        <v>17</v>
      </c>
      <c r="J67" t="n">
        <v>272.48</v>
      </c>
      <c r="K67" t="n">
        <v>58.47</v>
      </c>
      <c r="L67" t="n">
        <v>17.25</v>
      </c>
      <c r="M67" t="n">
        <v>15</v>
      </c>
      <c r="N67" t="n">
        <v>71.76000000000001</v>
      </c>
      <c r="O67" t="n">
        <v>33840.65</v>
      </c>
      <c r="P67" t="n">
        <v>371.93</v>
      </c>
      <c r="Q67" t="n">
        <v>608.84</v>
      </c>
      <c r="R67" t="n">
        <v>57.58</v>
      </c>
      <c r="S67" t="n">
        <v>46.36</v>
      </c>
      <c r="T67" t="n">
        <v>5254.61</v>
      </c>
      <c r="U67" t="n">
        <v>0.8100000000000001</v>
      </c>
      <c r="V67" t="n">
        <v>0.9</v>
      </c>
      <c r="W67" t="n">
        <v>9.199999999999999</v>
      </c>
      <c r="X67" t="n">
        <v>0.32</v>
      </c>
      <c r="Y67" t="n">
        <v>1</v>
      </c>
      <c r="Z67" t="n">
        <v>10</v>
      </c>
      <c r="AA67" t="n">
        <v>1246.165718744124</v>
      </c>
      <c r="AB67" t="n">
        <v>1705.058913337143</v>
      </c>
      <c r="AC67" t="n">
        <v>1542.330483713461</v>
      </c>
      <c r="AD67" t="n">
        <v>1246165.718744124</v>
      </c>
      <c r="AE67" t="n">
        <v>1705058.913337143</v>
      </c>
      <c r="AF67" t="n">
        <v>1.172991642785998e-06</v>
      </c>
      <c r="AG67" t="n">
        <v>35.49479166666666</v>
      </c>
      <c r="AH67" t="n">
        <v>1542330.483713461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3.6692</v>
      </c>
      <c r="E68" t="n">
        <v>27.25</v>
      </c>
      <c r="F68" t="n">
        <v>23.69</v>
      </c>
      <c r="G68" t="n">
        <v>83.63</v>
      </c>
      <c r="H68" t="n">
        <v>1.14</v>
      </c>
      <c r="I68" t="n">
        <v>17</v>
      </c>
      <c r="J68" t="n">
        <v>272.97</v>
      </c>
      <c r="K68" t="n">
        <v>58.47</v>
      </c>
      <c r="L68" t="n">
        <v>17.5</v>
      </c>
      <c r="M68" t="n">
        <v>15</v>
      </c>
      <c r="N68" t="n">
        <v>71.98999999999999</v>
      </c>
      <c r="O68" t="n">
        <v>33899.96</v>
      </c>
      <c r="P68" t="n">
        <v>371.66</v>
      </c>
      <c r="Q68" t="n">
        <v>608.77</v>
      </c>
      <c r="R68" t="n">
        <v>57.38</v>
      </c>
      <c r="S68" t="n">
        <v>46.36</v>
      </c>
      <c r="T68" t="n">
        <v>5151.39</v>
      </c>
      <c r="U68" t="n">
        <v>0.8100000000000001</v>
      </c>
      <c r="V68" t="n">
        <v>0.9</v>
      </c>
      <c r="W68" t="n">
        <v>9.210000000000001</v>
      </c>
      <c r="X68" t="n">
        <v>0.32</v>
      </c>
      <c r="Y68" t="n">
        <v>1</v>
      </c>
      <c r="Z68" t="n">
        <v>10</v>
      </c>
      <c r="AA68" t="n">
        <v>1245.655364926888</v>
      </c>
      <c r="AB68" t="n">
        <v>1704.360624729179</v>
      </c>
      <c r="AC68" t="n">
        <v>1541.698838790186</v>
      </c>
      <c r="AD68" t="n">
        <v>1245655.364926888</v>
      </c>
      <c r="AE68" t="n">
        <v>1704360.624729179</v>
      </c>
      <c r="AF68" t="n">
        <v>1.173023612251065e-06</v>
      </c>
      <c r="AG68" t="n">
        <v>35.48177083333334</v>
      </c>
      <c r="AH68" t="n">
        <v>1541698.838790186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3.6789</v>
      </c>
      <c r="E69" t="n">
        <v>27.18</v>
      </c>
      <c r="F69" t="n">
        <v>23.67</v>
      </c>
      <c r="G69" t="n">
        <v>88.76000000000001</v>
      </c>
      <c r="H69" t="n">
        <v>1.16</v>
      </c>
      <c r="I69" t="n">
        <v>16</v>
      </c>
      <c r="J69" t="n">
        <v>273.45</v>
      </c>
      <c r="K69" t="n">
        <v>58.47</v>
      </c>
      <c r="L69" t="n">
        <v>17.75</v>
      </c>
      <c r="M69" t="n">
        <v>14</v>
      </c>
      <c r="N69" t="n">
        <v>72.22</v>
      </c>
      <c r="O69" t="n">
        <v>33959.36</v>
      </c>
      <c r="P69" t="n">
        <v>370.72</v>
      </c>
      <c r="Q69" t="n">
        <v>608.84</v>
      </c>
      <c r="R69" t="n">
        <v>56.46</v>
      </c>
      <c r="S69" t="n">
        <v>46.36</v>
      </c>
      <c r="T69" t="n">
        <v>4699.15</v>
      </c>
      <c r="U69" t="n">
        <v>0.82</v>
      </c>
      <c r="V69" t="n">
        <v>0.9</v>
      </c>
      <c r="W69" t="n">
        <v>9.210000000000001</v>
      </c>
      <c r="X69" t="n">
        <v>0.3</v>
      </c>
      <c r="Y69" t="n">
        <v>1</v>
      </c>
      <c r="Z69" t="n">
        <v>10</v>
      </c>
      <c r="AA69" t="n">
        <v>1242.077104783488</v>
      </c>
      <c r="AB69" t="n">
        <v>1699.464691339283</v>
      </c>
      <c r="AC69" t="n">
        <v>1537.270166411536</v>
      </c>
      <c r="AD69" t="n">
        <v>1242077.104783488</v>
      </c>
      <c r="AE69" t="n">
        <v>1699464.691339283</v>
      </c>
      <c r="AF69" t="n">
        <v>1.176124650362598e-06</v>
      </c>
      <c r="AG69" t="n">
        <v>35.390625</v>
      </c>
      <c r="AH69" t="n">
        <v>1537270.166411536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3.6787</v>
      </c>
      <c r="E70" t="n">
        <v>27.18</v>
      </c>
      <c r="F70" t="n">
        <v>23.67</v>
      </c>
      <c r="G70" t="n">
        <v>88.77</v>
      </c>
      <c r="H70" t="n">
        <v>1.17</v>
      </c>
      <c r="I70" t="n">
        <v>16</v>
      </c>
      <c r="J70" t="n">
        <v>273.93</v>
      </c>
      <c r="K70" t="n">
        <v>58.47</v>
      </c>
      <c r="L70" t="n">
        <v>18</v>
      </c>
      <c r="M70" t="n">
        <v>14</v>
      </c>
      <c r="N70" t="n">
        <v>72.45999999999999</v>
      </c>
      <c r="O70" t="n">
        <v>34018.85</v>
      </c>
      <c r="P70" t="n">
        <v>371.16</v>
      </c>
      <c r="Q70" t="n">
        <v>608.8099999999999</v>
      </c>
      <c r="R70" t="n">
        <v>56.61</v>
      </c>
      <c r="S70" t="n">
        <v>46.36</v>
      </c>
      <c r="T70" t="n">
        <v>4773.16</v>
      </c>
      <c r="U70" t="n">
        <v>0.82</v>
      </c>
      <c r="V70" t="n">
        <v>0.9</v>
      </c>
      <c r="W70" t="n">
        <v>9.210000000000001</v>
      </c>
      <c r="X70" t="n">
        <v>0.3</v>
      </c>
      <c r="Y70" t="n">
        <v>1</v>
      </c>
      <c r="Z70" t="n">
        <v>10</v>
      </c>
      <c r="AA70" t="n">
        <v>1242.769255128425</v>
      </c>
      <c r="AB70" t="n">
        <v>1700.411721976744</v>
      </c>
      <c r="AC70" t="n">
        <v>1538.126813774123</v>
      </c>
      <c r="AD70" t="n">
        <v>1242769.255128425</v>
      </c>
      <c r="AE70" t="n">
        <v>1700411.721976744</v>
      </c>
      <c r="AF70" t="n">
        <v>1.176060711432463e-06</v>
      </c>
      <c r="AG70" t="n">
        <v>35.390625</v>
      </c>
      <c r="AH70" t="n">
        <v>1538126.813774123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3.677</v>
      </c>
      <c r="E71" t="n">
        <v>27.2</v>
      </c>
      <c r="F71" t="n">
        <v>23.68</v>
      </c>
      <c r="G71" t="n">
        <v>88.81</v>
      </c>
      <c r="H71" t="n">
        <v>1.18</v>
      </c>
      <c r="I71" t="n">
        <v>16</v>
      </c>
      <c r="J71" t="n">
        <v>274.41</v>
      </c>
      <c r="K71" t="n">
        <v>58.47</v>
      </c>
      <c r="L71" t="n">
        <v>18.25</v>
      </c>
      <c r="M71" t="n">
        <v>14</v>
      </c>
      <c r="N71" t="n">
        <v>72.69</v>
      </c>
      <c r="O71" t="n">
        <v>34078.44</v>
      </c>
      <c r="P71" t="n">
        <v>371.11</v>
      </c>
      <c r="Q71" t="n">
        <v>608.85</v>
      </c>
      <c r="R71" t="n">
        <v>57.09</v>
      </c>
      <c r="S71" t="n">
        <v>46.36</v>
      </c>
      <c r="T71" t="n">
        <v>5011.48</v>
      </c>
      <c r="U71" t="n">
        <v>0.8100000000000001</v>
      </c>
      <c r="V71" t="n">
        <v>0.9</v>
      </c>
      <c r="W71" t="n">
        <v>9.210000000000001</v>
      </c>
      <c r="X71" t="n">
        <v>0.31</v>
      </c>
      <c r="Y71" t="n">
        <v>1</v>
      </c>
      <c r="Z71" t="n">
        <v>10</v>
      </c>
      <c r="AA71" t="n">
        <v>1243.135299434824</v>
      </c>
      <c r="AB71" t="n">
        <v>1700.912559945495</v>
      </c>
      <c r="AC71" t="n">
        <v>1538.579852470068</v>
      </c>
      <c r="AD71" t="n">
        <v>1243135.299434824</v>
      </c>
      <c r="AE71" t="n">
        <v>1700912.559945495</v>
      </c>
      <c r="AF71" t="n">
        <v>1.175517230526318e-06</v>
      </c>
      <c r="AG71" t="n">
        <v>35.41666666666666</v>
      </c>
      <c r="AH71" t="n">
        <v>1538579.852470068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3.6758</v>
      </c>
      <c r="E72" t="n">
        <v>27.2</v>
      </c>
      <c r="F72" t="n">
        <v>23.69</v>
      </c>
      <c r="G72" t="n">
        <v>88.84999999999999</v>
      </c>
      <c r="H72" t="n">
        <v>1.2</v>
      </c>
      <c r="I72" t="n">
        <v>16</v>
      </c>
      <c r="J72" t="n">
        <v>274.9</v>
      </c>
      <c r="K72" t="n">
        <v>58.47</v>
      </c>
      <c r="L72" t="n">
        <v>18.5</v>
      </c>
      <c r="M72" t="n">
        <v>14</v>
      </c>
      <c r="N72" t="n">
        <v>72.92</v>
      </c>
      <c r="O72" t="n">
        <v>34138.11</v>
      </c>
      <c r="P72" t="n">
        <v>370.65</v>
      </c>
      <c r="Q72" t="n">
        <v>608.78</v>
      </c>
      <c r="R72" t="n">
        <v>57.34</v>
      </c>
      <c r="S72" t="n">
        <v>46.36</v>
      </c>
      <c r="T72" t="n">
        <v>5136.06</v>
      </c>
      <c r="U72" t="n">
        <v>0.8100000000000001</v>
      </c>
      <c r="V72" t="n">
        <v>0.9</v>
      </c>
      <c r="W72" t="n">
        <v>9.210000000000001</v>
      </c>
      <c r="X72" t="n">
        <v>0.32</v>
      </c>
      <c r="Y72" t="n">
        <v>1</v>
      </c>
      <c r="Z72" t="n">
        <v>10</v>
      </c>
      <c r="AA72" t="n">
        <v>1242.791280668577</v>
      </c>
      <c r="AB72" t="n">
        <v>1700.441858292479</v>
      </c>
      <c r="AC72" t="n">
        <v>1538.154073922181</v>
      </c>
      <c r="AD72" t="n">
        <v>1242791.280668577</v>
      </c>
      <c r="AE72" t="n">
        <v>1700441.858292479</v>
      </c>
      <c r="AF72" t="n">
        <v>1.17513359694551e-06</v>
      </c>
      <c r="AG72" t="n">
        <v>35.41666666666666</v>
      </c>
      <c r="AH72" t="n">
        <v>1538154.073922182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3.6767</v>
      </c>
      <c r="E73" t="n">
        <v>27.2</v>
      </c>
      <c r="F73" t="n">
        <v>23.69</v>
      </c>
      <c r="G73" t="n">
        <v>88.81999999999999</v>
      </c>
      <c r="H73" t="n">
        <v>1.21</v>
      </c>
      <c r="I73" t="n">
        <v>16</v>
      </c>
      <c r="J73" t="n">
        <v>275.38</v>
      </c>
      <c r="K73" t="n">
        <v>58.47</v>
      </c>
      <c r="L73" t="n">
        <v>18.75</v>
      </c>
      <c r="M73" t="n">
        <v>14</v>
      </c>
      <c r="N73" t="n">
        <v>73.16</v>
      </c>
      <c r="O73" t="n">
        <v>34197.87</v>
      </c>
      <c r="P73" t="n">
        <v>369.86</v>
      </c>
      <c r="Q73" t="n">
        <v>608.86</v>
      </c>
      <c r="R73" t="n">
        <v>57.39</v>
      </c>
      <c r="S73" t="n">
        <v>46.36</v>
      </c>
      <c r="T73" t="n">
        <v>5163.49</v>
      </c>
      <c r="U73" t="n">
        <v>0.8100000000000001</v>
      </c>
      <c r="V73" t="n">
        <v>0.9</v>
      </c>
      <c r="W73" t="n">
        <v>9.199999999999999</v>
      </c>
      <c r="X73" t="n">
        <v>0.31</v>
      </c>
      <c r="Y73" t="n">
        <v>1</v>
      </c>
      <c r="Z73" t="n">
        <v>10</v>
      </c>
      <c r="AA73" t="n">
        <v>1241.436078259826</v>
      </c>
      <c r="AB73" t="n">
        <v>1698.587610569515</v>
      </c>
      <c r="AC73" t="n">
        <v>1536.476792999444</v>
      </c>
      <c r="AD73" t="n">
        <v>1241436.078259826</v>
      </c>
      <c r="AE73" t="n">
        <v>1698587.610569515</v>
      </c>
      <c r="AF73" t="n">
        <v>1.175421322131116e-06</v>
      </c>
      <c r="AG73" t="n">
        <v>35.41666666666666</v>
      </c>
      <c r="AH73" t="n">
        <v>1536476.792999444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3.6872</v>
      </c>
      <c r="E74" t="n">
        <v>27.12</v>
      </c>
      <c r="F74" t="n">
        <v>23.66</v>
      </c>
      <c r="G74" t="n">
        <v>94.62</v>
      </c>
      <c r="H74" t="n">
        <v>1.23</v>
      </c>
      <c r="I74" t="n">
        <v>15</v>
      </c>
      <c r="J74" t="n">
        <v>275.87</v>
      </c>
      <c r="K74" t="n">
        <v>58.47</v>
      </c>
      <c r="L74" t="n">
        <v>19</v>
      </c>
      <c r="M74" t="n">
        <v>13</v>
      </c>
      <c r="N74" t="n">
        <v>73.39</v>
      </c>
      <c r="O74" t="n">
        <v>34257.73</v>
      </c>
      <c r="P74" t="n">
        <v>369.61</v>
      </c>
      <c r="Q74" t="n">
        <v>608.8200000000001</v>
      </c>
      <c r="R74" t="n">
        <v>56.36</v>
      </c>
      <c r="S74" t="n">
        <v>46.36</v>
      </c>
      <c r="T74" t="n">
        <v>4652.22</v>
      </c>
      <c r="U74" t="n">
        <v>0.82</v>
      </c>
      <c r="V74" t="n">
        <v>0.9</v>
      </c>
      <c r="W74" t="n">
        <v>9.199999999999999</v>
      </c>
      <c r="X74" t="n">
        <v>0.28</v>
      </c>
      <c r="Y74" t="n">
        <v>1</v>
      </c>
      <c r="Z74" t="n">
        <v>10</v>
      </c>
      <c r="AA74" t="n">
        <v>1238.642182228747</v>
      </c>
      <c r="AB74" t="n">
        <v>1694.764878761798</v>
      </c>
      <c r="AC74" t="n">
        <v>1533.018897350218</v>
      </c>
      <c r="AD74" t="n">
        <v>1238642.182228747</v>
      </c>
      <c r="AE74" t="n">
        <v>1694764.878761798</v>
      </c>
      <c r="AF74" t="n">
        <v>1.178778115963187e-06</v>
      </c>
      <c r="AG74" t="n">
        <v>35.3125</v>
      </c>
      <c r="AH74" t="n">
        <v>1533018.897350218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3.6881</v>
      </c>
      <c r="E75" t="n">
        <v>27.11</v>
      </c>
      <c r="F75" t="n">
        <v>23.65</v>
      </c>
      <c r="G75" t="n">
        <v>94.59999999999999</v>
      </c>
      <c r="H75" t="n">
        <v>1.24</v>
      </c>
      <c r="I75" t="n">
        <v>15</v>
      </c>
      <c r="J75" t="n">
        <v>276.35</v>
      </c>
      <c r="K75" t="n">
        <v>58.47</v>
      </c>
      <c r="L75" t="n">
        <v>19.25</v>
      </c>
      <c r="M75" t="n">
        <v>13</v>
      </c>
      <c r="N75" t="n">
        <v>73.63</v>
      </c>
      <c r="O75" t="n">
        <v>34317.68</v>
      </c>
      <c r="P75" t="n">
        <v>369.77</v>
      </c>
      <c r="Q75" t="n">
        <v>608.77</v>
      </c>
      <c r="R75" t="n">
        <v>55.88</v>
      </c>
      <c r="S75" t="n">
        <v>46.36</v>
      </c>
      <c r="T75" t="n">
        <v>4410.29</v>
      </c>
      <c r="U75" t="n">
        <v>0.83</v>
      </c>
      <c r="V75" t="n">
        <v>0.9</v>
      </c>
      <c r="W75" t="n">
        <v>9.210000000000001</v>
      </c>
      <c r="X75" t="n">
        <v>0.28</v>
      </c>
      <c r="Y75" t="n">
        <v>1</v>
      </c>
      <c r="Z75" t="n">
        <v>10</v>
      </c>
      <c r="AA75" t="n">
        <v>1238.605292077029</v>
      </c>
      <c r="AB75" t="n">
        <v>1694.71440402874</v>
      </c>
      <c r="AC75" t="n">
        <v>1532.973239854841</v>
      </c>
      <c r="AD75" t="n">
        <v>1238605.292077029</v>
      </c>
      <c r="AE75" t="n">
        <v>1694714.40402874</v>
      </c>
      <c r="AF75" t="n">
        <v>1.179065841148793e-06</v>
      </c>
      <c r="AG75" t="n">
        <v>35.29947916666666</v>
      </c>
      <c r="AH75" t="n">
        <v>1532973.239854841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3.6884</v>
      </c>
      <c r="E76" t="n">
        <v>27.11</v>
      </c>
      <c r="F76" t="n">
        <v>23.65</v>
      </c>
      <c r="G76" t="n">
        <v>94.59</v>
      </c>
      <c r="H76" t="n">
        <v>1.25</v>
      </c>
      <c r="I76" t="n">
        <v>15</v>
      </c>
      <c r="J76" t="n">
        <v>276.84</v>
      </c>
      <c r="K76" t="n">
        <v>58.47</v>
      </c>
      <c r="L76" t="n">
        <v>19.5</v>
      </c>
      <c r="M76" t="n">
        <v>13</v>
      </c>
      <c r="N76" t="n">
        <v>73.87</v>
      </c>
      <c r="O76" t="n">
        <v>34377.72</v>
      </c>
      <c r="P76" t="n">
        <v>369.75</v>
      </c>
      <c r="Q76" t="n">
        <v>608.84</v>
      </c>
      <c r="R76" t="n">
        <v>55.93</v>
      </c>
      <c r="S76" t="n">
        <v>46.36</v>
      </c>
      <c r="T76" t="n">
        <v>4437.56</v>
      </c>
      <c r="U76" t="n">
        <v>0.83</v>
      </c>
      <c r="V76" t="n">
        <v>0.9</v>
      </c>
      <c r="W76" t="n">
        <v>9.199999999999999</v>
      </c>
      <c r="X76" t="n">
        <v>0.27</v>
      </c>
      <c r="Y76" t="n">
        <v>1</v>
      </c>
      <c r="Z76" t="n">
        <v>10</v>
      </c>
      <c r="AA76" t="n">
        <v>1238.514351510872</v>
      </c>
      <c r="AB76" t="n">
        <v>1694.589975134109</v>
      </c>
      <c r="AC76" t="n">
        <v>1532.860686279276</v>
      </c>
      <c r="AD76" t="n">
        <v>1238514.351510872</v>
      </c>
      <c r="AE76" t="n">
        <v>1694589.975134109</v>
      </c>
      <c r="AF76" t="n">
        <v>1.179161749543995e-06</v>
      </c>
      <c r="AG76" t="n">
        <v>35.29947916666666</v>
      </c>
      <c r="AH76" t="n">
        <v>1532860.686279276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3.6867</v>
      </c>
      <c r="E77" t="n">
        <v>27.12</v>
      </c>
      <c r="F77" t="n">
        <v>23.66</v>
      </c>
      <c r="G77" t="n">
        <v>94.64</v>
      </c>
      <c r="H77" t="n">
        <v>1.27</v>
      </c>
      <c r="I77" t="n">
        <v>15</v>
      </c>
      <c r="J77" t="n">
        <v>277.33</v>
      </c>
      <c r="K77" t="n">
        <v>58.47</v>
      </c>
      <c r="L77" t="n">
        <v>19.75</v>
      </c>
      <c r="M77" t="n">
        <v>13</v>
      </c>
      <c r="N77" t="n">
        <v>74.09999999999999</v>
      </c>
      <c r="O77" t="n">
        <v>34437.85</v>
      </c>
      <c r="P77" t="n">
        <v>369.53</v>
      </c>
      <c r="Q77" t="n">
        <v>608.79</v>
      </c>
      <c r="R77" t="n">
        <v>56.48</v>
      </c>
      <c r="S77" t="n">
        <v>46.36</v>
      </c>
      <c r="T77" t="n">
        <v>4714.39</v>
      </c>
      <c r="U77" t="n">
        <v>0.82</v>
      </c>
      <c r="V77" t="n">
        <v>0.9</v>
      </c>
      <c r="W77" t="n">
        <v>9.199999999999999</v>
      </c>
      <c r="X77" t="n">
        <v>0.29</v>
      </c>
      <c r="Y77" t="n">
        <v>1</v>
      </c>
      <c r="Z77" t="n">
        <v>10</v>
      </c>
      <c r="AA77" t="n">
        <v>1238.626532762967</v>
      </c>
      <c r="AB77" t="n">
        <v>1694.743466472313</v>
      </c>
      <c r="AC77" t="n">
        <v>1532.999528619589</v>
      </c>
      <c r="AD77" t="n">
        <v>1238626.532762967</v>
      </c>
      <c r="AE77" t="n">
        <v>1694743.466472313</v>
      </c>
      <c r="AF77" t="n">
        <v>1.178618268637851e-06</v>
      </c>
      <c r="AG77" t="n">
        <v>35.3125</v>
      </c>
      <c r="AH77" t="n">
        <v>1532999.528619589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3.6876</v>
      </c>
      <c r="E78" t="n">
        <v>27.12</v>
      </c>
      <c r="F78" t="n">
        <v>23.65</v>
      </c>
      <c r="G78" t="n">
        <v>94.61</v>
      </c>
      <c r="H78" t="n">
        <v>1.28</v>
      </c>
      <c r="I78" t="n">
        <v>15</v>
      </c>
      <c r="J78" t="n">
        <v>277.82</v>
      </c>
      <c r="K78" t="n">
        <v>58.47</v>
      </c>
      <c r="L78" t="n">
        <v>20</v>
      </c>
      <c r="M78" t="n">
        <v>13</v>
      </c>
      <c r="N78" t="n">
        <v>74.34</v>
      </c>
      <c r="O78" t="n">
        <v>34498.07</v>
      </c>
      <c r="P78" t="n">
        <v>368.93</v>
      </c>
      <c r="Q78" t="n">
        <v>608.85</v>
      </c>
      <c r="R78" t="n">
        <v>55.98</v>
      </c>
      <c r="S78" t="n">
        <v>46.36</v>
      </c>
      <c r="T78" t="n">
        <v>4462.31</v>
      </c>
      <c r="U78" t="n">
        <v>0.83</v>
      </c>
      <c r="V78" t="n">
        <v>0.9</v>
      </c>
      <c r="W78" t="n">
        <v>9.210000000000001</v>
      </c>
      <c r="X78" t="n">
        <v>0.28</v>
      </c>
      <c r="Y78" t="n">
        <v>1</v>
      </c>
      <c r="Z78" t="n">
        <v>10</v>
      </c>
      <c r="AA78" t="n">
        <v>1237.468074959811</v>
      </c>
      <c r="AB78" t="n">
        <v>1693.158413398484</v>
      </c>
      <c r="AC78" t="n">
        <v>1531.56575078649</v>
      </c>
      <c r="AD78" t="n">
        <v>1237468.074959811</v>
      </c>
      <c r="AE78" t="n">
        <v>1693158.413398484</v>
      </c>
      <c r="AF78" t="n">
        <v>1.178905993823457e-06</v>
      </c>
      <c r="AG78" t="n">
        <v>35.3125</v>
      </c>
      <c r="AH78" t="n">
        <v>1531565.75078649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3.6969</v>
      </c>
      <c r="E79" t="n">
        <v>27.05</v>
      </c>
      <c r="F79" t="n">
        <v>23.63</v>
      </c>
      <c r="G79" t="n">
        <v>101.28</v>
      </c>
      <c r="H79" t="n">
        <v>1.3</v>
      </c>
      <c r="I79" t="n">
        <v>14</v>
      </c>
      <c r="J79" t="n">
        <v>278.3</v>
      </c>
      <c r="K79" t="n">
        <v>58.47</v>
      </c>
      <c r="L79" t="n">
        <v>20.25</v>
      </c>
      <c r="M79" t="n">
        <v>12</v>
      </c>
      <c r="N79" t="n">
        <v>74.58</v>
      </c>
      <c r="O79" t="n">
        <v>34558.39</v>
      </c>
      <c r="P79" t="n">
        <v>367.84</v>
      </c>
      <c r="Q79" t="n">
        <v>608.83</v>
      </c>
      <c r="R79" t="n">
        <v>55.36</v>
      </c>
      <c r="S79" t="n">
        <v>46.36</v>
      </c>
      <c r="T79" t="n">
        <v>4156.18</v>
      </c>
      <c r="U79" t="n">
        <v>0.84</v>
      </c>
      <c r="V79" t="n">
        <v>0.9</v>
      </c>
      <c r="W79" t="n">
        <v>9.199999999999999</v>
      </c>
      <c r="X79" t="n">
        <v>0.26</v>
      </c>
      <c r="Y79" t="n">
        <v>1</v>
      </c>
      <c r="Z79" t="n">
        <v>10</v>
      </c>
      <c r="AA79" t="n">
        <v>1233.789512240524</v>
      </c>
      <c r="AB79" t="n">
        <v>1688.125241599222</v>
      </c>
      <c r="AC79" t="n">
        <v>1527.012937839649</v>
      </c>
      <c r="AD79" t="n">
        <v>1233789.512240524</v>
      </c>
      <c r="AE79" t="n">
        <v>1688125.241599222</v>
      </c>
      <c r="AF79" t="n">
        <v>1.18187915407472e-06</v>
      </c>
      <c r="AG79" t="n">
        <v>35.22135416666666</v>
      </c>
      <c r="AH79" t="n">
        <v>1527012.937839649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3.6981</v>
      </c>
      <c r="E80" t="n">
        <v>27.04</v>
      </c>
      <c r="F80" t="n">
        <v>23.62</v>
      </c>
      <c r="G80" t="n">
        <v>101.24</v>
      </c>
      <c r="H80" t="n">
        <v>1.31</v>
      </c>
      <c r="I80" t="n">
        <v>14</v>
      </c>
      <c r="J80" t="n">
        <v>278.79</v>
      </c>
      <c r="K80" t="n">
        <v>58.47</v>
      </c>
      <c r="L80" t="n">
        <v>20.5</v>
      </c>
      <c r="M80" t="n">
        <v>12</v>
      </c>
      <c r="N80" t="n">
        <v>74.81999999999999</v>
      </c>
      <c r="O80" t="n">
        <v>34618.81</v>
      </c>
      <c r="P80" t="n">
        <v>368.1</v>
      </c>
      <c r="Q80" t="n">
        <v>608.8</v>
      </c>
      <c r="R80" t="n">
        <v>55.16</v>
      </c>
      <c r="S80" t="n">
        <v>46.36</v>
      </c>
      <c r="T80" t="n">
        <v>4059.58</v>
      </c>
      <c r="U80" t="n">
        <v>0.84</v>
      </c>
      <c r="V80" t="n">
        <v>0.9</v>
      </c>
      <c r="W80" t="n">
        <v>9.199999999999999</v>
      </c>
      <c r="X80" t="n">
        <v>0.25</v>
      </c>
      <c r="Y80" t="n">
        <v>1</v>
      </c>
      <c r="Z80" t="n">
        <v>10</v>
      </c>
      <c r="AA80" t="n">
        <v>1233.840178099266</v>
      </c>
      <c r="AB80" t="n">
        <v>1688.194564862372</v>
      </c>
      <c r="AC80" t="n">
        <v>1527.07564498786</v>
      </c>
      <c r="AD80" t="n">
        <v>1233840.178099266</v>
      </c>
      <c r="AE80" t="n">
        <v>1688194.564862372</v>
      </c>
      <c r="AF80" t="n">
        <v>1.182262787655528e-06</v>
      </c>
      <c r="AG80" t="n">
        <v>35.20833333333334</v>
      </c>
      <c r="AH80" t="n">
        <v>1527075.64498786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3.6976</v>
      </c>
      <c r="E81" t="n">
        <v>27.04</v>
      </c>
      <c r="F81" t="n">
        <v>23.63</v>
      </c>
      <c r="G81" t="n">
        <v>101.26</v>
      </c>
      <c r="H81" t="n">
        <v>1.32</v>
      </c>
      <c r="I81" t="n">
        <v>14</v>
      </c>
      <c r="J81" t="n">
        <v>279.28</v>
      </c>
      <c r="K81" t="n">
        <v>58.47</v>
      </c>
      <c r="L81" t="n">
        <v>20.75</v>
      </c>
      <c r="M81" t="n">
        <v>12</v>
      </c>
      <c r="N81" t="n">
        <v>75.06</v>
      </c>
      <c r="O81" t="n">
        <v>34679.32</v>
      </c>
      <c r="P81" t="n">
        <v>368.35</v>
      </c>
      <c r="Q81" t="n">
        <v>608.8</v>
      </c>
      <c r="R81" t="n">
        <v>55.19</v>
      </c>
      <c r="S81" t="n">
        <v>46.36</v>
      </c>
      <c r="T81" t="n">
        <v>4071.38</v>
      </c>
      <c r="U81" t="n">
        <v>0.84</v>
      </c>
      <c r="V81" t="n">
        <v>0.9</v>
      </c>
      <c r="W81" t="n">
        <v>9.199999999999999</v>
      </c>
      <c r="X81" t="n">
        <v>0.26</v>
      </c>
      <c r="Y81" t="n">
        <v>1</v>
      </c>
      <c r="Z81" t="n">
        <v>10</v>
      </c>
      <c r="AA81" t="n">
        <v>1234.398033772957</v>
      </c>
      <c r="AB81" t="n">
        <v>1688.957847605972</v>
      </c>
      <c r="AC81" t="n">
        <v>1527.766081097685</v>
      </c>
      <c r="AD81" t="n">
        <v>1234398.033772958</v>
      </c>
      <c r="AE81" t="n">
        <v>1688957.847605972</v>
      </c>
      <c r="AF81" t="n">
        <v>1.182102940330191e-06</v>
      </c>
      <c r="AG81" t="n">
        <v>35.20833333333334</v>
      </c>
      <c r="AH81" t="n">
        <v>1527766.081097685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3.6993</v>
      </c>
      <c r="E82" t="n">
        <v>27.03</v>
      </c>
      <c r="F82" t="n">
        <v>23.61</v>
      </c>
      <c r="G82" t="n">
        <v>101.2</v>
      </c>
      <c r="H82" t="n">
        <v>1.34</v>
      </c>
      <c r="I82" t="n">
        <v>14</v>
      </c>
      <c r="J82" t="n">
        <v>279.78</v>
      </c>
      <c r="K82" t="n">
        <v>58.47</v>
      </c>
      <c r="L82" t="n">
        <v>21</v>
      </c>
      <c r="M82" t="n">
        <v>12</v>
      </c>
      <c r="N82" t="n">
        <v>75.3</v>
      </c>
      <c r="O82" t="n">
        <v>34739.92</v>
      </c>
      <c r="P82" t="n">
        <v>368.09</v>
      </c>
      <c r="Q82" t="n">
        <v>608.8099999999999</v>
      </c>
      <c r="R82" t="n">
        <v>54.86</v>
      </c>
      <c r="S82" t="n">
        <v>46.36</v>
      </c>
      <c r="T82" t="n">
        <v>3909.33</v>
      </c>
      <c r="U82" t="n">
        <v>0.84</v>
      </c>
      <c r="V82" t="n">
        <v>0.9</v>
      </c>
      <c r="W82" t="n">
        <v>9.199999999999999</v>
      </c>
      <c r="X82" t="n">
        <v>0.24</v>
      </c>
      <c r="Y82" t="n">
        <v>1</v>
      </c>
      <c r="Z82" t="n">
        <v>10</v>
      </c>
      <c r="AA82" t="n">
        <v>1233.49362004777</v>
      </c>
      <c r="AB82" t="n">
        <v>1687.720388847254</v>
      </c>
      <c r="AC82" t="n">
        <v>1526.646723666114</v>
      </c>
      <c r="AD82" t="n">
        <v>1233493.62004777</v>
      </c>
      <c r="AE82" t="n">
        <v>1687720.388847254</v>
      </c>
      <c r="AF82" t="n">
        <v>1.182646421236336e-06</v>
      </c>
      <c r="AG82" t="n">
        <v>35.1953125</v>
      </c>
      <c r="AH82" t="n">
        <v>1526646.723666114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3.6982</v>
      </c>
      <c r="E83" t="n">
        <v>27.04</v>
      </c>
      <c r="F83" t="n">
        <v>23.62</v>
      </c>
      <c r="G83" t="n">
        <v>101.24</v>
      </c>
      <c r="H83" t="n">
        <v>1.35</v>
      </c>
      <c r="I83" t="n">
        <v>14</v>
      </c>
      <c r="J83" t="n">
        <v>280.27</v>
      </c>
      <c r="K83" t="n">
        <v>58.47</v>
      </c>
      <c r="L83" t="n">
        <v>21.25</v>
      </c>
      <c r="M83" t="n">
        <v>12</v>
      </c>
      <c r="N83" t="n">
        <v>75.54000000000001</v>
      </c>
      <c r="O83" t="n">
        <v>34800.62</v>
      </c>
      <c r="P83" t="n">
        <v>367.81</v>
      </c>
      <c r="Q83" t="n">
        <v>608.76</v>
      </c>
      <c r="R83" t="n">
        <v>55.06</v>
      </c>
      <c r="S83" t="n">
        <v>46.36</v>
      </c>
      <c r="T83" t="n">
        <v>4007.75</v>
      </c>
      <c r="U83" t="n">
        <v>0.84</v>
      </c>
      <c r="V83" t="n">
        <v>0.9</v>
      </c>
      <c r="W83" t="n">
        <v>9.199999999999999</v>
      </c>
      <c r="X83" t="n">
        <v>0.25</v>
      </c>
      <c r="Y83" t="n">
        <v>1</v>
      </c>
      <c r="Z83" t="n">
        <v>10</v>
      </c>
      <c r="AA83" t="n">
        <v>1233.393144368268</v>
      </c>
      <c r="AB83" t="n">
        <v>1687.582913589884</v>
      </c>
      <c r="AC83" t="n">
        <v>1526.52236885436</v>
      </c>
      <c r="AD83" t="n">
        <v>1233393.144368268</v>
      </c>
      <c r="AE83" t="n">
        <v>1687582.913589884</v>
      </c>
      <c r="AF83" t="n">
        <v>1.182294757120595e-06</v>
      </c>
      <c r="AG83" t="n">
        <v>35.20833333333334</v>
      </c>
      <c r="AH83" t="n">
        <v>1526522.36885436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3.6967</v>
      </c>
      <c r="E84" t="n">
        <v>27.05</v>
      </c>
      <c r="F84" t="n">
        <v>23.63</v>
      </c>
      <c r="G84" t="n">
        <v>101.29</v>
      </c>
      <c r="H84" t="n">
        <v>1.36</v>
      </c>
      <c r="I84" t="n">
        <v>14</v>
      </c>
      <c r="J84" t="n">
        <v>280.76</v>
      </c>
      <c r="K84" t="n">
        <v>58.47</v>
      </c>
      <c r="L84" t="n">
        <v>21.5</v>
      </c>
      <c r="M84" t="n">
        <v>12</v>
      </c>
      <c r="N84" t="n">
        <v>75.79000000000001</v>
      </c>
      <c r="O84" t="n">
        <v>34861.41</v>
      </c>
      <c r="P84" t="n">
        <v>367.36</v>
      </c>
      <c r="Q84" t="n">
        <v>608.76</v>
      </c>
      <c r="R84" t="n">
        <v>55.44</v>
      </c>
      <c r="S84" t="n">
        <v>46.36</v>
      </c>
      <c r="T84" t="n">
        <v>4197.46</v>
      </c>
      <c r="U84" t="n">
        <v>0.84</v>
      </c>
      <c r="V84" t="n">
        <v>0.9</v>
      </c>
      <c r="W84" t="n">
        <v>9.199999999999999</v>
      </c>
      <c r="X84" t="n">
        <v>0.26</v>
      </c>
      <c r="Y84" t="n">
        <v>1</v>
      </c>
      <c r="Z84" t="n">
        <v>10</v>
      </c>
      <c r="AA84" t="n">
        <v>1233.123500412086</v>
      </c>
      <c r="AB84" t="n">
        <v>1687.213974833184</v>
      </c>
      <c r="AC84" t="n">
        <v>1526.18864109479</v>
      </c>
      <c r="AD84" t="n">
        <v>1233123.500412086</v>
      </c>
      <c r="AE84" t="n">
        <v>1687213.974833184</v>
      </c>
      <c r="AF84" t="n">
        <v>1.181815215144585e-06</v>
      </c>
      <c r="AG84" t="n">
        <v>35.22135416666666</v>
      </c>
      <c r="AH84" t="n">
        <v>1526188.64109479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3.6959</v>
      </c>
      <c r="E85" t="n">
        <v>27.06</v>
      </c>
      <c r="F85" t="n">
        <v>23.64</v>
      </c>
      <c r="G85" t="n">
        <v>101.31</v>
      </c>
      <c r="H85" t="n">
        <v>1.38</v>
      </c>
      <c r="I85" t="n">
        <v>14</v>
      </c>
      <c r="J85" t="n">
        <v>281.25</v>
      </c>
      <c r="K85" t="n">
        <v>58.47</v>
      </c>
      <c r="L85" t="n">
        <v>21.75</v>
      </c>
      <c r="M85" t="n">
        <v>12</v>
      </c>
      <c r="N85" t="n">
        <v>76.03</v>
      </c>
      <c r="O85" t="n">
        <v>34922.31</v>
      </c>
      <c r="P85" t="n">
        <v>366.96</v>
      </c>
      <c r="Q85" t="n">
        <v>608.79</v>
      </c>
      <c r="R85" t="n">
        <v>55.62</v>
      </c>
      <c r="S85" t="n">
        <v>46.36</v>
      </c>
      <c r="T85" t="n">
        <v>4286.28</v>
      </c>
      <c r="U85" t="n">
        <v>0.83</v>
      </c>
      <c r="V85" t="n">
        <v>0.9</v>
      </c>
      <c r="W85" t="n">
        <v>9.199999999999999</v>
      </c>
      <c r="X85" t="n">
        <v>0.27</v>
      </c>
      <c r="Y85" t="n">
        <v>1</v>
      </c>
      <c r="Z85" t="n">
        <v>10</v>
      </c>
      <c r="AA85" t="n">
        <v>1232.785297865223</v>
      </c>
      <c r="AB85" t="n">
        <v>1686.751231188123</v>
      </c>
      <c r="AC85" t="n">
        <v>1525.770061053749</v>
      </c>
      <c r="AD85" t="n">
        <v>1232785.297865223</v>
      </c>
      <c r="AE85" t="n">
        <v>1686751.231188123</v>
      </c>
      <c r="AF85" t="n">
        <v>1.181559459424046e-06</v>
      </c>
      <c r="AG85" t="n">
        <v>35.234375</v>
      </c>
      <c r="AH85" t="n">
        <v>1525770.061053749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3.7066</v>
      </c>
      <c r="E86" t="n">
        <v>26.98</v>
      </c>
      <c r="F86" t="n">
        <v>23.61</v>
      </c>
      <c r="G86" t="n">
        <v>108.96</v>
      </c>
      <c r="H86" t="n">
        <v>1.39</v>
      </c>
      <c r="I86" t="n">
        <v>13</v>
      </c>
      <c r="J86" t="n">
        <v>281.75</v>
      </c>
      <c r="K86" t="n">
        <v>58.47</v>
      </c>
      <c r="L86" t="n">
        <v>22</v>
      </c>
      <c r="M86" t="n">
        <v>11</v>
      </c>
      <c r="N86" t="n">
        <v>76.28</v>
      </c>
      <c r="O86" t="n">
        <v>34983.29</v>
      </c>
      <c r="P86" t="n">
        <v>366.76</v>
      </c>
      <c r="Q86" t="n">
        <v>608.75</v>
      </c>
      <c r="R86" t="n">
        <v>54.81</v>
      </c>
      <c r="S86" t="n">
        <v>46.36</v>
      </c>
      <c r="T86" t="n">
        <v>3886.81</v>
      </c>
      <c r="U86" t="n">
        <v>0.85</v>
      </c>
      <c r="V86" t="n">
        <v>0.9</v>
      </c>
      <c r="W86" t="n">
        <v>9.199999999999999</v>
      </c>
      <c r="X86" t="n">
        <v>0.24</v>
      </c>
      <c r="Y86" t="n">
        <v>1</v>
      </c>
      <c r="Z86" t="n">
        <v>10</v>
      </c>
      <c r="AA86" t="n">
        <v>1230.063500081167</v>
      </c>
      <c r="AB86" t="n">
        <v>1683.027147382734</v>
      </c>
      <c r="AC86" t="n">
        <v>1522.401398579963</v>
      </c>
      <c r="AD86" t="n">
        <v>1230063.500081167</v>
      </c>
      <c r="AE86" t="n">
        <v>1683027.147382735</v>
      </c>
      <c r="AF86" t="n">
        <v>1.184980192186252e-06</v>
      </c>
      <c r="AG86" t="n">
        <v>35.13020833333334</v>
      </c>
      <c r="AH86" t="n">
        <v>1522401.398579963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3.706</v>
      </c>
      <c r="E87" t="n">
        <v>26.98</v>
      </c>
      <c r="F87" t="n">
        <v>23.61</v>
      </c>
      <c r="G87" t="n">
        <v>108.98</v>
      </c>
      <c r="H87" t="n">
        <v>1.4</v>
      </c>
      <c r="I87" t="n">
        <v>13</v>
      </c>
      <c r="J87" t="n">
        <v>282.24</v>
      </c>
      <c r="K87" t="n">
        <v>58.47</v>
      </c>
      <c r="L87" t="n">
        <v>22.25</v>
      </c>
      <c r="M87" t="n">
        <v>11</v>
      </c>
      <c r="N87" t="n">
        <v>76.52</v>
      </c>
      <c r="O87" t="n">
        <v>35044.38</v>
      </c>
      <c r="P87" t="n">
        <v>367.18</v>
      </c>
      <c r="Q87" t="n">
        <v>608.78</v>
      </c>
      <c r="R87" t="n">
        <v>54.89</v>
      </c>
      <c r="S87" t="n">
        <v>46.36</v>
      </c>
      <c r="T87" t="n">
        <v>3925.48</v>
      </c>
      <c r="U87" t="n">
        <v>0.84</v>
      </c>
      <c r="V87" t="n">
        <v>0.9</v>
      </c>
      <c r="W87" t="n">
        <v>9.199999999999999</v>
      </c>
      <c r="X87" t="n">
        <v>0.24</v>
      </c>
      <c r="Y87" t="n">
        <v>1</v>
      </c>
      <c r="Z87" t="n">
        <v>10</v>
      </c>
      <c r="AA87" t="n">
        <v>1230.801133526574</v>
      </c>
      <c r="AB87" t="n">
        <v>1684.036410004831</v>
      </c>
      <c r="AC87" t="n">
        <v>1523.314338593915</v>
      </c>
      <c r="AD87" t="n">
        <v>1230801.133526574</v>
      </c>
      <c r="AE87" t="n">
        <v>1684036.410004831</v>
      </c>
      <c r="AF87" t="n">
        <v>1.184788375395848e-06</v>
      </c>
      <c r="AG87" t="n">
        <v>35.13020833333334</v>
      </c>
      <c r="AH87" t="n">
        <v>1523314.338593915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3.7063</v>
      </c>
      <c r="E88" t="n">
        <v>26.98</v>
      </c>
      <c r="F88" t="n">
        <v>23.61</v>
      </c>
      <c r="G88" t="n">
        <v>108.97</v>
      </c>
      <c r="H88" t="n">
        <v>1.42</v>
      </c>
      <c r="I88" t="n">
        <v>13</v>
      </c>
      <c r="J88" t="n">
        <v>282.74</v>
      </c>
      <c r="K88" t="n">
        <v>58.47</v>
      </c>
      <c r="L88" t="n">
        <v>22.5</v>
      </c>
      <c r="M88" t="n">
        <v>11</v>
      </c>
      <c r="N88" t="n">
        <v>76.77</v>
      </c>
      <c r="O88" t="n">
        <v>35105.56</v>
      </c>
      <c r="P88" t="n">
        <v>366.77</v>
      </c>
      <c r="Q88" t="n">
        <v>608.8200000000001</v>
      </c>
      <c r="R88" t="n">
        <v>54.82</v>
      </c>
      <c r="S88" t="n">
        <v>46.36</v>
      </c>
      <c r="T88" t="n">
        <v>3892.83</v>
      </c>
      <c r="U88" t="n">
        <v>0.85</v>
      </c>
      <c r="V88" t="n">
        <v>0.9</v>
      </c>
      <c r="W88" t="n">
        <v>9.199999999999999</v>
      </c>
      <c r="X88" t="n">
        <v>0.24</v>
      </c>
      <c r="Y88" t="n">
        <v>1</v>
      </c>
      <c r="Z88" t="n">
        <v>10</v>
      </c>
      <c r="AA88" t="n">
        <v>1230.138627043622</v>
      </c>
      <c r="AB88" t="n">
        <v>1683.129939407133</v>
      </c>
      <c r="AC88" t="n">
        <v>1522.494380277822</v>
      </c>
      <c r="AD88" t="n">
        <v>1230138.627043622</v>
      </c>
      <c r="AE88" t="n">
        <v>1683129.939407133</v>
      </c>
      <c r="AF88" t="n">
        <v>1.184884283791051e-06</v>
      </c>
      <c r="AG88" t="n">
        <v>35.13020833333334</v>
      </c>
      <c r="AH88" t="n">
        <v>1522494.380277822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3.7065</v>
      </c>
      <c r="E89" t="n">
        <v>26.98</v>
      </c>
      <c r="F89" t="n">
        <v>23.61</v>
      </c>
      <c r="G89" t="n">
        <v>108.96</v>
      </c>
      <c r="H89" t="n">
        <v>1.43</v>
      </c>
      <c r="I89" t="n">
        <v>13</v>
      </c>
      <c r="J89" t="n">
        <v>283.24</v>
      </c>
      <c r="K89" t="n">
        <v>58.47</v>
      </c>
      <c r="L89" t="n">
        <v>22.75</v>
      </c>
      <c r="M89" t="n">
        <v>11</v>
      </c>
      <c r="N89" t="n">
        <v>77.01000000000001</v>
      </c>
      <c r="O89" t="n">
        <v>35166.85</v>
      </c>
      <c r="P89" t="n">
        <v>366.7</v>
      </c>
      <c r="Q89" t="n">
        <v>608.77</v>
      </c>
      <c r="R89" t="n">
        <v>54.8</v>
      </c>
      <c r="S89" t="n">
        <v>46.36</v>
      </c>
      <c r="T89" t="n">
        <v>3883.2</v>
      </c>
      <c r="U89" t="n">
        <v>0.85</v>
      </c>
      <c r="V89" t="n">
        <v>0.9</v>
      </c>
      <c r="W89" t="n">
        <v>9.199999999999999</v>
      </c>
      <c r="X89" t="n">
        <v>0.24</v>
      </c>
      <c r="Y89" t="n">
        <v>1</v>
      </c>
      <c r="Z89" t="n">
        <v>10</v>
      </c>
      <c r="AA89" t="n">
        <v>1229.995553764627</v>
      </c>
      <c r="AB89" t="n">
        <v>1682.934180234864</v>
      </c>
      <c r="AC89" t="n">
        <v>1522.317304086204</v>
      </c>
      <c r="AD89" t="n">
        <v>1229995.553764627</v>
      </c>
      <c r="AE89" t="n">
        <v>1682934.180234864</v>
      </c>
      <c r="AF89" t="n">
        <v>1.184948222721185e-06</v>
      </c>
      <c r="AG89" t="n">
        <v>35.13020833333334</v>
      </c>
      <c r="AH89" t="n">
        <v>1522317.304086204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3.7073</v>
      </c>
      <c r="E90" t="n">
        <v>26.97</v>
      </c>
      <c r="F90" t="n">
        <v>23.6</v>
      </c>
      <c r="G90" t="n">
        <v>108.94</v>
      </c>
      <c r="H90" t="n">
        <v>1.44</v>
      </c>
      <c r="I90" t="n">
        <v>13</v>
      </c>
      <c r="J90" t="n">
        <v>283.74</v>
      </c>
      <c r="K90" t="n">
        <v>58.47</v>
      </c>
      <c r="L90" t="n">
        <v>23</v>
      </c>
      <c r="M90" t="n">
        <v>11</v>
      </c>
      <c r="N90" t="n">
        <v>77.26000000000001</v>
      </c>
      <c r="O90" t="n">
        <v>35228.23</v>
      </c>
      <c r="P90" t="n">
        <v>366.53</v>
      </c>
      <c r="Q90" t="n">
        <v>608.76</v>
      </c>
      <c r="R90" t="n">
        <v>54.66</v>
      </c>
      <c r="S90" t="n">
        <v>46.36</v>
      </c>
      <c r="T90" t="n">
        <v>3810.28</v>
      </c>
      <c r="U90" t="n">
        <v>0.85</v>
      </c>
      <c r="V90" t="n">
        <v>0.9</v>
      </c>
      <c r="W90" t="n">
        <v>9.199999999999999</v>
      </c>
      <c r="X90" t="n">
        <v>0.23</v>
      </c>
      <c r="Y90" t="n">
        <v>1</v>
      </c>
      <c r="Z90" t="n">
        <v>10</v>
      </c>
      <c r="AA90" t="n">
        <v>1229.496686332021</v>
      </c>
      <c r="AB90" t="n">
        <v>1682.251607805094</v>
      </c>
      <c r="AC90" t="n">
        <v>1521.699875411136</v>
      </c>
      <c r="AD90" t="n">
        <v>1229496.686332021</v>
      </c>
      <c r="AE90" t="n">
        <v>1682251.607805094</v>
      </c>
      <c r="AF90" t="n">
        <v>1.185203978441724e-06</v>
      </c>
      <c r="AG90" t="n">
        <v>35.1171875</v>
      </c>
      <c r="AH90" t="n">
        <v>1521699.875411136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3.7056</v>
      </c>
      <c r="E91" t="n">
        <v>26.99</v>
      </c>
      <c r="F91" t="n">
        <v>23.62</v>
      </c>
      <c r="G91" t="n">
        <v>108.99</v>
      </c>
      <c r="H91" t="n">
        <v>1.46</v>
      </c>
      <c r="I91" t="n">
        <v>13</v>
      </c>
      <c r="J91" t="n">
        <v>284.23</v>
      </c>
      <c r="K91" t="n">
        <v>58.47</v>
      </c>
      <c r="L91" t="n">
        <v>23.25</v>
      </c>
      <c r="M91" t="n">
        <v>11</v>
      </c>
      <c r="N91" t="n">
        <v>77.51000000000001</v>
      </c>
      <c r="O91" t="n">
        <v>35289.71</v>
      </c>
      <c r="P91" t="n">
        <v>365.97</v>
      </c>
      <c r="Q91" t="n">
        <v>608.8</v>
      </c>
      <c r="R91" t="n">
        <v>55.02</v>
      </c>
      <c r="S91" t="n">
        <v>46.36</v>
      </c>
      <c r="T91" t="n">
        <v>3994.22</v>
      </c>
      <c r="U91" t="n">
        <v>0.84</v>
      </c>
      <c r="V91" t="n">
        <v>0.9</v>
      </c>
      <c r="W91" t="n">
        <v>9.199999999999999</v>
      </c>
      <c r="X91" t="n">
        <v>0.24</v>
      </c>
      <c r="Y91" t="n">
        <v>1</v>
      </c>
      <c r="Z91" t="n">
        <v>10</v>
      </c>
      <c r="AA91" t="n">
        <v>1229.193080810116</v>
      </c>
      <c r="AB91" t="n">
        <v>1681.836201335894</v>
      </c>
      <c r="AC91" t="n">
        <v>1521.324114752329</v>
      </c>
      <c r="AD91" t="n">
        <v>1229193.080810116</v>
      </c>
      <c r="AE91" t="n">
        <v>1681836.201335894</v>
      </c>
      <c r="AF91" t="n">
        <v>1.184660497535579e-06</v>
      </c>
      <c r="AG91" t="n">
        <v>35.14322916666666</v>
      </c>
      <c r="AH91" t="n">
        <v>1521324.114752329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3.7054</v>
      </c>
      <c r="E92" t="n">
        <v>26.99</v>
      </c>
      <c r="F92" t="n">
        <v>23.62</v>
      </c>
      <c r="G92" t="n">
        <v>109</v>
      </c>
      <c r="H92" t="n">
        <v>1.47</v>
      </c>
      <c r="I92" t="n">
        <v>13</v>
      </c>
      <c r="J92" t="n">
        <v>284.73</v>
      </c>
      <c r="K92" t="n">
        <v>58.47</v>
      </c>
      <c r="L92" t="n">
        <v>23.5</v>
      </c>
      <c r="M92" t="n">
        <v>11</v>
      </c>
      <c r="N92" t="n">
        <v>77.76000000000001</v>
      </c>
      <c r="O92" t="n">
        <v>35351.29</v>
      </c>
      <c r="P92" t="n">
        <v>365.46</v>
      </c>
      <c r="Q92" t="n">
        <v>608.85</v>
      </c>
      <c r="R92" t="n">
        <v>54.9</v>
      </c>
      <c r="S92" t="n">
        <v>46.36</v>
      </c>
      <c r="T92" t="n">
        <v>3930.56</v>
      </c>
      <c r="U92" t="n">
        <v>0.84</v>
      </c>
      <c r="V92" t="n">
        <v>0.9</v>
      </c>
      <c r="W92" t="n">
        <v>9.199999999999999</v>
      </c>
      <c r="X92" t="n">
        <v>0.25</v>
      </c>
      <c r="Y92" t="n">
        <v>1</v>
      </c>
      <c r="Z92" t="n">
        <v>10</v>
      </c>
      <c r="AA92" t="n">
        <v>1228.484324948539</v>
      </c>
      <c r="AB92" t="n">
        <v>1680.866450297983</v>
      </c>
      <c r="AC92" t="n">
        <v>1520.446915392423</v>
      </c>
      <c r="AD92" t="n">
        <v>1228484.324948539</v>
      </c>
      <c r="AE92" t="n">
        <v>1680866.450297983</v>
      </c>
      <c r="AF92" t="n">
        <v>1.184596558605444e-06</v>
      </c>
      <c r="AG92" t="n">
        <v>35.14322916666666</v>
      </c>
      <c r="AH92" t="n">
        <v>1520446.915392423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3.7166</v>
      </c>
      <c r="E93" t="n">
        <v>26.91</v>
      </c>
      <c r="F93" t="n">
        <v>23.58</v>
      </c>
      <c r="G93" t="n">
        <v>117.91</v>
      </c>
      <c r="H93" t="n">
        <v>1.48</v>
      </c>
      <c r="I93" t="n">
        <v>12</v>
      </c>
      <c r="J93" t="n">
        <v>285.23</v>
      </c>
      <c r="K93" t="n">
        <v>58.47</v>
      </c>
      <c r="L93" t="n">
        <v>23.75</v>
      </c>
      <c r="M93" t="n">
        <v>10</v>
      </c>
      <c r="N93" t="n">
        <v>78.01000000000001</v>
      </c>
      <c r="O93" t="n">
        <v>35412.96</v>
      </c>
      <c r="P93" t="n">
        <v>364.32</v>
      </c>
      <c r="Q93" t="n">
        <v>608.75</v>
      </c>
      <c r="R93" t="n">
        <v>53.86</v>
      </c>
      <c r="S93" t="n">
        <v>46.36</v>
      </c>
      <c r="T93" t="n">
        <v>3419.56</v>
      </c>
      <c r="U93" t="n">
        <v>0.86</v>
      </c>
      <c r="V93" t="n">
        <v>0.9</v>
      </c>
      <c r="W93" t="n">
        <v>9.199999999999999</v>
      </c>
      <c r="X93" t="n">
        <v>0.21</v>
      </c>
      <c r="Y93" t="n">
        <v>1</v>
      </c>
      <c r="Z93" t="n">
        <v>10</v>
      </c>
      <c r="AA93" t="n">
        <v>1224.217630690389</v>
      </c>
      <c r="AB93" t="n">
        <v>1675.028570980716</v>
      </c>
      <c r="AC93" t="n">
        <v>1515.166195083681</v>
      </c>
      <c r="AD93" t="n">
        <v>1224217.630690389</v>
      </c>
      <c r="AE93" t="n">
        <v>1675028.570980716</v>
      </c>
      <c r="AF93" t="n">
        <v>1.188177138692987e-06</v>
      </c>
      <c r="AG93" t="n">
        <v>35.0390625</v>
      </c>
      <c r="AH93" t="n">
        <v>1515166.195083681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3.7165</v>
      </c>
      <c r="E94" t="n">
        <v>26.91</v>
      </c>
      <c r="F94" t="n">
        <v>23.58</v>
      </c>
      <c r="G94" t="n">
        <v>117.92</v>
      </c>
      <c r="H94" t="n">
        <v>1.5</v>
      </c>
      <c r="I94" t="n">
        <v>12</v>
      </c>
      <c r="J94" t="n">
        <v>285.73</v>
      </c>
      <c r="K94" t="n">
        <v>58.47</v>
      </c>
      <c r="L94" t="n">
        <v>24</v>
      </c>
      <c r="M94" t="n">
        <v>10</v>
      </c>
      <c r="N94" t="n">
        <v>78.26000000000001</v>
      </c>
      <c r="O94" t="n">
        <v>35474.75</v>
      </c>
      <c r="P94" t="n">
        <v>364.57</v>
      </c>
      <c r="Q94" t="n">
        <v>608.8</v>
      </c>
      <c r="R94" t="n">
        <v>54</v>
      </c>
      <c r="S94" t="n">
        <v>46.36</v>
      </c>
      <c r="T94" t="n">
        <v>3488.41</v>
      </c>
      <c r="U94" t="n">
        <v>0.86</v>
      </c>
      <c r="V94" t="n">
        <v>0.9</v>
      </c>
      <c r="W94" t="n">
        <v>9.199999999999999</v>
      </c>
      <c r="X94" t="n">
        <v>0.21</v>
      </c>
      <c r="Y94" t="n">
        <v>1</v>
      </c>
      <c r="Z94" t="n">
        <v>10</v>
      </c>
      <c r="AA94" t="n">
        <v>1224.603633528156</v>
      </c>
      <c r="AB94" t="n">
        <v>1675.556717092592</v>
      </c>
      <c r="AC94" t="n">
        <v>1515.643935671897</v>
      </c>
      <c r="AD94" t="n">
        <v>1224603.633528156</v>
      </c>
      <c r="AE94" t="n">
        <v>1675556.717092592</v>
      </c>
      <c r="AF94" t="n">
        <v>1.18814516922792e-06</v>
      </c>
      <c r="AG94" t="n">
        <v>35.0390625</v>
      </c>
      <c r="AH94" t="n">
        <v>1515643.935671897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3.7145</v>
      </c>
      <c r="E95" t="n">
        <v>26.92</v>
      </c>
      <c r="F95" t="n">
        <v>23.6</v>
      </c>
      <c r="G95" t="n">
        <v>117.99</v>
      </c>
      <c r="H95" t="n">
        <v>1.51</v>
      </c>
      <c r="I95" t="n">
        <v>12</v>
      </c>
      <c r="J95" t="n">
        <v>286.24</v>
      </c>
      <c r="K95" t="n">
        <v>58.47</v>
      </c>
      <c r="L95" t="n">
        <v>24.25</v>
      </c>
      <c r="M95" t="n">
        <v>10</v>
      </c>
      <c r="N95" t="n">
        <v>78.51000000000001</v>
      </c>
      <c r="O95" t="n">
        <v>35536.63</v>
      </c>
      <c r="P95" t="n">
        <v>365.14</v>
      </c>
      <c r="Q95" t="n">
        <v>608.79</v>
      </c>
      <c r="R95" t="n">
        <v>54.37</v>
      </c>
      <c r="S95" t="n">
        <v>46.36</v>
      </c>
      <c r="T95" t="n">
        <v>3673.28</v>
      </c>
      <c r="U95" t="n">
        <v>0.85</v>
      </c>
      <c r="V95" t="n">
        <v>0.9</v>
      </c>
      <c r="W95" t="n">
        <v>9.199999999999999</v>
      </c>
      <c r="X95" t="n">
        <v>0.23</v>
      </c>
      <c r="Y95" t="n">
        <v>1</v>
      </c>
      <c r="Z95" t="n">
        <v>10</v>
      </c>
      <c r="AA95" t="n">
        <v>1226.013901366152</v>
      </c>
      <c r="AB95" t="n">
        <v>1677.486307765164</v>
      </c>
      <c r="AC95" t="n">
        <v>1517.389368918876</v>
      </c>
      <c r="AD95" t="n">
        <v>1226013.901366152</v>
      </c>
      <c r="AE95" t="n">
        <v>1677486.307765164</v>
      </c>
      <c r="AF95" t="n">
        <v>1.187505779926573e-06</v>
      </c>
      <c r="AG95" t="n">
        <v>35.05208333333334</v>
      </c>
      <c r="AH95" t="n">
        <v>1517389.368918876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3.7156</v>
      </c>
      <c r="E96" t="n">
        <v>26.91</v>
      </c>
      <c r="F96" t="n">
        <v>23.59</v>
      </c>
      <c r="G96" t="n">
        <v>117.95</v>
      </c>
      <c r="H96" t="n">
        <v>1.52</v>
      </c>
      <c r="I96" t="n">
        <v>12</v>
      </c>
      <c r="J96" t="n">
        <v>286.74</v>
      </c>
      <c r="K96" t="n">
        <v>58.47</v>
      </c>
      <c r="L96" t="n">
        <v>24.5</v>
      </c>
      <c r="M96" t="n">
        <v>10</v>
      </c>
      <c r="N96" t="n">
        <v>78.77</v>
      </c>
      <c r="O96" t="n">
        <v>35598.74</v>
      </c>
      <c r="P96" t="n">
        <v>365.04</v>
      </c>
      <c r="Q96" t="n">
        <v>608.83</v>
      </c>
      <c r="R96" t="n">
        <v>54.21</v>
      </c>
      <c r="S96" t="n">
        <v>46.36</v>
      </c>
      <c r="T96" t="n">
        <v>3590.45</v>
      </c>
      <c r="U96" t="n">
        <v>0.86</v>
      </c>
      <c r="V96" t="n">
        <v>0.9</v>
      </c>
      <c r="W96" t="n">
        <v>9.199999999999999</v>
      </c>
      <c r="X96" t="n">
        <v>0.22</v>
      </c>
      <c r="Y96" t="n">
        <v>1</v>
      </c>
      <c r="Z96" t="n">
        <v>10</v>
      </c>
      <c r="AA96" t="n">
        <v>1225.559563599181</v>
      </c>
      <c r="AB96" t="n">
        <v>1676.864662788427</v>
      </c>
      <c r="AC96" t="n">
        <v>1516.827052866235</v>
      </c>
      <c r="AD96" t="n">
        <v>1225559.563599181</v>
      </c>
      <c r="AE96" t="n">
        <v>1676864.662788427</v>
      </c>
      <c r="AF96" t="n">
        <v>1.187857444042314e-06</v>
      </c>
      <c r="AG96" t="n">
        <v>35.0390625</v>
      </c>
      <c r="AH96" t="n">
        <v>1516827.052866235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3.7157</v>
      </c>
      <c r="E97" t="n">
        <v>26.91</v>
      </c>
      <c r="F97" t="n">
        <v>23.59</v>
      </c>
      <c r="G97" t="n">
        <v>117.95</v>
      </c>
      <c r="H97" t="n">
        <v>1.53</v>
      </c>
      <c r="I97" t="n">
        <v>12</v>
      </c>
      <c r="J97" t="n">
        <v>287.24</v>
      </c>
      <c r="K97" t="n">
        <v>58.47</v>
      </c>
      <c r="L97" t="n">
        <v>24.75</v>
      </c>
      <c r="M97" t="n">
        <v>10</v>
      </c>
      <c r="N97" t="n">
        <v>79.02</v>
      </c>
      <c r="O97" t="n">
        <v>35660.82</v>
      </c>
      <c r="P97" t="n">
        <v>364.88</v>
      </c>
      <c r="Q97" t="n">
        <v>608.79</v>
      </c>
      <c r="R97" t="n">
        <v>54.26</v>
      </c>
      <c r="S97" t="n">
        <v>46.36</v>
      </c>
      <c r="T97" t="n">
        <v>3619.57</v>
      </c>
      <c r="U97" t="n">
        <v>0.85</v>
      </c>
      <c r="V97" t="n">
        <v>0.9</v>
      </c>
      <c r="W97" t="n">
        <v>9.19</v>
      </c>
      <c r="X97" t="n">
        <v>0.22</v>
      </c>
      <c r="Y97" t="n">
        <v>1</v>
      </c>
      <c r="Z97" t="n">
        <v>10</v>
      </c>
      <c r="AA97" t="n">
        <v>1225.305254190773</v>
      </c>
      <c r="AB97" t="n">
        <v>1676.516705436503</v>
      </c>
      <c r="AC97" t="n">
        <v>1516.512304075617</v>
      </c>
      <c r="AD97" t="n">
        <v>1225305.254190773</v>
      </c>
      <c r="AE97" t="n">
        <v>1676516.705436503</v>
      </c>
      <c r="AF97" t="n">
        <v>1.187889413507381e-06</v>
      </c>
      <c r="AG97" t="n">
        <v>35.0390625</v>
      </c>
      <c r="AH97" t="n">
        <v>1516512.304075617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3.7144</v>
      </c>
      <c r="E98" t="n">
        <v>26.92</v>
      </c>
      <c r="F98" t="n">
        <v>23.6</v>
      </c>
      <c r="G98" t="n">
        <v>117.99</v>
      </c>
      <c r="H98" t="n">
        <v>1.55</v>
      </c>
      <c r="I98" t="n">
        <v>12</v>
      </c>
      <c r="J98" t="n">
        <v>287.75</v>
      </c>
      <c r="K98" t="n">
        <v>58.47</v>
      </c>
      <c r="L98" t="n">
        <v>25</v>
      </c>
      <c r="M98" t="n">
        <v>10</v>
      </c>
      <c r="N98" t="n">
        <v>79.27</v>
      </c>
      <c r="O98" t="n">
        <v>35723.02</v>
      </c>
      <c r="P98" t="n">
        <v>365.07</v>
      </c>
      <c r="Q98" t="n">
        <v>608.77</v>
      </c>
      <c r="R98" t="n">
        <v>54.35</v>
      </c>
      <c r="S98" t="n">
        <v>46.36</v>
      </c>
      <c r="T98" t="n">
        <v>3661.44</v>
      </c>
      <c r="U98" t="n">
        <v>0.85</v>
      </c>
      <c r="V98" t="n">
        <v>0.9</v>
      </c>
      <c r="W98" t="n">
        <v>9.199999999999999</v>
      </c>
      <c r="X98" t="n">
        <v>0.23</v>
      </c>
      <c r="Y98" t="n">
        <v>1</v>
      </c>
      <c r="Z98" t="n">
        <v>10</v>
      </c>
      <c r="AA98" t="n">
        <v>1225.931339561339</v>
      </c>
      <c r="AB98" t="n">
        <v>1677.373343061449</v>
      </c>
      <c r="AC98" t="n">
        <v>1517.287185407936</v>
      </c>
      <c r="AD98" t="n">
        <v>1225931.339561339</v>
      </c>
      <c r="AE98" t="n">
        <v>1677373.343061449</v>
      </c>
      <c r="AF98" t="n">
        <v>1.187473810461505e-06</v>
      </c>
      <c r="AG98" t="n">
        <v>35.05208333333334</v>
      </c>
      <c r="AH98" t="n">
        <v>1517287.185407936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3.7149</v>
      </c>
      <c r="E99" t="n">
        <v>26.92</v>
      </c>
      <c r="F99" t="n">
        <v>23.59</v>
      </c>
      <c r="G99" t="n">
        <v>117.97</v>
      </c>
      <c r="H99" t="n">
        <v>1.56</v>
      </c>
      <c r="I99" t="n">
        <v>12</v>
      </c>
      <c r="J99" t="n">
        <v>288.25</v>
      </c>
      <c r="K99" t="n">
        <v>58.47</v>
      </c>
      <c r="L99" t="n">
        <v>25.25</v>
      </c>
      <c r="M99" t="n">
        <v>10</v>
      </c>
      <c r="N99" t="n">
        <v>79.53</v>
      </c>
      <c r="O99" t="n">
        <v>35785.31</v>
      </c>
      <c r="P99" t="n">
        <v>364.62</v>
      </c>
      <c r="Q99" t="n">
        <v>608.78</v>
      </c>
      <c r="R99" t="n">
        <v>54.46</v>
      </c>
      <c r="S99" t="n">
        <v>46.36</v>
      </c>
      <c r="T99" t="n">
        <v>3718.34</v>
      </c>
      <c r="U99" t="n">
        <v>0.85</v>
      </c>
      <c r="V99" t="n">
        <v>0.9</v>
      </c>
      <c r="W99" t="n">
        <v>9.19</v>
      </c>
      <c r="X99" t="n">
        <v>0.22</v>
      </c>
      <c r="Y99" t="n">
        <v>1</v>
      </c>
      <c r="Z99" t="n">
        <v>10</v>
      </c>
      <c r="AA99" t="n">
        <v>1225.084166169547</v>
      </c>
      <c r="AB99" t="n">
        <v>1676.214203052147</v>
      </c>
      <c r="AC99" t="n">
        <v>1516.238672094259</v>
      </c>
      <c r="AD99" t="n">
        <v>1225084.166169547</v>
      </c>
      <c r="AE99" t="n">
        <v>1676214.203052148</v>
      </c>
      <c r="AF99" t="n">
        <v>1.187633657786842e-06</v>
      </c>
      <c r="AG99" t="n">
        <v>35.05208333333334</v>
      </c>
      <c r="AH99" t="n">
        <v>1516238.672094259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3.714</v>
      </c>
      <c r="E100" t="n">
        <v>26.92</v>
      </c>
      <c r="F100" t="n">
        <v>23.6</v>
      </c>
      <c r="G100" t="n">
        <v>118.01</v>
      </c>
      <c r="H100" t="n">
        <v>1.57</v>
      </c>
      <c r="I100" t="n">
        <v>12</v>
      </c>
      <c r="J100" t="n">
        <v>288.76</v>
      </c>
      <c r="K100" t="n">
        <v>58.47</v>
      </c>
      <c r="L100" t="n">
        <v>25.5</v>
      </c>
      <c r="M100" t="n">
        <v>10</v>
      </c>
      <c r="N100" t="n">
        <v>79.78</v>
      </c>
      <c r="O100" t="n">
        <v>35847.71</v>
      </c>
      <c r="P100" t="n">
        <v>364.12</v>
      </c>
      <c r="Q100" t="n">
        <v>608.8200000000001</v>
      </c>
      <c r="R100" t="n">
        <v>54.6</v>
      </c>
      <c r="S100" t="n">
        <v>46.36</v>
      </c>
      <c r="T100" t="n">
        <v>3785.13</v>
      </c>
      <c r="U100" t="n">
        <v>0.85</v>
      </c>
      <c r="V100" t="n">
        <v>0.9</v>
      </c>
      <c r="W100" t="n">
        <v>9.199999999999999</v>
      </c>
      <c r="X100" t="n">
        <v>0.23</v>
      </c>
      <c r="Y100" t="n">
        <v>1</v>
      </c>
      <c r="Z100" t="n">
        <v>10</v>
      </c>
      <c r="AA100" t="n">
        <v>1224.619326762259</v>
      </c>
      <c r="AB100" t="n">
        <v>1675.578189267828</v>
      </c>
      <c r="AC100" t="n">
        <v>1515.663358572864</v>
      </c>
      <c r="AD100" t="n">
        <v>1224619.326762259</v>
      </c>
      <c r="AE100" t="n">
        <v>1675578.189267828</v>
      </c>
      <c r="AF100" t="n">
        <v>1.187345932601236e-06</v>
      </c>
      <c r="AG100" t="n">
        <v>35.05208333333334</v>
      </c>
      <c r="AH100" t="n">
        <v>1515663.358572864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3.7137</v>
      </c>
      <c r="E101" t="n">
        <v>26.93</v>
      </c>
      <c r="F101" t="n">
        <v>23.6</v>
      </c>
      <c r="G101" t="n">
        <v>118.02</v>
      </c>
      <c r="H101" t="n">
        <v>1.59</v>
      </c>
      <c r="I101" t="n">
        <v>12</v>
      </c>
      <c r="J101" t="n">
        <v>289.26</v>
      </c>
      <c r="K101" t="n">
        <v>58.47</v>
      </c>
      <c r="L101" t="n">
        <v>25.75</v>
      </c>
      <c r="M101" t="n">
        <v>10</v>
      </c>
      <c r="N101" t="n">
        <v>80.04000000000001</v>
      </c>
      <c r="O101" t="n">
        <v>35910.21</v>
      </c>
      <c r="P101" t="n">
        <v>363.67</v>
      </c>
      <c r="Q101" t="n">
        <v>608.8</v>
      </c>
      <c r="R101" t="n">
        <v>54.6</v>
      </c>
      <c r="S101" t="n">
        <v>46.36</v>
      </c>
      <c r="T101" t="n">
        <v>3786.84</v>
      </c>
      <c r="U101" t="n">
        <v>0.85</v>
      </c>
      <c r="V101" t="n">
        <v>0.9</v>
      </c>
      <c r="W101" t="n">
        <v>9.199999999999999</v>
      </c>
      <c r="X101" t="n">
        <v>0.23</v>
      </c>
      <c r="Y101" t="n">
        <v>1</v>
      </c>
      <c r="Z101" t="n">
        <v>10</v>
      </c>
      <c r="AA101" t="n">
        <v>1224.019792300172</v>
      </c>
      <c r="AB101" t="n">
        <v>1674.757879767207</v>
      </c>
      <c r="AC101" t="n">
        <v>1514.921338259672</v>
      </c>
      <c r="AD101" t="n">
        <v>1224019.792300172</v>
      </c>
      <c r="AE101" t="n">
        <v>1674757.879767207</v>
      </c>
      <c r="AF101" t="n">
        <v>1.187250024206034e-06</v>
      </c>
      <c r="AG101" t="n">
        <v>35.06510416666666</v>
      </c>
      <c r="AH101" t="n">
        <v>1514921.338259672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3.7237</v>
      </c>
      <c r="E102" t="n">
        <v>26.85</v>
      </c>
      <c r="F102" t="n">
        <v>23.58</v>
      </c>
      <c r="G102" t="n">
        <v>128.61</v>
      </c>
      <c r="H102" t="n">
        <v>1.6</v>
      </c>
      <c r="I102" t="n">
        <v>11</v>
      </c>
      <c r="J102" t="n">
        <v>289.77</v>
      </c>
      <c r="K102" t="n">
        <v>58.47</v>
      </c>
      <c r="L102" t="n">
        <v>26</v>
      </c>
      <c r="M102" t="n">
        <v>9</v>
      </c>
      <c r="N102" t="n">
        <v>80.3</v>
      </c>
      <c r="O102" t="n">
        <v>35972.82</v>
      </c>
      <c r="P102" t="n">
        <v>362.9</v>
      </c>
      <c r="Q102" t="n">
        <v>608.78</v>
      </c>
      <c r="R102" t="n">
        <v>53.78</v>
      </c>
      <c r="S102" t="n">
        <v>46.36</v>
      </c>
      <c r="T102" t="n">
        <v>3380.59</v>
      </c>
      <c r="U102" t="n">
        <v>0.86</v>
      </c>
      <c r="V102" t="n">
        <v>0.9</v>
      </c>
      <c r="W102" t="n">
        <v>9.199999999999999</v>
      </c>
      <c r="X102" t="n">
        <v>0.21</v>
      </c>
      <c r="Y102" t="n">
        <v>1</v>
      </c>
      <c r="Z102" t="n">
        <v>10</v>
      </c>
      <c r="AA102" t="n">
        <v>1211.860150534612</v>
      </c>
      <c r="AB102" t="n">
        <v>1658.120521458033</v>
      </c>
      <c r="AC102" t="n">
        <v>1499.871826076846</v>
      </c>
      <c r="AD102" t="n">
        <v>1211860.150534612</v>
      </c>
      <c r="AE102" t="n">
        <v>1658120.521458033</v>
      </c>
      <c r="AF102" t="n">
        <v>1.190446970712768e-06</v>
      </c>
      <c r="AG102" t="n">
        <v>34.9609375</v>
      </c>
      <c r="AH102" t="n">
        <v>1499871.826076846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3.7249</v>
      </c>
      <c r="E103" t="n">
        <v>26.85</v>
      </c>
      <c r="F103" t="n">
        <v>23.57</v>
      </c>
      <c r="G103" t="n">
        <v>128.56</v>
      </c>
      <c r="H103" t="n">
        <v>1.61</v>
      </c>
      <c r="I103" t="n">
        <v>11</v>
      </c>
      <c r="J103" t="n">
        <v>290.28</v>
      </c>
      <c r="K103" t="n">
        <v>58.47</v>
      </c>
      <c r="L103" t="n">
        <v>26.25</v>
      </c>
      <c r="M103" t="n">
        <v>9</v>
      </c>
      <c r="N103" t="n">
        <v>80.56</v>
      </c>
      <c r="O103" t="n">
        <v>36035.53</v>
      </c>
      <c r="P103" t="n">
        <v>363.03</v>
      </c>
      <c r="Q103" t="n">
        <v>608.79</v>
      </c>
      <c r="R103" t="n">
        <v>53.47</v>
      </c>
      <c r="S103" t="n">
        <v>46.36</v>
      </c>
      <c r="T103" t="n">
        <v>3227.83</v>
      </c>
      <c r="U103" t="n">
        <v>0.87</v>
      </c>
      <c r="V103" t="n">
        <v>0.9</v>
      </c>
      <c r="W103" t="n">
        <v>9.199999999999999</v>
      </c>
      <c r="X103" t="n">
        <v>0.2</v>
      </c>
      <c r="Y103" t="n">
        <v>1</v>
      </c>
      <c r="Z103" t="n">
        <v>10</v>
      </c>
      <c r="AA103" t="n">
        <v>1211.724733358126</v>
      </c>
      <c r="AB103" t="n">
        <v>1657.935237702981</v>
      </c>
      <c r="AC103" t="n">
        <v>1499.704225543328</v>
      </c>
      <c r="AD103" t="n">
        <v>1211724.733358126</v>
      </c>
      <c r="AE103" t="n">
        <v>1657935.237702981</v>
      </c>
      <c r="AF103" t="n">
        <v>1.190830604293577e-06</v>
      </c>
      <c r="AG103" t="n">
        <v>34.9609375</v>
      </c>
      <c r="AH103" t="n">
        <v>1499704.225543328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3.7248</v>
      </c>
      <c r="E104" t="n">
        <v>26.85</v>
      </c>
      <c r="F104" t="n">
        <v>23.57</v>
      </c>
      <c r="G104" t="n">
        <v>128.57</v>
      </c>
      <c r="H104" t="n">
        <v>1.62</v>
      </c>
      <c r="I104" t="n">
        <v>11</v>
      </c>
      <c r="J104" t="n">
        <v>290.79</v>
      </c>
      <c r="K104" t="n">
        <v>58.47</v>
      </c>
      <c r="L104" t="n">
        <v>26.5</v>
      </c>
      <c r="M104" t="n">
        <v>9</v>
      </c>
      <c r="N104" t="n">
        <v>80.81999999999999</v>
      </c>
      <c r="O104" t="n">
        <v>36098.35</v>
      </c>
      <c r="P104" t="n">
        <v>363.16</v>
      </c>
      <c r="Q104" t="n">
        <v>608.8099999999999</v>
      </c>
      <c r="R104" t="n">
        <v>53.7</v>
      </c>
      <c r="S104" t="n">
        <v>46.36</v>
      </c>
      <c r="T104" t="n">
        <v>3343.35</v>
      </c>
      <c r="U104" t="n">
        <v>0.86</v>
      </c>
      <c r="V104" t="n">
        <v>0.9</v>
      </c>
      <c r="W104" t="n">
        <v>9.19</v>
      </c>
      <c r="X104" t="n">
        <v>0.2</v>
      </c>
      <c r="Y104" t="n">
        <v>1</v>
      </c>
      <c r="Z104" t="n">
        <v>10</v>
      </c>
      <c r="AA104" t="n">
        <v>1211.934457956733</v>
      </c>
      <c r="AB104" t="n">
        <v>1658.222192151192</v>
      </c>
      <c r="AC104" t="n">
        <v>1499.963793461746</v>
      </c>
      <c r="AD104" t="n">
        <v>1211934.457956733</v>
      </c>
      <c r="AE104" t="n">
        <v>1658222.192151192</v>
      </c>
      <c r="AF104" t="n">
        <v>1.190798634828509e-06</v>
      </c>
      <c r="AG104" t="n">
        <v>34.9609375</v>
      </c>
      <c r="AH104" t="n">
        <v>1499963.793461746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3.7246</v>
      </c>
      <c r="E105" t="n">
        <v>26.85</v>
      </c>
      <c r="F105" t="n">
        <v>23.57</v>
      </c>
      <c r="G105" t="n">
        <v>128.57</v>
      </c>
      <c r="H105" t="n">
        <v>1.64</v>
      </c>
      <c r="I105" t="n">
        <v>11</v>
      </c>
      <c r="J105" t="n">
        <v>291.3</v>
      </c>
      <c r="K105" t="n">
        <v>58.47</v>
      </c>
      <c r="L105" t="n">
        <v>26.75</v>
      </c>
      <c r="M105" t="n">
        <v>9</v>
      </c>
      <c r="N105" t="n">
        <v>81.08</v>
      </c>
      <c r="O105" t="n">
        <v>36161.27</v>
      </c>
      <c r="P105" t="n">
        <v>363.5</v>
      </c>
      <c r="Q105" t="n">
        <v>608.76</v>
      </c>
      <c r="R105" t="n">
        <v>53.68</v>
      </c>
      <c r="S105" t="n">
        <v>46.36</v>
      </c>
      <c r="T105" t="n">
        <v>3334.14</v>
      </c>
      <c r="U105" t="n">
        <v>0.86</v>
      </c>
      <c r="V105" t="n">
        <v>0.9</v>
      </c>
      <c r="W105" t="n">
        <v>9.199999999999999</v>
      </c>
      <c r="X105" t="n">
        <v>0.2</v>
      </c>
      <c r="Y105" t="n">
        <v>1</v>
      </c>
      <c r="Z105" t="n">
        <v>10</v>
      </c>
      <c r="AA105" t="n">
        <v>1212.470827768275</v>
      </c>
      <c r="AB105" t="n">
        <v>1658.956076990309</v>
      </c>
      <c r="AC105" t="n">
        <v>1500.627637361831</v>
      </c>
      <c r="AD105" t="n">
        <v>1212470.827768275</v>
      </c>
      <c r="AE105" t="n">
        <v>1658956.076990309</v>
      </c>
      <c r="AF105" t="n">
        <v>1.190734695898375e-06</v>
      </c>
      <c r="AG105" t="n">
        <v>34.9609375</v>
      </c>
      <c r="AH105" t="n">
        <v>1500627.637361831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3.7263</v>
      </c>
      <c r="E106" t="n">
        <v>26.84</v>
      </c>
      <c r="F106" t="n">
        <v>23.56</v>
      </c>
      <c r="G106" t="n">
        <v>128.51</v>
      </c>
      <c r="H106" t="n">
        <v>1.65</v>
      </c>
      <c r="I106" t="n">
        <v>11</v>
      </c>
      <c r="J106" t="n">
        <v>291.81</v>
      </c>
      <c r="K106" t="n">
        <v>58.47</v>
      </c>
      <c r="L106" t="n">
        <v>27</v>
      </c>
      <c r="M106" t="n">
        <v>9</v>
      </c>
      <c r="N106" t="n">
        <v>81.34</v>
      </c>
      <c r="O106" t="n">
        <v>36224.3</v>
      </c>
      <c r="P106" t="n">
        <v>363.29</v>
      </c>
      <c r="Q106" t="n">
        <v>608.75</v>
      </c>
      <c r="R106" t="n">
        <v>53.37</v>
      </c>
      <c r="S106" t="n">
        <v>46.36</v>
      </c>
      <c r="T106" t="n">
        <v>3178.09</v>
      </c>
      <c r="U106" t="n">
        <v>0.87</v>
      </c>
      <c r="V106" t="n">
        <v>0.9</v>
      </c>
      <c r="W106" t="n">
        <v>9.19</v>
      </c>
      <c r="X106" t="n">
        <v>0.19</v>
      </c>
      <c r="Y106" t="n">
        <v>1</v>
      </c>
      <c r="Z106" t="n">
        <v>10</v>
      </c>
      <c r="AA106" t="n">
        <v>1211.739693648827</v>
      </c>
      <c r="AB106" t="n">
        <v>1657.955707032719</v>
      </c>
      <c r="AC106" t="n">
        <v>1499.722741308966</v>
      </c>
      <c r="AD106" t="n">
        <v>1211739.693648827</v>
      </c>
      <c r="AE106" t="n">
        <v>1657955.707032719</v>
      </c>
      <c r="AF106" t="n">
        <v>1.19127817680452e-06</v>
      </c>
      <c r="AG106" t="n">
        <v>34.94791666666666</v>
      </c>
      <c r="AH106" t="n">
        <v>1499722.741308966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3.7252</v>
      </c>
      <c r="E107" t="n">
        <v>26.84</v>
      </c>
      <c r="F107" t="n">
        <v>23.57</v>
      </c>
      <c r="G107" t="n">
        <v>128.55</v>
      </c>
      <c r="H107" t="n">
        <v>1.66</v>
      </c>
      <c r="I107" t="n">
        <v>11</v>
      </c>
      <c r="J107" t="n">
        <v>292.32</v>
      </c>
      <c r="K107" t="n">
        <v>58.47</v>
      </c>
      <c r="L107" t="n">
        <v>27.25</v>
      </c>
      <c r="M107" t="n">
        <v>9</v>
      </c>
      <c r="N107" t="n">
        <v>81.59999999999999</v>
      </c>
      <c r="O107" t="n">
        <v>36287.44</v>
      </c>
      <c r="P107" t="n">
        <v>363.22</v>
      </c>
      <c r="Q107" t="n">
        <v>608.76</v>
      </c>
      <c r="R107" t="n">
        <v>53.44</v>
      </c>
      <c r="S107" t="n">
        <v>46.36</v>
      </c>
      <c r="T107" t="n">
        <v>3214.13</v>
      </c>
      <c r="U107" t="n">
        <v>0.87</v>
      </c>
      <c r="V107" t="n">
        <v>0.9</v>
      </c>
      <c r="W107" t="n">
        <v>9.199999999999999</v>
      </c>
      <c r="X107" t="n">
        <v>0.2</v>
      </c>
      <c r="Y107" t="n">
        <v>1</v>
      </c>
      <c r="Z107" t="n">
        <v>10</v>
      </c>
      <c r="AA107" t="n">
        <v>1211.942920143842</v>
      </c>
      <c r="AB107" t="n">
        <v>1658.233770488919</v>
      </c>
      <c r="AC107" t="n">
        <v>1499.97426677917</v>
      </c>
      <c r="AD107" t="n">
        <v>1211942.920143842</v>
      </c>
      <c r="AE107" t="n">
        <v>1658233.770488919</v>
      </c>
      <c r="AF107" t="n">
        <v>1.190926512688779e-06</v>
      </c>
      <c r="AG107" t="n">
        <v>34.94791666666666</v>
      </c>
      <c r="AH107" t="n">
        <v>1499974.26677917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3.7244</v>
      </c>
      <c r="E108" t="n">
        <v>26.85</v>
      </c>
      <c r="F108" t="n">
        <v>23.57</v>
      </c>
      <c r="G108" t="n">
        <v>128.58</v>
      </c>
      <c r="H108" t="n">
        <v>1.67</v>
      </c>
      <c r="I108" t="n">
        <v>11</v>
      </c>
      <c r="J108" t="n">
        <v>292.84</v>
      </c>
      <c r="K108" t="n">
        <v>58.47</v>
      </c>
      <c r="L108" t="n">
        <v>27.5</v>
      </c>
      <c r="M108" t="n">
        <v>9</v>
      </c>
      <c r="N108" t="n">
        <v>81.86</v>
      </c>
      <c r="O108" t="n">
        <v>36350.69</v>
      </c>
      <c r="P108" t="n">
        <v>362.98</v>
      </c>
      <c r="Q108" t="n">
        <v>608.77</v>
      </c>
      <c r="R108" t="n">
        <v>53.63</v>
      </c>
      <c r="S108" t="n">
        <v>46.36</v>
      </c>
      <c r="T108" t="n">
        <v>3308.55</v>
      </c>
      <c r="U108" t="n">
        <v>0.86</v>
      </c>
      <c r="V108" t="n">
        <v>0.9</v>
      </c>
      <c r="W108" t="n">
        <v>9.199999999999999</v>
      </c>
      <c r="X108" t="n">
        <v>0.2</v>
      </c>
      <c r="Y108" t="n">
        <v>1</v>
      </c>
      <c r="Z108" t="n">
        <v>10</v>
      </c>
      <c r="AA108" t="n">
        <v>1211.750654292398</v>
      </c>
      <c r="AB108" t="n">
        <v>1657.970703868804</v>
      </c>
      <c r="AC108" t="n">
        <v>1499.736306868062</v>
      </c>
      <c r="AD108" t="n">
        <v>1211750.654292398</v>
      </c>
      <c r="AE108" t="n">
        <v>1657970.703868804</v>
      </c>
      <c r="AF108" t="n">
        <v>1.19067075696824e-06</v>
      </c>
      <c r="AG108" t="n">
        <v>34.9609375</v>
      </c>
      <c r="AH108" t="n">
        <v>1499736.306868062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3.725</v>
      </c>
      <c r="E109" t="n">
        <v>26.85</v>
      </c>
      <c r="F109" t="n">
        <v>23.57</v>
      </c>
      <c r="G109" t="n">
        <v>128.56</v>
      </c>
      <c r="H109" t="n">
        <v>1.68</v>
      </c>
      <c r="I109" t="n">
        <v>11</v>
      </c>
      <c r="J109" t="n">
        <v>293.35</v>
      </c>
      <c r="K109" t="n">
        <v>58.47</v>
      </c>
      <c r="L109" t="n">
        <v>27.75</v>
      </c>
      <c r="M109" t="n">
        <v>9</v>
      </c>
      <c r="N109" t="n">
        <v>82.13</v>
      </c>
      <c r="O109" t="n">
        <v>36414.05</v>
      </c>
      <c r="P109" t="n">
        <v>362.3</v>
      </c>
      <c r="Q109" t="n">
        <v>608.8099999999999</v>
      </c>
      <c r="R109" t="n">
        <v>53.58</v>
      </c>
      <c r="S109" t="n">
        <v>46.36</v>
      </c>
      <c r="T109" t="n">
        <v>3281.34</v>
      </c>
      <c r="U109" t="n">
        <v>0.87</v>
      </c>
      <c r="V109" t="n">
        <v>0.9</v>
      </c>
      <c r="W109" t="n">
        <v>9.19</v>
      </c>
      <c r="X109" t="n">
        <v>0.2</v>
      </c>
      <c r="Y109" t="n">
        <v>1</v>
      </c>
      <c r="Z109" t="n">
        <v>10</v>
      </c>
      <c r="AA109" t="n">
        <v>1210.638462935288</v>
      </c>
      <c r="AB109" t="n">
        <v>1656.448954587585</v>
      </c>
      <c r="AC109" t="n">
        <v>1498.359791202455</v>
      </c>
      <c r="AD109" t="n">
        <v>1210638.462935288</v>
      </c>
      <c r="AE109" t="n">
        <v>1656448.954587585</v>
      </c>
      <c r="AF109" t="n">
        <v>1.190862573758644e-06</v>
      </c>
      <c r="AG109" t="n">
        <v>34.9609375</v>
      </c>
      <c r="AH109" t="n">
        <v>1498359.791202455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3.7254</v>
      </c>
      <c r="E110" t="n">
        <v>26.84</v>
      </c>
      <c r="F110" t="n">
        <v>23.57</v>
      </c>
      <c r="G110" t="n">
        <v>128.54</v>
      </c>
      <c r="H110" t="n">
        <v>1.7</v>
      </c>
      <c r="I110" t="n">
        <v>11</v>
      </c>
      <c r="J110" t="n">
        <v>293.86</v>
      </c>
      <c r="K110" t="n">
        <v>58.47</v>
      </c>
      <c r="L110" t="n">
        <v>28</v>
      </c>
      <c r="M110" t="n">
        <v>9</v>
      </c>
      <c r="N110" t="n">
        <v>82.39</v>
      </c>
      <c r="O110" t="n">
        <v>36477.51</v>
      </c>
      <c r="P110" t="n">
        <v>361.81</v>
      </c>
      <c r="Q110" t="n">
        <v>608.79</v>
      </c>
      <c r="R110" t="n">
        <v>53.35</v>
      </c>
      <c r="S110" t="n">
        <v>46.36</v>
      </c>
      <c r="T110" t="n">
        <v>3170</v>
      </c>
      <c r="U110" t="n">
        <v>0.87</v>
      </c>
      <c r="V110" t="n">
        <v>0.9</v>
      </c>
      <c r="W110" t="n">
        <v>9.199999999999999</v>
      </c>
      <c r="X110" t="n">
        <v>0.19</v>
      </c>
      <c r="Y110" t="n">
        <v>1</v>
      </c>
      <c r="Z110" t="n">
        <v>10</v>
      </c>
      <c r="AA110" t="n">
        <v>1209.843639433274</v>
      </c>
      <c r="AB110" t="n">
        <v>1655.361442006991</v>
      </c>
      <c r="AC110" t="n">
        <v>1497.376069296219</v>
      </c>
      <c r="AD110" t="n">
        <v>1209843.639433274</v>
      </c>
      <c r="AE110" t="n">
        <v>1655361.442006991</v>
      </c>
      <c r="AF110" t="n">
        <v>1.190990451618914e-06</v>
      </c>
      <c r="AG110" t="n">
        <v>34.94791666666666</v>
      </c>
      <c r="AH110" t="n">
        <v>1497376.069296219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3.725</v>
      </c>
      <c r="E111" t="n">
        <v>26.85</v>
      </c>
      <c r="F111" t="n">
        <v>23.57</v>
      </c>
      <c r="G111" t="n">
        <v>128.56</v>
      </c>
      <c r="H111" t="n">
        <v>1.71</v>
      </c>
      <c r="I111" t="n">
        <v>11</v>
      </c>
      <c r="J111" t="n">
        <v>294.38</v>
      </c>
      <c r="K111" t="n">
        <v>58.47</v>
      </c>
      <c r="L111" t="n">
        <v>28.25</v>
      </c>
      <c r="M111" t="n">
        <v>9</v>
      </c>
      <c r="N111" t="n">
        <v>82.66</v>
      </c>
      <c r="O111" t="n">
        <v>36541.09</v>
      </c>
      <c r="P111" t="n">
        <v>361.24</v>
      </c>
      <c r="Q111" t="n">
        <v>608.85</v>
      </c>
      <c r="R111" t="n">
        <v>53.39</v>
      </c>
      <c r="S111" t="n">
        <v>46.36</v>
      </c>
      <c r="T111" t="n">
        <v>3185.72</v>
      </c>
      <c r="U111" t="n">
        <v>0.87</v>
      </c>
      <c r="V111" t="n">
        <v>0.9</v>
      </c>
      <c r="W111" t="n">
        <v>9.199999999999999</v>
      </c>
      <c r="X111" t="n">
        <v>0.2</v>
      </c>
      <c r="Y111" t="n">
        <v>1</v>
      </c>
      <c r="Z111" t="n">
        <v>10</v>
      </c>
      <c r="AA111" t="n">
        <v>1209.089878752475</v>
      </c>
      <c r="AB111" t="n">
        <v>1654.330113389949</v>
      </c>
      <c r="AC111" t="n">
        <v>1496.443169234909</v>
      </c>
      <c r="AD111" t="n">
        <v>1209089.878752475</v>
      </c>
      <c r="AE111" t="n">
        <v>1654330.113389949</v>
      </c>
      <c r="AF111" t="n">
        <v>1.190862573758644e-06</v>
      </c>
      <c r="AG111" t="n">
        <v>34.9609375</v>
      </c>
      <c r="AH111" t="n">
        <v>1496443.169234909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3.725</v>
      </c>
      <c r="E112" t="n">
        <v>26.85</v>
      </c>
      <c r="F112" t="n">
        <v>23.57</v>
      </c>
      <c r="G112" t="n">
        <v>128.56</v>
      </c>
      <c r="H112" t="n">
        <v>1.72</v>
      </c>
      <c r="I112" t="n">
        <v>11</v>
      </c>
      <c r="J112" t="n">
        <v>294.9</v>
      </c>
      <c r="K112" t="n">
        <v>58.47</v>
      </c>
      <c r="L112" t="n">
        <v>28.5</v>
      </c>
      <c r="M112" t="n">
        <v>9</v>
      </c>
      <c r="N112" t="n">
        <v>82.92</v>
      </c>
      <c r="O112" t="n">
        <v>36604.77</v>
      </c>
      <c r="P112" t="n">
        <v>360.72</v>
      </c>
      <c r="Q112" t="n">
        <v>608.76</v>
      </c>
      <c r="R112" t="n">
        <v>53.55</v>
      </c>
      <c r="S112" t="n">
        <v>46.36</v>
      </c>
      <c r="T112" t="n">
        <v>3268.18</v>
      </c>
      <c r="U112" t="n">
        <v>0.87</v>
      </c>
      <c r="V112" t="n">
        <v>0.9</v>
      </c>
      <c r="W112" t="n">
        <v>9.199999999999999</v>
      </c>
      <c r="X112" t="n">
        <v>0.2</v>
      </c>
      <c r="Y112" t="n">
        <v>1</v>
      </c>
      <c r="Z112" t="n">
        <v>10</v>
      </c>
      <c r="AA112" t="n">
        <v>1208.330195945813</v>
      </c>
      <c r="AB112" t="n">
        <v>1653.290681859033</v>
      </c>
      <c r="AC112" t="n">
        <v>1495.502939590452</v>
      </c>
      <c r="AD112" t="n">
        <v>1208330.195945813</v>
      </c>
      <c r="AE112" t="n">
        <v>1653290.681859033</v>
      </c>
      <c r="AF112" t="n">
        <v>1.190862573758644e-06</v>
      </c>
      <c r="AG112" t="n">
        <v>34.9609375</v>
      </c>
      <c r="AH112" t="n">
        <v>1495502.939590452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3.7341</v>
      </c>
      <c r="E113" t="n">
        <v>26.78</v>
      </c>
      <c r="F113" t="n">
        <v>23.55</v>
      </c>
      <c r="G113" t="n">
        <v>141.31</v>
      </c>
      <c r="H113" t="n">
        <v>1.73</v>
      </c>
      <c r="I113" t="n">
        <v>10</v>
      </c>
      <c r="J113" t="n">
        <v>295.41</v>
      </c>
      <c r="K113" t="n">
        <v>58.47</v>
      </c>
      <c r="L113" t="n">
        <v>28.75</v>
      </c>
      <c r="M113" t="n">
        <v>8</v>
      </c>
      <c r="N113" t="n">
        <v>83.19</v>
      </c>
      <c r="O113" t="n">
        <v>36668.57</v>
      </c>
      <c r="P113" t="n">
        <v>360.54</v>
      </c>
      <c r="Q113" t="n">
        <v>608.84</v>
      </c>
      <c r="R113" t="n">
        <v>52.91</v>
      </c>
      <c r="S113" t="n">
        <v>46.36</v>
      </c>
      <c r="T113" t="n">
        <v>2953.98</v>
      </c>
      <c r="U113" t="n">
        <v>0.88</v>
      </c>
      <c r="V113" t="n">
        <v>0.9</v>
      </c>
      <c r="W113" t="n">
        <v>9.199999999999999</v>
      </c>
      <c r="X113" t="n">
        <v>0.18</v>
      </c>
      <c r="Y113" t="n">
        <v>1</v>
      </c>
      <c r="Z113" t="n">
        <v>10</v>
      </c>
      <c r="AA113" t="n">
        <v>1206.104271458265</v>
      </c>
      <c r="AB113" t="n">
        <v>1650.245073774312</v>
      </c>
      <c r="AC113" t="n">
        <v>1492.748000066799</v>
      </c>
      <c r="AD113" t="n">
        <v>1206104.271458265</v>
      </c>
      <c r="AE113" t="n">
        <v>1650245.073774312</v>
      </c>
      <c r="AF113" t="n">
        <v>1.193771795079773e-06</v>
      </c>
      <c r="AG113" t="n">
        <v>34.86979166666666</v>
      </c>
      <c r="AH113" t="n">
        <v>1492748.000066799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3.7343</v>
      </c>
      <c r="E114" t="n">
        <v>26.78</v>
      </c>
      <c r="F114" t="n">
        <v>23.55</v>
      </c>
      <c r="G114" t="n">
        <v>141.3</v>
      </c>
      <c r="H114" t="n">
        <v>1.75</v>
      </c>
      <c r="I114" t="n">
        <v>10</v>
      </c>
      <c r="J114" t="n">
        <v>295.93</v>
      </c>
      <c r="K114" t="n">
        <v>58.47</v>
      </c>
      <c r="L114" t="n">
        <v>29</v>
      </c>
      <c r="M114" t="n">
        <v>8</v>
      </c>
      <c r="N114" t="n">
        <v>83.45999999999999</v>
      </c>
      <c r="O114" t="n">
        <v>36732.47</v>
      </c>
      <c r="P114" t="n">
        <v>361.08</v>
      </c>
      <c r="Q114" t="n">
        <v>608.8099999999999</v>
      </c>
      <c r="R114" t="n">
        <v>53.02</v>
      </c>
      <c r="S114" t="n">
        <v>46.36</v>
      </c>
      <c r="T114" t="n">
        <v>3005.25</v>
      </c>
      <c r="U114" t="n">
        <v>0.87</v>
      </c>
      <c r="V114" t="n">
        <v>0.9</v>
      </c>
      <c r="W114" t="n">
        <v>9.19</v>
      </c>
      <c r="X114" t="n">
        <v>0.18</v>
      </c>
      <c r="Y114" t="n">
        <v>1</v>
      </c>
      <c r="Z114" t="n">
        <v>10</v>
      </c>
      <c r="AA114" t="n">
        <v>1206.852022462779</v>
      </c>
      <c r="AB114" t="n">
        <v>1651.268179687134</v>
      </c>
      <c r="AC114" t="n">
        <v>1493.673462187239</v>
      </c>
      <c r="AD114" t="n">
        <v>1206852.022462779</v>
      </c>
      <c r="AE114" t="n">
        <v>1651268.179687134</v>
      </c>
      <c r="AF114" t="n">
        <v>1.193835734009907e-06</v>
      </c>
      <c r="AG114" t="n">
        <v>34.86979166666666</v>
      </c>
      <c r="AH114" t="n">
        <v>1493673.462187239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3.7346</v>
      </c>
      <c r="E115" t="n">
        <v>26.78</v>
      </c>
      <c r="F115" t="n">
        <v>23.55</v>
      </c>
      <c r="G115" t="n">
        <v>141.28</v>
      </c>
      <c r="H115" t="n">
        <v>1.76</v>
      </c>
      <c r="I115" t="n">
        <v>10</v>
      </c>
      <c r="J115" t="n">
        <v>296.45</v>
      </c>
      <c r="K115" t="n">
        <v>58.47</v>
      </c>
      <c r="L115" t="n">
        <v>29.25</v>
      </c>
      <c r="M115" t="n">
        <v>8</v>
      </c>
      <c r="N115" t="n">
        <v>83.73</v>
      </c>
      <c r="O115" t="n">
        <v>36796.49</v>
      </c>
      <c r="P115" t="n">
        <v>361.36</v>
      </c>
      <c r="Q115" t="n">
        <v>608.75</v>
      </c>
      <c r="R115" t="n">
        <v>52.82</v>
      </c>
      <c r="S115" t="n">
        <v>46.36</v>
      </c>
      <c r="T115" t="n">
        <v>2909.52</v>
      </c>
      <c r="U115" t="n">
        <v>0.88</v>
      </c>
      <c r="V115" t="n">
        <v>0.9</v>
      </c>
      <c r="W115" t="n">
        <v>9.199999999999999</v>
      </c>
      <c r="X115" t="n">
        <v>0.18</v>
      </c>
      <c r="Y115" t="n">
        <v>1</v>
      </c>
      <c r="Z115" t="n">
        <v>10</v>
      </c>
      <c r="AA115" t="n">
        <v>1207.201197072762</v>
      </c>
      <c r="AB115" t="n">
        <v>1651.74593579301</v>
      </c>
      <c r="AC115" t="n">
        <v>1494.105621920906</v>
      </c>
      <c r="AD115" t="n">
        <v>1207201.197072762</v>
      </c>
      <c r="AE115" t="n">
        <v>1651745.93579301</v>
      </c>
      <c r="AF115" t="n">
        <v>1.193931642405109e-06</v>
      </c>
      <c r="AG115" t="n">
        <v>34.86979166666666</v>
      </c>
      <c r="AH115" t="n">
        <v>1494105.621920906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3.7347</v>
      </c>
      <c r="E116" t="n">
        <v>26.78</v>
      </c>
      <c r="F116" t="n">
        <v>23.55</v>
      </c>
      <c r="G116" t="n">
        <v>141.28</v>
      </c>
      <c r="H116" t="n">
        <v>1.77</v>
      </c>
      <c r="I116" t="n">
        <v>10</v>
      </c>
      <c r="J116" t="n">
        <v>296.97</v>
      </c>
      <c r="K116" t="n">
        <v>58.47</v>
      </c>
      <c r="L116" t="n">
        <v>29.5</v>
      </c>
      <c r="M116" t="n">
        <v>8</v>
      </c>
      <c r="N116" t="n">
        <v>84</v>
      </c>
      <c r="O116" t="n">
        <v>36860.62</v>
      </c>
      <c r="P116" t="n">
        <v>361.33</v>
      </c>
      <c r="Q116" t="n">
        <v>608.78</v>
      </c>
      <c r="R116" t="n">
        <v>52.83</v>
      </c>
      <c r="S116" t="n">
        <v>46.36</v>
      </c>
      <c r="T116" t="n">
        <v>2912.7</v>
      </c>
      <c r="U116" t="n">
        <v>0.88</v>
      </c>
      <c r="V116" t="n">
        <v>0.9</v>
      </c>
      <c r="W116" t="n">
        <v>9.19</v>
      </c>
      <c r="X116" t="n">
        <v>0.18</v>
      </c>
      <c r="Y116" t="n">
        <v>1</v>
      </c>
      <c r="Z116" t="n">
        <v>10</v>
      </c>
      <c r="AA116" t="n">
        <v>1207.13786294296</v>
      </c>
      <c r="AB116" t="n">
        <v>1651.659279242511</v>
      </c>
      <c r="AC116" t="n">
        <v>1494.027235749963</v>
      </c>
      <c r="AD116" t="n">
        <v>1207137.86294296</v>
      </c>
      <c r="AE116" t="n">
        <v>1651659.279242511</v>
      </c>
      <c r="AF116" t="n">
        <v>1.193963611870177e-06</v>
      </c>
      <c r="AG116" t="n">
        <v>34.86979166666666</v>
      </c>
      <c r="AH116" t="n">
        <v>1494027.235749963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3.7342</v>
      </c>
      <c r="E117" t="n">
        <v>26.78</v>
      </c>
      <c r="F117" t="n">
        <v>23.55</v>
      </c>
      <c r="G117" t="n">
        <v>141.3</v>
      </c>
      <c r="H117" t="n">
        <v>1.78</v>
      </c>
      <c r="I117" t="n">
        <v>10</v>
      </c>
      <c r="J117" t="n">
        <v>297.49</v>
      </c>
      <c r="K117" t="n">
        <v>58.47</v>
      </c>
      <c r="L117" t="n">
        <v>29.75</v>
      </c>
      <c r="M117" t="n">
        <v>8</v>
      </c>
      <c r="N117" t="n">
        <v>84.27</v>
      </c>
      <c r="O117" t="n">
        <v>36924.87</v>
      </c>
      <c r="P117" t="n">
        <v>361.64</v>
      </c>
      <c r="Q117" t="n">
        <v>608.8099999999999</v>
      </c>
      <c r="R117" t="n">
        <v>52.96</v>
      </c>
      <c r="S117" t="n">
        <v>46.36</v>
      </c>
      <c r="T117" t="n">
        <v>2979.64</v>
      </c>
      <c r="U117" t="n">
        <v>0.88</v>
      </c>
      <c r="V117" t="n">
        <v>0.9</v>
      </c>
      <c r="W117" t="n">
        <v>9.19</v>
      </c>
      <c r="X117" t="n">
        <v>0.18</v>
      </c>
      <c r="Y117" t="n">
        <v>1</v>
      </c>
      <c r="Z117" t="n">
        <v>10</v>
      </c>
      <c r="AA117" t="n">
        <v>1207.687740179451</v>
      </c>
      <c r="AB117" t="n">
        <v>1652.411645536349</v>
      </c>
      <c r="AC117" t="n">
        <v>1494.707797260669</v>
      </c>
      <c r="AD117" t="n">
        <v>1207687.740179451</v>
      </c>
      <c r="AE117" t="n">
        <v>1652411.645536349</v>
      </c>
      <c r="AF117" t="n">
        <v>1.19380376454484e-06</v>
      </c>
      <c r="AG117" t="n">
        <v>34.86979166666666</v>
      </c>
      <c r="AH117" t="n">
        <v>1494707.797260669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3.735</v>
      </c>
      <c r="E118" t="n">
        <v>26.77</v>
      </c>
      <c r="F118" t="n">
        <v>23.54</v>
      </c>
      <c r="G118" t="n">
        <v>141.27</v>
      </c>
      <c r="H118" t="n">
        <v>1.79</v>
      </c>
      <c r="I118" t="n">
        <v>10</v>
      </c>
      <c r="J118" t="n">
        <v>298.01</v>
      </c>
      <c r="K118" t="n">
        <v>58.47</v>
      </c>
      <c r="L118" t="n">
        <v>30</v>
      </c>
      <c r="M118" t="n">
        <v>8</v>
      </c>
      <c r="N118" t="n">
        <v>84.54000000000001</v>
      </c>
      <c r="O118" t="n">
        <v>36989.23</v>
      </c>
      <c r="P118" t="n">
        <v>361.82</v>
      </c>
      <c r="Q118" t="n">
        <v>608.76</v>
      </c>
      <c r="R118" t="n">
        <v>52.82</v>
      </c>
      <c r="S118" t="n">
        <v>46.36</v>
      </c>
      <c r="T118" t="n">
        <v>2908.65</v>
      </c>
      <c r="U118" t="n">
        <v>0.88</v>
      </c>
      <c r="V118" t="n">
        <v>0.9</v>
      </c>
      <c r="W118" t="n">
        <v>9.19</v>
      </c>
      <c r="X118" t="n">
        <v>0.17</v>
      </c>
      <c r="Y118" t="n">
        <v>1</v>
      </c>
      <c r="Z118" t="n">
        <v>10</v>
      </c>
      <c r="AA118" t="n">
        <v>1207.705406810661</v>
      </c>
      <c r="AB118" t="n">
        <v>1652.435817800568</v>
      </c>
      <c r="AC118" t="n">
        <v>1494.729662557917</v>
      </c>
      <c r="AD118" t="n">
        <v>1207705.406810661</v>
      </c>
      <c r="AE118" t="n">
        <v>1652435.817800567</v>
      </c>
      <c r="AF118" t="n">
        <v>1.194059520265379e-06</v>
      </c>
      <c r="AG118" t="n">
        <v>34.85677083333334</v>
      </c>
      <c r="AH118" t="n">
        <v>1494729.662557917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3.7351</v>
      </c>
      <c r="E119" t="n">
        <v>26.77</v>
      </c>
      <c r="F119" t="n">
        <v>23.54</v>
      </c>
      <c r="G119" t="n">
        <v>141.26</v>
      </c>
      <c r="H119" t="n">
        <v>1.8</v>
      </c>
      <c r="I119" t="n">
        <v>10</v>
      </c>
      <c r="J119" t="n">
        <v>298.54</v>
      </c>
      <c r="K119" t="n">
        <v>58.47</v>
      </c>
      <c r="L119" t="n">
        <v>30.25</v>
      </c>
      <c r="M119" t="n">
        <v>8</v>
      </c>
      <c r="N119" t="n">
        <v>84.81</v>
      </c>
      <c r="O119" t="n">
        <v>37053.7</v>
      </c>
      <c r="P119" t="n">
        <v>361.86</v>
      </c>
      <c r="Q119" t="n">
        <v>608.77</v>
      </c>
      <c r="R119" t="n">
        <v>52.71</v>
      </c>
      <c r="S119" t="n">
        <v>46.36</v>
      </c>
      <c r="T119" t="n">
        <v>2851.43</v>
      </c>
      <c r="U119" t="n">
        <v>0.88</v>
      </c>
      <c r="V119" t="n">
        <v>0.91</v>
      </c>
      <c r="W119" t="n">
        <v>9.19</v>
      </c>
      <c r="X119" t="n">
        <v>0.17</v>
      </c>
      <c r="Y119" t="n">
        <v>1</v>
      </c>
      <c r="Z119" t="n">
        <v>10</v>
      </c>
      <c r="AA119" t="n">
        <v>1207.744054424954</v>
      </c>
      <c r="AB119" t="n">
        <v>1652.488697171454</v>
      </c>
      <c r="AC119" t="n">
        <v>1494.777495195863</v>
      </c>
      <c r="AD119" t="n">
        <v>1207744.054424954</v>
      </c>
      <c r="AE119" t="n">
        <v>1652488.697171454</v>
      </c>
      <c r="AF119" t="n">
        <v>1.194091489730446e-06</v>
      </c>
      <c r="AG119" t="n">
        <v>34.85677083333334</v>
      </c>
      <c r="AH119" t="n">
        <v>1494777.495195863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3.7349</v>
      </c>
      <c r="E120" t="n">
        <v>26.77</v>
      </c>
      <c r="F120" t="n">
        <v>23.55</v>
      </c>
      <c r="G120" t="n">
        <v>141.27</v>
      </c>
      <c r="H120" t="n">
        <v>1.82</v>
      </c>
      <c r="I120" t="n">
        <v>10</v>
      </c>
      <c r="J120" t="n">
        <v>299.06</v>
      </c>
      <c r="K120" t="n">
        <v>58.47</v>
      </c>
      <c r="L120" t="n">
        <v>30.5</v>
      </c>
      <c r="M120" t="n">
        <v>8</v>
      </c>
      <c r="N120" t="n">
        <v>85.09</v>
      </c>
      <c r="O120" t="n">
        <v>37118.29</v>
      </c>
      <c r="P120" t="n">
        <v>361.96</v>
      </c>
      <c r="Q120" t="n">
        <v>608.84</v>
      </c>
      <c r="R120" t="n">
        <v>52.78</v>
      </c>
      <c r="S120" t="n">
        <v>46.36</v>
      </c>
      <c r="T120" t="n">
        <v>2886.41</v>
      </c>
      <c r="U120" t="n">
        <v>0.88</v>
      </c>
      <c r="V120" t="n">
        <v>0.9</v>
      </c>
      <c r="W120" t="n">
        <v>9.19</v>
      </c>
      <c r="X120" t="n">
        <v>0.17</v>
      </c>
      <c r="Y120" t="n">
        <v>1</v>
      </c>
      <c r="Z120" t="n">
        <v>10</v>
      </c>
      <c r="AA120" t="n">
        <v>1208.016573518581</v>
      </c>
      <c r="AB120" t="n">
        <v>1652.86156981805</v>
      </c>
      <c r="AC120" t="n">
        <v>1495.114781400398</v>
      </c>
      <c r="AD120" t="n">
        <v>1208016.573518581</v>
      </c>
      <c r="AE120" t="n">
        <v>1652861.56981805</v>
      </c>
      <c r="AF120" t="n">
        <v>1.194027550800311e-06</v>
      </c>
      <c r="AG120" t="n">
        <v>34.85677083333334</v>
      </c>
      <c r="AH120" t="n">
        <v>1495114.781400397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3.7352</v>
      </c>
      <c r="E121" t="n">
        <v>26.77</v>
      </c>
      <c r="F121" t="n">
        <v>23.54</v>
      </c>
      <c r="G121" t="n">
        <v>141.26</v>
      </c>
      <c r="H121" t="n">
        <v>1.83</v>
      </c>
      <c r="I121" t="n">
        <v>10</v>
      </c>
      <c r="J121" t="n">
        <v>299.59</v>
      </c>
      <c r="K121" t="n">
        <v>58.47</v>
      </c>
      <c r="L121" t="n">
        <v>30.75</v>
      </c>
      <c r="M121" t="n">
        <v>8</v>
      </c>
      <c r="N121" t="n">
        <v>85.36</v>
      </c>
      <c r="O121" t="n">
        <v>37183.12</v>
      </c>
      <c r="P121" t="n">
        <v>362.13</v>
      </c>
      <c r="Q121" t="n">
        <v>608.77</v>
      </c>
      <c r="R121" t="n">
        <v>52.68</v>
      </c>
      <c r="S121" t="n">
        <v>46.36</v>
      </c>
      <c r="T121" t="n">
        <v>2836.68</v>
      </c>
      <c r="U121" t="n">
        <v>0.88</v>
      </c>
      <c r="V121" t="n">
        <v>0.91</v>
      </c>
      <c r="W121" t="n">
        <v>9.19</v>
      </c>
      <c r="X121" t="n">
        <v>0.17</v>
      </c>
      <c r="Y121" t="n">
        <v>1</v>
      </c>
      <c r="Z121" t="n">
        <v>10</v>
      </c>
      <c r="AA121" t="n">
        <v>1208.117795940744</v>
      </c>
      <c r="AB121" t="n">
        <v>1653.000066801671</v>
      </c>
      <c r="AC121" t="n">
        <v>1495.240060426284</v>
      </c>
      <c r="AD121" t="n">
        <v>1208117.795940744</v>
      </c>
      <c r="AE121" t="n">
        <v>1653000.066801671</v>
      </c>
      <c r="AF121" t="n">
        <v>1.194123459195513e-06</v>
      </c>
      <c r="AG121" t="n">
        <v>34.85677083333334</v>
      </c>
      <c r="AH121" t="n">
        <v>1495240.060426284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3.7353</v>
      </c>
      <c r="E122" t="n">
        <v>26.77</v>
      </c>
      <c r="F122" t="n">
        <v>23.54</v>
      </c>
      <c r="G122" t="n">
        <v>141.25</v>
      </c>
      <c r="H122" t="n">
        <v>1.84</v>
      </c>
      <c r="I122" t="n">
        <v>10</v>
      </c>
      <c r="J122" t="n">
        <v>300.11</v>
      </c>
      <c r="K122" t="n">
        <v>58.47</v>
      </c>
      <c r="L122" t="n">
        <v>31</v>
      </c>
      <c r="M122" t="n">
        <v>8</v>
      </c>
      <c r="N122" t="n">
        <v>85.64</v>
      </c>
      <c r="O122" t="n">
        <v>37247.94</v>
      </c>
      <c r="P122" t="n">
        <v>361.66</v>
      </c>
      <c r="Q122" t="n">
        <v>608.76</v>
      </c>
      <c r="R122" t="n">
        <v>52.58</v>
      </c>
      <c r="S122" t="n">
        <v>46.36</v>
      </c>
      <c r="T122" t="n">
        <v>2786.38</v>
      </c>
      <c r="U122" t="n">
        <v>0.88</v>
      </c>
      <c r="V122" t="n">
        <v>0.91</v>
      </c>
      <c r="W122" t="n">
        <v>9.199999999999999</v>
      </c>
      <c r="X122" t="n">
        <v>0.17</v>
      </c>
      <c r="Y122" t="n">
        <v>1</v>
      </c>
      <c r="Z122" t="n">
        <v>10</v>
      </c>
      <c r="AA122" t="n">
        <v>1207.413411445812</v>
      </c>
      <c r="AB122" t="n">
        <v>1652.036296860455</v>
      </c>
      <c r="AC122" t="n">
        <v>1494.368271335598</v>
      </c>
      <c r="AD122" t="n">
        <v>1207413.411445812</v>
      </c>
      <c r="AE122" t="n">
        <v>1652036.296860455</v>
      </c>
      <c r="AF122" t="n">
        <v>1.194155428660581e-06</v>
      </c>
      <c r="AG122" t="n">
        <v>34.85677083333334</v>
      </c>
      <c r="AH122" t="n">
        <v>1494368.271335598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3.7354</v>
      </c>
      <c r="E123" t="n">
        <v>26.77</v>
      </c>
      <c r="F123" t="n">
        <v>23.54</v>
      </c>
      <c r="G123" t="n">
        <v>141.25</v>
      </c>
      <c r="H123" t="n">
        <v>1.85</v>
      </c>
      <c r="I123" t="n">
        <v>10</v>
      </c>
      <c r="J123" t="n">
        <v>300.64</v>
      </c>
      <c r="K123" t="n">
        <v>58.47</v>
      </c>
      <c r="L123" t="n">
        <v>31.25</v>
      </c>
      <c r="M123" t="n">
        <v>8</v>
      </c>
      <c r="N123" t="n">
        <v>85.91</v>
      </c>
      <c r="O123" t="n">
        <v>37312.88</v>
      </c>
      <c r="P123" t="n">
        <v>360.94</v>
      </c>
      <c r="Q123" t="n">
        <v>608.8200000000001</v>
      </c>
      <c r="R123" t="n">
        <v>52.67</v>
      </c>
      <c r="S123" t="n">
        <v>46.36</v>
      </c>
      <c r="T123" t="n">
        <v>2831.26</v>
      </c>
      <c r="U123" t="n">
        <v>0.88</v>
      </c>
      <c r="V123" t="n">
        <v>0.91</v>
      </c>
      <c r="W123" t="n">
        <v>9.19</v>
      </c>
      <c r="X123" t="n">
        <v>0.17</v>
      </c>
      <c r="Y123" t="n">
        <v>1</v>
      </c>
      <c r="Z123" t="n">
        <v>10</v>
      </c>
      <c r="AA123" t="n">
        <v>1206.344849415719</v>
      </c>
      <c r="AB123" t="n">
        <v>1650.574243149252</v>
      </c>
      <c r="AC123" t="n">
        <v>1493.045753978586</v>
      </c>
      <c r="AD123" t="n">
        <v>1206344.849415719</v>
      </c>
      <c r="AE123" t="n">
        <v>1650574.243149252</v>
      </c>
      <c r="AF123" t="n">
        <v>1.194187398125648e-06</v>
      </c>
      <c r="AG123" t="n">
        <v>34.85677083333334</v>
      </c>
      <c r="AH123" t="n">
        <v>1493045.753978586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3.7346</v>
      </c>
      <c r="E124" t="n">
        <v>26.78</v>
      </c>
      <c r="F124" t="n">
        <v>23.55</v>
      </c>
      <c r="G124" t="n">
        <v>141.28</v>
      </c>
      <c r="H124" t="n">
        <v>1.86</v>
      </c>
      <c r="I124" t="n">
        <v>10</v>
      </c>
      <c r="J124" t="n">
        <v>301.17</v>
      </c>
      <c r="K124" t="n">
        <v>58.47</v>
      </c>
      <c r="L124" t="n">
        <v>31.5</v>
      </c>
      <c r="M124" t="n">
        <v>8</v>
      </c>
      <c r="N124" t="n">
        <v>86.19</v>
      </c>
      <c r="O124" t="n">
        <v>37377.94</v>
      </c>
      <c r="P124" t="n">
        <v>359.95</v>
      </c>
      <c r="Q124" t="n">
        <v>608.8200000000001</v>
      </c>
      <c r="R124" t="n">
        <v>52.82</v>
      </c>
      <c r="S124" t="n">
        <v>46.36</v>
      </c>
      <c r="T124" t="n">
        <v>2905.18</v>
      </c>
      <c r="U124" t="n">
        <v>0.88</v>
      </c>
      <c r="V124" t="n">
        <v>0.9</v>
      </c>
      <c r="W124" t="n">
        <v>9.19</v>
      </c>
      <c r="X124" t="n">
        <v>0.18</v>
      </c>
      <c r="Y124" t="n">
        <v>1</v>
      </c>
      <c r="Z124" t="n">
        <v>10</v>
      </c>
      <c r="AA124" t="n">
        <v>1205.146583036611</v>
      </c>
      <c r="AB124" t="n">
        <v>1648.934722225573</v>
      </c>
      <c r="AC124" t="n">
        <v>1491.562706630782</v>
      </c>
      <c r="AD124" t="n">
        <v>1205146.583036611</v>
      </c>
      <c r="AE124" t="n">
        <v>1648934.722225573</v>
      </c>
      <c r="AF124" t="n">
        <v>1.193931642405109e-06</v>
      </c>
      <c r="AG124" t="n">
        <v>34.86979166666666</v>
      </c>
      <c r="AH124" t="n">
        <v>1491562.706630782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3.7343</v>
      </c>
      <c r="E125" t="n">
        <v>26.78</v>
      </c>
      <c r="F125" t="n">
        <v>23.55</v>
      </c>
      <c r="G125" t="n">
        <v>141.3</v>
      </c>
      <c r="H125" t="n">
        <v>1.87</v>
      </c>
      <c r="I125" t="n">
        <v>10</v>
      </c>
      <c r="J125" t="n">
        <v>301.69</v>
      </c>
      <c r="K125" t="n">
        <v>58.47</v>
      </c>
      <c r="L125" t="n">
        <v>31.75</v>
      </c>
      <c r="M125" t="n">
        <v>8</v>
      </c>
      <c r="N125" t="n">
        <v>86.47</v>
      </c>
      <c r="O125" t="n">
        <v>37443.11</v>
      </c>
      <c r="P125" t="n">
        <v>359.11</v>
      </c>
      <c r="Q125" t="n">
        <v>608.78</v>
      </c>
      <c r="R125" t="n">
        <v>52.98</v>
      </c>
      <c r="S125" t="n">
        <v>46.36</v>
      </c>
      <c r="T125" t="n">
        <v>2985.92</v>
      </c>
      <c r="U125" t="n">
        <v>0.88</v>
      </c>
      <c r="V125" t="n">
        <v>0.9</v>
      </c>
      <c r="W125" t="n">
        <v>9.19</v>
      </c>
      <c r="X125" t="n">
        <v>0.18</v>
      </c>
      <c r="Y125" t="n">
        <v>1</v>
      </c>
      <c r="Z125" t="n">
        <v>10</v>
      </c>
      <c r="AA125" t="n">
        <v>1203.981160888479</v>
      </c>
      <c r="AB125" t="n">
        <v>1647.340140227703</v>
      </c>
      <c r="AC125" t="n">
        <v>1490.120309300778</v>
      </c>
      <c r="AD125" t="n">
        <v>1203981.160888479</v>
      </c>
      <c r="AE125" t="n">
        <v>1647340.140227703</v>
      </c>
      <c r="AF125" t="n">
        <v>1.193835734009907e-06</v>
      </c>
      <c r="AG125" t="n">
        <v>34.86979166666666</v>
      </c>
      <c r="AH125" t="n">
        <v>1490120.309300778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3.7433</v>
      </c>
      <c r="E126" t="n">
        <v>26.71</v>
      </c>
      <c r="F126" t="n">
        <v>23.53</v>
      </c>
      <c r="G126" t="n">
        <v>156.88</v>
      </c>
      <c r="H126" t="n">
        <v>1.89</v>
      </c>
      <c r="I126" t="n">
        <v>9</v>
      </c>
      <c r="J126" t="n">
        <v>302.22</v>
      </c>
      <c r="K126" t="n">
        <v>58.47</v>
      </c>
      <c r="L126" t="n">
        <v>32</v>
      </c>
      <c r="M126" t="n">
        <v>7</v>
      </c>
      <c r="N126" t="n">
        <v>86.75</v>
      </c>
      <c r="O126" t="n">
        <v>37508.41</v>
      </c>
      <c r="P126" t="n">
        <v>357.47</v>
      </c>
      <c r="Q126" t="n">
        <v>608.84</v>
      </c>
      <c r="R126" t="n">
        <v>52.38</v>
      </c>
      <c r="S126" t="n">
        <v>46.36</v>
      </c>
      <c r="T126" t="n">
        <v>2691.72</v>
      </c>
      <c r="U126" t="n">
        <v>0.89</v>
      </c>
      <c r="V126" t="n">
        <v>0.91</v>
      </c>
      <c r="W126" t="n">
        <v>9.19</v>
      </c>
      <c r="X126" t="n">
        <v>0.16</v>
      </c>
      <c r="Y126" t="n">
        <v>1</v>
      </c>
      <c r="Z126" t="n">
        <v>10</v>
      </c>
      <c r="AA126" t="n">
        <v>1199.668240549808</v>
      </c>
      <c r="AB126" t="n">
        <v>1641.439012347717</v>
      </c>
      <c r="AC126" t="n">
        <v>1484.782376783373</v>
      </c>
      <c r="AD126" t="n">
        <v>1199668.240549808</v>
      </c>
      <c r="AE126" t="n">
        <v>1641439.012347717</v>
      </c>
      <c r="AF126" t="n">
        <v>1.196712985865968e-06</v>
      </c>
      <c r="AG126" t="n">
        <v>34.77864583333334</v>
      </c>
      <c r="AH126" t="n">
        <v>1484782.376783373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3.7435</v>
      </c>
      <c r="E127" t="n">
        <v>26.71</v>
      </c>
      <c r="F127" t="n">
        <v>23.53</v>
      </c>
      <c r="G127" t="n">
        <v>156.87</v>
      </c>
      <c r="H127" t="n">
        <v>1.9</v>
      </c>
      <c r="I127" t="n">
        <v>9</v>
      </c>
      <c r="J127" t="n">
        <v>302.75</v>
      </c>
      <c r="K127" t="n">
        <v>58.47</v>
      </c>
      <c r="L127" t="n">
        <v>32.25</v>
      </c>
      <c r="M127" t="n">
        <v>7</v>
      </c>
      <c r="N127" t="n">
        <v>87.03</v>
      </c>
      <c r="O127" t="n">
        <v>37573.82</v>
      </c>
      <c r="P127" t="n">
        <v>358.11</v>
      </c>
      <c r="Q127" t="n">
        <v>608.76</v>
      </c>
      <c r="R127" t="n">
        <v>52.46</v>
      </c>
      <c r="S127" t="n">
        <v>46.36</v>
      </c>
      <c r="T127" t="n">
        <v>2731.38</v>
      </c>
      <c r="U127" t="n">
        <v>0.88</v>
      </c>
      <c r="V127" t="n">
        <v>0.91</v>
      </c>
      <c r="W127" t="n">
        <v>9.19</v>
      </c>
      <c r="X127" t="n">
        <v>0.16</v>
      </c>
      <c r="Y127" t="n">
        <v>1</v>
      </c>
      <c r="Z127" t="n">
        <v>10</v>
      </c>
      <c r="AA127" t="n">
        <v>1200.559868608852</v>
      </c>
      <c r="AB127" t="n">
        <v>1642.658977193955</v>
      </c>
      <c r="AC127" t="n">
        <v>1485.885909896918</v>
      </c>
      <c r="AD127" t="n">
        <v>1200559.868608852</v>
      </c>
      <c r="AE127" t="n">
        <v>1642658.977193955</v>
      </c>
      <c r="AF127" t="n">
        <v>1.196776924796103e-06</v>
      </c>
      <c r="AG127" t="n">
        <v>34.77864583333334</v>
      </c>
      <c r="AH127" t="n">
        <v>1485885.909896918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3.7436</v>
      </c>
      <c r="E128" t="n">
        <v>26.71</v>
      </c>
      <c r="F128" t="n">
        <v>23.53</v>
      </c>
      <c r="G128" t="n">
        <v>156.87</v>
      </c>
      <c r="H128" t="n">
        <v>1.91</v>
      </c>
      <c r="I128" t="n">
        <v>9</v>
      </c>
      <c r="J128" t="n">
        <v>303.28</v>
      </c>
      <c r="K128" t="n">
        <v>58.47</v>
      </c>
      <c r="L128" t="n">
        <v>32.5</v>
      </c>
      <c r="M128" t="n">
        <v>7</v>
      </c>
      <c r="N128" t="n">
        <v>87.31</v>
      </c>
      <c r="O128" t="n">
        <v>37639.36</v>
      </c>
      <c r="P128" t="n">
        <v>358.49</v>
      </c>
      <c r="Q128" t="n">
        <v>608.77</v>
      </c>
      <c r="R128" t="n">
        <v>52.29</v>
      </c>
      <c r="S128" t="n">
        <v>46.36</v>
      </c>
      <c r="T128" t="n">
        <v>2647.46</v>
      </c>
      <c r="U128" t="n">
        <v>0.89</v>
      </c>
      <c r="V128" t="n">
        <v>0.91</v>
      </c>
      <c r="W128" t="n">
        <v>9.19</v>
      </c>
      <c r="X128" t="n">
        <v>0.16</v>
      </c>
      <c r="Y128" t="n">
        <v>1</v>
      </c>
      <c r="Z128" t="n">
        <v>10</v>
      </c>
      <c r="AA128" t="n">
        <v>1201.092867105147</v>
      </c>
      <c r="AB128" t="n">
        <v>1643.38824925082</v>
      </c>
      <c r="AC128" t="n">
        <v>1486.545581252215</v>
      </c>
      <c r="AD128" t="n">
        <v>1201092.867105147</v>
      </c>
      <c r="AE128" t="n">
        <v>1643388.24925082</v>
      </c>
      <c r="AF128" t="n">
        <v>1.19680889426117e-06</v>
      </c>
      <c r="AG128" t="n">
        <v>34.77864583333334</v>
      </c>
      <c r="AH128" t="n">
        <v>1486545.581252215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3.7436</v>
      </c>
      <c r="E129" t="n">
        <v>26.71</v>
      </c>
      <c r="F129" t="n">
        <v>23.53</v>
      </c>
      <c r="G129" t="n">
        <v>156.87</v>
      </c>
      <c r="H129" t="n">
        <v>1.92</v>
      </c>
      <c r="I129" t="n">
        <v>9</v>
      </c>
      <c r="J129" t="n">
        <v>303.82</v>
      </c>
      <c r="K129" t="n">
        <v>58.47</v>
      </c>
      <c r="L129" t="n">
        <v>32.75</v>
      </c>
      <c r="M129" t="n">
        <v>7</v>
      </c>
      <c r="N129" t="n">
        <v>87.59</v>
      </c>
      <c r="O129" t="n">
        <v>37705.01</v>
      </c>
      <c r="P129" t="n">
        <v>358.69</v>
      </c>
      <c r="Q129" t="n">
        <v>608.79</v>
      </c>
      <c r="R129" t="n">
        <v>52.35</v>
      </c>
      <c r="S129" t="n">
        <v>46.36</v>
      </c>
      <c r="T129" t="n">
        <v>2677.4</v>
      </c>
      <c r="U129" t="n">
        <v>0.89</v>
      </c>
      <c r="V129" t="n">
        <v>0.91</v>
      </c>
      <c r="W129" t="n">
        <v>9.19</v>
      </c>
      <c r="X129" t="n">
        <v>0.16</v>
      </c>
      <c r="Y129" t="n">
        <v>1</v>
      </c>
      <c r="Z129" t="n">
        <v>10</v>
      </c>
      <c r="AA129" t="n">
        <v>1201.383601081371</v>
      </c>
      <c r="AB129" t="n">
        <v>1643.786044303367</v>
      </c>
      <c r="AC129" t="n">
        <v>1486.905411303256</v>
      </c>
      <c r="AD129" t="n">
        <v>1201383.601081371</v>
      </c>
      <c r="AE129" t="n">
        <v>1643786.044303367</v>
      </c>
      <c r="AF129" t="n">
        <v>1.19680889426117e-06</v>
      </c>
      <c r="AG129" t="n">
        <v>34.77864583333334</v>
      </c>
      <c r="AH129" t="n">
        <v>1486905.411303256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3.7429</v>
      </c>
      <c r="E130" t="n">
        <v>26.72</v>
      </c>
      <c r="F130" t="n">
        <v>23.54</v>
      </c>
      <c r="G130" t="n">
        <v>156.9</v>
      </c>
      <c r="H130" t="n">
        <v>1.93</v>
      </c>
      <c r="I130" t="n">
        <v>9</v>
      </c>
      <c r="J130" t="n">
        <v>304.35</v>
      </c>
      <c r="K130" t="n">
        <v>58.47</v>
      </c>
      <c r="L130" t="n">
        <v>33</v>
      </c>
      <c r="M130" t="n">
        <v>7</v>
      </c>
      <c r="N130" t="n">
        <v>87.88</v>
      </c>
      <c r="O130" t="n">
        <v>37770.79</v>
      </c>
      <c r="P130" t="n">
        <v>359.07</v>
      </c>
      <c r="Q130" t="n">
        <v>608.76</v>
      </c>
      <c r="R130" t="n">
        <v>52.54</v>
      </c>
      <c r="S130" t="n">
        <v>46.36</v>
      </c>
      <c r="T130" t="n">
        <v>2770.22</v>
      </c>
      <c r="U130" t="n">
        <v>0.88</v>
      </c>
      <c r="V130" t="n">
        <v>0.91</v>
      </c>
      <c r="W130" t="n">
        <v>9.19</v>
      </c>
      <c r="X130" t="n">
        <v>0.16</v>
      </c>
      <c r="Y130" t="n">
        <v>1</v>
      </c>
      <c r="Z130" t="n">
        <v>10</v>
      </c>
      <c r="AA130" t="n">
        <v>1202.159409989086</v>
      </c>
      <c r="AB130" t="n">
        <v>1644.847540277176</v>
      </c>
      <c r="AC130" t="n">
        <v>1487.865599591143</v>
      </c>
      <c r="AD130" t="n">
        <v>1202159.409989086</v>
      </c>
      <c r="AE130" t="n">
        <v>1644847.540277176</v>
      </c>
      <c r="AF130" t="n">
        <v>1.196585108005699e-06</v>
      </c>
      <c r="AG130" t="n">
        <v>34.79166666666666</v>
      </c>
      <c r="AH130" t="n">
        <v>1487865.599591143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3.7426</v>
      </c>
      <c r="E131" t="n">
        <v>26.72</v>
      </c>
      <c r="F131" t="n">
        <v>23.54</v>
      </c>
      <c r="G131" t="n">
        <v>156.92</v>
      </c>
      <c r="H131" t="n">
        <v>1.94</v>
      </c>
      <c r="I131" t="n">
        <v>9</v>
      </c>
      <c r="J131" t="n">
        <v>304.88</v>
      </c>
      <c r="K131" t="n">
        <v>58.47</v>
      </c>
      <c r="L131" t="n">
        <v>33.25</v>
      </c>
      <c r="M131" t="n">
        <v>7</v>
      </c>
      <c r="N131" t="n">
        <v>88.16</v>
      </c>
      <c r="O131" t="n">
        <v>37836.69</v>
      </c>
      <c r="P131" t="n">
        <v>359.12</v>
      </c>
      <c r="Q131" t="n">
        <v>608.78</v>
      </c>
      <c r="R131" t="n">
        <v>52.58</v>
      </c>
      <c r="S131" t="n">
        <v>46.36</v>
      </c>
      <c r="T131" t="n">
        <v>2790.96</v>
      </c>
      <c r="U131" t="n">
        <v>0.88</v>
      </c>
      <c r="V131" t="n">
        <v>0.91</v>
      </c>
      <c r="W131" t="n">
        <v>9.19</v>
      </c>
      <c r="X131" t="n">
        <v>0.17</v>
      </c>
      <c r="Y131" t="n">
        <v>1</v>
      </c>
      <c r="Z131" t="n">
        <v>10</v>
      </c>
      <c r="AA131" t="n">
        <v>1202.290444843173</v>
      </c>
      <c r="AB131" t="n">
        <v>1645.026827945388</v>
      </c>
      <c r="AC131" t="n">
        <v>1488.027776295934</v>
      </c>
      <c r="AD131" t="n">
        <v>1202290.444843173</v>
      </c>
      <c r="AE131" t="n">
        <v>1645026.827945388</v>
      </c>
      <c r="AF131" t="n">
        <v>1.196489199610497e-06</v>
      </c>
      <c r="AG131" t="n">
        <v>34.79166666666666</v>
      </c>
      <c r="AH131" t="n">
        <v>1488027.776295934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3.7429</v>
      </c>
      <c r="E132" t="n">
        <v>26.72</v>
      </c>
      <c r="F132" t="n">
        <v>23.54</v>
      </c>
      <c r="G132" t="n">
        <v>156.9</v>
      </c>
      <c r="H132" t="n">
        <v>1.95</v>
      </c>
      <c r="I132" t="n">
        <v>9</v>
      </c>
      <c r="J132" t="n">
        <v>305.42</v>
      </c>
      <c r="K132" t="n">
        <v>58.47</v>
      </c>
      <c r="L132" t="n">
        <v>33.5</v>
      </c>
      <c r="M132" t="n">
        <v>7</v>
      </c>
      <c r="N132" t="n">
        <v>88.45</v>
      </c>
      <c r="O132" t="n">
        <v>37902.71</v>
      </c>
      <c r="P132" t="n">
        <v>359.14</v>
      </c>
      <c r="Q132" t="n">
        <v>608.8</v>
      </c>
      <c r="R132" t="n">
        <v>52.47</v>
      </c>
      <c r="S132" t="n">
        <v>46.36</v>
      </c>
      <c r="T132" t="n">
        <v>2737.23</v>
      </c>
      <c r="U132" t="n">
        <v>0.88</v>
      </c>
      <c r="V132" t="n">
        <v>0.91</v>
      </c>
      <c r="W132" t="n">
        <v>9.19</v>
      </c>
      <c r="X132" t="n">
        <v>0.16</v>
      </c>
      <c r="Y132" t="n">
        <v>1</v>
      </c>
      <c r="Z132" t="n">
        <v>10</v>
      </c>
      <c r="AA132" t="n">
        <v>1202.261185911415</v>
      </c>
      <c r="AB132" t="n">
        <v>1644.986794584143</v>
      </c>
      <c r="AC132" t="n">
        <v>1487.991563662499</v>
      </c>
      <c r="AD132" t="n">
        <v>1202261.185911415</v>
      </c>
      <c r="AE132" t="n">
        <v>1644986.794584143</v>
      </c>
      <c r="AF132" t="n">
        <v>1.196585108005699e-06</v>
      </c>
      <c r="AG132" t="n">
        <v>34.79166666666666</v>
      </c>
      <c r="AH132" t="n">
        <v>1487991.563662499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3.7436</v>
      </c>
      <c r="E133" t="n">
        <v>26.71</v>
      </c>
      <c r="F133" t="n">
        <v>23.53</v>
      </c>
      <c r="G133" t="n">
        <v>156.87</v>
      </c>
      <c r="H133" t="n">
        <v>1.97</v>
      </c>
      <c r="I133" t="n">
        <v>9</v>
      </c>
      <c r="J133" t="n">
        <v>305.96</v>
      </c>
      <c r="K133" t="n">
        <v>58.47</v>
      </c>
      <c r="L133" t="n">
        <v>33.75</v>
      </c>
      <c r="M133" t="n">
        <v>7</v>
      </c>
      <c r="N133" t="n">
        <v>88.73</v>
      </c>
      <c r="O133" t="n">
        <v>37968.85</v>
      </c>
      <c r="P133" t="n">
        <v>359.15</v>
      </c>
      <c r="Q133" t="n">
        <v>608.76</v>
      </c>
      <c r="R133" t="n">
        <v>52.35</v>
      </c>
      <c r="S133" t="n">
        <v>46.36</v>
      </c>
      <c r="T133" t="n">
        <v>2679.44</v>
      </c>
      <c r="U133" t="n">
        <v>0.89</v>
      </c>
      <c r="V133" t="n">
        <v>0.91</v>
      </c>
      <c r="W133" t="n">
        <v>9.19</v>
      </c>
      <c r="X133" t="n">
        <v>0.16</v>
      </c>
      <c r="Y133" t="n">
        <v>1</v>
      </c>
      <c r="Z133" t="n">
        <v>10</v>
      </c>
      <c r="AA133" t="n">
        <v>1202.052289226686</v>
      </c>
      <c r="AB133" t="n">
        <v>1644.700972924226</v>
      </c>
      <c r="AC133" t="n">
        <v>1487.733020420651</v>
      </c>
      <c r="AD133" t="n">
        <v>1202052.289226686</v>
      </c>
      <c r="AE133" t="n">
        <v>1644700.972924226</v>
      </c>
      <c r="AF133" t="n">
        <v>1.19680889426117e-06</v>
      </c>
      <c r="AG133" t="n">
        <v>34.77864583333334</v>
      </c>
      <c r="AH133" t="n">
        <v>1487733.020420651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3.7429</v>
      </c>
      <c r="E134" t="n">
        <v>26.72</v>
      </c>
      <c r="F134" t="n">
        <v>23.54</v>
      </c>
      <c r="G134" t="n">
        <v>156.9</v>
      </c>
      <c r="H134" t="n">
        <v>1.98</v>
      </c>
      <c r="I134" t="n">
        <v>9</v>
      </c>
      <c r="J134" t="n">
        <v>306.49</v>
      </c>
      <c r="K134" t="n">
        <v>58.47</v>
      </c>
      <c r="L134" t="n">
        <v>34</v>
      </c>
      <c r="M134" t="n">
        <v>7</v>
      </c>
      <c r="N134" t="n">
        <v>89.02</v>
      </c>
      <c r="O134" t="n">
        <v>38035.12</v>
      </c>
      <c r="P134" t="n">
        <v>359.17</v>
      </c>
      <c r="Q134" t="n">
        <v>608.76</v>
      </c>
      <c r="R134" t="n">
        <v>52.47</v>
      </c>
      <c r="S134" t="n">
        <v>46.36</v>
      </c>
      <c r="T134" t="n">
        <v>2738.54</v>
      </c>
      <c r="U134" t="n">
        <v>0.88</v>
      </c>
      <c r="V134" t="n">
        <v>0.91</v>
      </c>
      <c r="W134" t="n">
        <v>9.19</v>
      </c>
      <c r="X134" t="n">
        <v>0.16</v>
      </c>
      <c r="Y134" t="n">
        <v>1</v>
      </c>
      <c r="Z134" t="n">
        <v>10</v>
      </c>
      <c r="AA134" t="n">
        <v>1202.304804163842</v>
      </c>
      <c r="AB134" t="n">
        <v>1645.046475001416</v>
      </c>
      <c r="AC134" t="n">
        <v>1488.045548264509</v>
      </c>
      <c r="AD134" t="n">
        <v>1202304.804163842</v>
      </c>
      <c r="AE134" t="n">
        <v>1645046.475001416</v>
      </c>
      <c r="AF134" t="n">
        <v>1.196585108005699e-06</v>
      </c>
      <c r="AG134" t="n">
        <v>34.79166666666666</v>
      </c>
      <c r="AH134" t="n">
        <v>1488045.548264509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3.744</v>
      </c>
      <c r="E135" t="n">
        <v>26.71</v>
      </c>
      <c r="F135" t="n">
        <v>23.53</v>
      </c>
      <c r="G135" t="n">
        <v>156.85</v>
      </c>
      <c r="H135" t="n">
        <v>1.99</v>
      </c>
      <c r="I135" t="n">
        <v>9</v>
      </c>
      <c r="J135" t="n">
        <v>307.03</v>
      </c>
      <c r="K135" t="n">
        <v>58.47</v>
      </c>
      <c r="L135" t="n">
        <v>34.25</v>
      </c>
      <c r="M135" t="n">
        <v>7</v>
      </c>
      <c r="N135" t="n">
        <v>89.31</v>
      </c>
      <c r="O135" t="n">
        <v>38101.52</v>
      </c>
      <c r="P135" t="n">
        <v>359.29</v>
      </c>
      <c r="Q135" t="n">
        <v>608.8</v>
      </c>
      <c r="R135" t="n">
        <v>52.3</v>
      </c>
      <c r="S135" t="n">
        <v>46.36</v>
      </c>
      <c r="T135" t="n">
        <v>2653.47</v>
      </c>
      <c r="U135" t="n">
        <v>0.89</v>
      </c>
      <c r="V135" t="n">
        <v>0.91</v>
      </c>
      <c r="W135" t="n">
        <v>9.19</v>
      </c>
      <c r="X135" t="n">
        <v>0.16</v>
      </c>
      <c r="Y135" t="n">
        <v>1</v>
      </c>
      <c r="Z135" t="n">
        <v>10</v>
      </c>
      <c r="AA135" t="n">
        <v>1202.178045875261</v>
      </c>
      <c r="AB135" t="n">
        <v>1644.873038718798</v>
      </c>
      <c r="AC135" t="n">
        <v>1487.888664497284</v>
      </c>
      <c r="AD135" t="n">
        <v>1202178.045875261</v>
      </c>
      <c r="AE135" t="n">
        <v>1644873.038718798</v>
      </c>
      <c r="AF135" t="n">
        <v>1.19693677212144e-06</v>
      </c>
      <c r="AG135" t="n">
        <v>34.77864583333334</v>
      </c>
      <c r="AH135" t="n">
        <v>1487888.664497284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3.7438</v>
      </c>
      <c r="E136" t="n">
        <v>26.71</v>
      </c>
      <c r="F136" t="n">
        <v>23.53</v>
      </c>
      <c r="G136" t="n">
        <v>156.86</v>
      </c>
      <c r="H136" t="n">
        <v>2</v>
      </c>
      <c r="I136" t="n">
        <v>9</v>
      </c>
      <c r="J136" t="n">
        <v>307.57</v>
      </c>
      <c r="K136" t="n">
        <v>58.47</v>
      </c>
      <c r="L136" t="n">
        <v>34.5</v>
      </c>
      <c r="M136" t="n">
        <v>7</v>
      </c>
      <c r="N136" t="n">
        <v>89.59999999999999</v>
      </c>
      <c r="O136" t="n">
        <v>38168.04</v>
      </c>
      <c r="P136" t="n">
        <v>359.02</v>
      </c>
      <c r="Q136" t="n">
        <v>608.78</v>
      </c>
      <c r="R136" t="n">
        <v>52.24</v>
      </c>
      <c r="S136" t="n">
        <v>46.36</v>
      </c>
      <c r="T136" t="n">
        <v>2620.12</v>
      </c>
      <c r="U136" t="n">
        <v>0.89</v>
      </c>
      <c r="V136" t="n">
        <v>0.91</v>
      </c>
      <c r="W136" t="n">
        <v>9.19</v>
      </c>
      <c r="X136" t="n">
        <v>0.16</v>
      </c>
      <c r="Y136" t="n">
        <v>1</v>
      </c>
      <c r="Z136" t="n">
        <v>10</v>
      </c>
      <c r="AA136" t="n">
        <v>1201.824452465304</v>
      </c>
      <c r="AB136" t="n">
        <v>1644.389236615855</v>
      </c>
      <c r="AC136" t="n">
        <v>1487.451035788027</v>
      </c>
      <c r="AD136" t="n">
        <v>1201824.452465304</v>
      </c>
      <c r="AE136" t="n">
        <v>1644389.236615855</v>
      </c>
      <c r="AF136" t="n">
        <v>1.196872833191305e-06</v>
      </c>
      <c r="AG136" t="n">
        <v>34.77864583333334</v>
      </c>
      <c r="AH136" t="n">
        <v>1487451.035788026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3.7434</v>
      </c>
      <c r="E137" t="n">
        <v>26.71</v>
      </c>
      <c r="F137" t="n">
        <v>23.53</v>
      </c>
      <c r="G137" t="n">
        <v>156.88</v>
      </c>
      <c r="H137" t="n">
        <v>2.01</v>
      </c>
      <c r="I137" t="n">
        <v>9</v>
      </c>
      <c r="J137" t="n">
        <v>308.11</v>
      </c>
      <c r="K137" t="n">
        <v>58.47</v>
      </c>
      <c r="L137" t="n">
        <v>34.75</v>
      </c>
      <c r="M137" t="n">
        <v>7</v>
      </c>
      <c r="N137" t="n">
        <v>89.89</v>
      </c>
      <c r="O137" t="n">
        <v>38234.68</v>
      </c>
      <c r="P137" t="n">
        <v>359.2</v>
      </c>
      <c r="Q137" t="n">
        <v>608.77</v>
      </c>
      <c r="R137" t="n">
        <v>52.32</v>
      </c>
      <c r="S137" t="n">
        <v>46.36</v>
      </c>
      <c r="T137" t="n">
        <v>2660.71</v>
      </c>
      <c r="U137" t="n">
        <v>0.89</v>
      </c>
      <c r="V137" t="n">
        <v>0.91</v>
      </c>
      <c r="W137" t="n">
        <v>9.19</v>
      </c>
      <c r="X137" t="n">
        <v>0.16</v>
      </c>
      <c r="Y137" t="n">
        <v>1</v>
      </c>
      <c r="Z137" t="n">
        <v>10</v>
      </c>
      <c r="AA137" t="n">
        <v>1202.163850529753</v>
      </c>
      <c r="AB137" t="n">
        <v>1644.85361602082</v>
      </c>
      <c r="AC137" t="n">
        <v>1487.871095474342</v>
      </c>
      <c r="AD137" t="n">
        <v>1202163.850529753</v>
      </c>
      <c r="AE137" t="n">
        <v>1644853.616020821</v>
      </c>
      <c r="AF137" t="n">
        <v>1.196744955331036e-06</v>
      </c>
      <c r="AG137" t="n">
        <v>34.77864583333334</v>
      </c>
      <c r="AH137" t="n">
        <v>1487871.095474342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3.7425</v>
      </c>
      <c r="E138" t="n">
        <v>26.72</v>
      </c>
      <c r="F138" t="n">
        <v>23.54</v>
      </c>
      <c r="G138" t="n">
        <v>156.92</v>
      </c>
      <c r="H138" t="n">
        <v>2.02</v>
      </c>
      <c r="I138" t="n">
        <v>9</v>
      </c>
      <c r="J138" t="n">
        <v>308.65</v>
      </c>
      <c r="K138" t="n">
        <v>58.47</v>
      </c>
      <c r="L138" t="n">
        <v>35</v>
      </c>
      <c r="M138" t="n">
        <v>7</v>
      </c>
      <c r="N138" t="n">
        <v>90.18000000000001</v>
      </c>
      <c r="O138" t="n">
        <v>38301.46</v>
      </c>
      <c r="P138" t="n">
        <v>358.85</v>
      </c>
      <c r="Q138" t="n">
        <v>608.8</v>
      </c>
      <c r="R138" t="n">
        <v>52.51</v>
      </c>
      <c r="S138" t="n">
        <v>46.36</v>
      </c>
      <c r="T138" t="n">
        <v>2757.52</v>
      </c>
      <c r="U138" t="n">
        <v>0.88</v>
      </c>
      <c r="V138" t="n">
        <v>0.91</v>
      </c>
      <c r="W138" t="n">
        <v>9.199999999999999</v>
      </c>
      <c r="X138" t="n">
        <v>0.17</v>
      </c>
      <c r="Y138" t="n">
        <v>1</v>
      </c>
      <c r="Z138" t="n">
        <v>10</v>
      </c>
      <c r="AA138" t="n">
        <v>1201.917286614519</v>
      </c>
      <c r="AB138" t="n">
        <v>1644.516256394365</v>
      </c>
      <c r="AC138" t="n">
        <v>1487.565932977148</v>
      </c>
      <c r="AD138" t="n">
        <v>1201917.286614519</v>
      </c>
      <c r="AE138" t="n">
        <v>1644516.256394364</v>
      </c>
      <c r="AF138" t="n">
        <v>1.19645723014543e-06</v>
      </c>
      <c r="AG138" t="n">
        <v>34.79166666666666</v>
      </c>
      <c r="AH138" t="n">
        <v>1487565.932977148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3.7427</v>
      </c>
      <c r="E139" t="n">
        <v>26.72</v>
      </c>
      <c r="F139" t="n">
        <v>23.54</v>
      </c>
      <c r="G139" t="n">
        <v>156.91</v>
      </c>
      <c r="H139" t="n">
        <v>2.03</v>
      </c>
      <c r="I139" t="n">
        <v>9</v>
      </c>
      <c r="J139" t="n">
        <v>309.2</v>
      </c>
      <c r="K139" t="n">
        <v>58.47</v>
      </c>
      <c r="L139" t="n">
        <v>35.25</v>
      </c>
      <c r="M139" t="n">
        <v>7</v>
      </c>
      <c r="N139" t="n">
        <v>90.47</v>
      </c>
      <c r="O139" t="n">
        <v>38368.36</v>
      </c>
      <c r="P139" t="n">
        <v>358.34</v>
      </c>
      <c r="Q139" t="n">
        <v>608.76</v>
      </c>
      <c r="R139" t="n">
        <v>52.67</v>
      </c>
      <c r="S139" t="n">
        <v>46.36</v>
      </c>
      <c r="T139" t="n">
        <v>2836.3</v>
      </c>
      <c r="U139" t="n">
        <v>0.88</v>
      </c>
      <c r="V139" t="n">
        <v>0.91</v>
      </c>
      <c r="W139" t="n">
        <v>9.19</v>
      </c>
      <c r="X139" t="n">
        <v>0.17</v>
      </c>
      <c r="Y139" t="n">
        <v>1</v>
      </c>
      <c r="Z139" t="n">
        <v>10</v>
      </c>
      <c r="AA139" t="n">
        <v>1201.136862716749</v>
      </c>
      <c r="AB139" t="n">
        <v>1643.448445987564</v>
      </c>
      <c r="AC139" t="n">
        <v>1486.600032896891</v>
      </c>
      <c r="AD139" t="n">
        <v>1201136.862716749</v>
      </c>
      <c r="AE139" t="n">
        <v>1643448.445987564</v>
      </c>
      <c r="AF139" t="n">
        <v>1.196521169075564e-06</v>
      </c>
      <c r="AG139" t="n">
        <v>34.79166666666666</v>
      </c>
      <c r="AH139" t="n">
        <v>1486600.032896891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3.7429</v>
      </c>
      <c r="E140" t="n">
        <v>26.72</v>
      </c>
      <c r="F140" t="n">
        <v>23.54</v>
      </c>
      <c r="G140" t="n">
        <v>156.9</v>
      </c>
      <c r="H140" t="n">
        <v>2.04</v>
      </c>
      <c r="I140" t="n">
        <v>9</v>
      </c>
      <c r="J140" t="n">
        <v>309.74</v>
      </c>
      <c r="K140" t="n">
        <v>58.47</v>
      </c>
      <c r="L140" t="n">
        <v>35.5</v>
      </c>
      <c r="M140" t="n">
        <v>7</v>
      </c>
      <c r="N140" t="n">
        <v>90.77</v>
      </c>
      <c r="O140" t="n">
        <v>38435.39</v>
      </c>
      <c r="P140" t="n">
        <v>357.97</v>
      </c>
      <c r="Q140" t="n">
        <v>608.8</v>
      </c>
      <c r="R140" t="n">
        <v>52.47</v>
      </c>
      <c r="S140" t="n">
        <v>46.36</v>
      </c>
      <c r="T140" t="n">
        <v>2738.33</v>
      </c>
      <c r="U140" t="n">
        <v>0.88</v>
      </c>
      <c r="V140" t="n">
        <v>0.91</v>
      </c>
      <c r="W140" t="n">
        <v>9.19</v>
      </c>
      <c r="X140" t="n">
        <v>0.16</v>
      </c>
      <c r="Y140" t="n">
        <v>1</v>
      </c>
      <c r="Z140" t="n">
        <v>10</v>
      </c>
      <c r="AA140" t="n">
        <v>1200.560074066765</v>
      </c>
      <c r="AB140" t="n">
        <v>1642.659258310535</v>
      </c>
      <c r="AC140" t="n">
        <v>1485.886164184126</v>
      </c>
      <c r="AD140" t="n">
        <v>1200560.074066765</v>
      </c>
      <c r="AE140" t="n">
        <v>1642659.258310535</v>
      </c>
      <c r="AF140" t="n">
        <v>1.196585108005699e-06</v>
      </c>
      <c r="AG140" t="n">
        <v>34.79166666666666</v>
      </c>
      <c r="AH140" t="n">
        <v>1485886.164184126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3.7418</v>
      </c>
      <c r="E141" t="n">
        <v>26.73</v>
      </c>
      <c r="F141" t="n">
        <v>23.54</v>
      </c>
      <c r="G141" t="n">
        <v>156.96</v>
      </c>
      <c r="H141" t="n">
        <v>2.05</v>
      </c>
      <c r="I141" t="n">
        <v>9</v>
      </c>
      <c r="J141" t="n">
        <v>310.28</v>
      </c>
      <c r="K141" t="n">
        <v>58.47</v>
      </c>
      <c r="L141" t="n">
        <v>35.75</v>
      </c>
      <c r="M141" t="n">
        <v>7</v>
      </c>
      <c r="N141" t="n">
        <v>91.06</v>
      </c>
      <c r="O141" t="n">
        <v>38502.55</v>
      </c>
      <c r="P141" t="n">
        <v>357.66</v>
      </c>
      <c r="Q141" t="n">
        <v>608.8</v>
      </c>
      <c r="R141" t="n">
        <v>52.64</v>
      </c>
      <c r="S141" t="n">
        <v>46.36</v>
      </c>
      <c r="T141" t="n">
        <v>2824.47</v>
      </c>
      <c r="U141" t="n">
        <v>0.88</v>
      </c>
      <c r="V141" t="n">
        <v>0.91</v>
      </c>
      <c r="W141" t="n">
        <v>9.199999999999999</v>
      </c>
      <c r="X141" t="n">
        <v>0.17</v>
      </c>
      <c r="Y141" t="n">
        <v>1</v>
      </c>
      <c r="Z141" t="n">
        <v>10</v>
      </c>
      <c r="AA141" t="n">
        <v>1200.322678963371</v>
      </c>
      <c r="AB141" t="n">
        <v>1642.334443856939</v>
      </c>
      <c r="AC141" t="n">
        <v>1485.592349566101</v>
      </c>
      <c r="AD141" t="n">
        <v>1200322.678963371</v>
      </c>
      <c r="AE141" t="n">
        <v>1642334.443856939</v>
      </c>
      <c r="AF141" t="n">
        <v>1.196233443889958e-06</v>
      </c>
      <c r="AG141" t="n">
        <v>34.8046875</v>
      </c>
      <c r="AH141" t="n">
        <v>1485592.349566101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3.7429</v>
      </c>
      <c r="E142" t="n">
        <v>26.72</v>
      </c>
      <c r="F142" t="n">
        <v>23.54</v>
      </c>
      <c r="G142" t="n">
        <v>156.9</v>
      </c>
      <c r="H142" t="n">
        <v>2.06</v>
      </c>
      <c r="I142" t="n">
        <v>9</v>
      </c>
      <c r="J142" t="n">
        <v>310.83</v>
      </c>
      <c r="K142" t="n">
        <v>58.47</v>
      </c>
      <c r="L142" t="n">
        <v>36</v>
      </c>
      <c r="M142" t="n">
        <v>7</v>
      </c>
      <c r="N142" t="n">
        <v>91.36</v>
      </c>
      <c r="O142" t="n">
        <v>38569.84</v>
      </c>
      <c r="P142" t="n">
        <v>356.95</v>
      </c>
      <c r="Q142" t="n">
        <v>608.8</v>
      </c>
      <c r="R142" t="n">
        <v>52.66</v>
      </c>
      <c r="S142" t="n">
        <v>46.36</v>
      </c>
      <c r="T142" t="n">
        <v>2834.41</v>
      </c>
      <c r="U142" t="n">
        <v>0.88</v>
      </c>
      <c r="V142" t="n">
        <v>0.91</v>
      </c>
      <c r="W142" t="n">
        <v>9.19</v>
      </c>
      <c r="X142" t="n">
        <v>0.16</v>
      </c>
      <c r="Y142" t="n">
        <v>1</v>
      </c>
      <c r="Z142" t="n">
        <v>10</v>
      </c>
      <c r="AA142" t="n">
        <v>1199.077053484249</v>
      </c>
      <c r="AB142" t="n">
        <v>1640.630124123287</v>
      </c>
      <c r="AC142" t="n">
        <v>1484.050687715801</v>
      </c>
      <c r="AD142" t="n">
        <v>1199077.053484249</v>
      </c>
      <c r="AE142" t="n">
        <v>1640630.124123287</v>
      </c>
      <c r="AF142" t="n">
        <v>1.196585108005699e-06</v>
      </c>
      <c r="AG142" t="n">
        <v>34.79166666666666</v>
      </c>
      <c r="AH142" t="n">
        <v>1484050.687715801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3.7424</v>
      </c>
      <c r="E143" t="n">
        <v>26.72</v>
      </c>
      <c r="F143" t="n">
        <v>23.54</v>
      </c>
      <c r="G143" t="n">
        <v>156.93</v>
      </c>
      <c r="H143" t="n">
        <v>2.07</v>
      </c>
      <c r="I143" t="n">
        <v>9</v>
      </c>
      <c r="J143" t="n">
        <v>311.38</v>
      </c>
      <c r="K143" t="n">
        <v>58.47</v>
      </c>
      <c r="L143" t="n">
        <v>36.25</v>
      </c>
      <c r="M143" t="n">
        <v>7</v>
      </c>
      <c r="N143" t="n">
        <v>91.65000000000001</v>
      </c>
      <c r="O143" t="n">
        <v>38637.26</v>
      </c>
      <c r="P143" t="n">
        <v>356.22</v>
      </c>
      <c r="Q143" t="n">
        <v>608.76</v>
      </c>
      <c r="R143" t="n">
        <v>52.69</v>
      </c>
      <c r="S143" t="n">
        <v>46.36</v>
      </c>
      <c r="T143" t="n">
        <v>2845.88</v>
      </c>
      <c r="U143" t="n">
        <v>0.88</v>
      </c>
      <c r="V143" t="n">
        <v>0.91</v>
      </c>
      <c r="W143" t="n">
        <v>9.19</v>
      </c>
      <c r="X143" t="n">
        <v>0.17</v>
      </c>
      <c r="Y143" t="n">
        <v>1</v>
      </c>
      <c r="Z143" t="n">
        <v>10</v>
      </c>
      <c r="AA143" t="n">
        <v>1198.112347483324</v>
      </c>
      <c r="AB143" t="n">
        <v>1639.310170812996</v>
      </c>
      <c r="AC143" t="n">
        <v>1482.856708896878</v>
      </c>
      <c r="AD143" t="n">
        <v>1198112.347483324</v>
      </c>
      <c r="AE143" t="n">
        <v>1639310.170812996</v>
      </c>
      <c r="AF143" t="n">
        <v>1.196425260680362e-06</v>
      </c>
      <c r="AG143" t="n">
        <v>34.79166666666666</v>
      </c>
      <c r="AH143" t="n">
        <v>1482856.708896878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3.7524</v>
      </c>
      <c r="E144" t="n">
        <v>26.65</v>
      </c>
      <c r="F144" t="n">
        <v>23.52</v>
      </c>
      <c r="G144" t="n">
        <v>176.36</v>
      </c>
      <c r="H144" t="n">
        <v>2.08</v>
      </c>
      <c r="I144" t="n">
        <v>8</v>
      </c>
      <c r="J144" t="n">
        <v>311.92</v>
      </c>
      <c r="K144" t="n">
        <v>58.47</v>
      </c>
      <c r="L144" t="n">
        <v>36.5</v>
      </c>
      <c r="M144" t="n">
        <v>6</v>
      </c>
      <c r="N144" t="n">
        <v>91.95</v>
      </c>
      <c r="O144" t="n">
        <v>38704.93</v>
      </c>
      <c r="P144" t="n">
        <v>355.86</v>
      </c>
      <c r="Q144" t="n">
        <v>608.8</v>
      </c>
      <c r="R144" t="n">
        <v>51.75</v>
      </c>
      <c r="S144" t="n">
        <v>46.36</v>
      </c>
      <c r="T144" t="n">
        <v>2382.53</v>
      </c>
      <c r="U144" t="n">
        <v>0.9</v>
      </c>
      <c r="V144" t="n">
        <v>0.91</v>
      </c>
      <c r="W144" t="n">
        <v>9.19</v>
      </c>
      <c r="X144" t="n">
        <v>0.14</v>
      </c>
      <c r="Y144" t="n">
        <v>1</v>
      </c>
      <c r="Z144" t="n">
        <v>10</v>
      </c>
      <c r="AA144" t="n">
        <v>1195.487442957307</v>
      </c>
      <c r="AB144" t="n">
        <v>1635.718660637884</v>
      </c>
      <c r="AC144" t="n">
        <v>1479.607967412163</v>
      </c>
      <c r="AD144" t="n">
        <v>1195487.442957307</v>
      </c>
      <c r="AE144" t="n">
        <v>1635718.660637884</v>
      </c>
      <c r="AF144" t="n">
        <v>1.199622207187097e-06</v>
      </c>
      <c r="AG144" t="n">
        <v>34.70052083333334</v>
      </c>
      <c r="AH144" t="n">
        <v>1479607.967412163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3.7525</v>
      </c>
      <c r="E145" t="n">
        <v>26.65</v>
      </c>
      <c r="F145" t="n">
        <v>23.51</v>
      </c>
      <c r="G145" t="n">
        <v>176.36</v>
      </c>
      <c r="H145" t="n">
        <v>2.1</v>
      </c>
      <c r="I145" t="n">
        <v>8</v>
      </c>
      <c r="J145" t="n">
        <v>312.47</v>
      </c>
      <c r="K145" t="n">
        <v>58.47</v>
      </c>
      <c r="L145" t="n">
        <v>36.75</v>
      </c>
      <c r="M145" t="n">
        <v>6</v>
      </c>
      <c r="N145" t="n">
        <v>92.25</v>
      </c>
      <c r="O145" t="n">
        <v>38772.62</v>
      </c>
      <c r="P145" t="n">
        <v>356.52</v>
      </c>
      <c r="Q145" t="n">
        <v>608.75</v>
      </c>
      <c r="R145" t="n">
        <v>51.82</v>
      </c>
      <c r="S145" t="n">
        <v>46.36</v>
      </c>
      <c r="T145" t="n">
        <v>2418.15</v>
      </c>
      <c r="U145" t="n">
        <v>0.89</v>
      </c>
      <c r="V145" t="n">
        <v>0.91</v>
      </c>
      <c r="W145" t="n">
        <v>9.19</v>
      </c>
      <c r="X145" t="n">
        <v>0.14</v>
      </c>
      <c r="Y145" t="n">
        <v>1</v>
      </c>
      <c r="Z145" t="n">
        <v>10</v>
      </c>
      <c r="AA145" t="n">
        <v>1196.338238989963</v>
      </c>
      <c r="AB145" t="n">
        <v>1636.882757304237</v>
      </c>
      <c r="AC145" t="n">
        <v>1480.660964326499</v>
      </c>
      <c r="AD145" t="n">
        <v>1196338.238989963</v>
      </c>
      <c r="AE145" t="n">
        <v>1636882.757304237</v>
      </c>
      <c r="AF145" t="n">
        <v>1.199654176652164e-06</v>
      </c>
      <c r="AG145" t="n">
        <v>34.70052083333334</v>
      </c>
      <c r="AH145" t="n">
        <v>1480660.964326499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3.7543</v>
      </c>
      <c r="E146" t="n">
        <v>26.64</v>
      </c>
      <c r="F146" t="n">
        <v>23.5</v>
      </c>
      <c r="G146" t="n">
        <v>176.26</v>
      </c>
      <c r="H146" t="n">
        <v>2.11</v>
      </c>
      <c r="I146" t="n">
        <v>8</v>
      </c>
      <c r="J146" t="n">
        <v>313.02</v>
      </c>
      <c r="K146" t="n">
        <v>58.47</v>
      </c>
      <c r="L146" t="n">
        <v>37</v>
      </c>
      <c r="M146" t="n">
        <v>6</v>
      </c>
      <c r="N146" t="n">
        <v>92.55</v>
      </c>
      <c r="O146" t="n">
        <v>38840.44</v>
      </c>
      <c r="P146" t="n">
        <v>356.69</v>
      </c>
      <c r="Q146" t="n">
        <v>608.8200000000001</v>
      </c>
      <c r="R146" t="n">
        <v>51.48</v>
      </c>
      <c r="S146" t="n">
        <v>46.36</v>
      </c>
      <c r="T146" t="n">
        <v>2247.92</v>
      </c>
      <c r="U146" t="n">
        <v>0.9</v>
      </c>
      <c r="V146" t="n">
        <v>0.91</v>
      </c>
      <c r="W146" t="n">
        <v>9.19</v>
      </c>
      <c r="X146" t="n">
        <v>0.13</v>
      </c>
      <c r="Y146" t="n">
        <v>1</v>
      </c>
      <c r="Z146" t="n">
        <v>10</v>
      </c>
      <c r="AA146" t="n">
        <v>1196.151454680055</v>
      </c>
      <c r="AB146" t="n">
        <v>1636.627190771079</v>
      </c>
      <c r="AC146" t="n">
        <v>1480.429788704576</v>
      </c>
      <c r="AD146" t="n">
        <v>1196151.454680055</v>
      </c>
      <c r="AE146" t="n">
        <v>1636627.190771079</v>
      </c>
      <c r="AF146" t="n">
        <v>1.200229627023376e-06</v>
      </c>
      <c r="AG146" t="n">
        <v>34.6875</v>
      </c>
      <c r="AH146" t="n">
        <v>1480429.788704576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3.7542</v>
      </c>
      <c r="E147" t="n">
        <v>26.64</v>
      </c>
      <c r="F147" t="n">
        <v>23.5</v>
      </c>
      <c r="G147" t="n">
        <v>176.27</v>
      </c>
      <c r="H147" t="n">
        <v>2.12</v>
      </c>
      <c r="I147" t="n">
        <v>8</v>
      </c>
      <c r="J147" t="n">
        <v>313.57</v>
      </c>
      <c r="K147" t="n">
        <v>58.47</v>
      </c>
      <c r="L147" t="n">
        <v>37.25</v>
      </c>
      <c r="M147" t="n">
        <v>6</v>
      </c>
      <c r="N147" t="n">
        <v>92.84999999999999</v>
      </c>
      <c r="O147" t="n">
        <v>38908.39</v>
      </c>
      <c r="P147" t="n">
        <v>357.09</v>
      </c>
      <c r="Q147" t="n">
        <v>608.76</v>
      </c>
      <c r="R147" t="n">
        <v>51.48</v>
      </c>
      <c r="S147" t="n">
        <v>46.36</v>
      </c>
      <c r="T147" t="n">
        <v>2249.22</v>
      </c>
      <c r="U147" t="n">
        <v>0.9</v>
      </c>
      <c r="V147" t="n">
        <v>0.91</v>
      </c>
      <c r="W147" t="n">
        <v>9.19</v>
      </c>
      <c r="X147" t="n">
        <v>0.13</v>
      </c>
      <c r="Y147" t="n">
        <v>1</v>
      </c>
      <c r="Z147" t="n">
        <v>10</v>
      </c>
      <c r="AA147" t="n">
        <v>1196.750504722703</v>
      </c>
      <c r="AB147" t="n">
        <v>1637.446837467652</v>
      </c>
      <c r="AC147" t="n">
        <v>1481.171209470809</v>
      </c>
      <c r="AD147" t="n">
        <v>1196750.504722703</v>
      </c>
      <c r="AE147" t="n">
        <v>1637446.837467652</v>
      </c>
      <c r="AF147" t="n">
        <v>1.200197657558309e-06</v>
      </c>
      <c r="AG147" t="n">
        <v>34.6875</v>
      </c>
      <c r="AH147" t="n">
        <v>1481171.209470809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3.7532</v>
      </c>
      <c r="E148" t="n">
        <v>26.64</v>
      </c>
      <c r="F148" t="n">
        <v>23.51</v>
      </c>
      <c r="G148" t="n">
        <v>176.32</v>
      </c>
      <c r="H148" t="n">
        <v>2.13</v>
      </c>
      <c r="I148" t="n">
        <v>8</v>
      </c>
      <c r="J148" t="n">
        <v>314.13</v>
      </c>
      <c r="K148" t="n">
        <v>58.47</v>
      </c>
      <c r="L148" t="n">
        <v>37.5</v>
      </c>
      <c r="M148" t="n">
        <v>6</v>
      </c>
      <c r="N148" t="n">
        <v>93.15000000000001</v>
      </c>
      <c r="O148" t="n">
        <v>38976.48</v>
      </c>
      <c r="P148" t="n">
        <v>357.54</v>
      </c>
      <c r="Q148" t="n">
        <v>608.79</v>
      </c>
      <c r="R148" t="n">
        <v>51.63</v>
      </c>
      <c r="S148" t="n">
        <v>46.36</v>
      </c>
      <c r="T148" t="n">
        <v>2323.55</v>
      </c>
      <c r="U148" t="n">
        <v>0.9</v>
      </c>
      <c r="V148" t="n">
        <v>0.91</v>
      </c>
      <c r="W148" t="n">
        <v>9.19</v>
      </c>
      <c r="X148" t="n">
        <v>0.14</v>
      </c>
      <c r="Y148" t="n">
        <v>1</v>
      </c>
      <c r="Z148" t="n">
        <v>10</v>
      </c>
      <c r="AA148" t="n">
        <v>1197.682551919202</v>
      </c>
      <c r="AB148" t="n">
        <v>1638.722105560923</v>
      </c>
      <c r="AC148" t="n">
        <v>1482.324767767108</v>
      </c>
      <c r="AD148" t="n">
        <v>1197682.551919202</v>
      </c>
      <c r="AE148" t="n">
        <v>1638722.105560923</v>
      </c>
      <c r="AF148" t="n">
        <v>1.199877962907636e-06</v>
      </c>
      <c r="AG148" t="n">
        <v>34.6875</v>
      </c>
      <c r="AH148" t="n">
        <v>1482324.767767108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3.753</v>
      </c>
      <c r="E149" t="n">
        <v>26.64</v>
      </c>
      <c r="F149" t="n">
        <v>23.51</v>
      </c>
      <c r="G149" t="n">
        <v>176.33</v>
      </c>
      <c r="H149" t="n">
        <v>2.14</v>
      </c>
      <c r="I149" t="n">
        <v>8</v>
      </c>
      <c r="J149" t="n">
        <v>314.68</v>
      </c>
      <c r="K149" t="n">
        <v>58.47</v>
      </c>
      <c r="L149" t="n">
        <v>37.75</v>
      </c>
      <c r="M149" t="n">
        <v>6</v>
      </c>
      <c r="N149" t="n">
        <v>93.45999999999999</v>
      </c>
      <c r="O149" t="n">
        <v>39044.7</v>
      </c>
      <c r="P149" t="n">
        <v>357.52</v>
      </c>
      <c r="Q149" t="n">
        <v>608.79</v>
      </c>
      <c r="R149" t="n">
        <v>51.83</v>
      </c>
      <c r="S149" t="n">
        <v>46.36</v>
      </c>
      <c r="T149" t="n">
        <v>2424.97</v>
      </c>
      <c r="U149" t="n">
        <v>0.89</v>
      </c>
      <c r="V149" t="n">
        <v>0.91</v>
      </c>
      <c r="W149" t="n">
        <v>9.19</v>
      </c>
      <c r="X149" t="n">
        <v>0.14</v>
      </c>
      <c r="Y149" t="n">
        <v>1</v>
      </c>
      <c r="Z149" t="n">
        <v>10</v>
      </c>
      <c r="AA149" t="n">
        <v>1197.692092962302</v>
      </c>
      <c r="AB149" t="n">
        <v>1638.735160037014</v>
      </c>
      <c r="AC149" t="n">
        <v>1482.336576342323</v>
      </c>
      <c r="AD149" t="n">
        <v>1197692.092962303</v>
      </c>
      <c r="AE149" t="n">
        <v>1638735.160037014</v>
      </c>
      <c r="AF149" t="n">
        <v>1.199814023977501e-06</v>
      </c>
      <c r="AG149" t="n">
        <v>34.6875</v>
      </c>
      <c r="AH149" t="n">
        <v>1482336.576342323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3.7525</v>
      </c>
      <c r="E150" t="n">
        <v>26.65</v>
      </c>
      <c r="F150" t="n">
        <v>23.51</v>
      </c>
      <c r="G150" t="n">
        <v>176.36</v>
      </c>
      <c r="H150" t="n">
        <v>2.15</v>
      </c>
      <c r="I150" t="n">
        <v>8</v>
      </c>
      <c r="J150" t="n">
        <v>315.23</v>
      </c>
      <c r="K150" t="n">
        <v>58.47</v>
      </c>
      <c r="L150" t="n">
        <v>38</v>
      </c>
      <c r="M150" t="n">
        <v>6</v>
      </c>
      <c r="N150" t="n">
        <v>93.76000000000001</v>
      </c>
      <c r="O150" t="n">
        <v>39113.07</v>
      </c>
      <c r="P150" t="n">
        <v>357.45</v>
      </c>
      <c r="Q150" t="n">
        <v>608.78</v>
      </c>
      <c r="R150" t="n">
        <v>51.88</v>
      </c>
      <c r="S150" t="n">
        <v>46.36</v>
      </c>
      <c r="T150" t="n">
        <v>2447.94</v>
      </c>
      <c r="U150" t="n">
        <v>0.89</v>
      </c>
      <c r="V150" t="n">
        <v>0.91</v>
      </c>
      <c r="W150" t="n">
        <v>9.19</v>
      </c>
      <c r="X150" t="n">
        <v>0.14</v>
      </c>
      <c r="Y150" t="n">
        <v>1</v>
      </c>
      <c r="Z150" t="n">
        <v>10</v>
      </c>
      <c r="AA150" t="n">
        <v>1197.686945576844</v>
      </c>
      <c r="AB150" t="n">
        <v>1638.728117157143</v>
      </c>
      <c r="AC150" t="n">
        <v>1482.330205625022</v>
      </c>
      <c r="AD150" t="n">
        <v>1197686.945576844</v>
      </c>
      <c r="AE150" t="n">
        <v>1638728.117157143</v>
      </c>
      <c r="AF150" t="n">
        <v>1.199654176652164e-06</v>
      </c>
      <c r="AG150" t="n">
        <v>34.70052083333334</v>
      </c>
      <c r="AH150" t="n">
        <v>1482330.205625022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3.7529</v>
      </c>
      <c r="E151" t="n">
        <v>26.65</v>
      </c>
      <c r="F151" t="n">
        <v>23.51</v>
      </c>
      <c r="G151" t="n">
        <v>176.34</v>
      </c>
      <c r="H151" t="n">
        <v>2.16</v>
      </c>
      <c r="I151" t="n">
        <v>8</v>
      </c>
      <c r="J151" t="n">
        <v>315.79</v>
      </c>
      <c r="K151" t="n">
        <v>58.47</v>
      </c>
      <c r="L151" t="n">
        <v>38.25</v>
      </c>
      <c r="M151" t="n">
        <v>6</v>
      </c>
      <c r="N151" t="n">
        <v>94.06999999999999</v>
      </c>
      <c r="O151" t="n">
        <v>39181.56</v>
      </c>
      <c r="P151" t="n">
        <v>357.35</v>
      </c>
      <c r="Q151" t="n">
        <v>608.75</v>
      </c>
      <c r="R151" t="n">
        <v>51.78</v>
      </c>
      <c r="S151" t="n">
        <v>46.36</v>
      </c>
      <c r="T151" t="n">
        <v>2399.07</v>
      </c>
      <c r="U151" t="n">
        <v>0.9</v>
      </c>
      <c r="V151" t="n">
        <v>0.91</v>
      </c>
      <c r="W151" t="n">
        <v>9.19</v>
      </c>
      <c r="X151" t="n">
        <v>0.14</v>
      </c>
      <c r="Y151" t="n">
        <v>1</v>
      </c>
      <c r="Z151" t="n">
        <v>10</v>
      </c>
      <c r="AA151" t="n">
        <v>1197.464853054703</v>
      </c>
      <c r="AB151" t="n">
        <v>1638.424240370318</v>
      </c>
      <c r="AC151" t="n">
        <v>1482.055330412238</v>
      </c>
      <c r="AD151" t="n">
        <v>1197464.853054703</v>
      </c>
      <c r="AE151" t="n">
        <v>1638424.240370318</v>
      </c>
      <c r="AF151" t="n">
        <v>1.199782054512434e-06</v>
      </c>
      <c r="AG151" t="n">
        <v>34.70052083333334</v>
      </c>
      <c r="AH151" t="n">
        <v>1482055.330412238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3.7535</v>
      </c>
      <c r="E152" t="n">
        <v>26.64</v>
      </c>
      <c r="F152" t="n">
        <v>23.51</v>
      </c>
      <c r="G152" t="n">
        <v>176.3</v>
      </c>
      <c r="H152" t="n">
        <v>2.17</v>
      </c>
      <c r="I152" t="n">
        <v>8</v>
      </c>
      <c r="J152" t="n">
        <v>316.35</v>
      </c>
      <c r="K152" t="n">
        <v>58.47</v>
      </c>
      <c r="L152" t="n">
        <v>38.5</v>
      </c>
      <c r="M152" t="n">
        <v>6</v>
      </c>
      <c r="N152" t="n">
        <v>94.37</v>
      </c>
      <c r="O152" t="n">
        <v>39250.2</v>
      </c>
      <c r="P152" t="n">
        <v>357.17</v>
      </c>
      <c r="Q152" t="n">
        <v>608.76</v>
      </c>
      <c r="R152" t="n">
        <v>51.5</v>
      </c>
      <c r="S152" t="n">
        <v>46.36</v>
      </c>
      <c r="T152" t="n">
        <v>2258.1</v>
      </c>
      <c r="U152" t="n">
        <v>0.9</v>
      </c>
      <c r="V152" t="n">
        <v>0.91</v>
      </c>
      <c r="W152" t="n">
        <v>9.19</v>
      </c>
      <c r="X152" t="n">
        <v>0.14</v>
      </c>
      <c r="Y152" t="n">
        <v>1</v>
      </c>
      <c r="Z152" t="n">
        <v>10</v>
      </c>
      <c r="AA152" t="n">
        <v>1197.088307952527</v>
      </c>
      <c r="AB152" t="n">
        <v>1637.909034749525</v>
      </c>
      <c r="AC152" t="n">
        <v>1481.589295292798</v>
      </c>
      <c r="AD152" t="n">
        <v>1197088.307952527</v>
      </c>
      <c r="AE152" t="n">
        <v>1637909.034749525</v>
      </c>
      <c r="AF152" t="n">
        <v>1.199973871302838e-06</v>
      </c>
      <c r="AG152" t="n">
        <v>34.6875</v>
      </c>
      <c r="AH152" t="n">
        <v>1481589.295292798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3.7539</v>
      </c>
      <c r="E153" t="n">
        <v>26.64</v>
      </c>
      <c r="F153" t="n">
        <v>23.5</v>
      </c>
      <c r="G153" t="n">
        <v>176.28</v>
      </c>
      <c r="H153" t="n">
        <v>2.18</v>
      </c>
      <c r="I153" t="n">
        <v>8</v>
      </c>
      <c r="J153" t="n">
        <v>316.9</v>
      </c>
      <c r="K153" t="n">
        <v>58.47</v>
      </c>
      <c r="L153" t="n">
        <v>38.75</v>
      </c>
      <c r="M153" t="n">
        <v>6</v>
      </c>
      <c r="N153" t="n">
        <v>94.68000000000001</v>
      </c>
      <c r="O153" t="n">
        <v>39318.97</v>
      </c>
      <c r="P153" t="n">
        <v>356.98</v>
      </c>
      <c r="Q153" t="n">
        <v>608.76</v>
      </c>
      <c r="R153" t="n">
        <v>51.58</v>
      </c>
      <c r="S153" t="n">
        <v>46.36</v>
      </c>
      <c r="T153" t="n">
        <v>2299.55</v>
      </c>
      <c r="U153" t="n">
        <v>0.9</v>
      </c>
      <c r="V153" t="n">
        <v>0.91</v>
      </c>
      <c r="W153" t="n">
        <v>9.19</v>
      </c>
      <c r="X153" t="n">
        <v>0.13</v>
      </c>
      <c r="Y153" t="n">
        <v>1</v>
      </c>
      <c r="Z153" t="n">
        <v>10</v>
      </c>
      <c r="AA153" t="n">
        <v>1196.648763867224</v>
      </c>
      <c r="AB153" t="n">
        <v>1637.307631140695</v>
      </c>
      <c r="AC153" t="n">
        <v>1481.04528880032</v>
      </c>
      <c r="AD153" t="n">
        <v>1196648.763867224</v>
      </c>
      <c r="AE153" t="n">
        <v>1637307.631140695</v>
      </c>
      <c r="AF153" t="n">
        <v>1.200101749163107e-06</v>
      </c>
      <c r="AG153" t="n">
        <v>34.6875</v>
      </c>
      <c r="AH153" t="n">
        <v>1481045.28880032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3.753</v>
      </c>
      <c r="E154" t="n">
        <v>26.65</v>
      </c>
      <c r="F154" t="n">
        <v>23.51</v>
      </c>
      <c r="G154" t="n">
        <v>176.33</v>
      </c>
      <c r="H154" t="n">
        <v>2.19</v>
      </c>
      <c r="I154" t="n">
        <v>8</v>
      </c>
      <c r="J154" t="n">
        <v>317.46</v>
      </c>
      <c r="K154" t="n">
        <v>58.47</v>
      </c>
      <c r="L154" t="n">
        <v>39</v>
      </c>
      <c r="M154" t="n">
        <v>6</v>
      </c>
      <c r="N154" t="n">
        <v>94.98999999999999</v>
      </c>
      <c r="O154" t="n">
        <v>39387.89</v>
      </c>
      <c r="P154" t="n">
        <v>356.95</v>
      </c>
      <c r="Q154" t="n">
        <v>608.77</v>
      </c>
      <c r="R154" t="n">
        <v>51.58</v>
      </c>
      <c r="S154" t="n">
        <v>46.36</v>
      </c>
      <c r="T154" t="n">
        <v>2297.87</v>
      </c>
      <c r="U154" t="n">
        <v>0.9</v>
      </c>
      <c r="V154" t="n">
        <v>0.91</v>
      </c>
      <c r="W154" t="n">
        <v>9.199999999999999</v>
      </c>
      <c r="X154" t="n">
        <v>0.14</v>
      </c>
      <c r="Y154" t="n">
        <v>1</v>
      </c>
      <c r="Z154" t="n">
        <v>10</v>
      </c>
      <c r="AA154" t="n">
        <v>1196.865576473316</v>
      </c>
      <c r="AB154" t="n">
        <v>1637.604283713448</v>
      </c>
      <c r="AC154" t="n">
        <v>1481.313629267883</v>
      </c>
      <c r="AD154" t="n">
        <v>1196865.576473316</v>
      </c>
      <c r="AE154" t="n">
        <v>1637604.283713448</v>
      </c>
      <c r="AF154" t="n">
        <v>1.199814023977501e-06</v>
      </c>
      <c r="AG154" t="n">
        <v>34.70052083333334</v>
      </c>
      <c r="AH154" t="n">
        <v>1481313.629267883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3.7536</v>
      </c>
      <c r="E155" t="n">
        <v>26.64</v>
      </c>
      <c r="F155" t="n">
        <v>23.51</v>
      </c>
      <c r="G155" t="n">
        <v>176.3</v>
      </c>
      <c r="H155" t="n">
        <v>2.2</v>
      </c>
      <c r="I155" t="n">
        <v>8</v>
      </c>
      <c r="J155" t="n">
        <v>318.02</v>
      </c>
      <c r="K155" t="n">
        <v>58.47</v>
      </c>
      <c r="L155" t="n">
        <v>39.25</v>
      </c>
      <c r="M155" t="n">
        <v>6</v>
      </c>
      <c r="N155" t="n">
        <v>95.3</v>
      </c>
      <c r="O155" t="n">
        <v>39456.94</v>
      </c>
      <c r="P155" t="n">
        <v>356.43</v>
      </c>
      <c r="Q155" t="n">
        <v>608.76</v>
      </c>
      <c r="R155" t="n">
        <v>51.58</v>
      </c>
      <c r="S155" t="n">
        <v>46.36</v>
      </c>
      <c r="T155" t="n">
        <v>2295.67</v>
      </c>
      <c r="U155" t="n">
        <v>0.9</v>
      </c>
      <c r="V155" t="n">
        <v>0.91</v>
      </c>
      <c r="W155" t="n">
        <v>9.19</v>
      </c>
      <c r="X155" t="n">
        <v>0.14</v>
      </c>
      <c r="Y155" t="n">
        <v>1</v>
      </c>
      <c r="Z155" t="n">
        <v>10</v>
      </c>
      <c r="AA155" t="n">
        <v>1195.99620616539</v>
      </c>
      <c r="AB155" t="n">
        <v>1636.414772904232</v>
      </c>
      <c r="AC155" t="n">
        <v>1480.23764370081</v>
      </c>
      <c r="AD155" t="n">
        <v>1195996.20616539</v>
      </c>
      <c r="AE155" t="n">
        <v>1636414.772904232</v>
      </c>
      <c r="AF155" t="n">
        <v>1.200005840767905e-06</v>
      </c>
      <c r="AG155" t="n">
        <v>34.6875</v>
      </c>
      <c r="AH155" t="n">
        <v>1480237.64370081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3.7544</v>
      </c>
      <c r="E156" t="n">
        <v>26.64</v>
      </c>
      <c r="F156" t="n">
        <v>23.5</v>
      </c>
      <c r="G156" t="n">
        <v>176.25</v>
      </c>
      <c r="H156" t="n">
        <v>2.21</v>
      </c>
      <c r="I156" t="n">
        <v>8</v>
      </c>
      <c r="J156" t="n">
        <v>318.58</v>
      </c>
      <c r="K156" t="n">
        <v>58.47</v>
      </c>
      <c r="L156" t="n">
        <v>39.5</v>
      </c>
      <c r="M156" t="n">
        <v>6</v>
      </c>
      <c r="N156" t="n">
        <v>95.61</v>
      </c>
      <c r="O156" t="n">
        <v>39526.14</v>
      </c>
      <c r="P156" t="n">
        <v>356.25</v>
      </c>
      <c r="Q156" t="n">
        <v>608.78</v>
      </c>
      <c r="R156" t="n">
        <v>51.38</v>
      </c>
      <c r="S156" t="n">
        <v>46.36</v>
      </c>
      <c r="T156" t="n">
        <v>2198.21</v>
      </c>
      <c r="U156" t="n">
        <v>0.9</v>
      </c>
      <c r="V156" t="n">
        <v>0.91</v>
      </c>
      <c r="W156" t="n">
        <v>9.19</v>
      </c>
      <c r="X156" t="n">
        <v>0.13</v>
      </c>
      <c r="Y156" t="n">
        <v>1</v>
      </c>
      <c r="Z156" t="n">
        <v>10</v>
      </c>
      <c r="AA156" t="n">
        <v>1195.494457020567</v>
      </c>
      <c r="AB156" t="n">
        <v>1635.728257588675</v>
      </c>
      <c r="AC156" t="n">
        <v>1479.61664844344</v>
      </c>
      <c r="AD156" t="n">
        <v>1195494.457020567</v>
      </c>
      <c r="AE156" t="n">
        <v>1635728.257588675</v>
      </c>
      <c r="AF156" t="n">
        <v>1.200261596488444e-06</v>
      </c>
      <c r="AG156" t="n">
        <v>34.6875</v>
      </c>
      <c r="AH156" t="n">
        <v>1479616.64844344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3.7537</v>
      </c>
      <c r="E157" t="n">
        <v>26.64</v>
      </c>
      <c r="F157" t="n">
        <v>23.51</v>
      </c>
      <c r="G157" t="n">
        <v>176.29</v>
      </c>
      <c r="H157" t="n">
        <v>2.22</v>
      </c>
      <c r="I157" t="n">
        <v>8</v>
      </c>
      <c r="J157" t="n">
        <v>319.14</v>
      </c>
      <c r="K157" t="n">
        <v>58.47</v>
      </c>
      <c r="L157" t="n">
        <v>39.75</v>
      </c>
      <c r="M157" t="n">
        <v>6</v>
      </c>
      <c r="N157" t="n">
        <v>95.92</v>
      </c>
      <c r="O157" t="n">
        <v>39595.48</v>
      </c>
      <c r="P157" t="n">
        <v>356.44</v>
      </c>
      <c r="Q157" t="n">
        <v>608.8</v>
      </c>
      <c r="R157" t="n">
        <v>51.48</v>
      </c>
      <c r="S157" t="n">
        <v>46.36</v>
      </c>
      <c r="T157" t="n">
        <v>2248.5</v>
      </c>
      <c r="U157" t="n">
        <v>0.9</v>
      </c>
      <c r="V157" t="n">
        <v>0.91</v>
      </c>
      <c r="W157" t="n">
        <v>9.19</v>
      </c>
      <c r="X157" t="n">
        <v>0.14</v>
      </c>
      <c r="Y157" t="n">
        <v>1</v>
      </c>
      <c r="Z157" t="n">
        <v>10</v>
      </c>
      <c r="AA157" t="n">
        <v>1195.991481458353</v>
      </c>
      <c r="AB157" t="n">
        <v>1636.408308351626</v>
      </c>
      <c r="AC157" t="n">
        <v>1480.231796116032</v>
      </c>
      <c r="AD157" t="n">
        <v>1195991.481458353</v>
      </c>
      <c r="AE157" t="n">
        <v>1636408.308351626</v>
      </c>
      <c r="AF157" t="n">
        <v>1.200037810232972e-06</v>
      </c>
      <c r="AG157" t="n">
        <v>34.6875</v>
      </c>
      <c r="AH157" t="n">
        <v>1480231.796116032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3.7549</v>
      </c>
      <c r="E158" t="n">
        <v>26.63</v>
      </c>
      <c r="F158" t="n">
        <v>23.5</v>
      </c>
      <c r="G158" t="n">
        <v>176.23</v>
      </c>
      <c r="H158" t="n">
        <v>2.23</v>
      </c>
      <c r="I158" t="n">
        <v>8</v>
      </c>
      <c r="J158" t="n">
        <v>319.71</v>
      </c>
      <c r="K158" t="n">
        <v>58.47</v>
      </c>
      <c r="L158" t="n">
        <v>40</v>
      </c>
      <c r="M158" t="n">
        <v>6</v>
      </c>
      <c r="N158" t="n">
        <v>96.23</v>
      </c>
      <c r="O158" t="n">
        <v>39664.96</v>
      </c>
      <c r="P158" t="n">
        <v>355.87</v>
      </c>
      <c r="Q158" t="n">
        <v>608.77</v>
      </c>
      <c r="R158" t="n">
        <v>51.3</v>
      </c>
      <c r="S158" t="n">
        <v>46.36</v>
      </c>
      <c r="T158" t="n">
        <v>2159.28</v>
      </c>
      <c r="U158" t="n">
        <v>0.9</v>
      </c>
      <c r="V158" t="n">
        <v>0.91</v>
      </c>
      <c r="W158" t="n">
        <v>9.19</v>
      </c>
      <c r="X158" t="n">
        <v>0.13</v>
      </c>
      <c r="Y158" t="n">
        <v>1</v>
      </c>
      <c r="Z158" t="n">
        <v>10</v>
      </c>
      <c r="AA158" t="n">
        <v>1194.847710909291</v>
      </c>
      <c r="AB158" t="n">
        <v>1634.843351026804</v>
      </c>
      <c r="AC158" t="n">
        <v>1478.816196121859</v>
      </c>
      <c r="AD158" t="n">
        <v>1194847.710909291</v>
      </c>
      <c r="AE158" t="n">
        <v>1634843.351026804</v>
      </c>
      <c r="AF158" t="n">
        <v>1.20042144381378e-06</v>
      </c>
      <c r="AG158" t="n">
        <v>34.67447916666666</v>
      </c>
      <c r="AH158" t="n">
        <v>1478816.196121859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3.3242</v>
      </c>
      <c r="E2" t="n">
        <v>30.08</v>
      </c>
      <c r="F2" t="n">
        <v>26.12</v>
      </c>
      <c r="G2" t="n">
        <v>11.52</v>
      </c>
      <c r="H2" t="n">
        <v>0.24</v>
      </c>
      <c r="I2" t="n">
        <v>136</v>
      </c>
      <c r="J2" t="n">
        <v>71.52</v>
      </c>
      <c r="K2" t="n">
        <v>32.27</v>
      </c>
      <c r="L2" t="n">
        <v>1</v>
      </c>
      <c r="M2" t="n">
        <v>134</v>
      </c>
      <c r="N2" t="n">
        <v>8.25</v>
      </c>
      <c r="O2" t="n">
        <v>9054.6</v>
      </c>
      <c r="P2" t="n">
        <v>187.6</v>
      </c>
      <c r="Q2" t="n">
        <v>609.51</v>
      </c>
      <c r="R2" t="n">
        <v>132.38</v>
      </c>
      <c r="S2" t="n">
        <v>46.36</v>
      </c>
      <c r="T2" t="n">
        <v>42059.24</v>
      </c>
      <c r="U2" t="n">
        <v>0.35</v>
      </c>
      <c r="V2" t="n">
        <v>0.82</v>
      </c>
      <c r="W2" t="n">
        <v>9.4</v>
      </c>
      <c r="X2" t="n">
        <v>2.74</v>
      </c>
      <c r="Y2" t="n">
        <v>1</v>
      </c>
      <c r="Z2" t="n">
        <v>10</v>
      </c>
      <c r="AA2" t="n">
        <v>916.3860144013853</v>
      </c>
      <c r="AB2" t="n">
        <v>1253.83977300166</v>
      </c>
      <c r="AC2" t="n">
        <v>1134.175064841554</v>
      </c>
      <c r="AD2" t="n">
        <v>916386.0144013853</v>
      </c>
      <c r="AE2" t="n">
        <v>1253839.773001659</v>
      </c>
      <c r="AF2" t="n">
        <v>1.424607183954161e-06</v>
      </c>
      <c r="AG2" t="n">
        <v>39.16666666666666</v>
      </c>
      <c r="AH2" t="n">
        <v>1134175.064841554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3.4536</v>
      </c>
      <c r="E3" t="n">
        <v>28.96</v>
      </c>
      <c r="F3" t="n">
        <v>25.48</v>
      </c>
      <c r="G3" t="n">
        <v>14.56</v>
      </c>
      <c r="H3" t="n">
        <v>0.3</v>
      </c>
      <c r="I3" t="n">
        <v>105</v>
      </c>
      <c r="J3" t="n">
        <v>71.81</v>
      </c>
      <c r="K3" t="n">
        <v>32.27</v>
      </c>
      <c r="L3" t="n">
        <v>1.25</v>
      </c>
      <c r="M3" t="n">
        <v>103</v>
      </c>
      <c r="N3" t="n">
        <v>8.289999999999999</v>
      </c>
      <c r="O3" t="n">
        <v>9090.98</v>
      </c>
      <c r="P3" t="n">
        <v>181.47</v>
      </c>
      <c r="Q3" t="n">
        <v>609.26</v>
      </c>
      <c r="R3" t="n">
        <v>112.53</v>
      </c>
      <c r="S3" t="n">
        <v>46.36</v>
      </c>
      <c r="T3" t="n">
        <v>32286.43</v>
      </c>
      <c r="U3" t="n">
        <v>0.41</v>
      </c>
      <c r="V3" t="n">
        <v>0.84</v>
      </c>
      <c r="W3" t="n">
        <v>9.35</v>
      </c>
      <c r="X3" t="n">
        <v>2.1</v>
      </c>
      <c r="Y3" t="n">
        <v>1</v>
      </c>
      <c r="Z3" t="n">
        <v>10</v>
      </c>
      <c r="AA3" t="n">
        <v>870.8921076504874</v>
      </c>
      <c r="AB3" t="n">
        <v>1191.593002735566</v>
      </c>
      <c r="AC3" t="n">
        <v>1077.869038965765</v>
      </c>
      <c r="AD3" t="n">
        <v>870892.1076504875</v>
      </c>
      <c r="AE3" t="n">
        <v>1191593.002735565</v>
      </c>
      <c r="AF3" t="n">
        <v>1.480062382078121e-06</v>
      </c>
      <c r="AG3" t="n">
        <v>37.70833333333334</v>
      </c>
      <c r="AH3" t="n">
        <v>1077869.038965765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3.5369</v>
      </c>
      <c r="E4" t="n">
        <v>28.27</v>
      </c>
      <c r="F4" t="n">
        <v>25.09</v>
      </c>
      <c r="G4" t="n">
        <v>17.51</v>
      </c>
      <c r="H4" t="n">
        <v>0.36</v>
      </c>
      <c r="I4" t="n">
        <v>86</v>
      </c>
      <c r="J4" t="n">
        <v>72.11</v>
      </c>
      <c r="K4" t="n">
        <v>32.27</v>
      </c>
      <c r="L4" t="n">
        <v>1.5</v>
      </c>
      <c r="M4" t="n">
        <v>84</v>
      </c>
      <c r="N4" t="n">
        <v>8.34</v>
      </c>
      <c r="O4" t="n">
        <v>9127.379999999999</v>
      </c>
      <c r="P4" t="n">
        <v>177.26</v>
      </c>
      <c r="Q4" t="n">
        <v>609.21</v>
      </c>
      <c r="R4" t="n">
        <v>100.51</v>
      </c>
      <c r="S4" t="n">
        <v>46.36</v>
      </c>
      <c r="T4" t="n">
        <v>26372.29</v>
      </c>
      <c r="U4" t="n">
        <v>0.46</v>
      </c>
      <c r="V4" t="n">
        <v>0.85</v>
      </c>
      <c r="W4" t="n">
        <v>9.32</v>
      </c>
      <c r="X4" t="n">
        <v>1.71</v>
      </c>
      <c r="Y4" t="n">
        <v>1</v>
      </c>
      <c r="Z4" t="n">
        <v>10</v>
      </c>
      <c r="AA4" t="n">
        <v>837.1211630009238</v>
      </c>
      <c r="AB4" t="n">
        <v>1145.386106397104</v>
      </c>
      <c r="AC4" t="n">
        <v>1036.072063962061</v>
      </c>
      <c r="AD4" t="n">
        <v>837121.1630009238</v>
      </c>
      <c r="AE4" t="n">
        <v>1145386.106397104</v>
      </c>
      <c r="AF4" t="n">
        <v>1.515761130174921e-06</v>
      </c>
      <c r="AG4" t="n">
        <v>36.80989583333334</v>
      </c>
      <c r="AH4" t="n">
        <v>1036072.063962061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3.6023</v>
      </c>
      <c r="E5" t="n">
        <v>27.76</v>
      </c>
      <c r="F5" t="n">
        <v>24.8</v>
      </c>
      <c r="G5" t="n">
        <v>20.66</v>
      </c>
      <c r="H5" t="n">
        <v>0.42</v>
      </c>
      <c r="I5" t="n">
        <v>72</v>
      </c>
      <c r="J5" t="n">
        <v>72.40000000000001</v>
      </c>
      <c r="K5" t="n">
        <v>32.27</v>
      </c>
      <c r="L5" t="n">
        <v>1.75</v>
      </c>
      <c r="M5" t="n">
        <v>70</v>
      </c>
      <c r="N5" t="n">
        <v>8.380000000000001</v>
      </c>
      <c r="O5" t="n">
        <v>9163.799999999999</v>
      </c>
      <c r="P5" t="n">
        <v>173.56</v>
      </c>
      <c r="Q5" t="n">
        <v>608.9299999999999</v>
      </c>
      <c r="R5" t="n">
        <v>92</v>
      </c>
      <c r="S5" t="n">
        <v>46.36</v>
      </c>
      <c r="T5" t="n">
        <v>22188.09</v>
      </c>
      <c r="U5" t="n">
        <v>0.5</v>
      </c>
      <c r="V5" t="n">
        <v>0.86</v>
      </c>
      <c r="W5" t="n">
        <v>9.279999999999999</v>
      </c>
      <c r="X5" t="n">
        <v>1.42</v>
      </c>
      <c r="Y5" t="n">
        <v>1</v>
      </c>
      <c r="Z5" t="n">
        <v>10</v>
      </c>
      <c r="AA5" t="n">
        <v>815.0636081233081</v>
      </c>
      <c r="AB5" t="n">
        <v>1115.205986702908</v>
      </c>
      <c r="AC5" t="n">
        <v>1008.772292533414</v>
      </c>
      <c r="AD5" t="n">
        <v>815063.608123308</v>
      </c>
      <c r="AE5" t="n">
        <v>1115205.986702908</v>
      </c>
      <c r="AF5" t="n">
        <v>1.543788718716706e-06</v>
      </c>
      <c r="AG5" t="n">
        <v>36.14583333333334</v>
      </c>
      <c r="AH5" t="n">
        <v>1008772.292533414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3.6406</v>
      </c>
      <c r="E6" t="n">
        <v>27.47</v>
      </c>
      <c r="F6" t="n">
        <v>24.64</v>
      </c>
      <c r="G6" t="n">
        <v>23.47</v>
      </c>
      <c r="H6" t="n">
        <v>0.48</v>
      </c>
      <c r="I6" t="n">
        <v>63</v>
      </c>
      <c r="J6" t="n">
        <v>72.7</v>
      </c>
      <c r="K6" t="n">
        <v>32.27</v>
      </c>
      <c r="L6" t="n">
        <v>2</v>
      </c>
      <c r="M6" t="n">
        <v>61</v>
      </c>
      <c r="N6" t="n">
        <v>8.43</v>
      </c>
      <c r="O6" t="n">
        <v>9200.25</v>
      </c>
      <c r="P6" t="n">
        <v>171.09</v>
      </c>
      <c r="Q6" t="n">
        <v>609.01</v>
      </c>
      <c r="R6" t="n">
        <v>86.72</v>
      </c>
      <c r="S6" t="n">
        <v>46.36</v>
      </c>
      <c r="T6" t="n">
        <v>19594.82</v>
      </c>
      <c r="U6" t="n">
        <v>0.53</v>
      </c>
      <c r="V6" t="n">
        <v>0.86</v>
      </c>
      <c r="W6" t="n">
        <v>9.289999999999999</v>
      </c>
      <c r="X6" t="n">
        <v>1.27</v>
      </c>
      <c r="Y6" t="n">
        <v>1</v>
      </c>
      <c r="Z6" t="n">
        <v>10</v>
      </c>
      <c r="AA6" t="n">
        <v>806.3027002044765</v>
      </c>
      <c r="AB6" t="n">
        <v>1103.218925984383</v>
      </c>
      <c r="AC6" t="n">
        <v>997.9292600659202</v>
      </c>
      <c r="AD6" t="n">
        <v>806302.7002044765</v>
      </c>
      <c r="AE6" t="n">
        <v>1103218.925984383</v>
      </c>
      <c r="AF6" t="n">
        <v>1.560202428826039e-06</v>
      </c>
      <c r="AG6" t="n">
        <v>35.76822916666666</v>
      </c>
      <c r="AH6" t="n">
        <v>997929.2600659202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3.6818</v>
      </c>
      <c r="E7" t="n">
        <v>27.16</v>
      </c>
      <c r="F7" t="n">
        <v>24.46</v>
      </c>
      <c r="G7" t="n">
        <v>26.68</v>
      </c>
      <c r="H7" t="n">
        <v>0.54</v>
      </c>
      <c r="I7" t="n">
        <v>55</v>
      </c>
      <c r="J7" t="n">
        <v>73</v>
      </c>
      <c r="K7" t="n">
        <v>32.27</v>
      </c>
      <c r="L7" t="n">
        <v>2.25</v>
      </c>
      <c r="M7" t="n">
        <v>53</v>
      </c>
      <c r="N7" t="n">
        <v>8.48</v>
      </c>
      <c r="O7" t="n">
        <v>9236.709999999999</v>
      </c>
      <c r="P7" t="n">
        <v>168.13</v>
      </c>
      <c r="Q7" t="n">
        <v>608.9299999999999</v>
      </c>
      <c r="R7" t="n">
        <v>81.17</v>
      </c>
      <c r="S7" t="n">
        <v>46.36</v>
      </c>
      <c r="T7" t="n">
        <v>16857.14</v>
      </c>
      <c r="U7" t="n">
        <v>0.57</v>
      </c>
      <c r="V7" t="n">
        <v>0.87</v>
      </c>
      <c r="W7" t="n">
        <v>9.27</v>
      </c>
      <c r="X7" t="n">
        <v>1.09</v>
      </c>
      <c r="Y7" t="n">
        <v>1</v>
      </c>
      <c r="Z7" t="n">
        <v>10</v>
      </c>
      <c r="AA7" t="n">
        <v>789.1061058850223</v>
      </c>
      <c r="AB7" t="n">
        <v>1079.689786976308</v>
      </c>
      <c r="AC7" t="n">
        <v>976.6457090614222</v>
      </c>
      <c r="AD7" t="n">
        <v>789106.1058850223</v>
      </c>
      <c r="AE7" t="n">
        <v>1079689.786976308</v>
      </c>
      <c r="AF7" t="n">
        <v>1.577858952494564e-06</v>
      </c>
      <c r="AG7" t="n">
        <v>35.36458333333334</v>
      </c>
      <c r="AH7" t="n">
        <v>976645.7090614222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3.7125</v>
      </c>
      <c r="E8" t="n">
        <v>26.94</v>
      </c>
      <c r="F8" t="n">
        <v>24.33</v>
      </c>
      <c r="G8" t="n">
        <v>29.79</v>
      </c>
      <c r="H8" t="n">
        <v>0.6</v>
      </c>
      <c r="I8" t="n">
        <v>49</v>
      </c>
      <c r="J8" t="n">
        <v>73.29000000000001</v>
      </c>
      <c r="K8" t="n">
        <v>32.27</v>
      </c>
      <c r="L8" t="n">
        <v>2.5</v>
      </c>
      <c r="M8" t="n">
        <v>47</v>
      </c>
      <c r="N8" t="n">
        <v>8.52</v>
      </c>
      <c r="O8" t="n">
        <v>9273.200000000001</v>
      </c>
      <c r="P8" t="n">
        <v>165.87</v>
      </c>
      <c r="Q8" t="n">
        <v>609.04</v>
      </c>
      <c r="R8" t="n">
        <v>77.16</v>
      </c>
      <c r="S8" t="n">
        <v>46.36</v>
      </c>
      <c r="T8" t="n">
        <v>14881.24</v>
      </c>
      <c r="U8" t="n">
        <v>0.6</v>
      </c>
      <c r="V8" t="n">
        <v>0.88</v>
      </c>
      <c r="W8" t="n">
        <v>9.25</v>
      </c>
      <c r="X8" t="n">
        <v>0.95</v>
      </c>
      <c r="Y8" t="n">
        <v>1</v>
      </c>
      <c r="Z8" t="n">
        <v>10</v>
      </c>
      <c r="AA8" t="n">
        <v>782.0842891073178</v>
      </c>
      <c r="AB8" t="n">
        <v>1070.08222748036</v>
      </c>
      <c r="AC8" t="n">
        <v>967.9550815594728</v>
      </c>
      <c r="AD8" t="n">
        <v>782084.2891073178</v>
      </c>
      <c r="AE8" t="n">
        <v>1070082.22748036</v>
      </c>
      <c r="AF8" t="n">
        <v>1.591015633966014e-06</v>
      </c>
      <c r="AG8" t="n">
        <v>35.078125</v>
      </c>
      <c r="AH8" t="n">
        <v>967955.0815594727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3.7372</v>
      </c>
      <c r="E9" t="n">
        <v>26.76</v>
      </c>
      <c r="F9" t="n">
        <v>24.23</v>
      </c>
      <c r="G9" t="n">
        <v>33.04</v>
      </c>
      <c r="H9" t="n">
        <v>0.65</v>
      </c>
      <c r="I9" t="n">
        <v>44</v>
      </c>
      <c r="J9" t="n">
        <v>73.59</v>
      </c>
      <c r="K9" t="n">
        <v>32.27</v>
      </c>
      <c r="L9" t="n">
        <v>2.75</v>
      </c>
      <c r="M9" t="n">
        <v>42</v>
      </c>
      <c r="N9" t="n">
        <v>8.57</v>
      </c>
      <c r="O9" t="n">
        <v>9309.700000000001</v>
      </c>
      <c r="P9" t="n">
        <v>163.47</v>
      </c>
      <c r="Q9" t="n">
        <v>609.0700000000001</v>
      </c>
      <c r="R9" t="n">
        <v>73.92</v>
      </c>
      <c r="S9" t="n">
        <v>46.36</v>
      </c>
      <c r="T9" t="n">
        <v>13287.92</v>
      </c>
      <c r="U9" t="n">
        <v>0.63</v>
      </c>
      <c r="V9" t="n">
        <v>0.88</v>
      </c>
      <c r="W9" t="n">
        <v>9.25</v>
      </c>
      <c r="X9" t="n">
        <v>0.85</v>
      </c>
      <c r="Y9" t="n">
        <v>1</v>
      </c>
      <c r="Z9" t="n">
        <v>10</v>
      </c>
      <c r="AA9" t="n">
        <v>768.02594923086</v>
      </c>
      <c r="AB9" t="n">
        <v>1050.846986651207</v>
      </c>
      <c r="AC9" t="n">
        <v>950.5556251182242</v>
      </c>
      <c r="AD9" t="n">
        <v>768025.94923086</v>
      </c>
      <c r="AE9" t="n">
        <v>1050846.986651207</v>
      </c>
      <c r="AF9" t="n">
        <v>1.601600977039135e-06</v>
      </c>
      <c r="AG9" t="n">
        <v>34.84375</v>
      </c>
      <c r="AH9" t="n">
        <v>950555.6251182242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3.7568</v>
      </c>
      <c r="E10" t="n">
        <v>26.62</v>
      </c>
      <c r="F10" t="n">
        <v>24.15</v>
      </c>
      <c r="G10" t="n">
        <v>36.23</v>
      </c>
      <c r="H10" t="n">
        <v>0.71</v>
      </c>
      <c r="I10" t="n">
        <v>40</v>
      </c>
      <c r="J10" t="n">
        <v>73.88</v>
      </c>
      <c r="K10" t="n">
        <v>32.27</v>
      </c>
      <c r="L10" t="n">
        <v>3</v>
      </c>
      <c r="M10" t="n">
        <v>38</v>
      </c>
      <c r="N10" t="n">
        <v>8.609999999999999</v>
      </c>
      <c r="O10" t="n">
        <v>9346.23</v>
      </c>
      <c r="P10" t="n">
        <v>161.26</v>
      </c>
      <c r="Q10" t="n">
        <v>609.01</v>
      </c>
      <c r="R10" t="n">
        <v>71.54000000000001</v>
      </c>
      <c r="S10" t="n">
        <v>46.36</v>
      </c>
      <c r="T10" t="n">
        <v>12117.41</v>
      </c>
      <c r="U10" t="n">
        <v>0.65</v>
      </c>
      <c r="V10" t="n">
        <v>0.88</v>
      </c>
      <c r="W10" t="n">
        <v>9.24</v>
      </c>
      <c r="X10" t="n">
        <v>0.78</v>
      </c>
      <c r="Y10" t="n">
        <v>1</v>
      </c>
      <c r="Z10" t="n">
        <v>10</v>
      </c>
      <c r="AA10" t="n">
        <v>762.5692279013291</v>
      </c>
      <c r="AB10" t="n">
        <v>1043.380859794588</v>
      </c>
      <c r="AC10" t="n">
        <v>943.802054930026</v>
      </c>
      <c r="AD10" t="n">
        <v>762569.2279013291</v>
      </c>
      <c r="AE10" t="n">
        <v>1043380.859794588</v>
      </c>
      <c r="AF10" t="n">
        <v>1.610000682473676e-06</v>
      </c>
      <c r="AG10" t="n">
        <v>34.66145833333334</v>
      </c>
      <c r="AH10" t="n">
        <v>943802.0549300259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3.7764</v>
      </c>
      <c r="E11" t="n">
        <v>26.48</v>
      </c>
      <c r="F11" t="n">
        <v>24.08</v>
      </c>
      <c r="G11" t="n">
        <v>40.13</v>
      </c>
      <c r="H11" t="n">
        <v>0.77</v>
      </c>
      <c r="I11" t="n">
        <v>36</v>
      </c>
      <c r="J11" t="n">
        <v>74.18000000000001</v>
      </c>
      <c r="K11" t="n">
        <v>32.27</v>
      </c>
      <c r="L11" t="n">
        <v>3.25</v>
      </c>
      <c r="M11" t="n">
        <v>34</v>
      </c>
      <c r="N11" t="n">
        <v>8.66</v>
      </c>
      <c r="O11" t="n">
        <v>9382.780000000001</v>
      </c>
      <c r="P11" t="n">
        <v>158.99</v>
      </c>
      <c r="Q11" t="n">
        <v>609</v>
      </c>
      <c r="R11" t="n">
        <v>69.31999999999999</v>
      </c>
      <c r="S11" t="n">
        <v>46.36</v>
      </c>
      <c r="T11" t="n">
        <v>11027.97</v>
      </c>
      <c r="U11" t="n">
        <v>0.67</v>
      </c>
      <c r="V11" t="n">
        <v>0.89</v>
      </c>
      <c r="W11" t="n">
        <v>9.23</v>
      </c>
      <c r="X11" t="n">
        <v>0.7</v>
      </c>
      <c r="Y11" t="n">
        <v>1</v>
      </c>
      <c r="Z11" t="n">
        <v>10</v>
      </c>
      <c r="AA11" t="n">
        <v>756.9607834581909</v>
      </c>
      <c r="AB11" t="n">
        <v>1035.70713868038</v>
      </c>
      <c r="AC11" t="n">
        <v>936.860702988823</v>
      </c>
      <c r="AD11" t="n">
        <v>756960.783458191</v>
      </c>
      <c r="AE11" t="n">
        <v>1035707.138680381</v>
      </c>
      <c r="AF11" t="n">
        <v>1.618400387908217e-06</v>
      </c>
      <c r="AG11" t="n">
        <v>34.47916666666666</v>
      </c>
      <c r="AH11" t="n">
        <v>936860.7029888231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3.7905</v>
      </c>
      <c r="E12" t="n">
        <v>26.38</v>
      </c>
      <c r="F12" t="n">
        <v>24.02</v>
      </c>
      <c r="G12" t="n">
        <v>43.68</v>
      </c>
      <c r="H12" t="n">
        <v>0.82</v>
      </c>
      <c r="I12" t="n">
        <v>33</v>
      </c>
      <c r="J12" t="n">
        <v>74.48</v>
      </c>
      <c r="K12" t="n">
        <v>32.27</v>
      </c>
      <c r="L12" t="n">
        <v>3.5</v>
      </c>
      <c r="M12" t="n">
        <v>31</v>
      </c>
      <c r="N12" t="n">
        <v>8.710000000000001</v>
      </c>
      <c r="O12" t="n">
        <v>9419.35</v>
      </c>
      <c r="P12" t="n">
        <v>156.51</v>
      </c>
      <c r="Q12" t="n">
        <v>608.86</v>
      </c>
      <c r="R12" t="n">
        <v>67.52</v>
      </c>
      <c r="S12" t="n">
        <v>46.36</v>
      </c>
      <c r="T12" t="n">
        <v>10144.75</v>
      </c>
      <c r="U12" t="n">
        <v>0.6899999999999999</v>
      </c>
      <c r="V12" t="n">
        <v>0.89</v>
      </c>
      <c r="W12" t="n">
        <v>9.23</v>
      </c>
      <c r="X12" t="n">
        <v>0.65</v>
      </c>
      <c r="Y12" t="n">
        <v>1</v>
      </c>
      <c r="Z12" t="n">
        <v>10</v>
      </c>
      <c r="AA12" t="n">
        <v>751.8208533490337</v>
      </c>
      <c r="AB12" t="n">
        <v>1028.674459547319</v>
      </c>
      <c r="AC12" t="n">
        <v>930.4992128817935</v>
      </c>
      <c r="AD12" t="n">
        <v>751820.8533490336</v>
      </c>
      <c r="AE12" t="n">
        <v>1028674.459547319</v>
      </c>
      <c r="AF12" t="n">
        <v>1.62444303314429e-06</v>
      </c>
      <c r="AG12" t="n">
        <v>34.34895833333334</v>
      </c>
      <c r="AH12" t="n">
        <v>930499.2128817935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3.8026</v>
      </c>
      <c r="E13" t="n">
        <v>26.3</v>
      </c>
      <c r="F13" t="n">
        <v>23.97</v>
      </c>
      <c r="G13" t="n">
        <v>46.4</v>
      </c>
      <c r="H13" t="n">
        <v>0.88</v>
      </c>
      <c r="I13" t="n">
        <v>31</v>
      </c>
      <c r="J13" t="n">
        <v>74.77</v>
      </c>
      <c r="K13" t="n">
        <v>32.27</v>
      </c>
      <c r="L13" t="n">
        <v>3.75</v>
      </c>
      <c r="M13" t="n">
        <v>29</v>
      </c>
      <c r="N13" t="n">
        <v>8.75</v>
      </c>
      <c r="O13" t="n">
        <v>9455.940000000001</v>
      </c>
      <c r="P13" t="n">
        <v>155.3</v>
      </c>
      <c r="Q13" t="n">
        <v>608.84</v>
      </c>
      <c r="R13" t="n">
        <v>65.79000000000001</v>
      </c>
      <c r="S13" t="n">
        <v>46.36</v>
      </c>
      <c r="T13" t="n">
        <v>9288.059999999999</v>
      </c>
      <c r="U13" t="n">
        <v>0.7</v>
      </c>
      <c r="V13" t="n">
        <v>0.89</v>
      </c>
      <c r="W13" t="n">
        <v>9.23</v>
      </c>
      <c r="X13" t="n">
        <v>0.6</v>
      </c>
      <c r="Y13" t="n">
        <v>1</v>
      </c>
      <c r="Z13" t="n">
        <v>10</v>
      </c>
      <c r="AA13" t="n">
        <v>741.2640940946615</v>
      </c>
      <c r="AB13" t="n">
        <v>1014.230235804138</v>
      </c>
      <c r="AC13" t="n">
        <v>917.4335255800665</v>
      </c>
      <c r="AD13" t="n">
        <v>741264.0940946614</v>
      </c>
      <c r="AE13" t="n">
        <v>1014230.235804138</v>
      </c>
      <c r="AF13" t="n">
        <v>1.62962856558092e-06</v>
      </c>
      <c r="AG13" t="n">
        <v>34.24479166666666</v>
      </c>
      <c r="AH13" t="n">
        <v>917433.5255800665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3.8152</v>
      </c>
      <c r="E14" t="n">
        <v>26.21</v>
      </c>
      <c r="F14" t="n">
        <v>23.92</v>
      </c>
      <c r="G14" t="n">
        <v>49.48</v>
      </c>
      <c r="H14" t="n">
        <v>0.93</v>
      </c>
      <c r="I14" t="n">
        <v>29</v>
      </c>
      <c r="J14" t="n">
        <v>75.06999999999999</v>
      </c>
      <c r="K14" t="n">
        <v>32.27</v>
      </c>
      <c r="L14" t="n">
        <v>4</v>
      </c>
      <c r="M14" t="n">
        <v>27</v>
      </c>
      <c r="N14" t="n">
        <v>8.800000000000001</v>
      </c>
      <c r="O14" t="n">
        <v>9492.549999999999</v>
      </c>
      <c r="P14" t="n">
        <v>153.01</v>
      </c>
      <c r="Q14" t="n">
        <v>608.86</v>
      </c>
      <c r="R14" t="n">
        <v>64.05</v>
      </c>
      <c r="S14" t="n">
        <v>46.36</v>
      </c>
      <c r="T14" t="n">
        <v>8427.860000000001</v>
      </c>
      <c r="U14" t="n">
        <v>0.72</v>
      </c>
      <c r="V14" t="n">
        <v>0.89</v>
      </c>
      <c r="W14" t="n">
        <v>9.23</v>
      </c>
      <c r="X14" t="n">
        <v>0.54</v>
      </c>
      <c r="Y14" t="n">
        <v>1</v>
      </c>
      <c r="Z14" t="n">
        <v>10</v>
      </c>
      <c r="AA14" t="n">
        <v>736.6399017006003</v>
      </c>
      <c r="AB14" t="n">
        <v>1007.903211765613</v>
      </c>
      <c r="AC14" t="n">
        <v>911.7103438357445</v>
      </c>
      <c r="AD14" t="n">
        <v>736639.9017006003</v>
      </c>
      <c r="AE14" t="n">
        <v>1007903.211765613</v>
      </c>
      <c r="AF14" t="n">
        <v>1.63502837621741e-06</v>
      </c>
      <c r="AG14" t="n">
        <v>34.12760416666666</v>
      </c>
      <c r="AH14" t="n">
        <v>911710.3438357445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3.8256</v>
      </c>
      <c r="E15" t="n">
        <v>26.14</v>
      </c>
      <c r="F15" t="n">
        <v>23.88</v>
      </c>
      <c r="G15" t="n">
        <v>53.06</v>
      </c>
      <c r="H15" t="n">
        <v>0.99</v>
      </c>
      <c r="I15" t="n">
        <v>27</v>
      </c>
      <c r="J15" t="n">
        <v>75.37</v>
      </c>
      <c r="K15" t="n">
        <v>32.27</v>
      </c>
      <c r="L15" t="n">
        <v>4.25</v>
      </c>
      <c r="M15" t="n">
        <v>25</v>
      </c>
      <c r="N15" t="n">
        <v>8.85</v>
      </c>
      <c r="O15" t="n">
        <v>9529.18</v>
      </c>
      <c r="P15" t="n">
        <v>151.41</v>
      </c>
      <c r="Q15" t="n">
        <v>608.8099999999999</v>
      </c>
      <c r="R15" t="n">
        <v>63.33</v>
      </c>
      <c r="S15" t="n">
        <v>46.36</v>
      </c>
      <c r="T15" t="n">
        <v>8076.57</v>
      </c>
      <c r="U15" t="n">
        <v>0.73</v>
      </c>
      <c r="V15" t="n">
        <v>0.89</v>
      </c>
      <c r="W15" t="n">
        <v>9.210000000000001</v>
      </c>
      <c r="X15" t="n">
        <v>0.5</v>
      </c>
      <c r="Y15" t="n">
        <v>1</v>
      </c>
      <c r="Z15" t="n">
        <v>10</v>
      </c>
      <c r="AA15" t="n">
        <v>733.2649123423166</v>
      </c>
      <c r="AB15" t="n">
        <v>1003.285402431587</v>
      </c>
      <c r="AC15" t="n">
        <v>907.5332517434219</v>
      </c>
      <c r="AD15" t="n">
        <v>733264.9123423166</v>
      </c>
      <c r="AE15" t="n">
        <v>1003285.402431587</v>
      </c>
      <c r="AF15" t="n">
        <v>1.639485362774514e-06</v>
      </c>
      <c r="AG15" t="n">
        <v>34.03645833333334</v>
      </c>
      <c r="AH15" t="n">
        <v>907533.2517434219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3.8335</v>
      </c>
      <c r="E16" t="n">
        <v>26.09</v>
      </c>
      <c r="F16" t="n">
        <v>23.85</v>
      </c>
      <c r="G16" t="n">
        <v>57.25</v>
      </c>
      <c r="H16" t="n">
        <v>1.04</v>
      </c>
      <c r="I16" t="n">
        <v>25</v>
      </c>
      <c r="J16" t="n">
        <v>75.66</v>
      </c>
      <c r="K16" t="n">
        <v>32.27</v>
      </c>
      <c r="L16" t="n">
        <v>4.5</v>
      </c>
      <c r="M16" t="n">
        <v>23</v>
      </c>
      <c r="N16" t="n">
        <v>8.890000000000001</v>
      </c>
      <c r="O16" t="n">
        <v>9565.83</v>
      </c>
      <c r="P16" t="n">
        <v>149.4</v>
      </c>
      <c r="Q16" t="n">
        <v>608.87</v>
      </c>
      <c r="R16" t="n">
        <v>62.29</v>
      </c>
      <c r="S16" t="n">
        <v>46.36</v>
      </c>
      <c r="T16" t="n">
        <v>7569.12</v>
      </c>
      <c r="U16" t="n">
        <v>0.74</v>
      </c>
      <c r="V16" t="n">
        <v>0.89</v>
      </c>
      <c r="W16" t="n">
        <v>9.220000000000001</v>
      </c>
      <c r="X16" t="n">
        <v>0.48</v>
      </c>
      <c r="Y16" t="n">
        <v>1</v>
      </c>
      <c r="Z16" t="n">
        <v>10</v>
      </c>
      <c r="AA16" t="n">
        <v>729.4166895783716</v>
      </c>
      <c r="AB16" t="n">
        <v>998.0200942743513</v>
      </c>
      <c r="AC16" t="n">
        <v>902.7704572068063</v>
      </c>
      <c r="AD16" t="n">
        <v>729416.6895783716</v>
      </c>
      <c r="AE16" t="n">
        <v>998020.0942743514</v>
      </c>
      <c r="AF16" t="n">
        <v>1.642870958332314e-06</v>
      </c>
      <c r="AG16" t="n">
        <v>33.97135416666666</v>
      </c>
      <c r="AH16" t="n">
        <v>902770.4572068063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3.8376</v>
      </c>
      <c r="E17" t="n">
        <v>26.06</v>
      </c>
      <c r="F17" t="n">
        <v>23.84</v>
      </c>
      <c r="G17" t="n">
        <v>59.6</v>
      </c>
      <c r="H17" t="n">
        <v>1.09</v>
      </c>
      <c r="I17" t="n">
        <v>24</v>
      </c>
      <c r="J17" t="n">
        <v>75.95999999999999</v>
      </c>
      <c r="K17" t="n">
        <v>32.27</v>
      </c>
      <c r="L17" t="n">
        <v>4.75</v>
      </c>
      <c r="M17" t="n">
        <v>20</v>
      </c>
      <c r="N17" t="n">
        <v>8.94</v>
      </c>
      <c r="O17" t="n">
        <v>9602.5</v>
      </c>
      <c r="P17" t="n">
        <v>146.96</v>
      </c>
      <c r="Q17" t="n">
        <v>608.88</v>
      </c>
      <c r="R17" t="n">
        <v>61.93</v>
      </c>
      <c r="S17" t="n">
        <v>46.36</v>
      </c>
      <c r="T17" t="n">
        <v>7393.11</v>
      </c>
      <c r="U17" t="n">
        <v>0.75</v>
      </c>
      <c r="V17" t="n">
        <v>0.89</v>
      </c>
      <c r="W17" t="n">
        <v>9.220000000000001</v>
      </c>
      <c r="X17" t="n">
        <v>0.47</v>
      </c>
      <c r="Y17" t="n">
        <v>1</v>
      </c>
      <c r="Z17" t="n">
        <v>10</v>
      </c>
      <c r="AA17" t="n">
        <v>725.5598992211271</v>
      </c>
      <c r="AB17" t="n">
        <v>992.7430635579873</v>
      </c>
      <c r="AC17" t="n">
        <v>897.9970588956529</v>
      </c>
      <c r="AD17" t="n">
        <v>725559.8992211272</v>
      </c>
      <c r="AE17" t="n">
        <v>992743.0635579873</v>
      </c>
      <c r="AF17" t="n">
        <v>1.644628039571172e-06</v>
      </c>
      <c r="AG17" t="n">
        <v>33.93229166666666</v>
      </c>
      <c r="AH17" t="n">
        <v>897997.0588956529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3.8466</v>
      </c>
      <c r="E18" t="n">
        <v>26</v>
      </c>
      <c r="F18" t="n">
        <v>23.81</v>
      </c>
      <c r="G18" t="n">
        <v>64.94</v>
      </c>
      <c r="H18" t="n">
        <v>1.15</v>
      </c>
      <c r="I18" t="n">
        <v>22</v>
      </c>
      <c r="J18" t="n">
        <v>76.26000000000001</v>
      </c>
      <c r="K18" t="n">
        <v>32.27</v>
      </c>
      <c r="L18" t="n">
        <v>5</v>
      </c>
      <c r="M18" t="n">
        <v>14</v>
      </c>
      <c r="N18" t="n">
        <v>8.99</v>
      </c>
      <c r="O18" t="n">
        <v>9639.200000000001</v>
      </c>
      <c r="P18" t="n">
        <v>144.97</v>
      </c>
      <c r="Q18" t="n">
        <v>608.85</v>
      </c>
      <c r="R18" t="n">
        <v>60.59</v>
      </c>
      <c r="S18" t="n">
        <v>46.36</v>
      </c>
      <c r="T18" t="n">
        <v>6733.58</v>
      </c>
      <c r="U18" t="n">
        <v>0.77</v>
      </c>
      <c r="V18" t="n">
        <v>0.89</v>
      </c>
      <c r="W18" t="n">
        <v>9.23</v>
      </c>
      <c r="X18" t="n">
        <v>0.44</v>
      </c>
      <c r="Y18" t="n">
        <v>1</v>
      </c>
      <c r="Z18" t="n">
        <v>10</v>
      </c>
      <c r="AA18" t="n">
        <v>721.8463024508881</v>
      </c>
      <c r="AB18" t="n">
        <v>987.6619566246195</v>
      </c>
      <c r="AC18" t="n">
        <v>893.4008856766274</v>
      </c>
      <c r="AD18" t="n">
        <v>721846.3024508881</v>
      </c>
      <c r="AE18" t="n">
        <v>987661.9566246195</v>
      </c>
      <c r="AF18" t="n">
        <v>1.648485047168665e-06</v>
      </c>
      <c r="AG18" t="n">
        <v>33.85416666666666</v>
      </c>
      <c r="AH18" t="n">
        <v>893400.8856766274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3.8457</v>
      </c>
      <c r="E19" t="n">
        <v>26</v>
      </c>
      <c r="F19" t="n">
        <v>23.82</v>
      </c>
      <c r="G19" t="n">
        <v>64.95999999999999</v>
      </c>
      <c r="H19" t="n">
        <v>1.2</v>
      </c>
      <c r="I19" t="n">
        <v>22</v>
      </c>
      <c r="J19" t="n">
        <v>76.56</v>
      </c>
      <c r="K19" t="n">
        <v>32.27</v>
      </c>
      <c r="L19" t="n">
        <v>5.25</v>
      </c>
      <c r="M19" t="n">
        <v>4</v>
      </c>
      <c r="N19" t="n">
        <v>9.039999999999999</v>
      </c>
      <c r="O19" t="n">
        <v>9675.91</v>
      </c>
      <c r="P19" t="n">
        <v>145.42</v>
      </c>
      <c r="Q19" t="n">
        <v>608.99</v>
      </c>
      <c r="R19" t="n">
        <v>60.52</v>
      </c>
      <c r="S19" t="n">
        <v>46.36</v>
      </c>
      <c r="T19" t="n">
        <v>6697.3</v>
      </c>
      <c r="U19" t="n">
        <v>0.77</v>
      </c>
      <c r="V19" t="n">
        <v>0.89</v>
      </c>
      <c r="W19" t="n">
        <v>9.23</v>
      </c>
      <c r="X19" t="n">
        <v>0.44</v>
      </c>
      <c r="Y19" t="n">
        <v>1</v>
      </c>
      <c r="Z19" t="n">
        <v>10</v>
      </c>
      <c r="AA19" t="n">
        <v>722.6055325981815</v>
      </c>
      <c r="AB19" t="n">
        <v>988.7007688070165</v>
      </c>
      <c r="AC19" t="n">
        <v>894.3405550823185</v>
      </c>
      <c r="AD19" t="n">
        <v>722605.5325981815</v>
      </c>
      <c r="AE19" t="n">
        <v>988700.7688070165</v>
      </c>
      <c r="AF19" t="n">
        <v>1.648099346408916e-06</v>
      </c>
      <c r="AG19" t="n">
        <v>33.85416666666666</v>
      </c>
      <c r="AH19" t="n">
        <v>894340.5550823185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3.8451</v>
      </c>
      <c r="E20" t="n">
        <v>26.01</v>
      </c>
      <c r="F20" t="n">
        <v>23.82</v>
      </c>
      <c r="G20" t="n">
        <v>64.97</v>
      </c>
      <c r="H20" t="n">
        <v>1.25</v>
      </c>
      <c r="I20" t="n">
        <v>22</v>
      </c>
      <c r="J20" t="n">
        <v>76.84999999999999</v>
      </c>
      <c r="K20" t="n">
        <v>32.27</v>
      </c>
      <c r="L20" t="n">
        <v>5.5</v>
      </c>
      <c r="M20" t="n">
        <v>1</v>
      </c>
      <c r="N20" t="n">
        <v>9.08</v>
      </c>
      <c r="O20" t="n">
        <v>9712.65</v>
      </c>
      <c r="P20" t="n">
        <v>145.64</v>
      </c>
      <c r="Q20" t="n">
        <v>608.9400000000001</v>
      </c>
      <c r="R20" t="n">
        <v>60.51</v>
      </c>
      <c r="S20" t="n">
        <v>46.36</v>
      </c>
      <c r="T20" t="n">
        <v>6690.93</v>
      </c>
      <c r="U20" t="n">
        <v>0.77</v>
      </c>
      <c r="V20" t="n">
        <v>0.89</v>
      </c>
      <c r="W20" t="n">
        <v>9.24</v>
      </c>
      <c r="X20" t="n">
        <v>0.45</v>
      </c>
      <c r="Y20" t="n">
        <v>1</v>
      </c>
      <c r="Z20" t="n">
        <v>10</v>
      </c>
      <c r="AA20" t="n">
        <v>722.9667799690438</v>
      </c>
      <c r="AB20" t="n">
        <v>989.1950433969397</v>
      </c>
      <c r="AC20" t="n">
        <v>894.787656799098</v>
      </c>
      <c r="AD20" t="n">
        <v>722966.7799690438</v>
      </c>
      <c r="AE20" t="n">
        <v>989195.0433969396</v>
      </c>
      <c r="AF20" t="n">
        <v>1.647842212569083e-06</v>
      </c>
      <c r="AG20" t="n">
        <v>33.8671875</v>
      </c>
      <c r="AH20" t="n">
        <v>894787.656799098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3.8454</v>
      </c>
      <c r="E21" t="n">
        <v>26</v>
      </c>
      <c r="F21" t="n">
        <v>23.82</v>
      </c>
      <c r="G21" t="n">
        <v>64.95999999999999</v>
      </c>
      <c r="H21" t="n">
        <v>1.3</v>
      </c>
      <c r="I21" t="n">
        <v>22</v>
      </c>
      <c r="J21" t="n">
        <v>77.15000000000001</v>
      </c>
      <c r="K21" t="n">
        <v>32.27</v>
      </c>
      <c r="L21" t="n">
        <v>5.75</v>
      </c>
      <c r="M21" t="n">
        <v>0</v>
      </c>
      <c r="N21" t="n">
        <v>9.130000000000001</v>
      </c>
      <c r="O21" t="n">
        <v>9749.41</v>
      </c>
      <c r="P21" t="n">
        <v>146.09</v>
      </c>
      <c r="Q21" t="n">
        <v>608.97</v>
      </c>
      <c r="R21" t="n">
        <v>60.43</v>
      </c>
      <c r="S21" t="n">
        <v>46.36</v>
      </c>
      <c r="T21" t="n">
        <v>6653.41</v>
      </c>
      <c r="U21" t="n">
        <v>0.77</v>
      </c>
      <c r="V21" t="n">
        <v>0.89</v>
      </c>
      <c r="W21" t="n">
        <v>9.24</v>
      </c>
      <c r="X21" t="n">
        <v>0.45</v>
      </c>
      <c r="Y21" t="n">
        <v>1</v>
      </c>
      <c r="Z21" t="n">
        <v>10</v>
      </c>
      <c r="AA21" t="n">
        <v>723.5786466904341</v>
      </c>
      <c r="AB21" t="n">
        <v>990.0322264388005</v>
      </c>
      <c r="AC21" t="n">
        <v>895.5449402664374</v>
      </c>
      <c r="AD21" t="n">
        <v>723578.6466904341</v>
      </c>
      <c r="AE21" t="n">
        <v>990032.2264388006</v>
      </c>
      <c r="AF21" t="n">
        <v>1.647970779488999e-06</v>
      </c>
      <c r="AG21" t="n">
        <v>33.85416666666666</v>
      </c>
      <c r="AH21" t="n">
        <v>895544.9402664374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3.6274</v>
      </c>
      <c r="E2" t="n">
        <v>27.57</v>
      </c>
      <c r="F2" t="n">
        <v>24.98</v>
      </c>
      <c r="G2" t="n">
        <v>18.74</v>
      </c>
      <c r="H2" t="n">
        <v>0.43</v>
      </c>
      <c r="I2" t="n">
        <v>80</v>
      </c>
      <c r="J2" t="n">
        <v>39.78</v>
      </c>
      <c r="K2" t="n">
        <v>19.54</v>
      </c>
      <c r="L2" t="n">
        <v>1</v>
      </c>
      <c r="M2" t="n">
        <v>78</v>
      </c>
      <c r="N2" t="n">
        <v>4.24</v>
      </c>
      <c r="O2" t="n">
        <v>5140</v>
      </c>
      <c r="P2" t="n">
        <v>110.18</v>
      </c>
      <c r="Q2" t="n">
        <v>609.13</v>
      </c>
      <c r="R2" t="n">
        <v>97.16</v>
      </c>
      <c r="S2" t="n">
        <v>46.36</v>
      </c>
      <c r="T2" t="n">
        <v>24728.43</v>
      </c>
      <c r="U2" t="n">
        <v>0.48</v>
      </c>
      <c r="V2" t="n">
        <v>0.85</v>
      </c>
      <c r="W2" t="n">
        <v>9.31</v>
      </c>
      <c r="X2" t="n">
        <v>1.6</v>
      </c>
      <c r="Y2" t="n">
        <v>1</v>
      </c>
      <c r="Z2" t="n">
        <v>10</v>
      </c>
      <c r="AA2" t="n">
        <v>666.4381653204612</v>
      </c>
      <c r="AB2" t="n">
        <v>911.8500989682786</v>
      </c>
      <c r="AC2" t="n">
        <v>824.8244053123973</v>
      </c>
      <c r="AD2" t="n">
        <v>666438.1653204612</v>
      </c>
      <c r="AE2" t="n">
        <v>911850.0989682786</v>
      </c>
      <c r="AF2" t="n">
        <v>1.740256918240815e-06</v>
      </c>
      <c r="AG2" t="n">
        <v>35.8984375</v>
      </c>
      <c r="AH2" t="n">
        <v>824824.4053123973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3.7043</v>
      </c>
      <c r="E3" t="n">
        <v>27</v>
      </c>
      <c r="F3" t="n">
        <v>24.61</v>
      </c>
      <c r="G3" t="n">
        <v>23.81</v>
      </c>
      <c r="H3" t="n">
        <v>0.53</v>
      </c>
      <c r="I3" t="n">
        <v>62</v>
      </c>
      <c r="J3" t="n">
        <v>40.06</v>
      </c>
      <c r="K3" t="n">
        <v>19.54</v>
      </c>
      <c r="L3" t="n">
        <v>1.25</v>
      </c>
      <c r="M3" t="n">
        <v>60</v>
      </c>
      <c r="N3" t="n">
        <v>4.26</v>
      </c>
      <c r="O3" t="n">
        <v>5174.29</v>
      </c>
      <c r="P3" t="n">
        <v>105.31</v>
      </c>
      <c r="Q3" t="n">
        <v>609.02</v>
      </c>
      <c r="R3" t="n">
        <v>85.79000000000001</v>
      </c>
      <c r="S3" t="n">
        <v>46.36</v>
      </c>
      <c r="T3" t="n">
        <v>19132.19</v>
      </c>
      <c r="U3" t="n">
        <v>0.54</v>
      </c>
      <c r="V3" t="n">
        <v>0.87</v>
      </c>
      <c r="W3" t="n">
        <v>9.279999999999999</v>
      </c>
      <c r="X3" t="n">
        <v>1.23</v>
      </c>
      <c r="Y3" t="n">
        <v>1</v>
      </c>
      <c r="Z3" t="n">
        <v>10</v>
      </c>
      <c r="AA3" t="n">
        <v>645.1844178808457</v>
      </c>
      <c r="AB3" t="n">
        <v>882.7697840722357</v>
      </c>
      <c r="AC3" t="n">
        <v>798.5194748555543</v>
      </c>
      <c r="AD3" t="n">
        <v>645184.4178808457</v>
      </c>
      <c r="AE3" t="n">
        <v>882769.7840722357</v>
      </c>
      <c r="AF3" t="n">
        <v>1.777149942724666e-06</v>
      </c>
      <c r="AG3" t="n">
        <v>35.15625</v>
      </c>
      <c r="AH3" t="n">
        <v>798519.4748555543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3.7561</v>
      </c>
      <c r="E4" t="n">
        <v>26.62</v>
      </c>
      <c r="F4" t="n">
        <v>24.37</v>
      </c>
      <c r="G4" t="n">
        <v>29.24</v>
      </c>
      <c r="H4" t="n">
        <v>0.64</v>
      </c>
      <c r="I4" t="n">
        <v>50</v>
      </c>
      <c r="J4" t="n">
        <v>40.34</v>
      </c>
      <c r="K4" t="n">
        <v>19.54</v>
      </c>
      <c r="L4" t="n">
        <v>1.5</v>
      </c>
      <c r="M4" t="n">
        <v>48</v>
      </c>
      <c r="N4" t="n">
        <v>4.29</v>
      </c>
      <c r="O4" t="n">
        <v>5208.6</v>
      </c>
      <c r="P4" t="n">
        <v>100.91</v>
      </c>
      <c r="Q4" t="n">
        <v>608.96</v>
      </c>
      <c r="R4" t="n">
        <v>78.23</v>
      </c>
      <c r="S4" t="n">
        <v>46.36</v>
      </c>
      <c r="T4" t="n">
        <v>15410.29</v>
      </c>
      <c r="U4" t="n">
        <v>0.59</v>
      </c>
      <c r="V4" t="n">
        <v>0.87</v>
      </c>
      <c r="W4" t="n">
        <v>9.26</v>
      </c>
      <c r="X4" t="n">
        <v>0.99</v>
      </c>
      <c r="Y4" t="n">
        <v>1</v>
      </c>
      <c r="Z4" t="n">
        <v>10</v>
      </c>
      <c r="AA4" t="n">
        <v>627.2222375843422</v>
      </c>
      <c r="AB4" t="n">
        <v>858.1931365550923</v>
      </c>
      <c r="AC4" t="n">
        <v>776.2883880839055</v>
      </c>
      <c r="AD4" t="n">
        <v>627222.2375843422</v>
      </c>
      <c r="AE4" t="n">
        <v>858193.1365550923</v>
      </c>
      <c r="AF4" t="n">
        <v>1.802001160777507e-06</v>
      </c>
      <c r="AG4" t="n">
        <v>34.66145833333334</v>
      </c>
      <c r="AH4" t="n">
        <v>776288.3880839054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3.7827</v>
      </c>
      <c r="E5" t="n">
        <v>26.44</v>
      </c>
      <c r="F5" t="n">
        <v>24.26</v>
      </c>
      <c r="G5" t="n">
        <v>33.85</v>
      </c>
      <c r="H5" t="n">
        <v>0.74</v>
      </c>
      <c r="I5" t="n">
        <v>43</v>
      </c>
      <c r="J5" t="n">
        <v>40.61</v>
      </c>
      <c r="K5" t="n">
        <v>19.54</v>
      </c>
      <c r="L5" t="n">
        <v>1.75</v>
      </c>
      <c r="M5" t="n">
        <v>17</v>
      </c>
      <c r="N5" t="n">
        <v>4.32</v>
      </c>
      <c r="O5" t="n">
        <v>5242.92</v>
      </c>
      <c r="P5" t="n">
        <v>98.33</v>
      </c>
      <c r="Q5" t="n">
        <v>608.99</v>
      </c>
      <c r="R5" t="n">
        <v>73.69</v>
      </c>
      <c r="S5" t="n">
        <v>46.36</v>
      </c>
      <c r="T5" t="n">
        <v>13179.15</v>
      </c>
      <c r="U5" t="n">
        <v>0.63</v>
      </c>
      <c r="V5" t="n">
        <v>0.88</v>
      </c>
      <c r="W5" t="n">
        <v>9.289999999999999</v>
      </c>
      <c r="X5" t="n">
        <v>0.89</v>
      </c>
      <c r="Y5" t="n">
        <v>1</v>
      </c>
      <c r="Z5" t="n">
        <v>10</v>
      </c>
      <c r="AA5" t="n">
        <v>621.2732876458892</v>
      </c>
      <c r="AB5" t="n">
        <v>850.0535208001522</v>
      </c>
      <c r="AC5" t="n">
        <v>768.9256058325944</v>
      </c>
      <c r="AD5" t="n">
        <v>621273.2876458892</v>
      </c>
      <c r="AE5" t="n">
        <v>850053.5208001522</v>
      </c>
      <c r="AF5" t="n">
        <v>1.814762597074911e-06</v>
      </c>
      <c r="AG5" t="n">
        <v>34.42708333333334</v>
      </c>
      <c r="AH5" t="n">
        <v>768925.6058325944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3.7863</v>
      </c>
      <c r="E6" t="n">
        <v>26.41</v>
      </c>
      <c r="F6" t="n">
        <v>24.25</v>
      </c>
      <c r="G6" t="n">
        <v>34.64</v>
      </c>
      <c r="H6" t="n">
        <v>0.84</v>
      </c>
      <c r="I6" t="n">
        <v>42</v>
      </c>
      <c r="J6" t="n">
        <v>40.89</v>
      </c>
      <c r="K6" t="n">
        <v>19.54</v>
      </c>
      <c r="L6" t="n">
        <v>2</v>
      </c>
      <c r="M6" t="n">
        <v>0</v>
      </c>
      <c r="N6" t="n">
        <v>4.35</v>
      </c>
      <c r="O6" t="n">
        <v>5277.26</v>
      </c>
      <c r="P6" t="n">
        <v>98.52</v>
      </c>
      <c r="Q6" t="n">
        <v>609.14</v>
      </c>
      <c r="R6" t="n">
        <v>72.76000000000001</v>
      </c>
      <c r="S6" t="n">
        <v>46.36</v>
      </c>
      <c r="T6" t="n">
        <v>12715.96</v>
      </c>
      <c r="U6" t="n">
        <v>0.64</v>
      </c>
      <c r="V6" t="n">
        <v>0.88</v>
      </c>
      <c r="W6" t="n">
        <v>9.300000000000001</v>
      </c>
      <c r="X6" t="n">
        <v>0.87</v>
      </c>
      <c r="Y6" t="n">
        <v>1</v>
      </c>
      <c r="Z6" t="n">
        <v>10</v>
      </c>
      <c r="AA6" t="n">
        <v>621.2903768794255</v>
      </c>
      <c r="AB6" t="n">
        <v>850.0769030434004</v>
      </c>
      <c r="AC6" t="n">
        <v>768.9467565073643</v>
      </c>
      <c r="AD6" t="n">
        <v>621290.3768794255</v>
      </c>
      <c r="AE6" t="n">
        <v>850076.9030434004</v>
      </c>
      <c r="AF6" t="n">
        <v>1.816489708754259e-06</v>
      </c>
      <c r="AG6" t="n">
        <v>34.38802083333334</v>
      </c>
      <c r="AH6" t="n">
        <v>768946.7565073643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2.6929</v>
      </c>
      <c r="E2" t="n">
        <v>37.13</v>
      </c>
      <c r="F2" t="n">
        <v>28.15</v>
      </c>
      <c r="G2" t="n">
        <v>7.22</v>
      </c>
      <c r="H2" t="n">
        <v>0.12</v>
      </c>
      <c r="I2" t="n">
        <v>234</v>
      </c>
      <c r="J2" t="n">
        <v>141.81</v>
      </c>
      <c r="K2" t="n">
        <v>47.83</v>
      </c>
      <c r="L2" t="n">
        <v>1</v>
      </c>
      <c r="M2" t="n">
        <v>232</v>
      </c>
      <c r="N2" t="n">
        <v>22.98</v>
      </c>
      <c r="O2" t="n">
        <v>17723.39</v>
      </c>
      <c r="P2" t="n">
        <v>324.76</v>
      </c>
      <c r="Q2" t="n">
        <v>609.8</v>
      </c>
      <c r="R2" t="n">
        <v>195.26</v>
      </c>
      <c r="S2" t="n">
        <v>46.36</v>
      </c>
      <c r="T2" t="n">
        <v>73007.97</v>
      </c>
      <c r="U2" t="n">
        <v>0.24</v>
      </c>
      <c r="V2" t="n">
        <v>0.76</v>
      </c>
      <c r="W2" t="n">
        <v>9.57</v>
      </c>
      <c r="X2" t="n">
        <v>4.75</v>
      </c>
      <c r="Y2" t="n">
        <v>1</v>
      </c>
      <c r="Z2" t="n">
        <v>10</v>
      </c>
      <c r="AA2" t="n">
        <v>1546.186023447564</v>
      </c>
      <c r="AB2" t="n">
        <v>2115.559930194086</v>
      </c>
      <c r="AC2" t="n">
        <v>1913.653859663372</v>
      </c>
      <c r="AD2" t="n">
        <v>1546186.023447564</v>
      </c>
      <c r="AE2" t="n">
        <v>2115559.930194086</v>
      </c>
      <c r="AF2" t="n">
        <v>9.794581098370175e-07</v>
      </c>
      <c r="AG2" t="n">
        <v>48.34635416666666</v>
      </c>
      <c r="AH2" t="n">
        <v>1913653.859663372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2.901</v>
      </c>
      <c r="E3" t="n">
        <v>34.47</v>
      </c>
      <c r="F3" t="n">
        <v>27.04</v>
      </c>
      <c r="G3" t="n">
        <v>9.01</v>
      </c>
      <c r="H3" t="n">
        <v>0.16</v>
      </c>
      <c r="I3" t="n">
        <v>180</v>
      </c>
      <c r="J3" t="n">
        <v>142.15</v>
      </c>
      <c r="K3" t="n">
        <v>47.83</v>
      </c>
      <c r="L3" t="n">
        <v>1.25</v>
      </c>
      <c r="M3" t="n">
        <v>178</v>
      </c>
      <c r="N3" t="n">
        <v>23.07</v>
      </c>
      <c r="O3" t="n">
        <v>17765.46</v>
      </c>
      <c r="P3" t="n">
        <v>311.46</v>
      </c>
      <c r="Q3" t="n">
        <v>609.67</v>
      </c>
      <c r="R3" t="n">
        <v>160.81</v>
      </c>
      <c r="S3" t="n">
        <v>46.36</v>
      </c>
      <c r="T3" t="n">
        <v>56050.17</v>
      </c>
      <c r="U3" t="n">
        <v>0.29</v>
      </c>
      <c r="V3" t="n">
        <v>0.79</v>
      </c>
      <c r="W3" t="n">
        <v>9.48</v>
      </c>
      <c r="X3" t="n">
        <v>3.65</v>
      </c>
      <c r="Y3" t="n">
        <v>1</v>
      </c>
      <c r="Z3" t="n">
        <v>10</v>
      </c>
      <c r="AA3" t="n">
        <v>1403.024056988796</v>
      </c>
      <c r="AB3" t="n">
        <v>1919.67941182499</v>
      </c>
      <c r="AC3" t="n">
        <v>1736.467903047389</v>
      </c>
      <c r="AD3" t="n">
        <v>1403024.056988796</v>
      </c>
      <c r="AE3" t="n">
        <v>1919679.41182499</v>
      </c>
      <c r="AF3" t="n">
        <v>1.055147973054026e-06</v>
      </c>
      <c r="AG3" t="n">
        <v>44.8828125</v>
      </c>
      <c r="AH3" t="n">
        <v>1736467.903047388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3.0527</v>
      </c>
      <c r="E4" t="n">
        <v>32.76</v>
      </c>
      <c r="F4" t="n">
        <v>26.31</v>
      </c>
      <c r="G4" t="n">
        <v>10.81</v>
      </c>
      <c r="H4" t="n">
        <v>0.19</v>
      </c>
      <c r="I4" t="n">
        <v>146</v>
      </c>
      <c r="J4" t="n">
        <v>142.49</v>
      </c>
      <c r="K4" t="n">
        <v>47.83</v>
      </c>
      <c r="L4" t="n">
        <v>1.5</v>
      </c>
      <c r="M4" t="n">
        <v>144</v>
      </c>
      <c r="N4" t="n">
        <v>23.16</v>
      </c>
      <c r="O4" t="n">
        <v>17807.56</v>
      </c>
      <c r="P4" t="n">
        <v>302.48</v>
      </c>
      <c r="Q4" t="n">
        <v>609.16</v>
      </c>
      <c r="R4" t="n">
        <v>138.57</v>
      </c>
      <c r="S4" t="n">
        <v>46.36</v>
      </c>
      <c r="T4" t="n">
        <v>45105.02</v>
      </c>
      <c r="U4" t="n">
        <v>0.33</v>
      </c>
      <c r="V4" t="n">
        <v>0.8100000000000001</v>
      </c>
      <c r="W4" t="n">
        <v>9.41</v>
      </c>
      <c r="X4" t="n">
        <v>2.93</v>
      </c>
      <c r="Y4" t="n">
        <v>1</v>
      </c>
      <c r="Z4" t="n">
        <v>10</v>
      </c>
      <c r="AA4" t="n">
        <v>1306.617668533253</v>
      </c>
      <c r="AB4" t="n">
        <v>1787.771937990431</v>
      </c>
      <c r="AC4" t="n">
        <v>1617.149493382297</v>
      </c>
      <c r="AD4" t="n">
        <v>1306617.668533253</v>
      </c>
      <c r="AE4" t="n">
        <v>1787771.937990431</v>
      </c>
      <c r="AF4" t="n">
        <v>1.110324101117555e-06</v>
      </c>
      <c r="AG4" t="n">
        <v>42.65624999999999</v>
      </c>
      <c r="AH4" t="n">
        <v>1617149.493382297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3.1629</v>
      </c>
      <c r="E5" t="n">
        <v>31.62</v>
      </c>
      <c r="F5" t="n">
        <v>25.83</v>
      </c>
      <c r="G5" t="n">
        <v>12.6</v>
      </c>
      <c r="H5" t="n">
        <v>0.22</v>
      </c>
      <c r="I5" t="n">
        <v>123</v>
      </c>
      <c r="J5" t="n">
        <v>142.83</v>
      </c>
      <c r="K5" t="n">
        <v>47.83</v>
      </c>
      <c r="L5" t="n">
        <v>1.75</v>
      </c>
      <c r="M5" t="n">
        <v>121</v>
      </c>
      <c r="N5" t="n">
        <v>23.25</v>
      </c>
      <c r="O5" t="n">
        <v>17849.7</v>
      </c>
      <c r="P5" t="n">
        <v>296.38</v>
      </c>
      <c r="Q5" t="n">
        <v>609.41</v>
      </c>
      <c r="R5" t="n">
        <v>123.6</v>
      </c>
      <c r="S5" t="n">
        <v>46.36</v>
      </c>
      <c r="T5" t="n">
        <v>37732.08</v>
      </c>
      <c r="U5" t="n">
        <v>0.38</v>
      </c>
      <c r="V5" t="n">
        <v>0.83</v>
      </c>
      <c r="W5" t="n">
        <v>9.380000000000001</v>
      </c>
      <c r="X5" t="n">
        <v>2.45</v>
      </c>
      <c r="Y5" t="n">
        <v>1</v>
      </c>
      <c r="Z5" t="n">
        <v>10</v>
      </c>
      <c r="AA5" t="n">
        <v>1248.87182143702</v>
      </c>
      <c r="AB5" t="n">
        <v>1708.761522426389</v>
      </c>
      <c r="AC5" t="n">
        <v>1545.679720987873</v>
      </c>
      <c r="AD5" t="n">
        <v>1248871.82143702</v>
      </c>
      <c r="AE5" t="n">
        <v>1708761.522426389</v>
      </c>
      <c r="AF5" t="n">
        <v>1.150405902782689e-06</v>
      </c>
      <c r="AG5" t="n">
        <v>41.171875</v>
      </c>
      <c r="AH5" t="n">
        <v>1545679.720987873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3.2499</v>
      </c>
      <c r="E6" t="n">
        <v>30.77</v>
      </c>
      <c r="F6" t="n">
        <v>25.48</v>
      </c>
      <c r="G6" t="n">
        <v>14.42</v>
      </c>
      <c r="H6" t="n">
        <v>0.25</v>
      </c>
      <c r="I6" t="n">
        <v>106</v>
      </c>
      <c r="J6" t="n">
        <v>143.17</v>
      </c>
      <c r="K6" t="n">
        <v>47.83</v>
      </c>
      <c r="L6" t="n">
        <v>2</v>
      </c>
      <c r="M6" t="n">
        <v>104</v>
      </c>
      <c r="N6" t="n">
        <v>23.34</v>
      </c>
      <c r="O6" t="n">
        <v>17891.86</v>
      </c>
      <c r="P6" t="n">
        <v>291.71</v>
      </c>
      <c r="Q6" t="n">
        <v>609.09</v>
      </c>
      <c r="R6" t="n">
        <v>112.99</v>
      </c>
      <c r="S6" t="n">
        <v>46.36</v>
      </c>
      <c r="T6" t="n">
        <v>32512.43</v>
      </c>
      <c r="U6" t="n">
        <v>0.41</v>
      </c>
      <c r="V6" t="n">
        <v>0.84</v>
      </c>
      <c r="W6" t="n">
        <v>9.34</v>
      </c>
      <c r="X6" t="n">
        <v>2.1</v>
      </c>
      <c r="Y6" t="n">
        <v>1</v>
      </c>
      <c r="Z6" t="n">
        <v>10</v>
      </c>
      <c r="AA6" t="n">
        <v>1202.361953878992</v>
      </c>
      <c r="AB6" t="n">
        <v>1645.124669762952</v>
      </c>
      <c r="AC6" t="n">
        <v>1488.116280227751</v>
      </c>
      <c r="AD6" t="n">
        <v>1202361.953878992</v>
      </c>
      <c r="AE6" t="n">
        <v>1645124.669762952</v>
      </c>
      <c r="AF6" t="n">
        <v>1.182049430413058e-06</v>
      </c>
      <c r="AG6" t="n">
        <v>40.06510416666666</v>
      </c>
      <c r="AH6" t="n">
        <v>1488116.280227751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3.317</v>
      </c>
      <c r="E7" t="n">
        <v>30.15</v>
      </c>
      <c r="F7" t="n">
        <v>25.23</v>
      </c>
      <c r="G7" t="n">
        <v>16.28</v>
      </c>
      <c r="H7" t="n">
        <v>0.28</v>
      </c>
      <c r="I7" t="n">
        <v>93</v>
      </c>
      <c r="J7" t="n">
        <v>143.51</v>
      </c>
      <c r="K7" t="n">
        <v>47.83</v>
      </c>
      <c r="L7" t="n">
        <v>2.25</v>
      </c>
      <c r="M7" t="n">
        <v>91</v>
      </c>
      <c r="N7" t="n">
        <v>23.44</v>
      </c>
      <c r="O7" t="n">
        <v>17934.06</v>
      </c>
      <c r="P7" t="n">
        <v>288.23</v>
      </c>
      <c r="Q7" t="n">
        <v>609.35</v>
      </c>
      <c r="R7" t="n">
        <v>104.87</v>
      </c>
      <c r="S7" t="n">
        <v>46.36</v>
      </c>
      <c r="T7" t="n">
        <v>28518.69</v>
      </c>
      <c r="U7" t="n">
        <v>0.44</v>
      </c>
      <c r="V7" t="n">
        <v>0.84</v>
      </c>
      <c r="W7" t="n">
        <v>9.33</v>
      </c>
      <c r="X7" t="n">
        <v>1.85</v>
      </c>
      <c r="Y7" t="n">
        <v>1</v>
      </c>
      <c r="Z7" t="n">
        <v>10</v>
      </c>
      <c r="AA7" t="n">
        <v>1172.248712926894</v>
      </c>
      <c r="AB7" t="n">
        <v>1603.922404989862</v>
      </c>
      <c r="AC7" t="n">
        <v>1450.846301776863</v>
      </c>
      <c r="AD7" t="n">
        <v>1172248.712926894</v>
      </c>
      <c r="AE7" t="n">
        <v>1603922.404989862</v>
      </c>
      <c r="AF7" t="n">
        <v>1.206454955746366e-06</v>
      </c>
      <c r="AG7" t="n">
        <v>39.2578125</v>
      </c>
      <c r="AH7" t="n">
        <v>1450846.301776863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3.3727</v>
      </c>
      <c r="E8" t="n">
        <v>29.65</v>
      </c>
      <c r="F8" t="n">
        <v>25.02</v>
      </c>
      <c r="G8" t="n">
        <v>18.09</v>
      </c>
      <c r="H8" t="n">
        <v>0.31</v>
      </c>
      <c r="I8" t="n">
        <v>83</v>
      </c>
      <c r="J8" t="n">
        <v>143.86</v>
      </c>
      <c r="K8" t="n">
        <v>47.83</v>
      </c>
      <c r="L8" t="n">
        <v>2.5</v>
      </c>
      <c r="M8" t="n">
        <v>81</v>
      </c>
      <c r="N8" t="n">
        <v>23.53</v>
      </c>
      <c r="O8" t="n">
        <v>17976.29</v>
      </c>
      <c r="P8" t="n">
        <v>285.31</v>
      </c>
      <c r="Q8" t="n">
        <v>609.1799999999999</v>
      </c>
      <c r="R8" t="n">
        <v>98.63</v>
      </c>
      <c r="S8" t="n">
        <v>46.36</v>
      </c>
      <c r="T8" t="n">
        <v>25448.25</v>
      </c>
      <c r="U8" t="n">
        <v>0.47</v>
      </c>
      <c r="V8" t="n">
        <v>0.85</v>
      </c>
      <c r="W8" t="n">
        <v>9.31</v>
      </c>
      <c r="X8" t="n">
        <v>1.64</v>
      </c>
      <c r="Y8" t="n">
        <v>1</v>
      </c>
      <c r="Z8" t="n">
        <v>10</v>
      </c>
      <c r="AA8" t="n">
        <v>1146.568381033697</v>
      </c>
      <c r="AB8" t="n">
        <v>1568.785441957305</v>
      </c>
      <c r="AC8" t="n">
        <v>1419.062761181096</v>
      </c>
      <c r="AD8" t="n">
        <v>1146568.381033697</v>
      </c>
      <c r="AE8" t="n">
        <v>1568785.441957305</v>
      </c>
      <c r="AF8" t="n">
        <v>1.226714087803969e-06</v>
      </c>
      <c r="AG8" t="n">
        <v>38.60677083333334</v>
      </c>
      <c r="AH8" t="n">
        <v>1419062.761181096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3.4171</v>
      </c>
      <c r="E9" t="n">
        <v>29.26</v>
      </c>
      <c r="F9" t="n">
        <v>24.87</v>
      </c>
      <c r="G9" t="n">
        <v>19.9</v>
      </c>
      <c r="H9" t="n">
        <v>0.34</v>
      </c>
      <c r="I9" t="n">
        <v>75</v>
      </c>
      <c r="J9" t="n">
        <v>144.2</v>
      </c>
      <c r="K9" t="n">
        <v>47.83</v>
      </c>
      <c r="L9" t="n">
        <v>2.75</v>
      </c>
      <c r="M9" t="n">
        <v>73</v>
      </c>
      <c r="N9" t="n">
        <v>23.62</v>
      </c>
      <c r="O9" t="n">
        <v>18018.55</v>
      </c>
      <c r="P9" t="n">
        <v>282.93</v>
      </c>
      <c r="Q9" t="n">
        <v>609.23</v>
      </c>
      <c r="R9" t="n">
        <v>93.5</v>
      </c>
      <c r="S9" t="n">
        <v>46.36</v>
      </c>
      <c r="T9" t="n">
        <v>22921.47</v>
      </c>
      <c r="U9" t="n">
        <v>0.5</v>
      </c>
      <c r="V9" t="n">
        <v>0.86</v>
      </c>
      <c r="W9" t="n">
        <v>9.31</v>
      </c>
      <c r="X9" t="n">
        <v>1.49</v>
      </c>
      <c r="Y9" t="n">
        <v>1</v>
      </c>
      <c r="Z9" t="n">
        <v>10</v>
      </c>
      <c r="AA9" t="n">
        <v>1124.868862858943</v>
      </c>
      <c r="AB9" t="n">
        <v>1539.095203875429</v>
      </c>
      <c r="AC9" t="n">
        <v>1392.206117751243</v>
      </c>
      <c r="AD9" t="n">
        <v>1124868.862858943</v>
      </c>
      <c r="AE9" t="n">
        <v>1539095.203875429</v>
      </c>
      <c r="AF9" t="n">
        <v>1.242863198456709e-06</v>
      </c>
      <c r="AG9" t="n">
        <v>38.09895833333334</v>
      </c>
      <c r="AH9" t="n">
        <v>1392206.117751243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3.4587</v>
      </c>
      <c r="E10" t="n">
        <v>28.91</v>
      </c>
      <c r="F10" t="n">
        <v>24.72</v>
      </c>
      <c r="G10" t="n">
        <v>21.81</v>
      </c>
      <c r="H10" t="n">
        <v>0.37</v>
      </c>
      <c r="I10" t="n">
        <v>68</v>
      </c>
      <c r="J10" t="n">
        <v>144.54</v>
      </c>
      <c r="K10" t="n">
        <v>47.83</v>
      </c>
      <c r="L10" t="n">
        <v>3</v>
      </c>
      <c r="M10" t="n">
        <v>66</v>
      </c>
      <c r="N10" t="n">
        <v>23.71</v>
      </c>
      <c r="O10" t="n">
        <v>18060.85</v>
      </c>
      <c r="P10" t="n">
        <v>280.5</v>
      </c>
      <c r="Q10" t="n">
        <v>609.12</v>
      </c>
      <c r="R10" t="n">
        <v>89.25</v>
      </c>
      <c r="S10" t="n">
        <v>46.36</v>
      </c>
      <c r="T10" t="n">
        <v>20831.07</v>
      </c>
      <c r="U10" t="n">
        <v>0.52</v>
      </c>
      <c r="V10" t="n">
        <v>0.86</v>
      </c>
      <c r="W10" t="n">
        <v>9.279999999999999</v>
      </c>
      <c r="X10" t="n">
        <v>1.34</v>
      </c>
      <c r="Y10" t="n">
        <v>1</v>
      </c>
      <c r="Z10" t="n">
        <v>10</v>
      </c>
      <c r="AA10" t="n">
        <v>1112.067686922574</v>
      </c>
      <c r="AB10" t="n">
        <v>1521.580070211265</v>
      </c>
      <c r="AC10" t="n">
        <v>1376.362603861342</v>
      </c>
      <c r="AD10" t="n">
        <v>1112067.686922574</v>
      </c>
      <c r="AE10" t="n">
        <v>1521580.070211265</v>
      </c>
      <c r="AF10" t="n">
        <v>1.257993896725943e-06</v>
      </c>
      <c r="AG10" t="n">
        <v>37.64322916666666</v>
      </c>
      <c r="AH10" t="n">
        <v>1376362.603861342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3.4852</v>
      </c>
      <c r="E11" t="n">
        <v>28.69</v>
      </c>
      <c r="F11" t="n">
        <v>24.64</v>
      </c>
      <c r="G11" t="n">
        <v>23.47</v>
      </c>
      <c r="H11" t="n">
        <v>0.4</v>
      </c>
      <c r="I11" t="n">
        <v>63</v>
      </c>
      <c r="J11" t="n">
        <v>144.89</v>
      </c>
      <c r="K11" t="n">
        <v>47.83</v>
      </c>
      <c r="L11" t="n">
        <v>3.25</v>
      </c>
      <c r="M11" t="n">
        <v>61</v>
      </c>
      <c r="N11" t="n">
        <v>23.81</v>
      </c>
      <c r="O11" t="n">
        <v>18103.18</v>
      </c>
      <c r="P11" t="n">
        <v>279.1</v>
      </c>
      <c r="Q11" t="n">
        <v>608.96</v>
      </c>
      <c r="R11" t="n">
        <v>86.43000000000001</v>
      </c>
      <c r="S11" t="n">
        <v>46.36</v>
      </c>
      <c r="T11" t="n">
        <v>19445.82</v>
      </c>
      <c r="U11" t="n">
        <v>0.54</v>
      </c>
      <c r="V11" t="n">
        <v>0.86</v>
      </c>
      <c r="W11" t="n">
        <v>9.300000000000001</v>
      </c>
      <c r="X11" t="n">
        <v>1.27</v>
      </c>
      <c r="Y11" t="n">
        <v>1</v>
      </c>
      <c r="Z11" t="n">
        <v>10</v>
      </c>
      <c r="AA11" t="n">
        <v>1096.228383720988</v>
      </c>
      <c r="AB11" t="n">
        <v>1499.908036790114</v>
      </c>
      <c r="AC11" t="n">
        <v>1356.758918893016</v>
      </c>
      <c r="AD11" t="n">
        <v>1096228.383720988</v>
      </c>
      <c r="AE11" t="n">
        <v>1499908.036790114</v>
      </c>
      <c r="AF11" t="n">
        <v>1.267632442498412e-06</v>
      </c>
      <c r="AG11" t="n">
        <v>37.35677083333334</v>
      </c>
      <c r="AH11" t="n">
        <v>1356758.918893016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3.5168</v>
      </c>
      <c r="E12" t="n">
        <v>28.43</v>
      </c>
      <c r="F12" t="n">
        <v>24.53</v>
      </c>
      <c r="G12" t="n">
        <v>25.38</v>
      </c>
      <c r="H12" t="n">
        <v>0.43</v>
      </c>
      <c r="I12" t="n">
        <v>58</v>
      </c>
      <c r="J12" t="n">
        <v>145.23</v>
      </c>
      <c r="K12" t="n">
        <v>47.83</v>
      </c>
      <c r="L12" t="n">
        <v>3.5</v>
      </c>
      <c r="M12" t="n">
        <v>56</v>
      </c>
      <c r="N12" t="n">
        <v>23.9</v>
      </c>
      <c r="O12" t="n">
        <v>18145.54</v>
      </c>
      <c r="P12" t="n">
        <v>277.05</v>
      </c>
      <c r="Q12" t="n">
        <v>608.96</v>
      </c>
      <c r="R12" t="n">
        <v>83.09999999999999</v>
      </c>
      <c r="S12" t="n">
        <v>46.36</v>
      </c>
      <c r="T12" t="n">
        <v>17807.56</v>
      </c>
      <c r="U12" t="n">
        <v>0.5600000000000001</v>
      </c>
      <c r="V12" t="n">
        <v>0.87</v>
      </c>
      <c r="W12" t="n">
        <v>9.279999999999999</v>
      </c>
      <c r="X12" t="n">
        <v>1.16</v>
      </c>
      <c r="Y12" t="n">
        <v>1</v>
      </c>
      <c r="Z12" t="n">
        <v>10</v>
      </c>
      <c r="AA12" t="n">
        <v>1086.686893729075</v>
      </c>
      <c r="AB12" t="n">
        <v>1486.852949242349</v>
      </c>
      <c r="AC12" t="n">
        <v>1344.949790577879</v>
      </c>
      <c r="AD12" t="n">
        <v>1086686.893729075</v>
      </c>
      <c r="AE12" t="n">
        <v>1486852.949242349</v>
      </c>
      <c r="AF12" t="n">
        <v>1.279125953683695e-06</v>
      </c>
      <c r="AG12" t="n">
        <v>37.01822916666666</v>
      </c>
      <c r="AH12" t="n">
        <v>1344949.790577879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3.5438</v>
      </c>
      <c r="E13" t="n">
        <v>28.22</v>
      </c>
      <c r="F13" t="n">
        <v>24.43</v>
      </c>
      <c r="G13" t="n">
        <v>27.14</v>
      </c>
      <c r="H13" t="n">
        <v>0.46</v>
      </c>
      <c r="I13" t="n">
        <v>54</v>
      </c>
      <c r="J13" t="n">
        <v>145.57</v>
      </c>
      <c r="K13" t="n">
        <v>47.83</v>
      </c>
      <c r="L13" t="n">
        <v>3.75</v>
      </c>
      <c r="M13" t="n">
        <v>52</v>
      </c>
      <c r="N13" t="n">
        <v>23.99</v>
      </c>
      <c r="O13" t="n">
        <v>18187.93</v>
      </c>
      <c r="P13" t="n">
        <v>275.32</v>
      </c>
      <c r="Q13" t="n">
        <v>608.91</v>
      </c>
      <c r="R13" t="n">
        <v>80.41</v>
      </c>
      <c r="S13" t="n">
        <v>46.36</v>
      </c>
      <c r="T13" t="n">
        <v>16482.15</v>
      </c>
      <c r="U13" t="n">
        <v>0.58</v>
      </c>
      <c r="V13" t="n">
        <v>0.87</v>
      </c>
      <c r="W13" t="n">
        <v>9.26</v>
      </c>
      <c r="X13" t="n">
        <v>1.05</v>
      </c>
      <c r="Y13" t="n">
        <v>1</v>
      </c>
      <c r="Z13" t="n">
        <v>10</v>
      </c>
      <c r="AA13" t="n">
        <v>1070.361293025185</v>
      </c>
      <c r="AB13" t="n">
        <v>1464.515542124615</v>
      </c>
      <c r="AC13" t="n">
        <v>1324.744234244714</v>
      </c>
      <c r="AD13" t="n">
        <v>1070361.293025184</v>
      </c>
      <c r="AE13" t="n">
        <v>1464515.542124615</v>
      </c>
      <c r="AF13" t="n">
        <v>1.288946358810362e-06</v>
      </c>
      <c r="AG13" t="n">
        <v>36.74479166666666</v>
      </c>
      <c r="AH13" t="n">
        <v>1324744.234244714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3.5669</v>
      </c>
      <c r="E14" t="n">
        <v>28.04</v>
      </c>
      <c r="F14" t="n">
        <v>24.36</v>
      </c>
      <c r="G14" t="n">
        <v>29.24</v>
      </c>
      <c r="H14" t="n">
        <v>0.49</v>
      </c>
      <c r="I14" t="n">
        <v>50</v>
      </c>
      <c r="J14" t="n">
        <v>145.92</v>
      </c>
      <c r="K14" t="n">
        <v>47.83</v>
      </c>
      <c r="L14" t="n">
        <v>4</v>
      </c>
      <c r="M14" t="n">
        <v>48</v>
      </c>
      <c r="N14" t="n">
        <v>24.09</v>
      </c>
      <c r="O14" t="n">
        <v>18230.35</v>
      </c>
      <c r="P14" t="n">
        <v>273.83</v>
      </c>
      <c r="Q14" t="n">
        <v>609.0700000000001</v>
      </c>
      <c r="R14" t="n">
        <v>77.84999999999999</v>
      </c>
      <c r="S14" t="n">
        <v>46.36</v>
      </c>
      <c r="T14" t="n">
        <v>15220.1</v>
      </c>
      <c r="U14" t="n">
        <v>0.6</v>
      </c>
      <c r="V14" t="n">
        <v>0.87</v>
      </c>
      <c r="W14" t="n">
        <v>9.27</v>
      </c>
      <c r="X14" t="n">
        <v>0.99</v>
      </c>
      <c r="Y14" t="n">
        <v>1</v>
      </c>
      <c r="Z14" t="n">
        <v>10</v>
      </c>
      <c r="AA14" t="n">
        <v>1063.686720365469</v>
      </c>
      <c r="AB14" t="n">
        <v>1455.383097350229</v>
      </c>
      <c r="AC14" t="n">
        <v>1316.483377182128</v>
      </c>
      <c r="AD14" t="n">
        <v>1063686.720365469</v>
      </c>
      <c r="AE14" t="n">
        <v>1455383.097350229</v>
      </c>
      <c r="AF14" t="n">
        <v>1.297348260974287e-06</v>
      </c>
      <c r="AG14" t="n">
        <v>36.51041666666666</v>
      </c>
      <c r="AH14" t="n">
        <v>1316483.377182128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3.589</v>
      </c>
      <c r="E15" t="n">
        <v>27.86</v>
      </c>
      <c r="F15" t="n">
        <v>24.28</v>
      </c>
      <c r="G15" t="n">
        <v>30.99</v>
      </c>
      <c r="H15" t="n">
        <v>0.51</v>
      </c>
      <c r="I15" t="n">
        <v>47</v>
      </c>
      <c r="J15" t="n">
        <v>146.26</v>
      </c>
      <c r="K15" t="n">
        <v>47.83</v>
      </c>
      <c r="L15" t="n">
        <v>4.25</v>
      </c>
      <c r="M15" t="n">
        <v>45</v>
      </c>
      <c r="N15" t="n">
        <v>24.18</v>
      </c>
      <c r="O15" t="n">
        <v>18272.81</v>
      </c>
      <c r="P15" t="n">
        <v>272.29</v>
      </c>
      <c r="Q15" t="n">
        <v>608.9299999999999</v>
      </c>
      <c r="R15" t="n">
        <v>75.15000000000001</v>
      </c>
      <c r="S15" t="n">
        <v>46.36</v>
      </c>
      <c r="T15" t="n">
        <v>13889.29</v>
      </c>
      <c r="U15" t="n">
        <v>0.62</v>
      </c>
      <c r="V15" t="n">
        <v>0.88</v>
      </c>
      <c r="W15" t="n">
        <v>9.26</v>
      </c>
      <c r="X15" t="n">
        <v>0.9</v>
      </c>
      <c r="Y15" t="n">
        <v>1</v>
      </c>
      <c r="Z15" t="n">
        <v>10</v>
      </c>
      <c r="AA15" t="n">
        <v>1048.816830593572</v>
      </c>
      <c r="AB15" t="n">
        <v>1435.037458151081</v>
      </c>
      <c r="AC15" t="n">
        <v>1298.079497232864</v>
      </c>
      <c r="AD15" t="n">
        <v>1048816.830593572</v>
      </c>
      <c r="AE15" t="n">
        <v>1435037.458151081</v>
      </c>
      <c r="AF15" t="n">
        <v>1.305386444429818e-06</v>
      </c>
      <c r="AG15" t="n">
        <v>36.27604166666666</v>
      </c>
      <c r="AH15" t="n">
        <v>1298079.497232863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3.5986</v>
      </c>
      <c r="E16" t="n">
        <v>27.79</v>
      </c>
      <c r="F16" t="n">
        <v>24.26</v>
      </c>
      <c r="G16" t="n">
        <v>32.35</v>
      </c>
      <c r="H16" t="n">
        <v>0.54</v>
      </c>
      <c r="I16" t="n">
        <v>45</v>
      </c>
      <c r="J16" t="n">
        <v>146.61</v>
      </c>
      <c r="K16" t="n">
        <v>47.83</v>
      </c>
      <c r="L16" t="n">
        <v>4.5</v>
      </c>
      <c r="M16" t="n">
        <v>43</v>
      </c>
      <c r="N16" t="n">
        <v>24.28</v>
      </c>
      <c r="O16" t="n">
        <v>18315.3</v>
      </c>
      <c r="P16" t="n">
        <v>271.38</v>
      </c>
      <c r="Q16" t="n">
        <v>608.88</v>
      </c>
      <c r="R16" t="n">
        <v>75.09999999999999</v>
      </c>
      <c r="S16" t="n">
        <v>46.36</v>
      </c>
      <c r="T16" t="n">
        <v>13873.96</v>
      </c>
      <c r="U16" t="n">
        <v>0.62</v>
      </c>
      <c r="V16" t="n">
        <v>0.88</v>
      </c>
      <c r="W16" t="n">
        <v>9.25</v>
      </c>
      <c r="X16" t="n">
        <v>0.89</v>
      </c>
      <c r="Y16" t="n">
        <v>1</v>
      </c>
      <c r="Z16" t="n">
        <v>10</v>
      </c>
      <c r="AA16" t="n">
        <v>1045.728404001708</v>
      </c>
      <c r="AB16" t="n">
        <v>1430.811736636328</v>
      </c>
      <c r="AC16" t="n">
        <v>1294.257072648641</v>
      </c>
      <c r="AD16" t="n">
        <v>1045728.404001708</v>
      </c>
      <c r="AE16" t="n">
        <v>1430811.736636328</v>
      </c>
      <c r="AF16" t="n">
        <v>1.30887814403041e-06</v>
      </c>
      <c r="AG16" t="n">
        <v>36.18489583333334</v>
      </c>
      <c r="AH16" t="n">
        <v>1294257.072648641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3.6178</v>
      </c>
      <c r="E17" t="n">
        <v>27.64</v>
      </c>
      <c r="F17" t="n">
        <v>24.2</v>
      </c>
      <c r="G17" t="n">
        <v>34.57</v>
      </c>
      <c r="H17" t="n">
        <v>0.57</v>
      </c>
      <c r="I17" t="n">
        <v>42</v>
      </c>
      <c r="J17" t="n">
        <v>146.95</v>
      </c>
      <c r="K17" t="n">
        <v>47.83</v>
      </c>
      <c r="L17" t="n">
        <v>4.75</v>
      </c>
      <c r="M17" t="n">
        <v>40</v>
      </c>
      <c r="N17" t="n">
        <v>24.37</v>
      </c>
      <c r="O17" t="n">
        <v>18357.82</v>
      </c>
      <c r="P17" t="n">
        <v>270.19</v>
      </c>
      <c r="Q17" t="n">
        <v>608.9</v>
      </c>
      <c r="R17" t="n">
        <v>72.94</v>
      </c>
      <c r="S17" t="n">
        <v>46.36</v>
      </c>
      <c r="T17" t="n">
        <v>12808.32</v>
      </c>
      <c r="U17" t="n">
        <v>0.64</v>
      </c>
      <c r="V17" t="n">
        <v>0.88</v>
      </c>
      <c r="W17" t="n">
        <v>9.25</v>
      </c>
      <c r="X17" t="n">
        <v>0.83</v>
      </c>
      <c r="Y17" t="n">
        <v>1</v>
      </c>
      <c r="Z17" t="n">
        <v>10</v>
      </c>
      <c r="AA17" t="n">
        <v>1040.234723760483</v>
      </c>
      <c r="AB17" t="n">
        <v>1423.295040966216</v>
      </c>
      <c r="AC17" t="n">
        <v>1287.457759863536</v>
      </c>
      <c r="AD17" t="n">
        <v>1040234.723760483</v>
      </c>
      <c r="AE17" t="n">
        <v>1423295.040966216</v>
      </c>
      <c r="AF17" t="n">
        <v>1.315861543231595e-06</v>
      </c>
      <c r="AG17" t="n">
        <v>35.98958333333334</v>
      </c>
      <c r="AH17" t="n">
        <v>1287457.759863536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3.6313</v>
      </c>
      <c r="E18" t="n">
        <v>27.54</v>
      </c>
      <c r="F18" t="n">
        <v>24.15</v>
      </c>
      <c r="G18" t="n">
        <v>36.23</v>
      </c>
      <c r="H18" t="n">
        <v>0.6</v>
      </c>
      <c r="I18" t="n">
        <v>40</v>
      </c>
      <c r="J18" t="n">
        <v>147.3</v>
      </c>
      <c r="K18" t="n">
        <v>47.83</v>
      </c>
      <c r="L18" t="n">
        <v>5</v>
      </c>
      <c r="M18" t="n">
        <v>38</v>
      </c>
      <c r="N18" t="n">
        <v>24.47</v>
      </c>
      <c r="O18" t="n">
        <v>18400.38</v>
      </c>
      <c r="P18" t="n">
        <v>269</v>
      </c>
      <c r="Q18" t="n">
        <v>609.01</v>
      </c>
      <c r="R18" t="n">
        <v>71.67</v>
      </c>
      <c r="S18" t="n">
        <v>46.36</v>
      </c>
      <c r="T18" t="n">
        <v>12182.63</v>
      </c>
      <c r="U18" t="n">
        <v>0.65</v>
      </c>
      <c r="V18" t="n">
        <v>0.88</v>
      </c>
      <c r="W18" t="n">
        <v>9.24</v>
      </c>
      <c r="X18" t="n">
        <v>0.78</v>
      </c>
      <c r="Y18" t="n">
        <v>1</v>
      </c>
      <c r="Z18" t="n">
        <v>10</v>
      </c>
      <c r="AA18" t="n">
        <v>1035.940518755606</v>
      </c>
      <c r="AB18" t="n">
        <v>1417.419520231589</v>
      </c>
      <c r="AC18" t="n">
        <v>1282.142990581477</v>
      </c>
      <c r="AD18" t="n">
        <v>1035940.518755606</v>
      </c>
      <c r="AE18" t="n">
        <v>1417419.520231589</v>
      </c>
      <c r="AF18" t="n">
        <v>1.320771745794928e-06</v>
      </c>
      <c r="AG18" t="n">
        <v>35.859375</v>
      </c>
      <c r="AH18" t="n">
        <v>1282142.990581477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3.6447</v>
      </c>
      <c r="E19" t="n">
        <v>27.44</v>
      </c>
      <c r="F19" t="n">
        <v>24.11</v>
      </c>
      <c r="G19" t="n">
        <v>38.07</v>
      </c>
      <c r="H19" t="n">
        <v>0.63</v>
      </c>
      <c r="I19" t="n">
        <v>38</v>
      </c>
      <c r="J19" t="n">
        <v>147.64</v>
      </c>
      <c r="K19" t="n">
        <v>47.83</v>
      </c>
      <c r="L19" t="n">
        <v>5.25</v>
      </c>
      <c r="M19" t="n">
        <v>36</v>
      </c>
      <c r="N19" t="n">
        <v>24.56</v>
      </c>
      <c r="O19" t="n">
        <v>18442.97</v>
      </c>
      <c r="P19" t="n">
        <v>267.86</v>
      </c>
      <c r="Q19" t="n">
        <v>608.86</v>
      </c>
      <c r="R19" t="n">
        <v>70.31999999999999</v>
      </c>
      <c r="S19" t="n">
        <v>46.36</v>
      </c>
      <c r="T19" t="n">
        <v>11518.74</v>
      </c>
      <c r="U19" t="n">
        <v>0.66</v>
      </c>
      <c r="V19" t="n">
        <v>0.88</v>
      </c>
      <c r="W19" t="n">
        <v>9.24</v>
      </c>
      <c r="X19" t="n">
        <v>0.74</v>
      </c>
      <c r="Y19" t="n">
        <v>1</v>
      </c>
      <c r="Z19" t="n">
        <v>10</v>
      </c>
      <c r="AA19" t="n">
        <v>1031.839449989541</v>
      </c>
      <c r="AB19" t="n">
        <v>1411.808257019475</v>
      </c>
      <c r="AC19" t="n">
        <v>1277.067258454869</v>
      </c>
      <c r="AD19" t="n">
        <v>1031839.449989541</v>
      </c>
      <c r="AE19" t="n">
        <v>1411808.257019475</v>
      </c>
      <c r="AF19" t="n">
        <v>1.325645576487422e-06</v>
      </c>
      <c r="AG19" t="n">
        <v>35.72916666666666</v>
      </c>
      <c r="AH19" t="n">
        <v>1277067.258454869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3.6571</v>
      </c>
      <c r="E20" t="n">
        <v>27.34</v>
      </c>
      <c r="F20" t="n">
        <v>24.08</v>
      </c>
      <c r="G20" t="n">
        <v>40.13</v>
      </c>
      <c r="H20" t="n">
        <v>0.66</v>
      </c>
      <c r="I20" t="n">
        <v>36</v>
      </c>
      <c r="J20" t="n">
        <v>147.99</v>
      </c>
      <c r="K20" t="n">
        <v>47.83</v>
      </c>
      <c r="L20" t="n">
        <v>5.5</v>
      </c>
      <c r="M20" t="n">
        <v>34</v>
      </c>
      <c r="N20" t="n">
        <v>24.66</v>
      </c>
      <c r="O20" t="n">
        <v>18485.59</v>
      </c>
      <c r="P20" t="n">
        <v>266.77</v>
      </c>
      <c r="Q20" t="n">
        <v>608.98</v>
      </c>
      <c r="R20" t="n">
        <v>69.17</v>
      </c>
      <c r="S20" t="n">
        <v>46.36</v>
      </c>
      <c r="T20" t="n">
        <v>10950.71</v>
      </c>
      <c r="U20" t="n">
        <v>0.67</v>
      </c>
      <c r="V20" t="n">
        <v>0.89</v>
      </c>
      <c r="W20" t="n">
        <v>9.24</v>
      </c>
      <c r="X20" t="n">
        <v>0.7</v>
      </c>
      <c r="Y20" t="n">
        <v>1</v>
      </c>
      <c r="Z20" t="n">
        <v>10</v>
      </c>
      <c r="AA20" t="n">
        <v>1019.942137096285</v>
      </c>
      <c r="AB20" t="n">
        <v>1395.529828646521</v>
      </c>
      <c r="AC20" t="n">
        <v>1262.342420438912</v>
      </c>
      <c r="AD20" t="n">
        <v>1019942.137096285</v>
      </c>
      <c r="AE20" t="n">
        <v>1395529.828646521</v>
      </c>
      <c r="AF20" t="n">
        <v>1.33015568847152e-06</v>
      </c>
      <c r="AG20" t="n">
        <v>35.59895833333334</v>
      </c>
      <c r="AH20" t="n">
        <v>1262342.420438912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3.674</v>
      </c>
      <c r="E21" t="n">
        <v>27.22</v>
      </c>
      <c r="F21" t="n">
        <v>24.01</v>
      </c>
      <c r="G21" t="n">
        <v>42.37</v>
      </c>
      <c r="H21" t="n">
        <v>0.6899999999999999</v>
      </c>
      <c r="I21" t="n">
        <v>34</v>
      </c>
      <c r="J21" t="n">
        <v>148.33</v>
      </c>
      <c r="K21" t="n">
        <v>47.83</v>
      </c>
      <c r="L21" t="n">
        <v>5.75</v>
      </c>
      <c r="M21" t="n">
        <v>32</v>
      </c>
      <c r="N21" t="n">
        <v>24.75</v>
      </c>
      <c r="O21" t="n">
        <v>18528.25</v>
      </c>
      <c r="P21" t="n">
        <v>265.22</v>
      </c>
      <c r="Q21" t="n">
        <v>608.89</v>
      </c>
      <c r="R21" t="n">
        <v>67.15000000000001</v>
      </c>
      <c r="S21" t="n">
        <v>46.36</v>
      </c>
      <c r="T21" t="n">
        <v>9951.969999999999</v>
      </c>
      <c r="U21" t="n">
        <v>0.6899999999999999</v>
      </c>
      <c r="V21" t="n">
        <v>0.89</v>
      </c>
      <c r="W21" t="n">
        <v>9.23</v>
      </c>
      <c r="X21" t="n">
        <v>0.63</v>
      </c>
      <c r="Y21" t="n">
        <v>1</v>
      </c>
      <c r="Z21" t="n">
        <v>10</v>
      </c>
      <c r="AA21" t="n">
        <v>1014.372789244</v>
      </c>
      <c r="AB21" t="n">
        <v>1387.909601212738</v>
      </c>
      <c r="AC21" t="n">
        <v>1255.449456816353</v>
      </c>
      <c r="AD21" t="n">
        <v>1014372.789244</v>
      </c>
      <c r="AE21" t="n">
        <v>1387909.601212738</v>
      </c>
      <c r="AF21" t="n">
        <v>1.336302534643397e-06</v>
      </c>
      <c r="AG21" t="n">
        <v>35.44270833333334</v>
      </c>
      <c r="AH21" t="n">
        <v>1255449.456816353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3.6783</v>
      </c>
      <c r="E22" t="n">
        <v>27.19</v>
      </c>
      <c r="F22" t="n">
        <v>24</v>
      </c>
      <c r="G22" t="n">
        <v>43.64</v>
      </c>
      <c r="H22" t="n">
        <v>0.71</v>
      </c>
      <c r="I22" t="n">
        <v>33</v>
      </c>
      <c r="J22" t="n">
        <v>148.68</v>
      </c>
      <c r="K22" t="n">
        <v>47.83</v>
      </c>
      <c r="L22" t="n">
        <v>6</v>
      </c>
      <c r="M22" t="n">
        <v>31</v>
      </c>
      <c r="N22" t="n">
        <v>24.85</v>
      </c>
      <c r="O22" t="n">
        <v>18570.94</v>
      </c>
      <c r="P22" t="n">
        <v>264.64</v>
      </c>
      <c r="Q22" t="n">
        <v>608.88</v>
      </c>
      <c r="R22" t="n">
        <v>66.94</v>
      </c>
      <c r="S22" t="n">
        <v>46.36</v>
      </c>
      <c r="T22" t="n">
        <v>9851.65</v>
      </c>
      <c r="U22" t="n">
        <v>0.6899999999999999</v>
      </c>
      <c r="V22" t="n">
        <v>0.89</v>
      </c>
      <c r="W22" t="n">
        <v>9.23</v>
      </c>
      <c r="X22" t="n">
        <v>0.63</v>
      </c>
      <c r="Y22" t="n">
        <v>1</v>
      </c>
      <c r="Z22" t="n">
        <v>10</v>
      </c>
      <c r="AA22" t="n">
        <v>1012.787388119795</v>
      </c>
      <c r="AB22" t="n">
        <v>1385.740385451639</v>
      </c>
      <c r="AC22" t="n">
        <v>1253.48726796298</v>
      </c>
      <c r="AD22" t="n">
        <v>1012787.388119795</v>
      </c>
      <c r="AE22" t="n">
        <v>1385740.385451639</v>
      </c>
      <c r="AF22" t="n">
        <v>1.337866525089495e-06</v>
      </c>
      <c r="AG22" t="n">
        <v>35.40364583333334</v>
      </c>
      <c r="AH22" t="n">
        <v>1253487.26796298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3.6832</v>
      </c>
      <c r="E23" t="n">
        <v>27.15</v>
      </c>
      <c r="F23" t="n">
        <v>24</v>
      </c>
      <c r="G23" t="n">
        <v>45</v>
      </c>
      <c r="H23" t="n">
        <v>0.74</v>
      </c>
      <c r="I23" t="n">
        <v>32</v>
      </c>
      <c r="J23" t="n">
        <v>149.02</v>
      </c>
      <c r="K23" t="n">
        <v>47.83</v>
      </c>
      <c r="L23" t="n">
        <v>6.25</v>
      </c>
      <c r="M23" t="n">
        <v>30</v>
      </c>
      <c r="N23" t="n">
        <v>24.95</v>
      </c>
      <c r="O23" t="n">
        <v>18613.66</v>
      </c>
      <c r="P23" t="n">
        <v>263.76</v>
      </c>
      <c r="Q23" t="n">
        <v>608.89</v>
      </c>
      <c r="R23" t="n">
        <v>67.06</v>
      </c>
      <c r="S23" t="n">
        <v>46.36</v>
      </c>
      <c r="T23" t="n">
        <v>9919.76</v>
      </c>
      <c r="U23" t="n">
        <v>0.6899999999999999</v>
      </c>
      <c r="V23" t="n">
        <v>0.89</v>
      </c>
      <c r="W23" t="n">
        <v>9.220000000000001</v>
      </c>
      <c r="X23" t="n">
        <v>0.62</v>
      </c>
      <c r="Y23" t="n">
        <v>1</v>
      </c>
      <c r="Z23" t="n">
        <v>10</v>
      </c>
      <c r="AA23" t="n">
        <v>1010.741669110292</v>
      </c>
      <c r="AB23" t="n">
        <v>1382.941342452084</v>
      </c>
      <c r="AC23" t="n">
        <v>1250.955361698821</v>
      </c>
      <c r="AD23" t="n">
        <v>1010741.669110292</v>
      </c>
      <c r="AE23" t="n">
        <v>1382941.342452084</v>
      </c>
      <c r="AF23" t="n">
        <v>1.339648746760631e-06</v>
      </c>
      <c r="AG23" t="n">
        <v>35.3515625</v>
      </c>
      <c r="AH23" t="n">
        <v>1250955.361698821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3.6955</v>
      </c>
      <c r="E24" t="n">
        <v>27.06</v>
      </c>
      <c r="F24" t="n">
        <v>23.96</v>
      </c>
      <c r="G24" t="n">
        <v>47.93</v>
      </c>
      <c r="H24" t="n">
        <v>0.77</v>
      </c>
      <c r="I24" t="n">
        <v>30</v>
      </c>
      <c r="J24" t="n">
        <v>149.37</v>
      </c>
      <c r="K24" t="n">
        <v>47.83</v>
      </c>
      <c r="L24" t="n">
        <v>6.5</v>
      </c>
      <c r="M24" t="n">
        <v>28</v>
      </c>
      <c r="N24" t="n">
        <v>25.04</v>
      </c>
      <c r="O24" t="n">
        <v>18656.42</v>
      </c>
      <c r="P24" t="n">
        <v>262.8</v>
      </c>
      <c r="Q24" t="n">
        <v>608.83</v>
      </c>
      <c r="R24" t="n">
        <v>65.88</v>
      </c>
      <c r="S24" t="n">
        <v>46.36</v>
      </c>
      <c r="T24" t="n">
        <v>9335.209999999999</v>
      </c>
      <c r="U24" t="n">
        <v>0.7</v>
      </c>
      <c r="V24" t="n">
        <v>0.89</v>
      </c>
      <c r="W24" t="n">
        <v>9.23</v>
      </c>
      <c r="X24" t="n">
        <v>0.59</v>
      </c>
      <c r="Y24" t="n">
        <v>1</v>
      </c>
      <c r="Z24" t="n">
        <v>10</v>
      </c>
      <c r="AA24" t="n">
        <v>1007.189521847522</v>
      </c>
      <c r="AB24" t="n">
        <v>1378.081137857485</v>
      </c>
      <c r="AC24" t="n">
        <v>1246.559008209391</v>
      </c>
      <c r="AD24" t="n">
        <v>1007189.521847522</v>
      </c>
      <c r="AE24" t="n">
        <v>1378081.137857485</v>
      </c>
      <c r="AF24" t="n">
        <v>1.34412248687389e-06</v>
      </c>
      <c r="AG24" t="n">
        <v>35.234375</v>
      </c>
      <c r="AH24" t="n">
        <v>1246559.008209391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3.7049</v>
      </c>
      <c r="E25" t="n">
        <v>26.99</v>
      </c>
      <c r="F25" t="n">
        <v>23.93</v>
      </c>
      <c r="G25" t="n">
        <v>49.5</v>
      </c>
      <c r="H25" t="n">
        <v>0.8</v>
      </c>
      <c r="I25" t="n">
        <v>29</v>
      </c>
      <c r="J25" t="n">
        <v>149.72</v>
      </c>
      <c r="K25" t="n">
        <v>47.83</v>
      </c>
      <c r="L25" t="n">
        <v>6.75</v>
      </c>
      <c r="M25" t="n">
        <v>27</v>
      </c>
      <c r="N25" t="n">
        <v>25.14</v>
      </c>
      <c r="O25" t="n">
        <v>18699.2</v>
      </c>
      <c r="P25" t="n">
        <v>261.97</v>
      </c>
      <c r="Q25" t="n">
        <v>608.8200000000001</v>
      </c>
      <c r="R25" t="n">
        <v>64.54000000000001</v>
      </c>
      <c r="S25" t="n">
        <v>46.36</v>
      </c>
      <c r="T25" t="n">
        <v>8673.309999999999</v>
      </c>
      <c r="U25" t="n">
        <v>0.72</v>
      </c>
      <c r="V25" t="n">
        <v>0.89</v>
      </c>
      <c r="W25" t="n">
        <v>9.23</v>
      </c>
      <c r="X25" t="n">
        <v>0.55</v>
      </c>
      <c r="Y25" t="n">
        <v>1</v>
      </c>
      <c r="Z25" t="n">
        <v>10</v>
      </c>
      <c r="AA25" t="n">
        <v>1004.353236346069</v>
      </c>
      <c r="AB25" t="n">
        <v>1374.200406906312</v>
      </c>
      <c r="AC25" t="n">
        <v>1243.048648773557</v>
      </c>
      <c r="AD25" t="n">
        <v>1004353.236346069</v>
      </c>
      <c r="AE25" t="n">
        <v>1374200.406906312</v>
      </c>
      <c r="AF25" t="n">
        <v>1.347541442732803e-06</v>
      </c>
      <c r="AG25" t="n">
        <v>35.14322916666666</v>
      </c>
      <c r="AH25" t="n">
        <v>1243048.648773558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3.709</v>
      </c>
      <c r="E26" t="n">
        <v>26.96</v>
      </c>
      <c r="F26" t="n">
        <v>23.92</v>
      </c>
      <c r="G26" t="n">
        <v>51.27</v>
      </c>
      <c r="H26" t="n">
        <v>0.83</v>
      </c>
      <c r="I26" t="n">
        <v>28</v>
      </c>
      <c r="J26" t="n">
        <v>150.07</v>
      </c>
      <c r="K26" t="n">
        <v>47.83</v>
      </c>
      <c r="L26" t="n">
        <v>7</v>
      </c>
      <c r="M26" t="n">
        <v>26</v>
      </c>
      <c r="N26" t="n">
        <v>25.24</v>
      </c>
      <c r="O26" t="n">
        <v>18742.03</v>
      </c>
      <c r="P26" t="n">
        <v>261.21</v>
      </c>
      <c r="Q26" t="n">
        <v>608.84</v>
      </c>
      <c r="R26" t="n">
        <v>64.63</v>
      </c>
      <c r="S26" t="n">
        <v>46.36</v>
      </c>
      <c r="T26" t="n">
        <v>8720.120000000001</v>
      </c>
      <c r="U26" t="n">
        <v>0.72</v>
      </c>
      <c r="V26" t="n">
        <v>0.89</v>
      </c>
      <c r="W26" t="n">
        <v>9.220000000000001</v>
      </c>
      <c r="X26" t="n">
        <v>0.55</v>
      </c>
      <c r="Y26" t="n">
        <v>1</v>
      </c>
      <c r="Z26" t="n">
        <v>10</v>
      </c>
      <c r="AA26" t="n">
        <v>1002.55823500448</v>
      </c>
      <c r="AB26" t="n">
        <v>1371.74440688088</v>
      </c>
      <c r="AC26" t="n">
        <v>1240.827045943535</v>
      </c>
      <c r="AD26" t="n">
        <v>1002558.23500448</v>
      </c>
      <c r="AE26" t="n">
        <v>1371744.40688088</v>
      </c>
      <c r="AF26" t="n">
        <v>1.349032689437223e-06</v>
      </c>
      <c r="AG26" t="n">
        <v>35.10416666666666</v>
      </c>
      <c r="AH26" t="n">
        <v>1240827.045943535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3.7196</v>
      </c>
      <c r="E27" t="n">
        <v>26.88</v>
      </c>
      <c r="F27" t="n">
        <v>23.88</v>
      </c>
      <c r="G27" t="n">
        <v>53.06</v>
      </c>
      <c r="H27" t="n">
        <v>0.85</v>
      </c>
      <c r="I27" t="n">
        <v>27</v>
      </c>
      <c r="J27" t="n">
        <v>150.41</v>
      </c>
      <c r="K27" t="n">
        <v>47.83</v>
      </c>
      <c r="L27" t="n">
        <v>7.25</v>
      </c>
      <c r="M27" t="n">
        <v>25</v>
      </c>
      <c r="N27" t="n">
        <v>25.33</v>
      </c>
      <c r="O27" t="n">
        <v>18784.88</v>
      </c>
      <c r="P27" t="n">
        <v>260.12</v>
      </c>
      <c r="Q27" t="n">
        <v>608.92</v>
      </c>
      <c r="R27" t="n">
        <v>63.05</v>
      </c>
      <c r="S27" t="n">
        <v>46.36</v>
      </c>
      <c r="T27" t="n">
        <v>7939</v>
      </c>
      <c r="U27" t="n">
        <v>0.74</v>
      </c>
      <c r="V27" t="n">
        <v>0.89</v>
      </c>
      <c r="W27" t="n">
        <v>9.220000000000001</v>
      </c>
      <c r="X27" t="n">
        <v>0.5</v>
      </c>
      <c r="Y27" t="n">
        <v>1</v>
      </c>
      <c r="Z27" t="n">
        <v>10</v>
      </c>
      <c r="AA27" t="n">
        <v>998.9468158833268</v>
      </c>
      <c r="AB27" t="n">
        <v>1366.80310391475</v>
      </c>
      <c r="AC27" t="n">
        <v>1236.357333997331</v>
      </c>
      <c r="AD27" t="n">
        <v>998946.8158833268</v>
      </c>
      <c r="AE27" t="n">
        <v>1366803.103914751</v>
      </c>
      <c r="AF27" t="n">
        <v>1.352888107746211e-06</v>
      </c>
      <c r="AG27" t="n">
        <v>35</v>
      </c>
      <c r="AH27" t="n">
        <v>1236357.333997331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3.7247</v>
      </c>
      <c r="E28" t="n">
        <v>26.85</v>
      </c>
      <c r="F28" t="n">
        <v>23.87</v>
      </c>
      <c r="G28" t="n">
        <v>55.08</v>
      </c>
      <c r="H28" t="n">
        <v>0.88</v>
      </c>
      <c r="I28" t="n">
        <v>26</v>
      </c>
      <c r="J28" t="n">
        <v>150.76</v>
      </c>
      <c r="K28" t="n">
        <v>47.83</v>
      </c>
      <c r="L28" t="n">
        <v>7.5</v>
      </c>
      <c r="M28" t="n">
        <v>24</v>
      </c>
      <c r="N28" t="n">
        <v>25.43</v>
      </c>
      <c r="O28" t="n">
        <v>18827.77</v>
      </c>
      <c r="P28" t="n">
        <v>259.17</v>
      </c>
      <c r="Q28" t="n">
        <v>608.88</v>
      </c>
      <c r="R28" t="n">
        <v>62.74</v>
      </c>
      <c r="S28" t="n">
        <v>46.36</v>
      </c>
      <c r="T28" t="n">
        <v>7788.25</v>
      </c>
      <c r="U28" t="n">
        <v>0.74</v>
      </c>
      <c r="V28" t="n">
        <v>0.89</v>
      </c>
      <c r="W28" t="n">
        <v>9.220000000000001</v>
      </c>
      <c r="X28" t="n">
        <v>0.5</v>
      </c>
      <c r="Y28" t="n">
        <v>1</v>
      </c>
      <c r="Z28" t="n">
        <v>10</v>
      </c>
      <c r="AA28" t="n">
        <v>988.6142513723817</v>
      </c>
      <c r="AB28" t="n">
        <v>1352.665633310301</v>
      </c>
      <c r="AC28" t="n">
        <v>1223.569123745305</v>
      </c>
      <c r="AD28" t="n">
        <v>988614.2513723817</v>
      </c>
      <c r="AE28" t="n">
        <v>1352665.633310301</v>
      </c>
      <c r="AF28" t="n">
        <v>1.354743073159025e-06</v>
      </c>
      <c r="AG28" t="n">
        <v>34.9609375</v>
      </c>
      <c r="AH28" t="n">
        <v>1223569.123745305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3.7291</v>
      </c>
      <c r="E29" t="n">
        <v>26.82</v>
      </c>
      <c r="F29" t="n">
        <v>23.87</v>
      </c>
      <c r="G29" t="n">
        <v>57.28</v>
      </c>
      <c r="H29" t="n">
        <v>0.91</v>
      </c>
      <c r="I29" t="n">
        <v>25</v>
      </c>
      <c r="J29" t="n">
        <v>151.11</v>
      </c>
      <c r="K29" t="n">
        <v>47.83</v>
      </c>
      <c r="L29" t="n">
        <v>7.75</v>
      </c>
      <c r="M29" t="n">
        <v>23</v>
      </c>
      <c r="N29" t="n">
        <v>25.53</v>
      </c>
      <c r="O29" t="n">
        <v>18870.7</v>
      </c>
      <c r="P29" t="n">
        <v>258.65</v>
      </c>
      <c r="Q29" t="n">
        <v>608.85</v>
      </c>
      <c r="R29" t="n">
        <v>62.54</v>
      </c>
      <c r="S29" t="n">
        <v>46.36</v>
      </c>
      <c r="T29" t="n">
        <v>7691.02</v>
      </c>
      <c r="U29" t="n">
        <v>0.74</v>
      </c>
      <c r="V29" t="n">
        <v>0.89</v>
      </c>
      <c r="W29" t="n">
        <v>9.220000000000001</v>
      </c>
      <c r="X29" t="n">
        <v>0.49</v>
      </c>
      <c r="Y29" t="n">
        <v>1</v>
      </c>
      <c r="Z29" t="n">
        <v>10</v>
      </c>
      <c r="AA29" t="n">
        <v>987.2129368590712</v>
      </c>
      <c r="AB29" t="n">
        <v>1350.748292971556</v>
      </c>
      <c r="AC29" t="n">
        <v>1221.834771677486</v>
      </c>
      <c r="AD29" t="n">
        <v>987212.9368590711</v>
      </c>
      <c r="AE29" t="n">
        <v>1350748.292971556</v>
      </c>
      <c r="AF29" t="n">
        <v>1.356343435475963e-06</v>
      </c>
      <c r="AG29" t="n">
        <v>34.921875</v>
      </c>
      <c r="AH29" t="n">
        <v>1221834.771677486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3.7382</v>
      </c>
      <c r="E30" t="n">
        <v>26.75</v>
      </c>
      <c r="F30" t="n">
        <v>23.83</v>
      </c>
      <c r="G30" t="n">
        <v>59.57</v>
      </c>
      <c r="H30" t="n">
        <v>0.9399999999999999</v>
      </c>
      <c r="I30" t="n">
        <v>24</v>
      </c>
      <c r="J30" t="n">
        <v>151.46</v>
      </c>
      <c r="K30" t="n">
        <v>47.83</v>
      </c>
      <c r="L30" t="n">
        <v>8</v>
      </c>
      <c r="M30" t="n">
        <v>22</v>
      </c>
      <c r="N30" t="n">
        <v>25.63</v>
      </c>
      <c r="O30" t="n">
        <v>18913.66</v>
      </c>
      <c r="P30" t="n">
        <v>257.21</v>
      </c>
      <c r="Q30" t="n">
        <v>608.8200000000001</v>
      </c>
      <c r="R30" t="n">
        <v>61.47</v>
      </c>
      <c r="S30" t="n">
        <v>46.36</v>
      </c>
      <c r="T30" t="n">
        <v>7164.51</v>
      </c>
      <c r="U30" t="n">
        <v>0.75</v>
      </c>
      <c r="V30" t="n">
        <v>0.89</v>
      </c>
      <c r="W30" t="n">
        <v>9.220000000000001</v>
      </c>
      <c r="X30" t="n">
        <v>0.46</v>
      </c>
      <c r="Y30" t="n">
        <v>1</v>
      </c>
      <c r="Z30" t="n">
        <v>10</v>
      </c>
      <c r="AA30" t="n">
        <v>983.5176240244696</v>
      </c>
      <c r="AB30" t="n">
        <v>1345.692202925558</v>
      </c>
      <c r="AC30" t="n">
        <v>1217.261227769211</v>
      </c>
      <c r="AD30" t="n">
        <v>983517.6240244695</v>
      </c>
      <c r="AE30" t="n">
        <v>1345692.202925558</v>
      </c>
      <c r="AF30" t="n">
        <v>1.359653275722358e-06</v>
      </c>
      <c r="AG30" t="n">
        <v>34.83072916666666</v>
      </c>
      <c r="AH30" t="n">
        <v>1217261.227769211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3.7365</v>
      </c>
      <c r="E31" t="n">
        <v>26.76</v>
      </c>
      <c r="F31" t="n">
        <v>23.84</v>
      </c>
      <c r="G31" t="n">
        <v>59.6</v>
      </c>
      <c r="H31" t="n">
        <v>0.96</v>
      </c>
      <c r="I31" t="n">
        <v>24</v>
      </c>
      <c r="J31" t="n">
        <v>151.81</v>
      </c>
      <c r="K31" t="n">
        <v>47.83</v>
      </c>
      <c r="L31" t="n">
        <v>8.25</v>
      </c>
      <c r="M31" t="n">
        <v>22</v>
      </c>
      <c r="N31" t="n">
        <v>25.73</v>
      </c>
      <c r="O31" t="n">
        <v>18956.65</v>
      </c>
      <c r="P31" t="n">
        <v>256.85</v>
      </c>
      <c r="Q31" t="n">
        <v>608.86</v>
      </c>
      <c r="R31" t="n">
        <v>61.92</v>
      </c>
      <c r="S31" t="n">
        <v>46.36</v>
      </c>
      <c r="T31" t="n">
        <v>7386.89</v>
      </c>
      <c r="U31" t="n">
        <v>0.75</v>
      </c>
      <c r="V31" t="n">
        <v>0.89</v>
      </c>
      <c r="W31" t="n">
        <v>9.220000000000001</v>
      </c>
      <c r="X31" t="n">
        <v>0.47</v>
      </c>
      <c r="Y31" t="n">
        <v>1</v>
      </c>
      <c r="Z31" t="n">
        <v>10</v>
      </c>
      <c r="AA31" t="n">
        <v>983.3079833432955</v>
      </c>
      <c r="AB31" t="n">
        <v>1345.405363296881</v>
      </c>
      <c r="AC31" t="n">
        <v>1217.001763712113</v>
      </c>
      <c r="AD31" t="n">
        <v>983307.9833432955</v>
      </c>
      <c r="AE31" t="n">
        <v>1345405.363296881</v>
      </c>
      <c r="AF31" t="n">
        <v>1.359034953918087e-06</v>
      </c>
      <c r="AG31" t="n">
        <v>34.84375</v>
      </c>
      <c r="AH31" t="n">
        <v>1217001.763712113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3.7433</v>
      </c>
      <c r="E32" t="n">
        <v>26.71</v>
      </c>
      <c r="F32" t="n">
        <v>23.82</v>
      </c>
      <c r="G32" t="n">
        <v>62.14</v>
      </c>
      <c r="H32" t="n">
        <v>0.99</v>
      </c>
      <c r="I32" t="n">
        <v>23</v>
      </c>
      <c r="J32" t="n">
        <v>152.15</v>
      </c>
      <c r="K32" t="n">
        <v>47.83</v>
      </c>
      <c r="L32" t="n">
        <v>8.5</v>
      </c>
      <c r="M32" t="n">
        <v>21</v>
      </c>
      <c r="N32" t="n">
        <v>25.83</v>
      </c>
      <c r="O32" t="n">
        <v>18999.67</v>
      </c>
      <c r="P32" t="n">
        <v>256.15</v>
      </c>
      <c r="Q32" t="n">
        <v>608.87</v>
      </c>
      <c r="R32" t="n">
        <v>61.28</v>
      </c>
      <c r="S32" t="n">
        <v>46.36</v>
      </c>
      <c r="T32" t="n">
        <v>7072.4</v>
      </c>
      <c r="U32" t="n">
        <v>0.76</v>
      </c>
      <c r="V32" t="n">
        <v>0.89</v>
      </c>
      <c r="W32" t="n">
        <v>9.220000000000001</v>
      </c>
      <c r="X32" t="n">
        <v>0.45</v>
      </c>
      <c r="Y32" t="n">
        <v>1</v>
      </c>
      <c r="Z32" t="n">
        <v>10</v>
      </c>
      <c r="AA32" t="n">
        <v>981.1725679553635</v>
      </c>
      <c r="AB32" t="n">
        <v>1342.483593755235</v>
      </c>
      <c r="AC32" t="n">
        <v>1214.358843754792</v>
      </c>
      <c r="AD32" t="n">
        <v>981172.5679553635</v>
      </c>
      <c r="AE32" t="n">
        <v>1342483.593755235</v>
      </c>
      <c r="AF32" t="n">
        <v>1.361508241135173e-06</v>
      </c>
      <c r="AG32" t="n">
        <v>34.77864583333334</v>
      </c>
      <c r="AH32" t="n">
        <v>1214358.843754792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3.7519</v>
      </c>
      <c r="E33" t="n">
        <v>26.65</v>
      </c>
      <c r="F33" t="n">
        <v>23.79</v>
      </c>
      <c r="G33" t="n">
        <v>64.88</v>
      </c>
      <c r="H33" t="n">
        <v>1.02</v>
      </c>
      <c r="I33" t="n">
        <v>22</v>
      </c>
      <c r="J33" t="n">
        <v>152.5</v>
      </c>
      <c r="K33" t="n">
        <v>47.83</v>
      </c>
      <c r="L33" t="n">
        <v>8.75</v>
      </c>
      <c r="M33" t="n">
        <v>20</v>
      </c>
      <c r="N33" t="n">
        <v>25.93</v>
      </c>
      <c r="O33" t="n">
        <v>19042.73</v>
      </c>
      <c r="P33" t="n">
        <v>254.87</v>
      </c>
      <c r="Q33" t="n">
        <v>608.88</v>
      </c>
      <c r="R33" t="n">
        <v>60.38</v>
      </c>
      <c r="S33" t="n">
        <v>46.36</v>
      </c>
      <c r="T33" t="n">
        <v>6628.8</v>
      </c>
      <c r="U33" t="n">
        <v>0.77</v>
      </c>
      <c r="V33" t="n">
        <v>0.9</v>
      </c>
      <c r="W33" t="n">
        <v>9.210000000000001</v>
      </c>
      <c r="X33" t="n">
        <v>0.42</v>
      </c>
      <c r="Y33" t="n">
        <v>1</v>
      </c>
      <c r="Z33" t="n">
        <v>10</v>
      </c>
      <c r="AA33" t="n">
        <v>977.8780190561125</v>
      </c>
      <c r="AB33" t="n">
        <v>1337.97584660604</v>
      </c>
      <c r="AC33" t="n">
        <v>1210.281309666854</v>
      </c>
      <c r="AD33" t="n">
        <v>977878.0190561125</v>
      </c>
      <c r="AE33" t="n">
        <v>1337975.84660604</v>
      </c>
      <c r="AF33" t="n">
        <v>1.364636222027371e-06</v>
      </c>
      <c r="AG33" t="n">
        <v>34.70052083333334</v>
      </c>
      <c r="AH33" t="n">
        <v>1210281.309666854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3.7502</v>
      </c>
      <c r="E34" t="n">
        <v>26.67</v>
      </c>
      <c r="F34" t="n">
        <v>23.8</v>
      </c>
      <c r="G34" t="n">
        <v>64.91</v>
      </c>
      <c r="H34" t="n">
        <v>1.04</v>
      </c>
      <c r="I34" t="n">
        <v>22</v>
      </c>
      <c r="J34" t="n">
        <v>152.85</v>
      </c>
      <c r="K34" t="n">
        <v>47.83</v>
      </c>
      <c r="L34" t="n">
        <v>9</v>
      </c>
      <c r="M34" t="n">
        <v>20</v>
      </c>
      <c r="N34" t="n">
        <v>26.03</v>
      </c>
      <c r="O34" t="n">
        <v>19085.83</v>
      </c>
      <c r="P34" t="n">
        <v>254.24</v>
      </c>
      <c r="Q34" t="n">
        <v>608.9</v>
      </c>
      <c r="R34" t="n">
        <v>60.79</v>
      </c>
      <c r="S34" t="n">
        <v>46.36</v>
      </c>
      <c r="T34" t="n">
        <v>6832.19</v>
      </c>
      <c r="U34" t="n">
        <v>0.76</v>
      </c>
      <c r="V34" t="n">
        <v>0.9</v>
      </c>
      <c r="W34" t="n">
        <v>9.210000000000001</v>
      </c>
      <c r="X34" t="n">
        <v>0.43</v>
      </c>
      <c r="Y34" t="n">
        <v>1</v>
      </c>
      <c r="Z34" t="n">
        <v>10</v>
      </c>
      <c r="AA34" t="n">
        <v>977.2747876159942</v>
      </c>
      <c r="AB34" t="n">
        <v>1337.150478736977</v>
      </c>
      <c r="AC34" t="n">
        <v>1209.534713748803</v>
      </c>
      <c r="AD34" t="n">
        <v>977274.7876159942</v>
      </c>
      <c r="AE34" t="n">
        <v>1337150.478736978</v>
      </c>
      <c r="AF34" t="n">
        <v>1.364017900223099e-06</v>
      </c>
      <c r="AG34" t="n">
        <v>34.7265625</v>
      </c>
      <c r="AH34" t="n">
        <v>1209534.713748803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3.7579</v>
      </c>
      <c r="E35" t="n">
        <v>26.61</v>
      </c>
      <c r="F35" t="n">
        <v>23.78</v>
      </c>
      <c r="G35" t="n">
        <v>67.93000000000001</v>
      </c>
      <c r="H35" t="n">
        <v>1.07</v>
      </c>
      <c r="I35" t="n">
        <v>21</v>
      </c>
      <c r="J35" t="n">
        <v>153.2</v>
      </c>
      <c r="K35" t="n">
        <v>47.83</v>
      </c>
      <c r="L35" t="n">
        <v>9.25</v>
      </c>
      <c r="M35" t="n">
        <v>19</v>
      </c>
      <c r="N35" t="n">
        <v>26.12</v>
      </c>
      <c r="O35" t="n">
        <v>19128.96</v>
      </c>
      <c r="P35" t="n">
        <v>253.42</v>
      </c>
      <c r="Q35" t="n">
        <v>608.86</v>
      </c>
      <c r="R35" t="n">
        <v>60.08</v>
      </c>
      <c r="S35" t="n">
        <v>46.36</v>
      </c>
      <c r="T35" t="n">
        <v>6483.28</v>
      </c>
      <c r="U35" t="n">
        <v>0.77</v>
      </c>
      <c r="V35" t="n">
        <v>0.9</v>
      </c>
      <c r="W35" t="n">
        <v>9.210000000000001</v>
      </c>
      <c r="X35" t="n">
        <v>0.4</v>
      </c>
      <c r="Y35" t="n">
        <v>1</v>
      </c>
      <c r="Z35" t="n">
        <v>10</v>
      </c>
      <c r="AA35" t="n">
        <v>974.8571184370616</v>
      </c>
      <c r="AB35" t="n">
        <v>1333.842517106325</v>
      </c>
      <c r="AC35" t="n">
        <v>1206.542459333427</v>
      </c>
      <c r="AD35" t="n">
        <v>974857.1184370616</v>
      </c>
      <c r="AE35" t="n">
        <v>1333842.517106325</v>
      </c>
      <c r="AF35" t="n">
        <v>1.366818534277741e-06</v>
      </c>
      <c r="AG35" t="n">
        <v>34.6484375</v>
      </c>
      <c r="AH35" t="n">
        <v>1206542.459333427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3.7673</v>
      </c>
      <c r="E36" t="n">
        <v>26.54</v>
      </c>
      <c r="F36" t="n">
        <v>23.74</v>
      </c>
      <c r="G36" t="n">
        <v>71.20999999999999</v>
      </c>
      <c r="H36" t="n">
        <v>1.1</v>
      </c>
      <c r="I36" t="n">
        <v>20</v>
      </c>
      <c r="J36" t="n">
        <v>153.55</v>
      </c>
      <c r="K36" t="n">
        <v>47.83</v>
      </c>
      <c r="L36" t="n">
        <v>9.5</v>
      </c>
      <c r="M36" t="n">
        <v>18</v>
      </c>
      <c r="N36" t="n">
        <v>26.22</v>
      </c>
      <c r="O36" t="n">
        <v>19172.12</v>
      </c>
      <c r="P36" t="n">
        <v>252.14</v>
      </c>
      <c r="Q36" t="n">
        <v>608.8</v>
      </c>
      <c r="R36" t="n">
        <v>58.69</v>
      </c>
      <c r="S36" t="n">
        <v>46.36</v>
      </c>
      <c r="T36" t="n">
        <v>5792.94</v>
      </c>
      <c r="U36" t="n">
        <v>0.79</v>
      </c>
      <c r="V36" t="n">
        <v>0.9</v>
      </c>
      <c r="W36" t="n">
        <v>9.210000000000001</v>
      </c>
      <c r="X36" t="n">
        <v>0.37</v>
      </c>
      <c r="Y36" t="n">
        <v>1</v>
      </c>
      <c r="Z36" t="n">
        <v>10</v>
      </c>
      <c r="AA36" t="n">
        <v>971.4090544171731</v>
      </c>
      <c r="AB36" t="n">
        <v>1329.124723796465</v>
      </c>
      <c r="AC36" t="n">
        <v>1202.274925595596</v>
      </c>
      <c r="AD36" t="n">
        <v>971409.0544171731</v>
      </c>
      <c r="AE36" t="n">
        <v>1329124.723796465</v>
      </c>
      <c r="AF36" t="n">
        <v>1.370237490136654e-06</v>
      </c>
      <c r="AG36" t="n">
        <v>34.55729166666666</v>
      </c>
      <c r="AH36" t="n">
        <v>1202274.925595596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3.766</v>
      </c>
      <c r="E37" t="n">
        <v>26.55</v>
      </c>
      <c r="F37" t="n">
        <v>23.75</v>
      </c>
      <c r="G37" t="n">
        <v>71.23999999999999</v>
      </c>
      <c r="H37" t="n">
        <v>1.12</v>
      </c>
      <c r="I37" t="n">
        <v>20</v>
      </c>
      <c r="J37" t="n">
        <v>153.9</v>
      </c>
      <c r="K37" t="n">
        <v>47.83</v>
      </c>
      <c r="L37" t="n">
        <v>9.75</v>
      </c>
      <c r="M37" t="n">
        <v>18</v>
      </c>
      <c r="N37" t="n">
        <v>26.32</v>
      </c>
      <c r="O37" t="n">
        <v>19215.32</v>
      </c>
      <c r="P37" t="n">
        <v>251.91</v>
      </c>
      <c r="Q37" t="n">
        <v>608.79</v>
      </c>
      <c r="R37" t="n">
        <v>59.01</v>
      </c>
      <c r="S37" t="n">
        <v>46.36</v>
      </c>
      <c r="T37" t="n">
        <v>5950.68</v>
      </c>
      <c r="U37" t="n">
        <v>0.79</v>
      </c>
      <c r="V37" t="n">
        <v>0.9</v>
      </c>
      <c r="W37" t="n">
        <v>9.210000000000001</v>
      </c>
      <c r="X37" t="n">
        <v>0.38</v>
      </c>
      <c r="Y37" t="n">
        <v>1</v>
      </c>
      <c r="Z37" t="n">
        <v>10</v>
      </c>
      <c r="AA37" t="n">
        <v>971.3274366749739</v>
      </c>
      <c r="AB37" t="n">
        <v>1329.013050800868</v>
      </c>
      <c r="AC37" t="n">
        <v>1202.173910513964</v>
      </c>
      <c r="AD37" t="n">
        <v>971327.4366749739</v>
      </c>
      <c r="AE37" t="n">
        <v>1329013.050800868</v>
      </c>
      <c r="AF37" t="n">
        <v>1.369764655815741e-06</v>
      </c>
      <c r="AG37" t="n">
        <v>34.5703125</v>
      </c>
      <c r="AH37" t="n">
        <v>1202173.910513964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3.7737</v>
      </c>
      <c r="E38" t="n">
        <v>26.5</v>
      </c>
      <c r="F38" t="n">
        <v>23.72</v>
      </c>
      <c r="G38" t="n">
        <v>74.91</v>
      </c>
      <c r="H38" t="n">
        <v>1.15</v>
      </c>
      <c r="I38" t="n">
        <v>19</v>
      </c>
      <c r="J38" t="n">
        <v>154.25</v>
      </c>
      <c r="K38" t="n">
        <v>47.83</v>
      </c>
      <c r="L38" t="n">
        <v>10</v>
      </c>
      <c r="M38" t="n">
        <v>17</v>
      </c>
      <c r="N38" t="n">
        <v>26.43</v>
      </c>
      <c r="O38" t="n">
        <v>19258.55</v>
      </c>
      <c r="P38" t="n">
        <v>250.83</v>
      </c>
      <c r="Q38" t="n">
        <v>608.83</v>
      </c>
      <c r="R38" t="n">
        <v>58.31</v>
      </c>
      <c r="S38" t="n">
        <v>46.36</v>
      </c>
      <c r="T38" t="n">
        <v>5608.98</v>
      </c>
      <c r="U38" t="n">
        <v>0.79</v>
      </c>
      <c r="V38" t="n">
        <v>0.9</v>
      </c>
      <c r="W38" t="n">
        <v>9.210000000000001</v>
      </c>
      <c r="X38" t="n">
        <v>0.35</v>
      </c>
      <c r="Y38" t="n">
        <v>1</v>
      </c>
      <c r="Z38" t="n">
        <v>10</v>
      </c>
      <c r="AA38" t="n">
        <v>968.4885089648309</v>
      </c>
      <c r="AB38" t="n">
        <v>1325.128704663199</v>
      </c>
      <c r="AC38" t="n">
        <v>1198.66028091996</v>
      </c>
      <c r="AD38" t="n">
        <v>968488.5089648309</v>
      </c>
      <c r="AE38" t="n">
        <v>1325128.704663198</v>
      </c>
      <c r="AF38" t="n">
        <v>1.372565289870382e-06</v>
      </c>
      <c r="AG38" t="n">
        <v>34.50520833333334</v>
      </c>
      <c r="AH38" t="n">
        <v>1198660.28091996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3.7722</v>
      </c>
      <c r="E39" t="n">
        <v>26.51</v>
      </c>
      <c r="F39" t="n">
        <v>23.73</v>
      </c>
      <c r="G39" t="n">
        <v>74.94</v>
      </c>
      <c r="H39" t="n">
        <v>1.17</v>
      </c>
      <c r="I39" t="n">
        <v>19</v>
      </c>
      <c r="J39" t="n">
        <v>154.6</v>
      </c>
      <c r="K39" t="n">
        <v>47.83</v>
      </c>
      <c r="L39" t="n">
        <v>10.25</v>
      </c>
      <c r="M39" t="n">
        <v>17</v>
      </c>
      <c r="N39" t="n">
        <v>26.53</v>
      </c>
      <c r="O39" t="n">
        <v>19301.82</v>
      </c>
      <c r="P39" t="n">
        <v>250.41</v>
      </c>
      <c r="Q39" t="n">
        <v>608.92</v>
      </c>
      <c r="R39" t="n">
        <v>58.61</v>
      </c>
      <c r="S39" t="n">
        <v>46.36</v>
      </c>
      <c r="T39" t="n">
        <v>5758.36</v>
      </c>
      <c r="U39" t="n">
        <v>0.79</v>
      </c>
      <c r="V39" t="n">
        <v>0.9</v>
      </c>
      <c r="W39" t="n">
        <v>9.210000000000001</v>
      </c>
      <c r="X39" t="n">
        <v>0.36</v>
      </c>
      <c r="Y39" t="n">
        <v>1</v>
      </c>
      <c r="Z39" t="n">
        <v>10</v>
      </c>
      <c r="AA39" t="n">
        <v>968.1597179849305</v>
      </c>
      <c r="AB39" t="n">
        <v>1324.678838339265</v>
      </c>
      <c r="AC39" t="n">
        <v>1198.253349206591</v>
      </c>
      <c r="AD39" t="n">
        <v>968159.7179849305</v>
      </c>
      <c r="AE39" t="n">
        <v>1324678.838339265</v>
      </c>
      <c r="AF39" t="n">
        <v>1.37201971180779e-06</v>
      </c>
      <c r="AG39" t="n">
        <v>34.51822916666666</v>
      </c>
      <c r="AH39" t="n">
        <v>1198253.349206591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3.7793</v>
      </c>
      <c r="E40" t="n">
        <v>26.46</v>
      </c>
      <c r="F40" t="n">
        <v>23.71</v>
      </c>
      <c r="G40" t="n">
        <v>79.04000000000001</v>
      </c>
      <c r="H40" t="n">
        <v>1.2</v>
      </c>
      <c r="I40" t="n">
        <v>18</v>
      </c>
      <c r="J40" t="n">
        <v>154.95</v>
      </c>
      <c r="K40" t="n">
        <v>47.83</v>
      </c>
      <c r="L40" t="n">
        <v>10.5</v>
      </c>
      <c r="M40" t="n">
        <v>16</v>
      </c>
      <c r="N40" t="n">
        <v>26.63</v>
      </c>
      <c r="O40" t="n">
        <v>19345.12</v>
      </c>
      <c r="P40" t="n">
        <v>248.83</v>
      </c>
      <c r="Q40" t="n">
        <v>608.89</v>
      </c>
      <c r="R40" t="n">
        <v>57.99</v>
      </c>
      <c r="S40" t="n">
        <v>46.36</v>
      </c>
      <c r="T40" t="n">
        <v>5453.56</v>
      </c>
      <c r="U40" t="n">
        <v>0.8</v>
      </c>
      <c r="V40" t="n">
        <v>0.9</v>
      </c>
      <c r="W40" t="n">
        <v>9.210000000000001</v>
      </c>
      <c r="X40" t="n">
        <v>0.34</v>
      </c>
      <c r="Y40" t="n">
        <v>1</v>
      </c>
      <c r="Z40" t="n">
        <v>10</v>
      </c>
      <c r="AA40" t="n">
        <v>964.5925626646685</v>
      </c>
      <c r="AB40" t="n">
        <v>1319.798099058296</v>
      </c>
      <c r="AC40" t="n">
        <v>1193.838420832438</v>
      </c>
      <c r="AD40" t="n">
        <v>964592.5626646685</v>
      </c>
      <c r="AE40" t="n">
        <v>1319798.099058296</v>
      </c>
      <c r="AF40" t="n">
        <v>1.374602114637395e-06</v>
      </c>
      <c r="AG40" t="n">
        <v>34.453125</v>
      </c>
      <c r="AH40" t="n">
        <v>1193838.420832438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3.7812</v>
      </c>
      <c r="E41" t="n">
        <v>26.45</v>
      </c>
      <c r="F41" t="n">
        <v>23.7</v>
      </c>
      <c r="G41" t="n">
        <v>78.98999999999999</v>
      </c>
      <c r="H41" t="n">
        <v>1.23</v>
      </c>
      <c r="I41" t="n">
        <v>18</v>
      </c>
      <c r="J41" t="n">
        <v>155.31</v>
      </c>
      <c r="K41" t="n">
        <v>47.83</v>
      </c>
      <c r="L41" t="n">
        <v>10.75</v>
      </c>
      <c r="M41" t="n">
        <v>16</v>
      </c>
      <c r="N41" t="n">
        <v>26.73</v>
      </c>
      <c r="O41" t="n">
        <v>19388.45</v>
      </c>
      <c r="P41" t="n">
        <v>248.9</v>
      </c>
      <c r="Q41" t="n">
        <v>608.84</v>
      </c>
      <c r="R41" t="n">
        <v>57.38</v>
      </c>
      <c r="S41" t="n">
        <v>46.36</v>
      </c>
      <c r="T41" t="n">
        <v>5147.47</v>
      </c>
      <c r="U41" t="n">
        <v>0.8100000000000001</v>
      </c>
      <c r="V41" t="n">
        <v>0.9</v>
      </c>
      <c r="W41" t="n">
        <v>9.210000000000001</v>
      </c>
      <c r="X41" t="n">
        <v>0.33</v>
      </c>
      <c r="Y41" t="n">
        <v>1</v>
      </c>
      <c r="Z41" t="n">
        <v>10</v>
      </c>
      <c r="AA41" t="n">
        <v>964.3632455615336</v>
      </c>
      <c r="AB41" t="n">
        <v>1319.484337281031</v>
      </c>
      <c r="AC41" t="n">
        <v>1193.554604038827</v>
      </c>
      <c r="AD41" t="n">
        <v>964363.2455615336</v>
      </c>
      <c r="AE41" t="n">
        <v>1319484.337281031</v>
      </c>
      <c r="AF41" t="n">
        <v>1.375293180183346e-06</v>
      </c>
      <c r="AG41" t="n">
        <v>34.44010416666666</v>
      </c>
      <c r="AH41" t="n">
        <v>1193554.604038827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3.7783</v>
      </c>
      <c r="E42" t="n">
        <v>26.47</v>
      </c>
      <c r="F42" t="n">
        <v>23.72</v>
      </c>
      <c r="G42" t="n">
        <v>79.06</v>
      </c>
      <c r="H42" t="n">
        <v>1.25</v>
      </c>
      <c r="I42" t="n">
        <v>18</v>
      </c>
      <c r="J42" t="n">
        <v>155.66</v>
      </c>
      <c r="K42" t="n">
        <v>47.83</v>
      </c>
      <c r="L42" t="n">
        <v>11</v>
      </c>
      <c r="M42" t="n">
        <v>16</v>
      </c>
      <c r="N42" t="n">
        <v>26.83</v>
      </c>
      <c r="O42" t="n">
        <v>19431.82</v>
      </c>
      <c r="P42" t="n">
        <v>247.12</v>
      </c>
      <c r="Q42" t="n">
        <v>608.8200000000001</v>
      </c>
      <c r="R42" t="n">
        <v>57.96</v>
      </c>
      <c r="S42" t="n">
        <v>46.36</v>
      </c>
      <c r="T42" t="n">
        <v>5438.17</v>
      </c>
      <c r="U42" t="n">
        <v>0.8</v>
      </c>
      <c r="V42" t="n">
        <v>0.9</v>
      </c>
      <c r="W42" t="n">
        <v>9.210000000000001</v>
      </c>
      <c r="X42" t="n">
        <v>0.35</v>
      </c>
      <c r="Y42" t="n">
        <v>1</v>
      </c>
      <c r="Z42" t="n">
        <v>10</v>
      </c>
      <c r="AA42" t="n">
        <v>962.3359109856757</v>
      </c>
      <c r="AB42" t="n">
        <v>1316.710448674652</v>
      </c>
      <c r="AC42" t="n">
        <v>1191.045451467864</v>
      </c>
      <c r="AD42" t="n">
        <v>962335.9109856756</v>
      </c>
      <c r="AE42" t="n">
        <v>1316710.448674652</v>
      </c>
      <c r="AF42" t="n">
        <v>1.374238395929e-06</v>
      </c>
      <c r="AG42" t="n">
        <v>34.46614583333334</v>
      </c>
      <c r="AH42" t="n">
        <v>1191045.451467864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3.7876</v>
      </c>
      <c r="E43" t="n">
        <v>26.4</v>
      </c>
      <c r="F43" t="n">
        <v>23.68</v>
      </c>
      <c r="G43" t="n">
        <v>83.59</v>
      </c>
      <c r="H43" t="n">
        <v>1.28</v>
      </c>
      <c r="I43" t="n">
        <v>17</v>
      </c>
      <c r="J43" t="n">
        <v>156.01</v>
      </c>
      <c r="K43" t="n">
        <v>47.83</v>
      </c>
      <c r="L43" t="n">
        <v>11.25</v>
      </c>
      <c r="M43" t="n">
        <v>15</v>
      </c>
      <c r="N43" t="n">
        <v>26.93</v>
      </c>
      <c r="O43" t="n">
        <v>19475.23</v>
      </c>
      <c r="P43" t="n">
        <v>246.77</v>
      </c>
      <c r="Q43" t="n">
        <v>608.8099999999999</v>
      </c>
      <c r="R43" t="n">
        <v>56.99</v>
      </c>
      <c r="S43" t="n">
        <v>46.36</v>
      </c>
      <c r="T43" t="n">
        <v>4958.52</v>
      </c>
      <c r="U43" t="n">
        <v>0.8100000000000001</v>
      </c>
      <c r="V43" t="n">
        <v>0.9</v>
      </c>
      <c r="W43" t="n">
        <v>9.210000000000001</v>
      </c>
      <c r="X43" t="n">
        <v>0.31</v>
      </c>
      <c r="Y43" t="n">
        <v>1</v>
      </c>
      <c r="Z43" t="n">
        <v>10</v>
      </c>
      <c r="AA43" t="n">
        <v>960.2868734494264</v>
      </c>
      <c r="AB43" t="n">
        <v>1313.9068651204</v>
      </c>
      <c r="AC43" t="n">
        <v>1188.509437993175</v>
      </c>
      <c r="AD43" t="n">
        <v>960286.8734494264</v>
      </c>
      <c r="AE43" t="n">
        <v>1313906.8651204</v>
      </c>
      <c r="AF43" t="n">
        <v>1.377620979917074e-06</v>
      </c>
      <c r="AG43" t="n">
        <v>34.375</v>
      </c>
      <c r="AH43" t="n">
        <v>1188509.437993175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3.7858</v>
      </c>
      <c r="E44" t="n">
        <v>26.41</v>
      </c>
      <c r="F44" t="n">
        <v>23.7</v>
      </c>
      <c r="G44" t="n">
        <v>83.63</v>
      </c>
      <c r="H44" t="n">
        <v>1.3</v>
      </c>
      <c r="I44" t="n">
        <v>17</v>
      </c>
      <c r="J44" t="n">
        <v>156.36</v>
      </c>
      <c r="K44" t="n">
        <v>47.83</v>
      </c>
      <c r="L44" t="n">
        <v>11.5</v>
      </c>
      <c r="M44" t="n">
        <v>15</v>
      </c>
      <c r="N44" t="n">
        <v>27.03</v>
      </c>
      <c r="O44" t="n">
        <v>19518.67</v>
      </c>
      <c r="P44" t="n">
        <v>246.38</v>
      </c>
      <c r="Q44" t="n">
        <v>608.83</v>
      </c>
      <c r="R44" t="n">
        <v>57.42</v>
      </c>
      <c r="S44" t="n">
        <v>46.36</v>
      </c>
      <c r="T44" t="n">
        <v>5173.94</v>
      </c>
      <c r="U44" t="n">
        <v>0.8100000000000001</v>
      </c>
      <c r="V44" t="n">
        <v>0.9</v>
      </c>
      <c r="W44" t="n">
        <v>9.210000000000001</v>
      </c>
      <c r="X44" t="n">
        <v>0.32</v>
      </c>
      <c r="Y44" t="n">
        <v>1</v>
      </c>
      <c r="Z44" t="n">
        <v>10</v>
      </c>
      <c r="AA44" t="n">
        <v>960.1084803201232</v>
      </c>
      <c r="AB44" t="n">
        <v>1313.662779770738</v>
      </c>
      <c r="AC44" t="n">
        <v>1188.288647806709</v>
      </c>
      <c r="AD44" t="n">
        <v>960108.4803201233</v>
      </c>
      <c r="AE44" t="n">
        <v>1313662.779770738</v>
      </c>
      <c r="AF44" t="n">
        <v>1.376966286241963e-06</v>
      </c>
      <c r="AG44" t="n">
        <v>34.38802083333334</v>
      </c>
      <c r="AH44" t="n">
        <v>1188288.647806709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3.7947</v>
      </c>
      <c r="E45" t="n">
        <v>26.35</v>
      </c>
      <c r="F45" t="n">
        <v>23.66</v>
      </c>
      <c r="G45" t="n">
        <v>88.73</v>
      </c>
      <c r="H45" t="n">
        <v>1.33</v>
      </c>
      <c r="I45" t="n">
        <v>16</v>
      </c>
      <c r="J45" t="n">
        <v>156.71</v>
      </c>
      <c r="K45" t="n">
        <v>47.83</v>
      </c>
      <c r="L45" t="n">
        <v>11.75</v>
      </c>
      <c r="M45" t="n">
        <v>14</v>
      </c>
      <c r="N45" t="n">
        <v>27.14</v>
      </c>
      <c r="O45" t="n">
        <v>19562.15</v>
      </c>
      <c r="P45" t="n">
        <v>245.09</v>
      </c>
      <c r="Q45" t="n">
        <v>608.8099999999999</v>
      </c>
      <c r="R45" t="n">
        <v>56.42</v>
      </c>
      <c r="S45" t="n">
        <v>46.36</v>
      </c>
      <c r="T45" t="n">
        <v>4676.02</v>
      </c>
      <c r="U45" t="n">
        <v>0.82</v>
      </c>
      <c r="V45" t="n">
        <v>0.9</v>
      </c>
      <c r="W45" t="n">
        <v>9.199999999999999</v>
      </c>
      <c r="X45" t="n">
        <v>0.29</v>
      </c>
      <c r="Y45" t="n">
        <v>1</v>
      </c>
      <c r="Z45" t="n">
        <v>10</v>
      </c>
      <c r="AA45" t="n">
        <v>948.6485823397858</v>
      </c>
      <c r="AB45" t="n">
        <v>1297.982841779023</v>
      </c>
      <c r="AC45" t="n">
        <v>1174.105181089992</v>
      </c>
      <c r="AD45" t="n">
        <v>948648.5823397858</v>
      </c>
      <c r="AE45" t="n">
        <v>1297982.841779023</v>
      </c>
      <c r="AF45" t="n">
        <v>1.380203382746679e-06</v>
      </c>
      <c r="AG45" t="n">
        <v>34.30989583333334</v>
      </c>
      <c r="AH45" t="n">
        <v>1174105.181089992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3.7919</v>
      </c>
      <c r="E46" t="n">
        <v>26.37</v>
      </c>
      <c r="F46" t="n">
        <v>23.68</v>
      </c>
      <c r="G46" t="n">
        <v>88.81</v>
      </c>
      <c r="H46" t="n">
        <v>1.35</v>
      </c>
      <c r="I46" t="n">
        <v>16</v>
      </c>
      <c r="J46" t="n">
        <v>157.07</v>
      </c>
      <c r="K46" t="n">
        <v>47.83</v>
      </c>
      <c r="L46" t="n">
        <v>12</v>
      </c>
      <c r="M46" t="n">
        <v>14</v>
      </c>
      <c r="N46" t="n">
        <v>27.24</v>
      </c>
      <c r="O46" t="n">
        <v>19605.66</v>
      </c>
      <c r="P46" t="n">
        <v>245.04</v>
      </c>
      <c r="Q46" t="n">
        <v>608.8</v>
      </c>
      <c r="R46" t="n">
        <v>56.99</v>
      </c>
      <c r="S46" t="n">
        <v>46.36</v>
      </c>
      <c r="T46" t="n">
        <v>4964.67</v>
      </c>
      <c r="U46" t="n">
        <v>0.8100000000000001</v>
      </c>
      <c r="V46" t="n">
        <v>0.9</v>
      </c>
      <c r="W46" t="n">
        <v>9.210000000000001</v>
      </c>
      <c r="X46" t="n">
        <v>0.31</v>
      </c>
      <c r="Y46" t="n">
        <v>1</v>
      </c>
      <c r="Z46" t="n">
        <v>10</v>
      </c>
      <c r="AA46" t="n">
        <v>957.2185206170776</v>
      </c>
      <c r="AB46" t="n">
        <v>1309.708609409007</v>
      </c>
      <c r="AC46" t="n">
        <v>1184.711857914589</v>
      </c>
      <c r="AD46" t="n">
        <v>957218.5206170776</v>
      </c>
      <c r="AE46" t="n">
        <v>1309708.609409007</v>
      </c>
      <c r="AF46" t="n">
        <v>1.379184970363172e-06</v>
      </c>
      <c r="AG46" t="n">
        <v>34.3359375</v>
      </c>
      <c r="AH46" t="n">
        <v>1184711.857914589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3.7908</v>
      </c>
      <c r="E47" t="n">
        <v>26.38</v>
      </c>
      <c r="F47" t="n">
        <v>23.69</v>
      </c>
      <c r="G47" t="n">
        <v>88.83</v>
      </c>
      <c r="H47" t="n">
        <v>1.38</v>
      </c>
      <c r="I47" t="n">
        <v>16</v>
      </c>
      <c r="J47" t="n">
        <v>157.42</v>
      </c>
      <c r="K47" t="n">
        <v>47.83</v>
      </c>
      <c r="L47" t="n">
        <v>12.25</v>
      </c>
      <c r="M47" t="n">
        <v>14</v>
      </c>
      <c r="N47" t="n">
        <v>27.34</v>
      </c>
      <c r="O47" t="n">
        <v>19649.2</v>
      </c>
      <c r="P47" t="n">
        <v>243.7</v>
      </c>
      <c r="Q47" t="n">
        <v>608.77</v>
      </c>
      <c r="R47" t="n">
        <v>57.4</v>
      </c>
      <c r="S47" t="n">
        <v>46.36</v>
      </c>
      <c r="T47" t="n">
        <v>5168.65</v>
      </c>
      <c r="U47" t="n">
        <v>0.8100000000000001</v>
      </c>
      <c r="V47" t="n">
        <v>0.9</v>
      </c>
      <c r="W47" t="n">
        <v>9.199999999999999</v>
      </c>
      <c r="X47" t="n">
        <v>0.32</v>
      </c>
      <c r="Y47" t="n">
        <v>1</v>
      </c>
      <c r="Z47" t="n">
        <v>10</v>
      </c>
      <c r="AA47" t="n">
        <v>955.5120659397403</v>
      </c>
      <c r="AB47" t="n">
        <v>1307.373762836007</v>
      </c>
      <c r="AC47" t="n">
        <v>1182.599845821538</v>
      </c>
      <c r="AD47" t="n">
        <v>955512.0659397403</v>
      </c>
      <c r="AE47" t="n">
        <v>1307373.762836007</v>
      </c>
      <c r="AF47" t="n">
        <v>1.378784879783938e-06</v>
      </c>
      <c r="AG47" t="n">
        <v>34.34895833333334</v>
      </c>
      <c r="AH47" t="n">
        <v>1182599.845821538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3.8005</v>
      </c>
      <c r="E48" t="n">
        <v>26.31</v>
      </c>
      <c r="F48" t="n">
        <v>23.65</v>
      </c>
      <c r="G48" t="n">
        <v>94.59999999999999</v>
      </c>
      <c r="H48" t="n">
        <v>1.4</v>
      </c>
      <c r="I48" t="n">
        <v>15</v>
      </c>
      <c r="J48" t="n">
        <v>157.77</v>
      </c>
      <c r="K48" t="n">
        <v>47.83</v>
      </c>
      <c r="L48" t="n">
        <v>12.5</v>
      </c>
      <c r="M48" t="n">
        <v>13</v>
      </c>
      <c r="N48" t="n">
        <v>27.45</v>
      </c>
      <c r="O48" t="n">
        <v>19692.79</v>
      </c>
      <c r="P48" t="n">
        <v>242.78</v>
      </c>
      <c r="Q48" t="n">
        <v>608.83</v>
      </c>
      <c r="R48" t="n">
        <v>56.11</v>
      </c>
      <c r="S48" t="n">
        <v>46.36</v>
      </c>
      <c r="T48" t="n">
        <v>4529.93</v>
      </c>
      <c r="U48" t="n">
        <v>0.83</v>
      </c>
      <c r="V48" t="n">
        <v>0.9</v>
      </c>
      <c r="W48" t="n">
        <v>9.199999999999999</v>
      </c>
      <c r="X48" t="n">
        <v>0.28</v>
      </c>
      <c r="Y48" t="n">
        <v>1</v>
      </c>
      <c r="Z48" t="n">
        <v>10</v>
      </c>
      <c r="AA48" t="n">
        <v>944.4901385916085</v>
      </c>
      <c r="AB48" t="n">
        <v>1292.293075585176</v>
      </c>
      <c r="AC48" t="n">
        <v>1168.958438196049</v>
      </c>
      <c r="AD48" t="n">
        <v>944490.1385916085</v>
      </c>
      <c r="AE48" t="n">
        <v>1292293.075585176</v>
      </c>
      <c r="AF48" t="n">
        <v>1.38231295125537e-06</v>
      </c>
      <c r="AG48" t="n">
        <v>34.2578125</v>
      </c>
      <c r="AH48" t="n">
        <v>1168958.43819605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3.8014</v>
      </c>
      <c r="E49" t="n">
        <v>26.31</v>
      </c>
      <c r="F49" t="n">
        <v>23.64</v>
      </c>
      <c r="G49" t="n">
        <v>94.58</v>
      </c>
      <c r="H49" t="n">
        <v>1.43</v>
      </c>
      <c r="I49" t="n">
        <v>15</v>
      </c>
      <c r="J49" t="n">
        <v>158.13</v>
      </c>
      <c r="K49" t="n">
        <v>47.83</v>
      </c>
      <c r="L49" t="n">
        <v>12.75</v>
      </c>
      <c r="M49" t="n">
        <v>13</v>
      </c>
      <c r="N49" t="n">
        <v>27.55</v>
      </c>
      <c r="O49" t="n">
        <v>19736.4</v>
      </c>
      <c r="P49" t="n">
        <v>242.54</v>
      </c>
      <c r="Q49" t="n">
        <v>608.8200000000001</v>
      </c>
      <c r="R49" t="n">
        <v>55.86</v>
      </c>
      <c r="S49" t="n">
        <v>46.36</v>
      </c>
      <c r="T49" t="n">
        <v>4403.18</v>
      </c>
      <c r="U49" t="n">
        <v>0.83</v>
      </c>
      <c r="V49" t="n">
        <v>0.9</v>
      </c>
      <c r="W49" t="n">
        <v>9.199999999999999</v>
      </c>
      <c r="X49" t="n">
        <v>0.27</v>
      </c>
      <c r="Y49" t="n">
        <v>1</v>
      </c>
      <c r="Z49" t="n">
        <v>10</v>
      </c>
      <c r="AA49" t="n">
        <v>943.9580534589379</v>
      </c>
      <c r="AB49" t="n">
        <v>1291.565053232717</v>
      </c>
      <c r="AC49" t="n">
        <v>1168.299897275123</v>
      </c>
      <c r="AD49" t="n">
        <v>943958.0534589379</v>
      </c>
      <c r="AE49" t="n">
        <v>1291565.053232717</v>
      </c>
      <c r="AF49" t="n">
        <v>1.382640298092925e-06</v>
      </c>
      <c r="AG49" t="n">
        <v>34.2578125</v>
      </c>
      <c r="AH49" t="n">
        <v>1168299.897275123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3.7994</v>
      </c>
      <c r="E50" t="n">
        <v>26.32</v>
      </c>
      <c r="F50" t="n">
        <v>23.66</v>
      </c>
      <c r="G50" t="n">
        <v>94.63</v>
      </c>
      <c r="H50" t="n">
        <v>1.45</v>
      </c>
      <c r="I50" t="n">
        <v>15</v>
      </c>
      <c r="J50" t="n">
        <v>158.48</v>
      </c>
      <c r="K50" t="n">
        <v>47.83</v>
      </c>
      <c r="L50" t="n">
        <v>13</v>
      </c>
      <c r="M50" t="n">
        <v>13</v>
      </c>
      <c r="N50" t="n">
        <v>27.65</v>
      </c>
      <c r="O50" t="n">
        <v>19780.06</v>
      </c>
      <c r="P50" t="n">
        <v>241.4</v>
      </c>
      <c r="Q50" t="n">
        <v>608.8099999999999</v>
      </c>
      <c r="R50" t="n">
        <v>56.23</v>
      </c>
      <c r="S50" t="n">
        <v>46.36</v>
      </c>
      <c r="T50" t="n">
        <v>4586.35</v>
      </c>
      <c r="U50" t="n">
        <v>0.82</v>
      </c>
      <c r="V50" t="n">
        <v>0.9</v>
      </c>
      <c r="W50" t="n">
        <v>9.199999999999999</v>
      </c>
      <c r="X50" t="n">
        <v>0.29</v>
      </c>
      <c r="Y50" t="n">
        <v>1</v>
      </c>
      <c r="Z50" t="n">
        <v>10</v>
      </c>
      <c r="AA50" t="n">
        <v>942.7289213498246</v>
      </c>
      <c r="AB50" t="n">
        <v>1289.883300455547</v>
      </c>
      <c r="AC50" t="n">
        <v>1166.778648622651</v>
      </c>
      <c r="AD50" t="n">
        <v>942728.9213498246</v>
      </c>
      <c r="AE50" t="n">
        <v>1289883.300455547</v>
      </c>
      <c r="AF50" t="n">
        <v>1.381912860676135e-06</v>
      </c>
      <c r="AG50" t="n">
        <v>34.27083333333334</v>
      </c>
      <c r="AH50" t="n">
        <v>1166778.648622651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3.8086</v>
      </c>
      <c r="E51" t="n">
        <v>26.26</v>
      </c>
      <c r="F51" t="n">
        <v>23.62</v>
      </c>
      <c r="G51" t="n">
        <v>101.24</v>
      </c>
      <c r="H51" t="n">
        <v>1.48</v>
      </c>
      <c r="I51" t="n">
        <v>14</v>
      </c>
      <c r="J51" t="n">
        <v>158.84</v>
      </c>
      <c r="K51" t="n">
        <v>47.83</v>
      </c>
      <c r="L51" t="n">
        <v>13.25</v>
      </c>
      <c r="M51" t="n">
        <v>12</v>
      </c>
      <c r="N51" t="n">
        <v>27.76</v>
      </c>
      <c r="O51" t="n">
        <v>19823.75</v>
      </c>
      <c r="P51" t="n">
        <v>239.89</v>
      </c>
      <c r="Q51" t="n">
        <v>608.86</v>
      </c>
      <c r="R51" t="n">
        <v>55.33</v>
      </c>
      <c r="S51" t="n">
        <v>46.36</v>
      </c>
      <c r="T51" t="n">
        <v>4142.83</v>
      </c>
      <c r="U51" t="n">
        <v>0.84</v>
      </c>
      <c r="V51" t="n">
        <v>0.9</v>
      </c>
      <c r="W51" t="n">
        <v>9.199999999999999</v>
      </c>
      <c r="X51" t="n">
        <v>0.25</v>
      </c>
      <c r="Y51" t="n">
        <v>1</v>
      </c>
      <c r="Z51" t="n">
        <v>10</v>
      </c>
      <c r="AA51" t="n">
        <v>939.0750468620134</v>
      </c>
      <c r="AB51" t="n">
        <v>1284.883908183758</v>
      </c>
      <c r="AC51" t="n">
        <v>1162.256391332591</v>
      </c>
      <c r="AD51" t="n">
        <v>939075.0468620134</v>
      </c>
      <c r="AE51" t="n">
        <v>1284883.908183758</v>
      </c>
      <c r="AF51" t="n">
        <v>1.38525907279337e-06</v>
      </c>
      <c r="AG51" t="n">
        <v>34.19270833333334</v>
      </c>
      <c r="AH51" t="n">
        <v>1162256.391332591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3.8085</v>
      </c>
      <c r="E52" t="n">
        <v>26.26</v>
      </c>
      <c r="F52" t="n">
        <v>23.62</v>
      </c>
      <c r="G52" t="n">
        <v>101.25</v>
      </c>
      <c r="H52" t="n">
        <v>1.5</v>
      </c>
      <c r="I52" t="n">
        <v>14</v>
      </c>
      <c r="J52" t="n">
        <v>159.19</v>
      </c>
      <c r="K52" t="n">
        <v>47.83</v>
      </c>
      <c r="L52" t="n">
        <v>13.5</v>
      </c>
      <c r="M52" t="n">
        <v>12</v>
      </c>
      <c r="N52" t="n">
        <v>27.86</v>
      </c>
      <c r="O52" t="n">
        <v>19867.59</v>
      </c>
      <c r="P52" t="n">
        <v>239.93</v>
      </c>
      <c r="Q52" t="n">
        <v>608.87</v>
      </c>
      <c r="R52" t="n">
        <v>55.05</v>
      </c>
      <c r="S52" t="n">
        <v>46.36</v>
      </c>
      <c r="T52" t="n">
        <v>4002.8</v>
      </c>
      <c r="U52" t="n">
        <v>0.84</v>
      </c>
      <c r="V52" t="n">
        <v>0.9</v>
      </c>
      <c r="W52" t="n">
        <v>9.199999999999999</v>
      </c>
      <c r="X52" t="n">
        <v>0.25</v>
      </c>
      <c r="Y52" t="n">
        <v>1</v>
      </c>
      <c r="Z52" t="n">
        <v>10</v>
      </c>
      <c r="AA52" t="n">
        <v>939.145416999038</v>
      </c>
      <c r="AB52" t="n">
        <v>1284.980191709746</v>
      </c>
      <c r="AC52" t="n">
        <v>1162.343485693993</v>
      </c>
      <c r="AD52" t="n">
        <v>939145.4169990381</v>
      </c>
      <c r="AE52" t="n">
        <v>1284980.191709746</v>
      </c>
      <c r="AF52" t="n">
        <v>1.38522270092253e-06</v>
      </c>
      <c r="AG52" t="n">
        <v>34.19270833333334</v>
      </c>
      <c r="AH52" t="n">
        <v>1162343.485693994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3.81</v>
      </c>
      <c r="E53" t="n">
        <v>26.25</v>
      </c>
      <c r="F53" t="n">
        <v>23.61</v>
      </c>
      <c r="G53" t="n">
        <v>101.2</v>
      </c>
      <c r="H53" t="n">
        <v>1.53</v>
      </c>
      <c r="I53" t="n">
        <v>14</v>
      </c>
      <c r="J53" t="n">
        <v>159.55</v>
      </c>
      <c r="K53" t="n">
        <v>47.83</v>
      </c>
      <c r="L53" t="n">
        <v>13.75</v>
      </c>
      <c r="M53" t="n">
        <v>12</v>
      </c>
      <c r="N53" t="n">
        <v>27.97</v>
      </c>
      <c r="O53" t="n">
        <v>19911.36</v>
      </c>
      <c r="P53" t="n">
        <v>239.06</v>
      </c>
      <c r="Q53" t="n">
        <v>608.78</v>
      </c>
      <c r="R53" t="n">
        <v>54.98</v>
      </c>
      <c r="S53" t="n">
        <v>46.36</v>
      </c>
      <c r="T53" t="n">
        <v>3967.2</v>
      </c>
      <c r="U53" t="n">
        <v>0.84</v>
      </c>
      <c r="V53" t="n">
        <v>0.9</v>
      </c>
      <c r="W53" t="n">
        <v>9.199999999999999</v>
      </c>
      <c r="X53" t="n">
        <v>0.24</v>
      </c>
      <c r="Y53" t="n">
        <v>1</v>
      </c>
      <c r="Z53" t="n">
        <v>10</v>
      </c>
      <c r="AA53" t="n">
        <v>937.6366788787637</v>
      </c>
      <c r="AB53" t="n">
        <v>1282.915869652759</v>
      </c>
      <c r="AC53" t="n">
        <v>1160.476179636831</v>
      </c>
      <c r="AD53" t="n">
        <v>937636.6788787637</v>
      </c>
      <c r="AE53" t="n">
        <v>1282915.869652759</v>
      </c>
      <c r="AF53" t="n">
        <v>1.385768278985123e-06</v>
      </c>
      <c r="AG53" t="n">
        <v>34.1796875</v>
      </c>
      <c r="AH53" t="n">
        <v>1160476.179636831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3.8071</v>
      </c>
      <c r="E54" t="n">
        <v>26.27</v>
      </c>
      <c r="F54" t="n">
        <v>23.63</v>
      </c>
      <c r="G54" t="n">
        <v>101.29</v>
      </c>
      <c r="H54" t="n">
        <v>1.55</v>
      </c>
      <c r="I54" t="n">
        <v>14</v>
      </c>
      <c r="J54" t="n">
        <v>159.9</v>
      </c>
      <c r="K54" t="n">
        <v>47.83</v>
      </c>
      <c r="L54" t="n">
        <v>14</v>
      </c>
      <c r="M54" t="n">
        <v>12</v>
      </c>
      <c r="N54" t="n">
        <v>28.07</v>
      </c>
      <c r="O54" t="n">
        <v>19955.16</v>
      </c>
      <c r="P54" t="n">
        <v>237.84</v>
      </c>
      <c r="Q54" t="n">
        <v>608.85</v>
      </c>
      <c r="R54" t="n">
        <v>55.58</v>
      </c>
      <c r="S54" t="n">
        <v>46.36</v>
      </c>
      <c r="T54" t="n">
        <v>4266.82</v>
      </c>
      <c r="U54" t="n">
        <v>0.83</v>
      </c>
      <c r="V54" t="n">
        <v>0.9</v>
      </c>
      <c r="W54" t="n">
        <v>9.199999999999999</v>
      </c>
      <c r="X54" t="n">
        <v>0.26</v>
      </c>
      <c r="Y54" t="n">
        <v>1</v>
      </c>
      <c r="Z54" t="n">
        <v>10</v>
      </c>
      <c r="AA54" t="n">
        <v>936.4109896183161</v>
      </c>
      <c r="AB54" t="n">
        <v>1281.23882753302</v>
      </c>
      <c r="AC54" t="n">
        <v>1158.959192063257</v>
      </c>
      <c r="AD54" t="n">
        <v>936410.9896183161</v>
      </c>
      <c r="AE54" t="n">
        <v>1281238.82753302</v>
      </c>
      <c r="AF54" t="n">
        <v>1.384713494730777e-06</v>
      </c>
      <c r="AG54" t="n">
        <v>34.20572916666666</v>
      </c>
      <c r="AH54" t="n">
        <v>1158959.192063257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3.8139</v>
      </c>
      <c r="E55" t="n">
        <v>26.22</v>
      </c>
      <c r="F55" t="n">
        <v>23.62</v>
      </c>
      <c r="G55" t="n">
        <v>109</v>
      </c>
      <c r="H55" t="n">
        <v>1.58</v>
      </c>
      <c r="I55" t="n">
        <v>13</v>
      </c>
      <c r="J55" t="n">
        <v>160.26</v>
      </c>
      <c r="K55" t="n">
        <v>47.83</v>
      </c>
      <c r="L55" t="n">
        <v>14.25</v>
      </c>
      <c r="M55" t="n">
        <v>11</v>
      </c>
      <c r="N55" t="n">
        <v>28.18</v>
      </c>
      <c r="O55" t="n">
        <v>19998.99</v>
      </c>
      <c r="P55" t="n">
        <v>237.26</v>
      </c>
      <c r="Q55" t="n">
        <v>608.77</v>
      </c>
      <c r="R55" t="n">
        <v>54.92</v>
      </c>
      <c r="S55" t="n">
        <v>46.36</v>
      </c>
      <c r="T55" t="n">
        <v>3943.12</v>
      </c>
      <c r="U55" t="n">
        <v>0.84</v>
      </c>
      <c r="V55" t="n">
        <v>0.9</v>
      </c>
      <c r="W55" t="n">
        <v>9.199999999999999</v>
      </c>
      <c r="X55" t="n">
        <v>0.24</v>
      </c>
      <c r="Y55" t="n">
        <v>1</v>
      </c>
      <c r="Z55" t="n">
        <v>10</v>
      </c>
      <c r="AA55" t="n">
        <v>934.6230040154225</v>
      </c>
      <c r="AB55" t="n">
        <v>1278.792426750783</v>
      </c>
      <c r="AC55" t="n">
        <v>1156.746272338131</v>
      </c>
      <c r="AD55" t="n">
        <v>934623.0040154224</v>
      </c>
      <c r="AE55" t="n">
        <v>1278792.426750783</v>
      </c>
      <c r="AF55" t="n">
        <v>1.387186781947863e-06</v>
      </c>
      <c r="AG55" t="n">
        <v>34.140625</v>
      </c>
      <c r="AH55" t="n">
        <v>1156746.272338131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3.8149</v>
      </c>
      <c r="E56" t="n">
        <v>26.21</v>
      </c>
      <c r="F56" t="n">
        <v>23.61</v>
      </c>
      <c r="G56" t="n">
        <v>108.96</v>
      </c>
      <c r="H56" t="n">
        <v>1.6</v>
      </c>
      <c r="I56" t="n">
        <v>13</v>
      </c>
      <c r="J56" t="n">
        <v>160.61</v>
      </c>
      <c r="K56" t="n">
        <v>47.83</v>
      </c>
      <c r="L56" t="n">
        <v>14.5</v>
      </c>
      <c r="M56" t="n">
        <v>11</v>
      </c>
      <c r="N56" t="n">
        <v>28.28</v>
      </c>
      <c r="O56" t="n">
        <v>20042.86</v>
      </c>
      <c r="P56" t="n">
        <v>236.72</v>
      </c>
      <c r="Q56" t="n">
        <v>608.8</v>
      </c>
      <c r="R56" t="n">
        <v>54.84</v>
      </c>
      <c r="S56" t="n">
        <v>46.36</v>
      </c>
      <c r="T56" t="n">
        <v>3903.93</v>
      </c>
      <c r="U56" t="n">
        <v>0.85</v>
      </c>
      <c r="V56" t="n">
        <v>0.9</v>
      </c>
      <c r="W56" t="n">
        <v>9.199999999999999</v>
      </c>
      <c r="X56" t="n">
        <v>0.24</v>
      </c>
      <c r="Y56" t="n">
        <v>1</v>
      </c>
      <c r="Z56" t="n">
        <v>10</v>
      </c>
      <c r="AA56" t="n">
        <v>933.6541039938754</v>
      </c>
      <c r="AB56" t="n">
        <v>1277.466734996451</v>
      </c>
      <c r="AC56" t="n">
        <v>1155.547102744212</v>
      </c>
      <c r="AD56" t="n">
        <v>933654.1039938754</v>
      </c>
      <c r="AE56" t="n">
        <v>1277466.734996451</v>
      </c>
      <c r="AF56" t="n">
        <v>1.387550500656259e-06</v>
      </c>
      <c r="AG56" t="n">
        <v>34.12760416666666</v>
      </c>
      <c r="AH56" t="n">
        <v>1155547.102744212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3.8157</v>
      </c>
      <c r="E57" t="n">
        <v>26.21</v>
      </c>
      <c r="F57" t="n">
        <v>23.6</v>
      </c>
      <c r="G57" t="n">
        <v>108.94</v>
      </c>
      <c r="H57" t="n">
        <v>1.62</v>
      </c>
      <c r="I57" t="n">
        <v>13</v>
      </c>
      <c r="J57" t="n">
        <v>160.97</v>
      </c>
      <c r="K57" t="n">
        <v>47.83</v>
      </c>
      <c r="L57" t="n">
        <v>14.75</v>
      </c>
      <c r="M57" t="n">
        <v>11</v>
      </c>
      <c r="N57" t="n">
        <v>28.39</v>
      </c>
      <c r="O57" t="n">
        <v>20086.77</v>
      </c>
      <c r="P57" t="n">
        <v>236.17</v>
      </c>
      <c r="Q57" t="n">
        <v>608.76</v>
      </c>
      <c r="R57" t="n">
        <v>54.63</v>
      </c>
      <c r="S57" t="n">
        <v>46.36</v>
      </c>
      <c r="T57" t="n">
        <v>3798.79</v>
      </c>
      <c r="U57" t="n">
        <v>0.85</v>
      </c>
      <c r="V57" t="n">
        <v>0.9</v>
      </c>
      <c r="W57" t="n">
        <v>9.199999999999999</v>
      </c>
      <c r="X57" t="n">
        <v>0.23</v>
      </c>
      <c r="Y57" t="n">
        <v>1</v>
      </c>
      <c r="Z57" t="n">
        <v>10</v>
      </c>
      <c r="AA57" t="n">
        <v>932.6974934327568</v>
      </c>
      <c r="AB57" t="n">
        <v>1276.157858224049</v>
      </c>
      <c r="AC57" t="n">
        <v>1154.363143333948</v>
      </c>
      <c r="AD57" t="n">
        <v>932697.4934327567</v>
      </c>
      <c r="AE57" t="n">
        <v>1276157.858224049</v>
      </c>
      <c r="AF57" t="n">
        <v>1.387841475622975e-06</v>
      </c>
      <c r="AG57" t="n">
        <v>34.12760416666666</v>
      </c>
      <c r="AH57" t="n">
        <v>1154363.143333948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3.8145</v>
      </c>
      <c r="E58" t="n">
        <v>26.22</v>
      </c>
      <c r="F58" t="n">
        <v>23.61</v>
      </c>
      <c r="G58" t="n">
        <v>108.98</v>
      </c>
      <c r="H58" t="n">
        <v>1.65</v>
      </c>
      <c r="I58" t="n">
        <v>13</v>
      </c>
      <c r="J58" t="n">
        <v>161.32</v>
      </c>
      <c r="K58" t="n">
        <v>47.83</v>
      </c>
      <c r="L58" t="n">
        <v>15</v>
      </c>
      <c r="M58" t="n">
        <v>11</v>
      </c>
      <c r="N58" t="n">
        <v>28.5</v>
      </c>
      <c r="O58" t="n">
        <v>20130.71</v>
      </c>
      <c r="P58" t="n">
        <v>234.47</v>
      </c>
      <c r="Q58" t="n">
        <v>608.8200000000001</v>
      </c>
      <c r="R58" t="n">
        <v>54.86</v>
      </c>
      <c r="S58" t="n">
        <v>46.36</v>
      </c>
      <c r="T58" t="n">
        <v>3913.37</v>
      </c>
      <c r="U58" t="n">
        <v>0.84</v>
      </c>
      <c r="V58" t="n">
        <v>0.9</v>
      </c>
      <c r="W58" t="n">
        <v>9.199999999999999</v>
      </c>
      <c r="X58" t="n">
        <v>0.24</v>
      </c>
      <c r="Y58" t="n">
        <v>1</v>
      </c>
      <c r="Z58" t="n">
        <v>10</v>
      </c>
      <c r="AA58" t="n">
        <v>930.4963454787135</v>
      </c>
      <c r="AB58" t="n">
        <v>1273.146150485533</v>
      </c>
      <c r="AC58" t="n">
        <v>1151.638868755037</v>
      </c>
      <c r="AD58" t="n">
        <v>930496.3454787135</v>
      </c>
      <c r="AE58" t="n">
        <v>1273146.150485533</v>
      </c>
      <c r="AF58" t="n">
        <v>1.3874050131729e-06</v>
      </c>
      <c r="AG58" t="n">
        <v>34.140625</v>
      </c>
      <c r="AH58" t="n">
        <v>1151638.868755037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3.8219</v>
      </c>
      <c r="E59" t="n">
        <v>26.16</v>
      </c>
      <c r="F59" t="n">
        <v>23.59</v>
      </c>
      <c r="G59" t="n">
        <v>117.95</v>
      </c>
      <c r="H59" t="n">
        <v>1.67</v>
      </c>
      <c r="I59" t="n">
        <v>12</v>
      </c>
      <c r="J59" t="n">
        <v>161.68</v>
      </c>
      <c r="K59" t="n">
        <v>47.83</v>
      </c>
      <c r="L59" t="n">
        <v>15.25</v>
      </c>
      <c r="M59" t="n">
        <v>10</v>
      </c>
      <c r="N59" t="n">
        <v>28.6</v>
      </c>
      <c r="O59" t="n">
        <v>20174.69</v>
      </c>
      <c r="P59" t="n">
        <v>233.14</v>
      </c>
      <c r="Q59" t="n">
        <v>608.79</v>
      </c>
      <c r="R59" t="n">
        <v>53.94</v>
      </c>
      <c r="S59" t="n">
        <v>46.36</v>
      </c>
      <c r="T59" t="n">
        <v>3456.26</v>
      </c>
      <c r="U59" t="n">
        <v>0.86</v>
      </c>
      <c r="V59" t="n">
        <v>0.9</v>
      </c>
      <c r="W59" t="n">
        <v>9.199999999999999</v>
      </c>
      <c r="X59" t="n">
        <v>0.22</v>
      </c>
      <c r="Y59" t="n">
        <v>1</v>
      </c>
      <c r="Z59" t="n">
        <v>10</v>
      </c>
      <c r="AA59" t="n">
        <v>927.5093373865905</v>
      </c>
      <c r="AB59" t="n">
        <v>1269.059194236393</v>
      </c>
      <c r="AC59" t="n">
        <v>1147.941965874237</v>
      </c>
      <c r="AD59" t="n">
        <v>927509.3373865904</v>
      </c>
      <c r="AE59" t="n">
        <v>1269059.194236393</v>
      </c>
      <c r="AF59" t="n">
        <v>1.390096531615023e-06</v>
      </c>
      <c r="AG59" t="n">
        <v>34.0625</v>
      </c>
      <c r="AH59" t="n">
        <v>1147941.965874237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3.8214</v>
      </c>
      <c r="E60" t="n">
        <v>26.17</v>
      </c>
      <c r="F60" t="n">
        <v>23.59</v>
      </c>
      <c r="G60" t="n">
        <v>117.97</v>
      </c>
      <c r="H60" t="n">
        <v>1.69</v>
      </c>
      <c r="I60" t="n">
        <v>12</v>
      </c>
      <c r="J60" t="n">
        <v>162.04</v>
      </c>
      <c r="K60" t="n">
        <v>47.83</v>
      </c>
      <c r="L60" t="n">
        <v>15.5</v>
      </c>
      <c r="M60" t="n">
        <v>10</v>
      </c>
      <c r="N60" t="n">
        <v>28.71</v>
      </c>
      <c r="O60" t="n">
        <v>20218.71</v>
      </c>
      <c r="P60" t="n">
        <v>232.81</v>
      </c>
      <c r="Q60" t="n">
        <v>608.76</v>
      </c>
      <c r="R60" t="n">
        <v>54.28</v>
      </c>
      <c r="S60" t="n">
        <v>46.36</v>
      </c>
      <c r="T60" t="n">
        <v>3626.01</v>
      </c>
      <c r="U60" t="n">
        <v>0.85</v>
      </c>
      <c r="V60" t="n">
        <v>0.9</v>
      </c>
      <c r="W60" t="n">
        <v>9.199999999999999</v>
      </c>
      <c r="X60" t="n">
        <v>0.22</v>
      </c>
      <c r="Y60" t="n">
        <v>1</v>
      </c>
      <c r="Z60" t="n">
        <v>10</v>
      </c>
      <c r="AA60" t="n">
        <v>927.1037275156172</v>
      </c>
      <c r="AB60" t="n">
        <v>1268.504220916683</v>
      </c>
      <c r="AC60" t="n">
        <v>1147.43995842925</v>
      </c>
      <c r="AD60" t="n">
        <v>927103.7275156172</v>
      </c>
      <c r="AE60" t="n">
        <v>1268504.220916683</v>
      </c>
      <c r="AF60" t="n">
        <v>1.389914672260826e-06</v>
      </c>
      <c r="AG60" t="n">
        <v>34.07552083333334</v>
      </c>
      <c r="AH60" t="n">
        <v>1147439.95842925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3.8213</v>
      </c>
      <c r="E61" t="n">
        <v>26.17</v>
      </c>
      <c r="F61" t="n">
        <v>23.59</v>
      </c>
      <c r="G61" t="n">
        <v>117.97</v>
      </c>
      <c r="H61" t="n">
        <v>1.72</v>
      </c>
      <c r="I61" t="n">
        <v>12</v>
      </c>
      <c r="J61" t="n">
        <v>162.4</v>
      </c>
      <c r="K61" t="n">
        <v>47.83</v>
      </c>
      <c r="L61" t="n">
        <v>15.75</v>
      </c>
      <c r="M61" t="n">
        <v>10</v>
      </c>
      <c r="N61" t="n">
        <v>28.82</v>
      </c>
      <c r="O61" t="n">
        <v>20262.76</v>
      </c>
      <c r="P61" t="n">
        <v>232.45</v>
      </c>
      <c r="Q61" t="n">
        <v>608.79</v>
      </c>
      <c r="R61" t="n">
        <v>54.18</v>
      </c>
      <c r="S61" t="n">
        <v>46.36</v>
      </c>
      <c r="T61" t="n">
        <v>3579.7</v>
      </c>
      <c r="U61" t="n">
        <v>0.86</v>
      </c>
      <c r="V61" t="n">
        <v>0.9</v>
      </c>
      <c r="W61" t="n">
        <v>9.199999999999999</v>
      </c>
      <c r="X61" t="n">
        <v>0.22</v>
      </c>
      <c r="Y61" t="n">
        <v>1</v>
      </c>
      <c r="Z61" t="n">
        <v>10</v>
      </c>
      <c r="AA61" t="n">
        <v>926.6039039236827</v>
      </c>
      <c r="AB61" t="n">
        <v>1267.820340227538</v>
      </c>
      <c r="AC61" t="n">
        <v>1146.821346353244</v>
      </c>
      <c r="AD61" t="n">
        <v>926603.9039236826</v>
      </c>
      <c r="AE61" t="n">
        <v>1267820.340227538</v>
      </c>
      <c r="AF61" t="n">
        <v>1.389878300389987e-06</v>
      </c>
      <c r="AG61" t="n">
        <v>34.07552083333334</v>
      </c>
      <c r="AH61" t="n">
        <v>1146821.346353244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3.8207</v>
      </c>
      <c r="E62" t="n">
        <v>26.17</v>
      </c>
      <c r="F62" t="n">
        <v>23.6</v>
      </c>
      <c r="G62" t="n">
        <v>117.99</v>
      </c>
      <c r="H62" t="n">
        <v>1.74</v>
      </c>
      <c r="I62" t="n">
        <v>12</v>
      </c>
      <c r="J62" t="n">
        <v>162.75</v>
      </c>
      <c r="K62" t="n">
        <v>47.83</v>
      </c>
      <c r="L62" t="n">
        <v>16</v>
      </c>
      <c r="M62" t="n">
        <v>10</v>
      </c>
      <c r="N62" t="n">
        <v>28.92</v>
      </c>
      <c r="O62" t="n">
        <v>20306.85</v>
      </c>
      <c r="P62" t="n">
        <v>231.89</v>
      </c>
      <c r="Q62" t="n">
        <v>608.77</v>
      </c>
      <c r="R62" t="n">
        <v>54.51</v>
      </c>
      <c r="S62" t="n">
        <v>46.36</v>
      </c>
      <c r="T62" t="n">
        <v>3742.44</v>
      </c>
      <c r="U62" t="n">
        <v>0.85</v>
      </c>
      <c r="V62" t="n">
        <v>0.9</v>
      </c>
      <c r="W62" t="n">
        <v>9.199999999999999</v>
      </c>
      <c r="X62" t="n">
        <v>0.23</v>
      </c>
      <c r="Y62" t="n">
        <v>1</v>
      </c>
      <c r="Z62" t="n">
        <v>10</v>
      </c>
      <c r="AA62" t="n">
        <v>925.9510827989958</v>
      </c>
      <c r="AB62" t="n">
        <v>1266.927121564306</v>
      </c>
      <c r="AC62" t="n">
        <v>1146.013375225591</v>
      </c>
      <c r="AD62" t="n">
        <v>925951.0827989958</v>
      </c>
      <c r="AE62" t="n">
        <v>1266927.121564306</v>
      </c>
      <c r="AF62" t="n">
        <v>1.38966006916495e-06</v>
      </c>
      <c r="AG62" t="n">
        <v>34.07552083333334</v>
      </c>
      <c r="AH62" t="n">
        <v>1146013.375225591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3.8201</v>
      </c>
      <c r="E63" t="n">
        <v>26.18</v>
      </c>
      <c r="F63" t="n">
        <v>23.6</v>
      </c>
      <c r="G63" t="n">
        <v>118.01</v>
      </c>
      <c r="H63" t="n">
        <v>1.77</v>
      </c>
      <c r="I63" t="n">
        <v>12</v>
      </c>
      <c r="J63" t="n">
        <v>163.11</v>
      </c>
      <c r="K63" t="n">
        <v>47.83</v>
      </c>
      <c r="L63" t="n">
        <v>16.25</v>
      </c>
      <c r="M63" t="n">
        <v>10</v>
      </c>
      <c r="N63" t="n">
        <v>29.03</v>
      </c>
      <c r="O63" t="n">
        <v>20350.97</v>
      </c>
      <c r="P63" t="n">
        <v>230.43</v>
      </c>
      <c r="Q63" t="n">
        <v>608.77</v>
      </c>
      <c r="R63" t="n">
        <v>54.67</v>
      </c>
      <c r="S63" t="n">
        <v>46.36</v>
      </c>
      <c r="T63" t="n">
        <v>3823.48</v>
      </c>
      <c r="U63" t="n">
        <v>0.85</v>
      </c>
      <c r="V63" t="n">
        <v>0.9</v>
      </c>
      <c r="W63" t="n">
        <v>9.199999999999999</v>
      </c>
      <c r="X63" t="n">
        <v>0.23</v>
      </c>
      <c r="Y63" t="n">
        <v>1</v>
      </c>
      <c r="Z63" t="n">
        <v>10</v>
      </c>
      <c r="AA63" t="n">
        <v>923.948209591195</v>
      </c>
      <c r="AB63" t="n">
        <v>1264.186702080863</v>
      </c>
      <c r="AC63" t="n">
        <v>1143.534497531444</v>
      </c>
      <c r="AD63" t="n">
        <v>923948.209591195</v>
      </c>
      <c r="AE63" t="n">
        <v>1264186.702080863</v>
      </c>
      <c r="AF63" t="n">
        <v>1.389441837939913e-06</v>
      </c>
      <c r="AG63" t="n">
        <v>34.08854166666666</v>
      </c>
      <c r="AH63" t="n">
        <v>1143534.497531445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3.8295</v>
      </c>
      <c r="E64" t="n">
        <v>26.11</v>
      </c>
      <c r="F64" t="n">
        <v>23.57</v>
      </c>
      <c r="G64" t="n">
        <v>128.55</v>
      </c>
      <c r="H64" t="n">
        <v>1.79</v>
      </c>
      <c r="I64" t="n">
        <v>11</v>
      </c>
      <c r="J64" t="n">
        <v>163.47</v>
      </c>
      <c r="K64" t="n">
        <v>47.83</v>
      </c>
      <c r="L64" t="n">
        <v>16.5</v>
      </c>
      <c r="M64" t="n">
        <v>9</v>
      </c>
      <c r="N64" t="n">
        <v>29.14</v>
      </c>
      <c r="O64" t="n">
        <v>20395.14</v>
      </c>
      <c r="P64" t="n">
        <v>229.12</v>
      </c>
      <c r="Q64" t="n">
        <v>608.76</v>
      </c>
      <c r="R64" t="n">
        <v>53.43</v>
      </c>
      <c r="S64" t="n">
        <v>46.36</v>
      </c>
      <c r="T64" t="n">
        <v>3206.16</v>
      </c>
      <c r="U64" t="n">
        <v>0.87</v>
      </c>
      <c r="V64" t="n">
        <v>0.9</v>
      </c>
      <c r="W64" t="n">
        <v>9.199999999999999</v>
      </c>
      <c r="X64" t="n">
        <v>0.2</v>
      </c>
      <c r="Y64" t="n">
        <v>1</v>
      </c>
      <c r="Z64" t="n">
        <v>10</v>
      </c>
      <c r="AA64" t="n">
        <v>920.515099692073</v>
      </c>
      <c r="AB64" t="n">
        <v>1259.489369658765</v>
      </c>
      <c r="AC64" t="n">
        <v>1139.285471922964</v>
      </c>
      <c r="AD64" t="n">
        <v>920515.0996920731</v>
      </c>
      <c r="AE64" t="n">
        <v>1259489.369658765</v>
      </c>
      <c r="AF64" t="n">
        <v>1.392860793798826e-06</v>
      </c>
      <c r="AG64" t="n">
        <v>33.99739583333334</v>
      </c>
      <c r="AH64" t="n">
        <v>1139285.471922964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3.8289</v>
      </c>
      <c r="E65" t="n">
        <v>26.12</v>
      </c>
      <c r="F65" t="n">
        <v>23.57</v>
      </c>
      <c r="G65" t="n">
        <v>128.57</v>
      </c>
      <c r="H65" t="n">
        <v>1.81</v>
      </c>
      <c r="I65" t="n">
        <v>11</v>
      </c>
      <c r="J65" t="n">
        <v>163.83</v>
      </c>
      <c r="K65" t="n">
        <v>47.83</v>
      </c>
      <c r="L65" t="n">
        <v>16.75</v>
      </c>
      <c r="M65" t="n">
        <v>9</v>
      </c>
      <c r="N65" t="n">
        <v>29.25</v>
      </c>
      <c r="O65" t="n">
        <v>20439.33</v>
      </c>
      <c r="P65" t="n">
        <v>229.27</v>
      </c>
      <c r="Q65" t="n">
        <v>608.84</v>
      </c>
      <c r="R65" t="n">
        <v>53.63</v>
      </c>
      <c r="S65" t="n">
        <v>46.36</v>
      </c>
      <c r="T65" t="n">
        <v>3307.7</v>
      </c>
      <c r="U65" t="n">
        <v>0.86</v>
      </c>
      <c r="V65" t="n">
        <v>0.9</v>
      </c>
      <c r="W65" t="n">
        <v>9.19</v>
      </c>
      <c r="X65" t="n">
        <v>0.2</v>
      </c>
      <c r="Y65" t="n">
        <v>1</v>
      </c>
      <c r="Z65" t="n">
        <v>10</v>
      </c>
      <c r="AA65" t="n">
        <v>920.9748658374378</v>
      </c>
      <c r="AB65" t="n">
        <v>1260.118441982304</v>
      </c>
      <c r="AC65" t="n">
        <v>1139.854506466853</v>
      </c>
      <c r="AD65" t="n">
        <v>920974.8658374378</v>
      </c>
      <c r="AE65" t="n">
        <v>1260118.441982304</v>
      </c>
      <c r="AF65" t="n">
        <v>1.392642562573789e-06</v>
      </c>
      <c r="AG65" t="n">
        <v>34.01041666666666</v>
      </c>
      <c r="AH65" t="n">
        <v>1139854.506466853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3.8284</v>
      </c>
      <c r="E66" t="n">
        <v>26.12</v>
      </c>
      <c r="F66" t="n">
        <v>23.57</v>
      </c>
      <c r="G66" t="n">
        <v>128.59</v>
      </c>
      <c r="H66" t="n">
        <v>1.83</v>
      </c>
      <c r="I66" t="n">
        <v>11</v>
      </c>
      <c r="J66" t="n">
        <v>164.19</v>
      </c>
      <c r="K66" t="n">
        <v>47.83</v>
      </c>
      <c r="L66" t="n">
        <v>17</v>
      </c>
      <c r="M66" t="n">
        <v>9</v>
      </c>
      <c r="N66" t="n">
        <v>29.36</v>
      </c>
      <c r="O66" t="n">
        <v>20483.57</v>
      </c>
      <c r="P66" t="n">
        <v>228.71</v>
      </c>
      <c r="Q66" t="n">
        <v>608.88</v>
      </c>
      <c r="R66" t="n">
        <v>53.54</v>
      </c>
      <c r="S66" t="n">
        <v>46.36</v>
      </c>
      <c r="T66" t="n">
        <v>3261.75</v>
      </c>
      <c r="U66" t="n">
        <v>0.87</v>
      </c>
      <c r="V66" t="n">
        <v>0.9</v>
      </c>
      <c r="W66" t="n">
        <v>9.199999999999999</v>
      </c>
      <c r="X66" t="n">
        <v>0.2</v>
      </c>
      <c r="Y66" t="n">
        <v>1</v>
      </c>
      <c r="Z66" t="n">
        <v>10</v>
      </c>
      <c r="AA66" t="n">
        <v>920.2422059097626</v>
      </c>
      <c r="AB66" t="n">
        <v>1259.115984346584</v>
      </c>
      <c r="AC66" t="n">
        <v>1138.947721980928</v>
      </c>
      <c r="AD66" t="n">
        <v>920242.2059097625</v>
      </c>
      <c r="AE66" t="n">
        <v>1259115.984346584</v>
      </c>
      <c r="AF66" t="n">
        <v>1.392460703219591e-06</v>
      </c>
      <c r="AG66" t="n">
        <v>34.01041666666666</v>
      </c>
      <c r="AH66" t="n">
        <v>1138947.721980928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3.8287</v>
      </c>
      <c r="E67" t="n">
        <v>26.12</v>
      </c>
      <c r="F67" t="n">
        <v>23.57</v>
      </c>
      <c r="G67" t="n">
        <v>128.58</v>
      </c>
      <c r="H67" t="n">
        <v>1.86</v>
      </c>
      <c r="I67" t="n">
        <v>11</v>
      </c>
      <c r="J67" t="n">
        <v>164.54</v>
      </c>
      <c r="K67" t="n">
        <v>47.83</v>
      </c>
      <c r="L67" t="n">
        <v>17.25</v>
      </c>
      <c r="M67" t="n">
        <v>8</v>
      </c>
      <c r="N67" t="n">
        <v>29.47</v>
      </c>
      <c r="O67" t="n">
        <v>20527.85</v>
      </c>
      <c r="P67" t="n">
        <v>227</v>
      </c>
      <c r="Q67" t="n">
        <v>608.78</v>
      </c>
      <c r="R67" t="n">
        <v>53.55</v>
      </c>
      <c r="S67" t="n">
        <v>46.36</v>
      </c>
      <c r="T67" t="n">
        <v>3268.82</v>
      </c>
      <c r="U67" t="n">
        <v>0.87</v>
      </c>
      <c r="V67" t="n">
        <v>0.9</v>
      </c>
      <c r="W67" t="n">
        <v>9.199999999999999</v>
      </c>
      <c r="X67" t="n">
        <v>0.2</v>
      </c>
      <c r="Y67" t="n">
        <v>1</v>
      </c>
      <c r="Z67" t="n">
        <v>10</v>
      </c>
      <c r="AA67" t="n">
        <v>917.7737235868457</v>
      </c>
      <c r="AB67" t="n">
        <v>1255.738497930615</v>
      </c>
      <c r="AC67" t="n">
        <v>1135.892578128167</v>
      </c>
      <c r="AD67" t="n">
        <v>917773.7235868457</v>
      </c>
      <c r="AE67" t="n">
        <v>1255738.497930615</v>
      </c>
      <c r="AF67" t="n">
        <v>1.39256981883211e-06</v>
      </c>
      <c r="AG67" t="n">
        <v>34.01041666666666</v>
      </c>
      <c r="AH67" t="n">
        <v>1135892.578128167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3.8297</v>
      </c>
      <c r="E68" t="n">
        <v>26.11</v>
      </c>
      <c r="F68" t="n">
        <v>23.57</v>
      </c>
      <c r="G68" t="n">
        <v>128.54</v>
      </c>
      <c r="H68" t="n">
        <v>1.88</v>
      </c>
      <c r="I68" t="n">
        <v>11</v>
      </c>
      <c r="J68" t="n">
        <v>164.9</v>
      </c>
      <c r="K68" t="n">
        <v>47.83</v>
      </c>
      <c r="L68" t="n">
        <v>17.5</v>
      </c>
      <c r="M68" t="n">
        <v>8</v>
      </c>
      <c r="N68" t="n">
        <v>29.58</v>
      </c>
      <c r="O68" t="n">
        <v>20572.16</v>
      </c>
      <c r="P68" t="n">
        <v>226.2</v>
      </c>
      <c r="Q68" t="n">
        <v>608.79</v>
      </c>
      <c r="R68" t="n">
        <v>53.35</v>
      </c>
      <c r="S68" t="n">
        <v>46.36</v>
      </c>
      <c r="T68" t="n">
        <v>3167.94</v>
      </c>
      <c r="U68" t="n">
        <v>0.87</v>
      </c>
      <c r="V68" t="n">
        <v>0.9</v>
      </c>
      <c r="W68" t="n">
        <v>9.199999999999999</v>
      </c>
      <c r="X68" t="n">
        <v>0.19</v>
      </c>
      <c r="Y68" t="n">
        <v>1</v>
      </c>
      <c r="Z68" t="n">
        <v>10</v>
      </c>
      <c r="AA68" t="n">
        <v>916.3404923356525</v>
      </c>
      <c r="AB68" t="n">
        <v>1253.777487703032</v>
      </c>
      <c r="AC68" t="n">
        <v>1134.11872396441</v>
      </c>
      <c r="AD68" t="n">
        <v>916340.4923356525</v>
      </c>
      <c r="AE68" t="n">
        <v>1253777.487703032</v>
      </c>
      <c r="AF68" t="n">
        <v>1.392933537540505e-06</v>
      </c>
      <c r="AG68" t="n">
        <v>33.99739583333334</v>
      </c>
      <c r="AH68" t="n">
        <v>1134118.72396441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3.8287</v>
      </c>
      <c r="E69" t="n">
        <v>26.12</v>
      </c>
      <c r="F69" t="n">
        <v>23.57</v>
      </c>
      <c r="G69" t="n">
        <v>128.58</v>
      </c>
      <c r="H69" t="n">
        <v>1.9</v>
      </c>
      <c r="I69" t="n">
        <v>11</v>
      </c>
      <c r="J69" t="n">
        <v>165.26</v>
      </c>
      <c r="K69" t="n">
        <v>47.83</v>
      </c>
      <c r="L69" t="n">
        <v>17.75</v>
      </c>
      <c r="M69" t="n">
        <v>8</v>
      </c>
      <c r="N69" t="n">
        <v>29.69</v>
      </c>
      <c r="O69" t="n">
        <v>20616.5</v>
      </c>
      <c r="P69" t="n">
        <v>224.58</v>
      </c>
      <c r="Q69" t="n">
        <v>608.76</v>
      </c>
      <c r="R69" t="n">
        <v>53.6</v>
      </c>
      <c r="S69" t="n">
        <v>46.36</v>
      </c>
      <c r="T69" t="n">
        <v>3293.08</v>
      </c>
      <c r="U69" t="n">
        <v>0.86</v>
      </c>
      <c r="V69" t="n">
        <v>0.9</v>
      </c>
      <c r="W69" t="n">
        <v>9.199999999999999</v>
      </c>
      <c r="X69" t="n">
        <v>0.2</v>
      </c>
      <c r="Y69" t="n">
        <v>1</v>
      </c>
      <c r="Z69" t="n">
        <v>10</v>
      </c>
      <c r="AA69" t="n">
        <v>914.3340339449202</v>
      </c>
      <c r="AB69" t="n">
        <v>1251.032162814135</v>
      </c>
      <c r="AC69" t="n">
        <v>1131.635409029821</v>
      </c>
      <c r="AD69" t="n">
        <v>914334.0339449202</v>
      </c>
      <c r="AE69" t="n">
        <v>1251032.162814135</v>
      </c>
      <c r="AF69" t="n">
        <v>1.39256981883211e-06</v>
      </c>
      <c r="AG69" t="n">
        <v>34.01041666666666</v>
      </c>
      <c r="AH69" t="n">
        <v>1131635.409029821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3.8358</v>
      </c>
      <c r="E70" t="n">
        <v>26.07</v>
      </c>
      <c r="F70" t="n">
        <v>23.55</v>
      </c>
      <c r="G70" t="n">
        <v>141.32</v>
      </c>
      <c r="H70" t="n">
        <v>1.93</v>
      </c>
      <c r="I70" t="n">
        <v>10</v>
      </c>
      <c r="J70" t="n">
        <v>165.62</v>
      </c>
      <c r="K70" t="n">
        <v>47.83</v>
      </c>
      <c r="L70" t="n">
        <v>18</v>
      </c>
      <c r="M70" t="n">
        <v>5</v>
      </c>
      <c r="N70" t="n">
        <v>29.8</v>
      </c>
      <c r="O70" t="n">
        <v>20660.89</v>
      </c>
      <c r="P70" t="n">
        <v>224.45</v>
      </c>
      <c r="Q70" t="n">
        <v>608.8</v>
      </c>
      <c r="R70" t="n">
        <v>53.02</v>
      </c>
      <c r="S70" t="n">
        <v>46.36</v>
      </c>
      <c r="T70" t="n">
        <v>3005.72</v>
      </c>
      <c r="U70" t="n">
        <v>0.87</v>
      </c>
      <c r="V70" t="n">
        <v>0.9</v>
      </c>
      <c r="W70" t="n">
        <v>9.199999999999999</v>
      </c>
      <c r="X70" t="n">
        <v>0.18</v>
      </c>
      <c r="Y70" t="n">
        <v>1</v>
      </c>
      <c r="Z70" t="n">
        <v>10</v>
      </c>
      <c r="AA70" t="n">
        <v>912.9583376792251</v>
      </c>
      <c r="AB70" t="n">
        <v>1249.149874491975</v>
      </c>
      <c r="AC70" t="n">
        <v>1129.93276366332</v>
      </c>
      <c r="AD70" t="n">
        <v>912958.3376792251</v>
      </c>
      <c r="AE70" t="n">
        <v>1249149.874491975</v>
      </c>
      <c r="AF70" t="n">
        <v>1.395152221661715e-06</v>
      </c>
      <c r="AG70" t="n">
        <v>33.9453125</v>
      </c>
      <c r="AH70" t="n">
        <v>1129932.76366332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3.8347</v>
      </c>
      <c r="E71" t="n">
        <v>26.08</v>
      </c>
      <c r="F71" t="n">
        <v>23.56</v>
      </c>
      <c r="G71" t="n">
        <v>141.36</v>
      </c>
      <c r="H71" t="n">
        <v>1.95</v>
      </c>
      <c r="I71" t="n">
        <v>10</v>
      </c>
      <c r="J71" t="n">
        <v>165.98</v>
      </c>
      <c r="K71" t="n">
        <v>47.83</v>
      </c>
      <c r="L71" t="n">
        <v>18.25</v>
      </c>
      <c r="M71" t="n">
        <v>3</v>
      </c>
      <c r="N71" t="n">
        <v>29.91</v>
      </c>
      <c r="O71" t="n">
        <v>20705.31</v>
      </c>
      <c r="P71" t="n">
        <v>225.1</v>
      </c>
      <c r="Q71" t="n">
        <v>608.8200000000001</v>
      </c>
      <c r="R71" t="n">
        <v>53.04</v>
      </c>
      <c r="S71" t="n">
        <v>46.36</v>
      </c>
      <c r="T71" t="n">
        <v>3015.72</v>
      </c>
      <c r="U71" t="n">
        <v>0.87</v>
      </c>
      <c r="V71" t="n">
        <v>0.9</v>
      </c>
      <c r="W71" t="n">
        <v>9.199999999999999</v>
      </c>
      <c r="X71" t="n">
        <v>0.19</v>
      </c>
      <c r="Y71" t="n">
        <v>1</v>
      </c>
      <c r="Z71" t="n">
        <v>10</v>
      </c>
      <c r="AA71" t="n">
        <v>914.0851819624569</v>
      </c>
      <c r="AB71" t="n">
        <v>1250.691672553154</v>
      </c>
      <c r="AC71" t="n">
        <v>1131.327414681467</v>
      </c>
      <c r="AD71" t="n">
        <v>914085.1819624569</v>
      </c>
      <c r="AE71" t="n">
        <v>1250691.672553154</v>
      </c>
      <c r="AF71" t="n">
        <v>1.394752131082481e-06</v>
      </c>
      <c r="AG71" t="n">
        <v>33.95833333333334</v>
      </c>
      <c r="AH71" t="n">
        <v>1131327.414681467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3.8351</v>
      </c>
      <c r="E72" t="n">
        <v>26.07</v>
      </c>
      <c r="F72" t="n">
        <v>23.56</v>
      </c>
      <c r="G72" t="n">
        <v>141.34</v>
      </c>
      <c r="H72" t="n">
        <v>1.97</v>
      </c>
      <c r="I72" t="n">
        <v>10</v>
      </c>
      <c r="J72" t="n">
        <v>166.34</v>
      </c>
      <c r="K72" t="n">
        <v>47.83</v>
      </c>
      <c r="L72" t="n">
        <v>18.5</v>
      </c>
      <c r="M72" t="n">
        <v>2</v>
      </c>
      <c r="N72" t="n">
        <v>30.02</v>
      </c>
      <c r="O72" t="n">
        <v>20749.77</v>
      </c>
      <c r="P72" t="n">
        <v>225.49</v>
      </c>
      <c r="Q72" t="n">
        <v>608.8099999999999</v>
      </c>
      <c r="R72" t="n">
        <v>52.92</v>
      </c>
      <c r="S72" t="n">
        <v>46.36</v>
      </c>
      <c r="T72" t="n">
        <v>2959.37</v>
      </c>
      <c r="U72" t="n">
        <v>0.88</v>
      </c>
      <c r="V72" t="n">
        <v>0.9</v>
      </c>
      <c r="W72" t="n">
        <v>9.199999999999999</v>
      </c>
      <c r="X72" t="n">
        <v>0.19</v>
      </c>
      <c r="Y72" t="n">
        <v>1</v>
      </c>
      <c r="Z72" t="n">
        <v>10</v>
      </c>
      <c r="AA72" t="n">
        <v>914.5886854574052</v>
      </c>
      <c r="AB72" t="n">
        <v>1251.380588247949</v>
      </c>
      <c r="AC72" t="n">
        <v>1131.95058122925</v>
      </c>
      <c r="AD72" t="n">
        <v>914588.6854574052</v>
      </c>
      <c r="AE72" t="n">
        <v>1251380.588247949</v>
      </c>
      <c r="AF72" t="n">
        <v>1.394897618565838e-06</v>
      </c>
      <c r="AG72" t="n">
        <v>33.9453125</v>
      </c>
      <c r="AH72" t="n">
        <v>1131950.58122925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3.8354</v>
      </c>
      <c r="E73" t="n">
        <v>26.07</v>
      </c>
      <c r="F73" t="n">
        <v>23.56</v>
      </c>
      <c r="G73" t="n">
        <v>141.33</v>
      </c>
      <c r="H73" t="n">
        <v>1.99</v>
      </c>
      <c r="I73" t="n">
        <v>10</v>
      </c>
      <c r="J73" t="n">
        <v>166.7</v>
      </c>
      <c r="K73" t="n">
        <v>47.83</v>
      </c>
      <c r="L73" t="n">
        <v>18.75</v>
      </c>
      <c r="M73" t="n">
        <v>2</v>
      </c>
      <c r="N73" t="n">
        <v>30.13</v>
      </c>
      <c r="O73" t="n">
        <v>20794.27</v>
      </c>
      <c r="P73" t="n">
        <v>225.74</v>
      </c>
      <c r="Q73" t="n">
        <v>608.83</v>
      </c>
      <c r="R73" t="n">
        <v>52.82</v>
      </c>
      <c r="S73" t="n">
        <v>46.36</v>
      </c>
      <c r="T73" t="n">
        <v>2909.74</v>
      </c>
      <c r="U73" t="n">
        <v>0.88</v>
      </c>
      <c r="V73" t="n">
        <v>0.9</v>
      </c>
      <c r="W73" t="n">
        <v>9.199999999999999</v>
      </c>
      <c r="X73" t="n">
        <v>0.18</v>
      </c>
      <c r="Y73" t="n">
        <v>1</v>
      </c>
      <c r="Z73" t="n">
        <v>10</v>
      </c>
      <c r="AA73" t="n">
        <v>914.9059419104381</v>
      </c>
      <c r="AB73" t="n">
        <v>1251.814672523355</v>
      </c>
      <c r="AC73" t="n">
        <v>1132.343237110653</v>
      </c>
      <c r="AD73" t="n">
        <v>914905.941910438</v>
      </c>
      <c r="AE73" t="n">
        <v>1251814.672523355</v>
      </c>
      <c r="AF73" t="n">
        <v>1.395006734178357e-06</v>
      </c>
      <c r="AG73" t="n">
        <v>33.9453125</v>
      </c>
      <c r="AH73" t="n">
        <v>1132343.237110653</v>
      </c>
    </row>
    <row r="74">
      <c r="A74" t="n">
        <v>72</v>
      </c>
      <c r="B74" t="n">
        <v>70</v>
      </c>
      <c r="C74" t="inlineStr">
        <is>
          <t xml:space="preserve">CONCLUIDO	</t>
        </is>
      </c>
      <c r="D74" t="n">
        <v>3.8357</v>
      </c>
      <c r="E74" t="n">
        <v>26.07</v>
      </c>
      <c r="F74" t="n">
        <v>23.55</v>
      </c>
      <c r="G74" t="n">
        <v>141.32</v>
      </c>
      <c r="H74" t="n">
        <v>2.02</v>
      </c>
      <c r="I74" t="n">
        <v>10</v>
      </c>
      <c r="J74" t="n">
        <v>167.07</v>
      </c>
      <c r="K74" t="n">
        <v>47.83</v>
      </c>
      <c r="L74" t="n">
        <v>19</v>
      </c>
      <c r="M74" t="n">
        <v>2</v>
      </c>
      <c r="N74" t="n">
        <v>30.24</v>
      </c>
      <c r="O74" t="n">
        <v>20838.81</v>
      </c>
      <c r="P74" t="n">
        <v>225.63</v>
      </c>
      <c r="Q74" t="n">
        <v>608.78</v>
      </c>
      <c r="R74" t="n">
        <v>52.75</v>
      </c>
      <c r="S74" t="n">
        <v>46.36</v>
      </c>
      <c r="T74" t="n">
        <v>2871.02</v>
      </c>
      <c r="U74" t="n">
        <v>0.88</v>
      </c>
      <c r="V74" t="n">
        <v>0.9</v>
      </c>
      <c r="W74" t="n">
        <v>9.199999999999999</v>
      </c>
      <c r="X74" t="n">
        <v>0.18</v>
      </c>
      <c r="Y74" t="n">
        <v>1</v>
      </c>
      <c r="Z74" t="n">
        <v>10</v>
      </c>
      <c r="AA74" t="n">
        <v>914.6449249570342</v>
      </c>
      <c r="AB74" t="n">
        <v>1251.457537612453</v>
      </c>
      <c r="AC74" t="n">
        <v>1132.020186654405</v>
      </c>
      <c r="AD74" t="n">
        <v>914644.9249570342</v>
      </c>
      <c r="AE74" t="n">
        <v>1251457.537612453</v>
      </c>
      <c r="AF74" t="n">
        <v>1.395115849790876e-06</v>
      </c>
      <c r="AG74" t="n">
        <v>33.9453125</v>
      </c>
      <c r="AH74" t="n">
        <v>1132020.186654405</v>
      </c>
    </row>
    <row r="75">
      <c r="A75" t="n">
        <v>73</v>
      </c>
      <c r="B75" t="n">
        <v>70</v>
      </c>
      <c r="C75" t="inlineStr">
        <is>
          <t xml:space="preserve">CONCLUIDO	</t>
        </is>
      </c>
      <c r="D75" t="n">
        <v>3.8355</v>
      </c>
      <c r="E75" t="n">
        <v>26.07</v>
      </c>
      <c r="F75" t="n">
        <v>23.55</v>
      </c>
      <c r="G75" t="n">
        <v>141.33</v>
      </c>
      <c r="H75" t="n">
        <v>2.04</v>
      </c>
      <c r="I75" t="n">
        <v>10</v>
      </c>
      <c r="J75" t="n">
        <v>167.43</v>
      </c>
      <c r="K75" t="n">
        <v>47.83</v>
      </c>
      <c r="L75" t="n">
        <v>19.25</v>
      </c>
      <c r="M75" t="n">
        <v>0</v>
      </c>
      <c r="N75" t="n">
        <v>30.35</v>
      </c>
      <c r="O75" t="n">
        <v>20883.38</v>
      </c>
      <c r="P75" t="n">
        <v>226.07</v>
      </c>
      <c r="Q75" t="n">
        <v>608.77</v>
      </c>
      <c r="R75" t="n">
        <v>52.76</v>
      </c>
      <c r="S75" t="n">
        <v>46.36</v>
      </c>
      <c r="T75" t="n">
        <v>2878.93</v>
      </c>
      <c r="U75" t="n">
        <v>0.88</v>
      </c>
      <c r="V75" t="n">
        <v>0.9</v>
      </c>
      <c r="W75" t="n">
        <v>9.199999999999999</v>
      </c>
      <c r="X75" t="n">
        <v>0.18</v>
      </c>
      <c r="Y75" t="n">
        <v>1</v>
      </c>
      <c r="Z75" t="n">
        <v>10</v>
      </c>
      <c r="AA75" t="n">
        <v>915.2941916789426</v>
      </c>
      <c r="AB75" t="n">
        <v>1252.345892984994</v>
      </c>
      <c r="AC75" t="n">
        <v>1132.823758637006</v>
      </c>
      <c r="AD75" t="n">
        <v>915294.1916789426</v>
      </c>
      <c r="AE75" t="n">
        <v>1252345.892984994</v>
      </c>
      <c r="AF75" t="n">
        <v>1.395043106049196e-06</v>
      </c>
      <c r="AG75" t="n">
        <v>33.9453125</v>
      </c>
      <c r="AH75" t="n">
        <v>1132823.758637006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2.417</v>
      </c>
      <c r="E2" t="n">
        <v>41.37</v>
      </c>
      <c r="F2" t="n">
        <v>29.07</v>
      </c>
      <c r="G2" t="n">
        <v>6.27</v>
      </c>
      <c r="H2" t="n">
        <v>0.1</v>
      </c>
      <c r="I2" t="n">
        <v>278</v>
      </c>
      <c r="J2" t="n">
        <v>176.73</v>
      </c>
      <c r="K2" t="n">
        <v>52.44</v>
      </c>
      <c r="L2" t="n">
        <v>1</v>
      </c>
      <c r="M2" t="n">
        <v>276</v>
      </c>
      <c r="N2" t="n">
        <v>33.29</v>
      </c>
      <c r="O2" t="n">
        <v>22031.19</v>
      </c>
      <c r="P2" t="n">
        <v>386.7</v>
      </c>
      <c r="Q2" t="n">
        <v>609.9400000000001</v>
      </c>
      <c r="R2" t="n">
        <v>224.04</v>
      </c>
      <c r="S2" t="n">
        <v>46.36</v>
      </c>
      <c r="T2" t="n">
        <v>87179.67999999999</v>
      </c>
      <c r="U2" t="n">
        <v>0.21</v>
      </c>
      <c r="V2" t="n">
        <v>0.73</v>
      </c>
      <c r="W2" t="n">
        <v>9.630000000000001</v>
      </c>
      <c r="X2" t="n">
        <v>5.67</v>
      </c>
      <c r="Y2" t="n">
        <v>1</v>
      </c>
      <c r="Z2" t="n">
        <v>10</v>
      </c>
      <c r="AA2" t="n">
        <v>1920.394323223795</v>
      </c>
      <c r="AB2" t="n">
        <v>2627.56823485297</v>
      </c>
      <c r="AC2" t="n">
        <v>2376.796810333782</v>
      </c>
      <c r="AD2" t="n">
        <v>1920394.323223795</v>
      </c>
      <c r="AE2" t="n">
        <v>2627568.23485297</v>
      </c>
      <c r="AF2" t="n">
        <v>8.326800082094055e-07</v>
      </c>
      <c r="AG2" t="n">
        <v>53.8671875</v>
      </c>
      <c r="AH2" t="n">
        <v>2376796.810333782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2.6559</v>
      </c>
      <c r="E3" t="n">
        <v>37.65</v>
      </c>
      <c r="F3" t="n">
        <v>27.69</v>
      </c>
      <c r="G3" t="n">
        <v>7.84</v>
      </c>
      <c r="H3" t="n">
        <v>0.13</v>
      </c>
      <c r="I3" t="n">
        <v>212</v>
      </c>
      <c r="J3" t="n">
        <v>177.1</v>
      </c>
      <c r="K3" t="n">
        <v>52.44</v>
      </c>
      <c r="L3" t="n">
        <v>1.25</v>
      </c>
      <c r="M3" t="n">
        <v>210</v>
      </c>
      <c r="N3" t="n">
        <v>33.41</v>
      </c>
      <c r="O3" t="n">
        <v>22076.81</v>
      </c>
      <c r="P3" t="n">
        <v>368.08</v>
      </c>
      <c r="Q3" t="n">
        <v>609.72</v>
      </c>
      <c r="R3" t="n">
        <v>181.35</v>
      </c>
      <c r="S3" t="n">
        <v>46.36</v>
      </c>
      <c r="T3" t="n">
        <v>66164.03999999999</v>
      </c>
      <c r="U3" t="n">
        <v>0.26</v>
      </c>
      <c r="V3" t="n">
        <v>0.77</v>
      </c>
      <c r="W3" t="n">
        <v>9.529999999999999</v>
      </c>
      <c r="X3" t="n">
        <v>4.3</v>
      </c>
      <c r="Y3" t="n">
        <v>1</v>
      </c>
      <c r="Z3" t="n">
        <v>10</v>
      </c>
      <c r="AA3" t="n">
        <v>1698.015677404215</v>
      </c>
      <c r="AB3" t="n">
        <v>2323.29996098917</v>
      </c>
      <c r="AC3" t="n">
        <v>2101.567473484338</v>
      </c>
      <c r="AD3" t="n">
        <v>1698015.677404215</v>
      </c>
      <c r="AE3" t="n">
        <v>2323299.96098917</v>
      </c>
      <c r="AF3" t="n">
        <v>9.149833817970047e-07</v>
      </c>
      <c r="AG3" t="n">
        <v>49.0234375</v>
      </c>
      <c r="AH3" t="n">
        <v>2101567.473484338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2.83</v>
      </c>
      <c r="E4" t="n">
        <v>35.34</v>
      </c>
      <c r="F4" t="n">
        <v>26.84</v>
      </c>
      <c r="G4" t="n">
        <v>9.42</v>
      </c>
      <c r="H4" t="n">
        <v>0.15</v>
      </c>
      <c r="I4" t="n">
        <v>171</v>
      </c>
      <c r="J4" t="n">
        <v>177.47</v>
      </c>
      <c r="K4" t="n">
        <v>52.44</v>
      </c>
      <c r="L4" t="n">
        <v>1.5</v>
      </c>
      <c r="M4" t="n">
        <v>169</v>
      </c>
      <c r="N4" t="n">
        <v>33.53</v>
      </c>
      <c r="O4" t="n">
        <v>22122.46</v>
      </c>
      <c r="P4" t="n">
        <v>356.27</v>
      </c>
      <c r="Q4" t="n">
        <v>609.5</v>
      </c>
      <c r="R4" t="n">
        <v>155.17</v>
      </c>
      <c r="S4" t="n">
        <v>46.36</v>
      </c>
      <c r="T4" t="n">
        <v>53276.22</v>
      </c>
      <c r="U4" t="n">
        <v>0.3</v>
      </c>
      <c r="V4" t="n">
        <v>0.79</v>
      </c>
      <c r="W4" t="n">
        <v>9.44</v>
      </c>
      <c r="X4" t="n">
        <v>3.45</v>
      </c>
      <c r="Y4" t="n">
        <v>1</v>
      </c>
      <c r="Z4" t="n">
        <v>10</v>
      </c>
      <c r="AA4" t="n">
        <v>1559.121306728624</v>
      </c>
      <c r="AB4" t="n">
        <v>2133.258555443655</v>
      </c>
      <c r="AC4" t="n">
        <v>1929.6633529593</v>
      </c>
      <c r="AD4" t="n">
        <v>1559121.306728625</v>
      </c>
      <c r="AE4" t="n">
        <v>2133258.555443656</v>
      </c>
      <c r="AF4" t="n">
        <v>9.749625251272727e-07</v>
      </c>
      <c r="AG4" t="n">
        <v>46.015625</v>
      </c>
      <c r="AH4" t="n">
        <v>1929663.3529593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2.9565</v>
      </c>
      <c r="E5" t="n">
        <v>33.82</v>
      </c>
      <c r="F5" t="n">
        <v>26.28</v>
      </c>
      <c r="G5" t="n">
        <v>10.95</v>
      </c>
      <c r="H5" t="n">
        <v>0.17</v>
      </c>
      <c r="I5" t="n">
        <v>144</v>
      </c>
      <c r="J5" t="n">
        <v>177.84</v>
      </c>
      <c r="K5" t="n">
        <v>52.44</v>
      </c>
      <c r="L5" t="n">
        <v>1.75</v>
      </c>
      <c r="M5" t="n">
        <v>142</v>
      </c>
      <c r="N5" t="n">
        <v>33.65</v>
      </c>
      <c r="O5" t="n">
        <v>22168.15</v>
      </c>
      <c r="P5" t="n">
        <v>348.58</v>
      </c>
      <c r="Q5" t="n">
        <v>609.42</v>
      </c>
      <c r="R5" t="n">
        <v>137.41</v>
      </c>
      <c r="S5" t="n">
        <v>46.36</v>
      </c>
      <c r="T5" t="n">
        <v>44530.51</v>
      </c>
      <c r="U5" t="n">
        <v>0.34</v>
      </c>
      <c r="V5" t="n">
        <v>0.8100000000000001</v>
      </c>
      <c r="W5" t="n">
        <v>9.42</v>
      </c>
      <c r="X5" t="n">
        <v>2.9</v>
      </c>
      <c r="Y5" t="n">
        <v>1</v>
      </c>
      <c r="Z5" t="n">
        <v>10</v>
      </c>
      <c r="AA5" t="n">
        <v>1472.849537545611</v>
      </c>
      <c r="AB5" t="n">
        <v>2015.217714805617</v>
      </c>
      <c r="AC5" t="n">
        <v>1822.888164480395</v>
      </c>
      <c r="AD5" t="n">
        <v>1472849.537545611</v>
      </c>
      <c r="AE5" t="n">
        <v>2015217.714805617</v>
      </c>
      <c r="AF5" t="n">
        <v>1.018543005490736e-06</v>
      </c>
      <c r="AG5" t="n">
        <v>44.03645833333334</v>
      </c>
      <c r="AH5" t="n">
        <v>1822888.164480395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3.0579</v>
      </c>
      <c r="E6" t="n">
        <v>32.7</v>
      </c>
      <c r="F6" t="n">
        <v>25.87</v>
      </c>
      <c r="G6" t="n">
        <v>12.52</v>
      </c>
      <c r="H6" t="n">
        <v>0.2</v>
      </c>
      <c r="I6" t="n">
        <v>124</v>
      </c>
      <c r="J6" t="n">
        <v>178.21</v>
      </c>
      <c r="K6" t="n">
        <v>52.44</v>
      </c>
      <c r="L6" t="n">
        <v>2</v>
      </c>
      <c r="M6" t="n">
        <v>122</v>
      </c>
      <c r="N6" t="n">
        <v>33.77</v>
      </c>
      <c r="O6" t="n">
        <v>22213.89</v>
      </c>
      <c r="P6" t="n">
        <v>342.67</v>
      </c>
      <c r="Q6" t="n">
        <v>609.16</v>
      </c>
      <c r="R6" t="n">
        <v>124.78</v>
      </c>
      <c r="S6" t="n">
        <v>46.36</v>
      </c>
      <c r="T6" t="n">
        <v>38315.41</v>
      </c>
      <c r="U6" t="n">
        <v>0.37</v>
      </c>
      <c r="V6" t="n">
        <v>0.82</v>
      </c>
      <c r="W6" t="n">
        <v>9.380000000000001</v>
      </c>
      <c r="X6" t="n">
        <v>2.49</v>
      </c>
      <c r="Y6" t="n">
        <v>1</v>
      </c>
      <c r="Z6" t="n">
        <v>10</v>
      </c>
      <c r="AA6" t="n">
        <v>1411.545552480416</v>
      </c>
      <c r="AB6" t="n">
        <v>1931.338897898474</v>
      </c>
      <c r="AC6" t="n">
        <v>1747.014624134211</v>
      </c>
      <c r="AD6" t="n">
        <v>1411545.552480416</v>
      </c>
      <c r="AE6" t="n">
        <v>1931338.897898474</v>
      </c>
      <c r="AF6" t="n">
        <v>1.053476291726745e-06</v>
      </c>
      <c r="AG6" t="n">
        <v>42.57812500000001</v>
      </c>
      <c r="AH6" t="n">
        <v>1747014.624134211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3.1375</v>
      </c>
      <c r="E7" t="n">
        <v>31.87</v>
      </c>
      <c r="F7" t="n">
        <v>25.58</v>
      </c>
      <c r="G7" t="n">
        <v>14.08</v>
      </c>
      <c r="H7" t="n">
        <v>0.22</v>
      </c>
      <c r="I7" t="n">
        <v>109</v>
      </c>
      <c r="J7" t="n">
        <v>178.59</v>
      </c>
      <c r="K7" t="n">
        <v>52.44</v>
      </c>
      <c r="L7" t="n">
        <v>2.25</v>
      </c>
      <c r="M7" t="n">
        <v>107</v>
      </c>
      <c r="N7" t="n">
        <v>33.89</v>
      </c>
      <c r="O7" t="n">
        <v>22259.66</v>
      </c>
      <c r="P7" t="n">
        <v>338.34</v>
      </c>
      <c r="Q7" t="n">
        <v>609.22</v>
      </c>
      <c r="R7" t="n">
        <v>115.43</v>
      </c>
      <c r="S7" t="n">
        <v>46.36</v>
      </c>
      <c r="T7" t="n">
        <v>33719.14</v>
      </c>
      <c r="U7" t="n">
        <v>0.4</v>
      </c>
      <c r="V7" t="n">
        <v>0.83</v>
      </c>
      <c r="W7" t="n">
        <v>9.369999999999999</v>
      </c>
      <c r="X7" t="n">
        <v>2.2</v>
      </c>
      <c r="Y7" t="n">
        <v>1</v>
      </c>
      <c r="Z7" t="n">
        <v>10</v>
      </c>
      <c r="AA7" t="n">
        <v>1362.540859071478</v>
      </c>
      <c r="AB7" t="n">
        <v>1864.288514441874</v>
      </c>
      <c r="AC7" t="n">
        <v>1686.363435168904</v>
      </c>
      <c r="AD7" t="n">
        <v>1362540.859071478</v>
      </c>
      <c r="AE7" t="n">
        <v>1864288.514441874</v>
      </c>
      <c r="AF7" t="n">
        <v>1.080899265931738e-06</v>
      </c>
      <c r="AG7" t="n">
        <v>41.49739583333334</v>
      </c>
      <c r="AH7" t="n">
        <v>1686363.435168904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3.208</v>
      </c>
      <c r="E8" t="n">
        <v>31.17</v>
      </c>
      <c r="F8" t="n">
        <v>25.3</v>
      </c>
      <c r="G8" t="n">
        <v>15.65</v>
      </c>
      <c r="H8" t="n">
        <v>0.25</v>
      </c>
      <c r="I8" t="n">
        <v>97</v>
      </c>
      <c r="J8" t="n">
        <v>178.96</v>
      </c>
      <c r="K8" t="n">
        <v>52.44</v>
      </c>
      <c r="L8" t="n">
        <v>2.5</v>
      </c>
      <c r="M8" t="n">
        <v>95</v>
      </c>
      <c r="N8" t="n">
        <v>34.02</v>
      </c>
      <c r="O8" t="n">
        <v>22305.48</v>
      </c>
      <c r="P8" t="n">
        <v>334.27</v>
      </c>
      <c r="Q8" t="n">
        <v>609.17</v>
      </c>
      <c r="R8" t="n">
        <v>107.35</v>
      </c>
      <c r="S8" t="n">
        <v>46.36</v>
      </c>
      <c r="T8" t="n">
        <v>29738.6</v>
      </c>
      <c r="U8" t="n">
        <v>0.43</v>
      </c>
      <c r="V8" t="n">
        <v>0.84</v>
      </c>
      <c r="W8" t="n">
        <v>9.33</v>
      </c>
      <c r="X8" t="n">
        <v>1.92</v>
      </c>
      <c r="Y8" t="n">
        <v>1</v>
      </c>
      <c r="Z8" t="n">
        <v>10</v>
      </c>
      <c r="AA8" t="n">
        <v>1326.579817307719</v>
      </c>
      <c r="AB8" t="n">
        <v>1815.085030611505</v>
      </c>
      <c r="AC8" t="n">
        <v>1641.855862777783</v>
      </c>
      <c r="AD8" t="n">
        <v>1326579.817307719</v>
      </c>
      <c r="AE8" t="n">
        <v>1815085.030611505</v>
      </c>
      <c r="AF8" t="n">
        <v>1.105187201628371e-06</v>
      </c>
      <c r="AG8" t="n">
        <v>40.5859375</v>
      </c>
      <c r="AH8" t="n">
        <v>1641855.862777783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3.2594</v>
      </c>
      <c r="E9" t="n">
        <v>30.68</v>
      </c>
      <c r="F9" t="n">
        <v>25.13</v>
      </c>
      <c r="G9" t="n">
        <v>17.13</v>
      </c>
      <c r="H9" t="n">
        <v>0.27</v>
      </c>
      <c r="I9" t="n">
        <v>88</v>
      </c>
      <c r="J9" t="n">
        <v>179.33</v>
      </c>
      <c r="K9" t="n">
        <v>52.44</v>
      </c>
      <c r="L9" t="n">
        <v>2.75</v>
      </c>
      <c r="M9" t="n">
        <v>86</v>
      </c>
      <c r="N9" t="n">
        <v>34.14</v>
      </c>
      <c r="O9" t="n">
        <v>22351.34</v>
      </c>
      <c r="P9" t="n">
        <v>331.57</v>
      </c>
      <c r="Q9" t="n">
        <v>609.21</v>
      </c>
      <c r="R9" t="n">
        <v>101.9</v>
      </c>
      <c r="S9" t="n">
        <v>46.36</v>
      </c>
      <c r="T9" t="n">
        <v>27055.12</v>
      </c>
      <c r="U9" t="n">
        <v>0.45</v>
      </c>
      <c r="V9" t="n">
        <v>0.85</v>
      </c>
      <c r="W9" t="n">
        <v>9.32</v>
      </c>
      <c r="X9" t="n">
        <v>1.75</v>
      </c>
      <c r="Y9" t="n">
        <v>1</v>
      </c>
      <c r="Z9" t="n">
        <v>10</v>
      </c>
      <c r="AA9" t="n">
        <v>1299.374519358533</v>
      </c>
      <c r="AB9" t="n">
        <v>1777.86154174439</v>
      </c>
      <c r="AC9" t="n">
        <v>1608.18493144465</v>
      </c>
      <c r="AD9" t="n">
        <v>1299374.519358533</v>
      </c>
      <c r="AE9" t="n">
        <v>1777861.54174439</v>
      </c>
      <c r="AF9" t="n">
        <v>1.122895001554711e-06</v>
      </c>
      <c r="AG9" t="n">
        <v>39.94791666666666</v>
      </c>
      <c r="AH9" t="n">
        <v>1608184.93144465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3.3078</v>
      </c>
      <c r="E10" t="n">
        <v>30.23</v>
      </c>
      <c r="F10" t="n">
        <v>24.97</v>
      </c>
      <c r="G10" t="n">
        <v>18.73</v>
      </c>
      <c r="H10" t="n">
        <v>0.3</v>
      </c>
      <c r="I10" t="n">
        <v>80</v>
      </c>
      <c r="J10" t="n">
        <v>179.7</v>
      </c>
      <c r="K10" t="n">
        <v>52.44</v>
      </c>
      <c r="L10" t="n">
        <v>3</v>
      </c>
      <c r="M10" t="n">
        <v>78</v>
      </c>
      <c r="N10" t="n">
        <v>34.26</v>
      </c>
      <c r="O10" t="n">
        <v>22397.24</v>
      </c>
      <c r="P10" t="n">
        <v>328.96</v>
      </c>
      <c r="Q10" t="n">
        <v>609.1900000000001</v>
      </c>
      <c r="R10" t="n">
        <v>97.19</v>
      </c>
      <c r="S10" t="n">
        <v>46.36</v>
      </c>
      <c r="T10" t="n">
        <v>24741.32</v>
      </c>
      <c r="U10" t="n">
        <v>0.48</v>
      </c>
      <c r="V10" t="n">
        <v>0.85</v>
      </c>
      <c r="W10" t="n">
        <v>9.300000000000001</v>
      </c>
      <c r="X10" t="n">
        <v>1.59</v>
      </c>
      <c r="Y10" t="n">
        <v>1</v>
      </c>
      <c r="Z10" t="n">
        <v>10</v>
      </c>
      <c r="AA10" t="n">
        <v>1273.835151770226</v>
      </c>
      <c r="AB10" t="n">
        <v>1742.91745229269</v>
      </c>
      <c r="AC10" t="n">
        <v>1576.575856845883</v>
      </c>
      <c r="AD10" t="n">
        <v>1273835.151770226</v>
      </c>
      <c r="AE10" t="n">
        <v>1742917.45229269</v>
      </c>
      <c r="AF10" t="n">
        <v>1.139569272302471e-06</v>
      </c>
      <c r="AG10" t="n">
        <v>39.36197916666666</v>
      </c>
      <c r="AH10" t="n">
        <v>1576575.856845883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3.3508</v>
      </c>
      <c r="E11" t="n">
        <v>29.84</v>
      </c>
      <c r="F11" t="n">
        <v>24.83</v>
      </c>
      <c r="G11" t="n">
        <v>20.41</v>
      </c>
      <c r="H11" t="n">
        <v>0.32</v>
      </c>
      <c r="I11" t="n">
        <v>73</v>
      </c>
      <c r="J11" t="n">
        <v>180.07</v>
      </c>
      <c r="K11" t="n">
        <v>52.44</v>
      </c>
      <c r="L11" t="n">
        <v>3.25</v>
      </c>
      <c r="M11" t="n">
        <v>71</v>
      </c>
      <c r="N11" t="n">
        <v>34.38</v>
      </c>
      <c r="O11" t="n">
        <v>22443.18</v>
      </c>
      <c r="P11" t="n">
        <v>326.59</v>
      </c>
      <c r="Q11" t="n">
        <v>609.0700000000001</v>
      </c>
      <c r="R11" t="n">
        <v>92.45999999999999</v>
      </c>
      <c r="S11" t="n">
        <v>46.36</v>
      </c>
      <c r="T11" t="n">
        <v>22410.91</v>
      </c>
      <c r="U11" t="n">
        <v>0.5</v>
      </c>
      <c r="V11" t="n">
        <v>0.86</v>
      </c>
      <c r="W11" t="n">
        <v>9.300000000000001</v>
      </c>
      <c r="X11" t="n">
        <v>1.45</v>
      </c>
      <c r="Y11" t="n">
        <v>1</v>
      </c>
      <c r="Z11" t="n">
        <v>10</v>
      </c>
      <c r="AA11" t="n">
        <v>1250.541090419732</v>
      </c>
      <c r="AB11" t="n">
        <v>1711.045489891486</v>
      </c>
      <c r="AC11" t="n">
        <v>1547.74570980367</v>
      </c>
      <c r="AD11" t="n">
        <v>1250541.090419732</v>
      </c>
      <c r="AE11" t="n">
        <v>1711045.489891486</v>
      </c>
      <c r="AF11" t="n">
        <v>1.154383190528786e-06</v>
      </c>
      <c r="AG11" t="n">
        <v>38.85416666666666</v>
      </c>
      <c r="AH11" t="n">
        <v>1547745.70980367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3.3834</v>
      </c>
      <c r="E12" t="n">
        <v>29.56</v>
      </c>
      <c r="F12" t="n">
        <v>24.72</v>
      </c>
      <c r="G12" t="n">
        <v>21.81</v>
      </c>
      <c r="H12" t="n">
        <v>0.34</v>
      </c>
      <c r="I12" t="n">
        <v>68</v>
      </c>
      <c r="J12" t="n">
        <v>180.45</v>
      </c>
      <c r="K12" t="n">
        <v>52.44</v>
      </c>
      <c r="L12" t="n">
        <v>3.5</v>
      </c>
      <c r="M12" t="n">
        <v>66</v>
      </c>
      <c r="N12" t="n">
        <v>34.51</v>
      </c>
      <c r="O12" t="n">
        <v>22489.16</v>
      </c>
      <c r="P12" t="n">
        <v>324.77</v>
      </c>
      <c r="Q12" t="n">
        <v>609</v>
      </c>
      <c r="R12" t="n">
        <v>88.87</v>
      </c>
      <c r="S12" t="n">
        <v>46.36</v>
      </c>
      <c r="T12" t="n">
        <v>20640.53</v>
      </c>
      <c r="U12" t="n">
        <v>0.52</v>
      </c>
      <c r="V12" t="n">
        <v>0.86</v>
      </c>
      <c r="W12" t="n">
        <v>9.289999999999999</v>
      </c>
      <c r="X12" t="n">
        <v>1.34</v>
      </c>
      <c r="Y12" t="n">
        <v>1</v>
      </c>
      <c r="Z12" t="n">
        <v>10</v>
      </c>
      <c r="AA12" t="n">
        <v>1239.356556441029</v>
      </c>
      <c r="AB12" t="n">
        <v>1695.742317075009</v>
      </c>
      <c r="AC12" t="n">
        <v>1533.90305032266</v>
      </c>
      <c r="AD12" t="n">
        <v>1239356.556441029</v>
      </c>
      <c r="AE12" t="n">
        <v>1695742.317075009</v>
      </c>
      <c r="AF12" t="n">
        <v>1.165614207602691e-06</v>
      </c>
      <c r="AG12" t="n">
        <v>38.48958333333334</v>
      </c>
      <c r="AH12" t="n">
        <v>1533903.05032266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3.4132</v>
      </c>
      <c r="E13" t="n">
        <v>29.3</v>
      </c>
      <c r="F13" t="n">
        <v>24.64</v>
      </c>
      <c r="G13" t="n">
        <v>23.46</v>
      </c>
      <c r="H13" t="n">
        <v>0.37</v>
      </c>
      <c r="I13" t="n">
        <v>63</v>
      </c>
      <c r="J13" t="n">
        <v>180.82</v>
      </c>
      <c r="K13" t="n">
        <v>52.44</v>
      </c>
      <c r="L13" t="n">
        <v>3.75</v>
      </c>
      <c r="M13" t="n">
        <v>61</v>
      </c>
      <c r="N13" t="n">
        <v>34.63</v>
      </c>
      <c r="O13" t="n">
        <v>22535.19</v>
      </c>
      <c r="P13" t="n">
        <v>323.17</v>
      </c>
      <c r="Q13" t="n">
        <v>609.03</v>
      </c>
      <c r="R13" t="n">
        <v>86.25</v>
      </c>
      <c r="S13" t="n">
        <v>46.36</v>
      </c>
      <c r="T13" t="n">
        <v>19356.94</v>
      </c>
      <c r="U13" t="n">
        <v>0.54</v>
      </c>
      <c r="V13" t="n">
        <v>0.87</v>
      </c>
      <c r="W13" t="n">
        <v>9.289999999999999</v>
      </c>
      <c r="X13" t="n">
        <v>1.26</v>
      </c>
      <c r="Y13" t="n">
        <v>1</v>
      </c>
      <c r="Z13" t="n">
        <v>10</v>
      </c>
      <c r="AA13" t="n">
        <v>1221.388341019326</v>
      </c>
      <c r="AB13" t="n">
        <v>1671.157412033316</v>
      </c>
      <c r="AC13" t="n">
        <v>1511.664494113015</v>
      </c>
      <c r="AD13" t="n">
        <v>1221388.341019326</v>
      </c>
      <c r="AE13" t="n">
        <v>1671157.412033316</v>
      </c>
      <c r="AF13" t="n">
        <v>1.175880597443253e-06</v>
      </c>
      <c r="AG13" t="n">
        <v>38.15104166666666</v>
      </c>
      <c r="AH13" t="n">
        <v>1511664.494113015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3.4426</v>
      </c>
      <c r="E14" t="n">
        <v>29.05</v>
      </c>
      <c r="F14" t="n">
        <v>24.53</v>
      </c>
      <c r="G14" t="n">
        <v>24.95</v>
      </c>
      <c r="H14" t="n">
        <v>0.39</v>
      </c>
      <c r="I14" t="n">
        <v>59</v>
      </c>
      <c r="J14" t="n">
        <v>181.19</v>
      </c>
      <c r="K14" t="n">
        <v>52.44</v>
      </c>
      <c r="L14" t="n">
        <v>4</v>
      </c>
      <c r="M14" t="n">
        <v>57</v>
      </c>
      <c r="N14" t="n">
        <v>34.75</v>
      </c>
      <c r="O14" t="n">
        <v>22581.25</v>
      </c>
      <c r="P14" t="n">
        <v>321.4</v>
      </c>
      <c r="Q14" t="n">
        <v>608.97</v>
      </c>
      <c r="R14" t="n">
        <v>83.13</v>
      </c>
      <c r="S14" t="n">
        <v>46.36</v>
      </c>
      <c r="T14" t="n">
        <v>17819.46</v>
      </c>
      <c r="U14" t="n">
        <v>0.5600000000000001</v>
      </c>
      <c r="V14" t="n">
        <v>0.87</v>
      </c>
      <c r="W14" t="n">
        <v>9.27</v>
      </c>
      <c r="X14" t="n">
        <v>1.15</v>
      </c>
      <c r="Y14" t="n">
        <v>1</v>
      </c>
      <c r="Z14" t="n">
        <v>10</v>
      </c>
      <c r="AA14" t="n">
        <v>1211.3386731221</v>
      </c>
      <c r="AB14" t="n">
        <v>1657.407013056275</v>
      </c>
      <c r="AC14" t="n">
        <v>1499.226413915536</v>
      </c>
      <c r="AD14" t="n">
        <v>1211338.6731221</v>
      </c>
      <c r="AE14" t="n">
        <v>1657407.013056275</v>
      </c>
      <c r="AF14" t="n">
        <v>1.186009183393339e-06</v>
      </c>
      <c r="AG14" t="n">
        <v>37.82552083333334</v>
      </c>
      <c r="AH14" t="n">
        <v>1499226.413915536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3.4684</v>
      </c>
      <c r="E15" t="n">
        <v>28.83</v>
      </c>
      <c r="F15" t="n">
        <v>24.46</v>
      </c>
      <c r="G15" t="n">
        <v>26.68</v>
      </c>
      <c r="H15" t="n">
        <v>0.42</v>
      </c>
      <c r="I15" t="n">
        <v>55</v>
      </c>
      <c r="J15" t="n">
        <v>181.57</v>
      </c>
      <c r="K15" t="n">
        <v>52.44</v>
      </c>
      <c r="L15" t="n">
        <v>4.25</v>
      </c>
      <c r="M15" t="n">
        <v>53</v>
      </c>
      <c r="N15" t="n">
        <v>34.88</v>
      </c>
      <c r="O15" t="n">
        <v>22627.36</v>
      </c>
      <c r="P15" t="n">
        <v>319.97</v>
      </c>
      <c r="Q15" t="n">
        <v>609</v>
      </c>
      <c r="R15" t="n">
        <v>80.94</v>
      </c>
      <c r="S15" t="n">
        <v>46.36</v>
      </c>
      <c r="T15" t="n">
        <v>16740.31</v>
      </c>
      <c r="U15" t="n">
        <v>0.57</v>
      </c>
      <c r="V15" t="n">
        <v>0.87</v>
      </c>
      <c r="W15" t="n">
        <v>9.27</v>
      </c>
      <c r="X15" t="n">
        <v>1.08</v>
      </c>
      <c r="Y15" t="n">
        <v>1</v>
      </c>
      <c r="Z15" t="n">
        <v>10</v>
      </c>
      <c r="AA15" t="n">
        <v>1194.861430368624</v>
      </c>
      <c r="AB15" t="n">
        <v>1634.862122596323</v>
      </c>
      <c r="AC15" t="n">
        <v>1478.833176159129</v>
      </c>
      <c r="AD15" t="n">
        <v>1194861.430368624</v>
      </c>
      <c r="AE15" t="n">
        <v>1634862.122596323</v>
      </c>
      <c r="AF15" t="n">
        <v>1.194897534329128e-06</v>
      </c>
      <c r="AG15" t="n">
        <v>37.5390625</v>
      </c>
      <c r="AH15" t="n">
        <v>1478833.176159129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3.4871</v>
      </c>
      <c r="E16" t="n">
        <v>28.68</v>
      </c>
      <c r="F16" t="n">
        <v>24.41</v>
      </c>
      <c r="G16" t="n">
        <v>28.16</v>
      </c>
      <c r="H16" t="n">
        <v>0.44</v>
      </c>
      <c r="I16" t="n">
        <v>52</v>
      </c>
      <c r="J16" t="n">
        <v>181.94</v>
      </c>
      <c r="K16" t="n">
        <v>52.44</v>
      </c>
      <c r="L16" t="n">
        <v>4.5</v>
      </c>
      <c r="M16" t="n">
        <v>50</v>
      </c>
      <c r="N16" t="n">
        <v>35</v>
      </c>
      <c r="O16" t="n">
        <v>22673.63</v>
      </c>
      <c r="P16" t="n">
        <v>318.84</v>
      </c>
      <c r="Q16" t="n">
        <v>609.05</v>
      </c>
      <c r="R16" t="n">
        <v>79.27</v>
      </c>
      <c r="S16" t="n">
        <v>46.36</v>
      </c>
      <c r="T16" t="n">
        <v>15923.45</v>
      </c>
      <c r="U16" t="n">
        <v>0.58</v>
      </c>
      <c r="V16" t="n">
        <v>0.87</v>
      </c>
      <c r="W16" t="n">
        <v>9.27</v>
      </c>
      <c r="X16" t="n">
        <v>1.03</v>
      </c>
      <c r="Y16" t="n">
        <v>1</v>
      </c>
      <c r="Z16" t="n">
        <v>10</v>
      </c>
      <c r="AA16" t="n">
        <v>1188.74136514606</v>
      </c>
      <c r="AB16" t="n">
        <v>1626.48837936059</v>
      </c>
      <c r="AC16" t="n">
        <v>1471.258611225192</v>
      </c>
      <c r="AD16" t="n">
        <v>1188741.36514606</v>
      </c>
      <c r="AE16" t="n">
        <v>1626488.379360589</v>
      </c>
      <c r="AF16" t="n">
        <v>1.201339866208944e-06</v>
      </c>
      <c r="AG16" t="n">
        <v>37.34375</v>
      </c>
      <c r="AH16" t="n">
        <v>1471258.611225192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3.5072</v>
      </c>
      <c r="E17" t="n">
        <v>28.51</v>
      </c>
      <c r="F17" t="n">
        <v>24.35</v>
      </c>
      <c r="G17" t="n">
        <v>29.82</v>
      </c>
      <c r="H17" t="n">
        <v>0.46</v>
      </c>
      <c r="I17" t="n">
        <v>49</v>
      </c>
      <c r="J17" t="n">
        <v>182.32</v>
      </c>
      <c r="K17" t="n">
        <v>52.44</v>
      </c>
      <c r="L17" t="n">
        <v>4.75</v>
      </c>
      <c r="M17" t="n">
        <v>47</v>
      </c>
      <c r="N17" t="n">
        <v>35.12</v>
      </c>
      <c r="O17" t="n">
        <v>22719.83</v>
      </c>
      <c r="P17" t="n">
        <v>317.72</v>
      </c>
      <c r="Q17" t="n">
        <v>608.92</v>
      </c>
      <c r="R17" t="n">
        <v>77.52</v>
      </c>
      <c r="S17" t="n">
        <v>46.36</v>
      </c>
      <c r="T17" t="n">
        <v>15060.05</v>
      </c>
      <c r="U17" t="n">
        <v>0.6</v>
      </c>
      <c r="V17" t="n">
        <v>0.88</v>
      </c>
      <c r="W17" t="n">
        <v>9.27</v>
      </c>
      <c r="X17" t="n">
        <v>0.97</v>
      </c>
      <c r="Y17" t="n">
        <v>1</v>
      </c>
      <c r="Z17" t="n">
        <v>10</v>
      </c>
      <c r="AA17" t="n">
        <v>1182.512916130518</v>
      </c>
      <c r="AB17" t="n">
        <v>1617.966340637746</v>
      </c>
      <c r="AC17" t="n">
        <v>1463.5499039173</v>
      </c>
      <c r="AD17" t="n">
        <v>1182512.916130518</v>
      </c>
      <c r="AE17" t="n">
        <v>1617966.340637746</v>
      </c>
      <c r="AF17" t="n">
        <v>1.208264511705431e-06</v>
      </c>
      <c r="AG17" t="n">
        <v>37.12239583333334</v>
      </c>
      <c r="AH17" t="n">
        <v>1463549.9039173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3.522</v>
      </c>
      <c r="E18" t="n">
        <v>28.39</v>
      </c>
      <c r="F18" t="n">
        <v>24.3</v>
      </c>
      <c r="G18" t="n">
        <v>31.02</v>
      </c>
      <c r="H18" t="n">
        <v>0.49</v>
      </c>
      <c r="I18" t="n">
        <v>47</v>
      </c>
      <c r="J18" t="n">
        <v>182.69</v>
      </c>
      <c r="K18" t="n">
        <v>52.44</v>
      </c>
      <c r="L18" t="n">
        <v>5</v>
      </c>
      <c r="M18" t="n">
        <v>45</v>
      </c>
      <c r="N18" t="n">
        <v>35.25</v>
      </c>
      <c r="O18" t="n">
        <v>22766.06</v>
      </c>
      <c r="P18" t="n">
        <v>316.47</v>
      </c>
      <c r="Q18" t="n">
        <v>608.9400000000001</v>
      </c>
      <c r="R18" t="n">
        <v>76.23999999999999</v>
      </c>
      <c r="S18" t="n">
        <v>46.36</v>
      </c>
      <c r="T18" t="n">
        <v>14434.46</v>
      </c>
      <c r="U18" t="n">
        <v>0.61</v>
      </c>
      <c r="V18" t="n">
        <v>0.88</v>
      </c>
      <c r="W18" t="n">
        <v>9.25</v>
      </c>
      <c r="X18" t="n">
        <v>0.93</v>
      </c>
      <c r="Y18" t="n">
        <v>1</v>
      </c>
      <c r="Z18" t="n">
        <v>10</v>
      </c>
      <c r="AA18" t="n">
        <v>1177.097131964643</v>
      </c>
      <c r="AB18" t="n">
        <v>1610.556225814462</v>
      </c>
      <c r="AC18" t="n">
        <v>1456.847000052589</v>
      </c>
      <c r="AD18" t="n">
        <v>1177097.131964643</v>
      </c>
      <c r="AE18" t="n">
        <v>1610556.225814462</v>
      </c>
      <c r="AF18" t="n">
        <v>1.213363255653093e-06</v>
      </c>
      <c r="AG18" t="n">
        <v>36.96614583333334</v>
      </c>
      <c r="AH18" t="n">
        <v>1456847.000052589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3.5439</v>
      </c>
      <c r="E19" t="n">
        <v>28.22</v>
      </c>
      <c r="F19" t="n">
        <v>24.23</v>
      </c>
      <c r="G19" t="n">
        <v>33.04</v>
      </c>
      <c r="H19" t="n">
        <v>0.51</v>
      </c>
      <c r="I19" t="n">
        <v>44</v>
      </c>
      <c r="J19" t="n">
        <v>183.07</v>
      </c>
      <c r="K19" t="n">
        <v>52.44</v>
      </c>
      <c r="L19" t="n">
        <v>5.25</v>
      </c>
      <c r="M19" t="n">
        <v>42</v>
      </c>
      <c r="N19" t="n">
        <v>35.37</v>
      </c>
      <c r="O19" t="n">
        <v>22812.34</v>
      </c>
      <c r="P19" t="n">
        <v>315.23</v>
      </c>
      <c r="Q19" t="n">
        <v>608.87</v>
      </c>
      <c r="R19" t="n">
        <v>73.95999999999999</v>
      </c>
      <c r="S19" t="n">
        <v>46.36</v>
      </c>
      <c r="T19" t="n">
        <v>13308.11</v>
      </c>
      <c r="U19" t="n">
        <v>0.63</v>
      </c>
      <c r="V19" t="n">
        <v>0.88</v>
      </c>
      <c r="W19" t="n">
        <v>9.26</v>
      </c>
      <c r="X19" t="n">
        <v>0.86</v>
      </c>
      <c r="Y19" t="n">
        <v>1</v>
      </c>
      <c r="Z19" t="n">
        <v>10</v>
      </c>
      <c r="AA19" t="n">
        <v>1162.026145077799</v>
      </c>
      <c r="AB19" t="n">
        <v>1589.935436670866</v>
      </c>
      <c r="AC19" t="n">
        <v>1438.194230083398</v>
      </c>
      <c r="AD19" t="n">
        <v>1162026.145077799</v>
      </c>
      <c r="AE19" t="n">
        <v>1589935.436670866</v>
      </c>
      <c r="AF19" t="n">
        <v>1.220908018656728e-06</v>
      </c>
      <c r="AG19" t="n">
        <v>36.74479166666666</v>
      </c>
      <c r="AH19" t="n">
        <v>1438194.230083398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3.5571</v>
      </c>
      <c r="E20" t="n">
        <v>28.11</v>
      </c>
      <c r="F20" t="n">
        <v>24.2</v>
      </c>
      <c r="G20" t="n">
        <v>34.57</v>
      </c>
      <c r="H20" t="n">
        <v>0.53</v>
      </c>
      <c r="I20" t="n">
        <v>42</v>
      </c>
      <c r="J20" t="n">
        <v>183.44</v>
      </c>
      <c r="K20" t="n">
        <v>52.44</v>
      </c>
      <c r="L20" t="n">
        <v>5.5</v>
      </c>
      <c r="M20" t="n">
        <v>40</v>
      </c>
      <c r="N20" t="n">
        <v>35.5</v>
      </c>
      <c r="O20" t="n">
        <v>22858.66</v>
      </c>
      <c r="P20" t="n">
        <v>314.24</v>
      </c>
      <c r="Q20" t="n">
        <v>608.91</v>
      </c>
      <c r="R20" t="n">
        <v>72.88</v>
      </c>
      <c r="S20" t="n">
        <v>46.36</v>
      </c>
      <c r="T20" t="n">
        <v>12775.46</v>
      </c>
      <c r="U20" t="n">
        <v>0.64</v>
      </c>
      <c r="V20" t="n">
        <v>0.88</v>
      </c>
      <c r="W20" t="n">
        <v>9.25</v>
      </c>
      <c r="X20" t="n">
        <v>0.82</v>
      </c>
      <c r="Y20" t="n">
        <v>1</v>
      </c>
      <c r="Z20" t="n">
        <v>10</v>
      </c>
      <c r="AA20" t="n">
        <v>1157.747073699496</v>
      </c>
      <c r="AB20" t="n">
        <v>1584.080622431765</v>
      </c>
      <c r="AC20" t="n">
        <v>1432.898191097994</v>
      </c>
      <c r="AD20" t="n">
        <v>1157747.073699496</v>
      </c>
      <c r="AE20" t="n">
        <v>1584080.622431765</v>
      </c>
      <c r="AF20" t="n">
        <v>1.225455547042481e-06</v>
      </c>
      <c r="AG20" t="n">
        <v>36.6015625</v>
      </c>
      <c r="AH20" t="n">
        <v>1432898.191097994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3.5724</v>
      </c>
      <c r="E21" t="n">
        <v>27.99</v>
      </c>
      <c r="F21" t="n">
        <v>24.15</v>
      </c>
      <c r="G21" t="n">
        <v>36.22</v>
      </c>
      <c r="H21" t="n">
        <v>0.55</v>
      </c>
      <c r="I21" t="n">
        <v>40</v>
      </c>
      <c r="J21" t="n">
        <v>183.82</v>
      </c>
      <c r="K21" t="n">
        <v>52.44</v>
      </c>
      <c r="L21" t="n">
        <v>5.75</v>
      </c>
      <c r="M21" t="n">
        <v>38</v>
      </c>
      <c r="N21" t="n">
        <v>35.63</v>
      </c>
      <c r="O21" t="n">
        <v>22905.03</v>
      </c>
      <c r="P21" t="n">
        <v>313.19</v>
      </c>
      <c r="Q21" t="n">
        <v>608.9</v>
      </c>
      <c r="R21" t="n">
        <v>71.43000000000001</v>
      </c>
      <c r="S21" t="n">
        <v>46.36</v>
      </c>
      <c r="T21" t="n">
        <v>12064.99</v>
      </c>
      <c r="U21" t="n">
        <v>0.65</v>
      </c>
      <c r="V21" t="n">
        <v>0.88</v>
      </c>
      <c r="W21" t="n">
        <v>9.24</v>
      </c>
      <c r="X21" t="n">
        <v>0.78</v>
      </c>
      <c r="Y21" t="n">
        <v>1</v>
      </c>
      <c r="Z21" t="n">
        <v>10</v>
      </c>
      <c r="AA21" t="n">
        <v>1152.682666241378</v>
      </c>
      <c r="AB21" t="n">
        <v>1577.151276721681</v>
      </c>
      <c r="AC21" t="n">
        <v>1426.630172417082</v>
      </c>
      <c r="AD21" t="n">
        <v>1152682.666241379</v>
      </c>
      <c r="AE21" t="n">
        <v>1577151.276721681</v>
      </c>
      <c r="AF21" t="n">
        <v>1.23072654585324e-06</v>
      </c>
      <c r="AG21" t="n">
        <v>36.4453125</v>
      </c>
      <c r="AH21" t="n">
        <v>1426630.172417082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3.5786</v>
      </c>
      <c r="E22" t="n">
        <v>27.94</v>
      </c>
      <c r="F22" t="n">
        <v>24.14</v>
      </c>
      <c r="G22" t="n">
        <v>37.13</v>
      </c>
      <c r="H22" t="n">
        <v>0.58</v>
      </c>
      <c r="I22" t="n">
        <v>39</v>
      </c>
      <c r="J22" t="n">
        <v>184.19</v>
      </c>
      <c r="K22" t="n">
        <v>52.44</v>
      </c>
      <c r="L22" t="n">
        <v>6</v>
      </c>
      <c r="M22" t="n">
        <v>37</v>
      </c>
      <c r="N22" t="n">
        <v>35.75</v>
      </c>
      <c r="O22" t="n">
        <v>22951.43</v>
      </c>
      <c r="P22" t="n">
        <v>312.53</v>
      </c>
      <c r="Q22" t="n">
        <v>608.88</v>
      </c>
      <c r="R22" t="n">
        <v>70.91</v>
      </c>
      <c r="S22" t="n">
        <v>46.36</v>
      </c>
      <c r="T22" t="n">
        <v>11805.64</v>
      </c>
      <c r="U22" t="n">
        <v>0.65</v>
      </c>
      <c r="V22" t="n">
        <v>0.88</v>
      </c>
      <c r="W22" t="n">
        <v>9.24</v>
      </c>
      <c r="X22" t="n">
        <v>0.76</v>
      </c>
      <c r="Y22" t="n">
        <v>1</v>
      </c>
      <c r="Z22" t="n">
        <v>10</v>
      </c>
      <c r="AA22" t="n">
        <v>1150.436971054653</v>
      </c>
      <c r="AB22" t="n">
        <v>1574.078617494123</v>
      </c>
      <c r="AC22" t="n">
        <v>1423.850763473698</v>
      </c>
      <c r="AD22" t="n">
        <v>1150436.971054653</v>
      </c>
      <c r="AE22" t="n">
        <v>1574078.617494123</v>
      </c>
      <c r="AF22" t="n">
        <v>1.232862506155639e-06</v>
      </c>
      <c r="AG22" t="n">
        <v>36.38020833333334</v>
      </c>
      <c r="AH22" t="n">
        <v>1423850.763473698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3.5942</v>
      </c>
      <c r="E23" t="n">
        <v>27.82</v>
      </c>
      <c r="F23" t="n">
        <v>24.09</v>
      </c>
      <c r="G23" t="n">
        <v>39.06</v>
      </c>
      <c r="H23" t="n">
        <v>0.6</v>
      </c>
      <c r="I23" t="n">
        <v>37</v>
      </c>
      <c r="J23" t="n">
        <v>184.57</v>
      </c>
      <c r="K23" t="n">
        <v>52.44</v>
      </c>
      <c r="L23" t="n">
        <v>6.25</v>
      </c>
      <c r="M23" t="n">
        <v>35</v>
      </c>
      <c r="N23" t="n">
        <v>35.88</v>
      </c>
      <c r="O23" t="n">
        <v>22997.88</v>
      </c>
      <c r="P23" t="n">
        <v>311.49</v>
      </c>
      <c r="Q23" t="n">
        <v>608.9299999999999</v>
      </c>
      <c r="R23" t="n">
        <v>69.55</v>
      </c>
      <c r="S23" t="n">
        <v>46.36</v>
      </c>
      <c r="T23" t="n">
        <v>11139.13</v>
      </c>
      <c r="U23" t="n">
        <v>0.67</v>
      </c>
      <c r="V23" t="n">
        <v>0.88</v>
      </c>
      <c r="W23" t="n">
        <v>9.24</v>
      </c>
      <c r="X23" t="n">
        <v>0.71</v>
      </c>
      <c r="Y23" t="n">
        <v>1</v>
      </c>
      <c r="Z23" t="n">
        <v>10</v>
      </c>
      <c r="AA23" t="n">
        <v>1137.204275474264</v>
      </c>
      <c r="AB23" t="n">
        <v>1555.973059615708</v>
      </c>
      <c r="AC23" t="n">
        <v>1407.473174627889</v>
      </c>
      <c r="AD23" t="n">
        <v>1137204.275474264</v>
      </c>
      <c r="AE23" t="n">
        <v>1555973.059615708</v>
      </c>
      <c r="AF23" t="n">
        <v>1.238236857884256e-06</v>
      </c>
      <c r="AG23" t="n">
        <v>36.22395833333334</v>
      </c>
      <c r="AH23" t="n">
        <v>1407473.174627889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3.6003</v>
      </c>
      <c r="E24" t="n">
        <v>27.78</v>
      </c>
      <c r="F24" t="n">
        <v>24.08</v>
      </c>
      <c r="G24" t="n">
        <v>40.13</v>
      </c>
      <c r="H24" t="n">
        <v>0.62</v>
      </c>
      <c r="I24" t="n">
        <v>36</v>
      </c>
      <c r="J24" t="n">
        <v>184.95</v>
      </c>
      <c r="K24" t="n">
        <v>52.44</v>
      </c>
      <c r="L24" t="n">
        <v>6.5</v>
      </c>
      <c r="M24" t="n">
        <v>34</v>
      </c>
      <c r="N24" t="n">
        <v>36.01</v>
      </c>
      <c r="O24" t="n">
        <v>23044.38</v>
      </c>
      <c r="P24" t="n">
        <v>310.82</v>
      </c>
      <c r="Q24" t="n">
        <v>608.83</v>
      </c>
      <c r="R24" t="n">
        <v>69.17</v>
      </c>
      <c r="S24" t="n">
        <v>46.36</v>
      </c>
      <c r="T24" t="n">
        <v>10950.35</v>
      </c>
      <c r="U24" t="n">
        <v>0.67</v>
      </c>
      <c r="V24" t="n">
        <v>0.89</v>
      </c>
      <c r="W24" t="n">
        <v>9.24</v>
      </c>
      <c r="X24" t="n">
        <v>0.7</v>
      </c>
      <c r="Y24" t="n">
        <v>1</v>
      </c>
      <c r="Z24" t="n">
        <v>10</v>
      </c>
      <c r="AA24" t="n">
        <v>1134.987693078693</v>
      </c>
      <c r="AB24" t="n">
        <v>1552.940233793374</v>
      </c>
      <c r="AC24" t="n">
        <v>1404.729797445441</v>
      </c>
      <c r="AD24" t="n">
        <v>1134987.693078693</v>
      </c>
      <c r="AE24" t="n">
        <v>1552940.233793374</v>
      </c>
      <c r="AF24" t="n">
        <v>1.240338367214035e-06</v>
      </c>
      <c r="AG24" t="n">
        <v>36.171875</v>
      </c>
      <c r="AH24" t="n">
        <v>1404729.797445441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3.6178</v>
      </c>
      <c r="E25" t="n">
        <v>27.64</v>
      </c>
      <c r="F25" t="n">
        <v>24.01</v>
      </c>
      <c r="G25" t="n">
        <v>42.37</v>
      </c>
      <c r="H25" t="n">
        <v>0.65</v>
      </c>
      <c r="I25" t="n">
        <v>34</v>
      </c>
      <c r="J25" t="n">
        <v>185.33</v>
      </c>
      <c r="K25" t="n">
        <v>52.44</v>
      </c>
      <c r="L25" t="n">
        <v>6.75</v>
      </c>
      <c r="M25" t="n">
        <v>32</v>
      </c>
      <c r="N25" t="n">
        <v>36.13</v>
      </c>
      <c r="O25" t="n">
        <v>23090.91</v>
      </c>
      <c r="P25" t="n">
        <v>309.51</v>
      </c>
      <c r="Q25" t="n">
        <v>609</v>
      </c>
      <c r="R25" t="n">
        <v>67.22</v>
      </c>
      <c r="S25" t="n">
        <v>46.36</v>
      </c>
      <c r="T25" t="n">
        <v>9986.780000000001</v>
      </c>
      <c r="U25" t="n">
        <v>0.6899999999999999</v>
      </c>
      <c r="V25" t="n">
        <v>0.89</v>
      </c>
      <c r="W25" t="n">
        <v>9.23</v>
      </c>
      <c r="X25" t="n">
        <v>0.64</v>
      </c>
      <c r="Y25" t="n">
        <v>1</v>
      </c>
      <c r="Z25" t="n">
        <v>10</v>
      </c>
      <c r="AA25" t="n">
        <v>1129.093277560866</v>
      </c>
      <c r="AB25" t="n">
        <v>1544.875234438622</v>
      </c>
      <c r="AC25" t="n">
        <v>1397.434510309809</v>
      </c>
      <c r="AD25" t="n">
        <v>1129093.277560866</v>
      </c>
      <c r="AE25" t="n">
        <v>1544875.234438622</v>
      </c>
      <c r="AF25" t="n">
        <v>1.246367287422419e-06</v>
      </c>
      <c r="AG25" t="n">
        <v>35.98958333333334</v>
      </c>
      <c r="AH25" t="n">
        <v>1397434.510309809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3.6238</v>
      </c>
      <c r="E26" t="n">
        <v>27.6</v>
      </c>
      <c r="F26" t="n">
        <v>24</v>
      </c>
      <c r="G26" t="n">
        <v>43.64</v>
      </c>
      <c r="H26" t="n">
        <v>0.67</v>
      </c>
      <c r="I26" t="n">
        <v>33</v>
      </c>
      <c r="J26" t="n">
        <v>185.7</v>
      </c>
      <c r="K26" t="n">
        <v>52.44</v>
      </c>
      <c r="L26" t="n">
        <v>7</v>
      </c>
      <c r="M26" t="n">
        <v>31</v>
      </c>
      <c r="N26" t="n">
        <v>36.26</v>
      </c>
      <c r="O26" t="n">
        <v>23137.49</v>
      </c>
      <c r="P26" t="n">
        <v>308.88</v>
      </c>
      <c r="Q26" t="n">
        <v>608.96</v>
      </c>
      <c r="R26" t="n">
        <v>67</v>
      </c>
      <c r="S26" t="n">
        <v>46.36</v>
      </c>
      <c r="T26" t="n">
        <v>9883.84</v>
      </c>
      <c r="U26" t="n">
        <v>0.6899999999999999</v>
      </c>
      <c r="V26" t="n">
        <v>0.89</v>
      </c>
      <c r="W26" t="n">
        <v>9.23</v>
      </c>
      <c r="X26" t="n">
        <v>0.63</v>
      </c>
      <c r="Y26" t="n">
        <v>1</v>
      </c>
      <c r="Z26" t="n">
        <v>10</v>
      </c>
      <c r="AA26" t="n">
        <v>1126.982597447326</v>
      </c>
      <c r="AB26" t="n">
        <v>1541.987308790643</v>
      </c>
      <c r="AC26" t="n">
        <v>1394.822204232443</v>
      </c>
      <c r="AD26" t="n">
        <v>1126982.597447326</v>
      </c>
      <c r="AE26" t="n">
        <v>1541987.308790643</v>
      </c>
      <c r="AF26" t="n">
        <v>1.24843434577958e-06</v>
      </c>
      <c r="AG26" t="n">
        <v>35.9375</v>
      </c>
      <c r="AH26" t="n">
        <v>1394822.204232444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3.6287</v>
      </c>
      <c r="E27" t="n">
        <v>27.56</v>
      </c>
      <c r="F27" t="n">
        <v>24</v>
      </c>
      <c r="G27" t="n">
        <v>45</v>
      </c>
      <c r="H27" t="n">
        <v>0.6899999999999999</v>
      </c>
      <c r="I27" t="n">
        <v>32</v>
      </c>
      <c r="J27" t="n">
        <v>186.08</v>
      </c>
      <c r="K27" t="n">
        <v>52.44</v>
      </c>
      <c r="L27" t="n">
        <v>7.25</v>
      </c>
      <c r="M27" t="n">
        <v>30</v>
      </c>
      <c r="N27" t="n">
        <v>36.39</v>
      </c>
      <c r="O27" t="n">
        <v>23184.11</v>
      </c>
      <c r="P27" t="n">
        <v>308.45</v>
      </c>
      <c r="Q27" t="n">
        <v>608.92</v>
      </c>
      <c r="R27" t="n">
        <v>66.95999999999999</v>
      </c>
      <c r="S27" t="n">
        <v>46.36</v>
      </c>
      <c r="T27" t="n">
        <v>9869.540000000001</v>
      </c>
      <c r="U27" t="n">
        <v>0.6899999999999999</v>
      </c>
      <c r="V27" t="n">
        <v>0.89</v>
      </c>
      <c r="W27" t="n">
        <v>9.23</v>
      </c>
      <c r="X27" t="n">
        <v>0.63</v>
      </c>
      <c r="Y27" t="n">
        <v>1</v>
      </c>
      <c r="Z27" t="n">
        <v>10</v>
      </c>
      <c r="AA27" t="n">
        <v>1125.455233665384</v>
      </c>
      <c r="AB27" t="n">
        <v>1539.897502281655</v>
      </c>
      <c r="AC27" t="n">
        <v>1392.931845923612</v>
      </c>
      <c r="AD27" t="n">
        <v>1125455.233665384</v>
      </c>
      <c r="AE27" t="n">
        <v>1539897.502281655</v>
      </c>
      <c r="AF27" t="n">
        <v>1.250122443437927e-06</v>
      </c>
      <c r="AG27" t="n">
        <v>35.88541666666666</v>
      </c>
      <c r="AH27" t="n">
        <v>1392931.845923612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3.636</v>
      </c>
      <c r="E28" t="n">
        <v>27.5</v>
      </c>
      <c r="F28" t="n">
        <v>23.98</v>
      </c>
      <c r="G28" t="n">
        <v>46.41</v>
      </c>
      <c r="H28" t="n">
        <v>0.71</v>
      </c>
      <c r="I28" t="n">
        <v>31</v>
      </c>
      <c r="J28" t="n">
        <v>186.46</v>
      </c>
      <c r="K28" t="n">
        <v>52.44</v>
      </c>
      <c r="L28" t="n">
        <v>7.5</v>
      </c>
      <c r="M28" t="n">
        <v>29</v>
      </c>
      <c r="N28" t="n">
        <v>36.52</v>
      </c>
      <c r="O28" t="n">
        <v>23230.78</v>
      </c>
      <c r="P28" t="n">
        <v>307.84</v>
      </c>
      <c r="Q28" t="n">
        <v>608.91</v>
      </c>
      <c r="R28" t="n">
        <v>66.09999999999999</v>
      </c>
      <c r="S28" t="n">
        <v>46.36</v>
      </c>
      <c r="T28" t="n">
        <v>9443.35</v>
      </c>
      <c r="U28" t="n">
        <v>0.7</v>
      </c>
      <c r="V28" t="n">
        <v>0.89</v>
      </c>
      <c r="W28" t="n">
        <v>9.23</v>
      </c>
      <c r="X28" t="n">
        <v>0.61</v>
      </c>
      <c r="Y28" t="n">
        <v>1</v>
      </c>
      <c r="Z28" t="n">
        <v>10</v>
      </c>
      <c r="AA28" t="n">
        <v>1123.075690852063</v>
      </c>
      <c r="AB28" t="n">
        <v>1536.64170682645</v>
      </c>
      <c r="AC28" t="n">
        <v>1389.986779017114</v>
      </c>
      <c r="AD28" t="n">
        <v>1123075.690852063</v>
      </c>
      <c r="AE28" t="n">
        <v>1536641.70682645</v>
      </c>
      <c r="AF28" t="n">
        <v>1.252637364439139e-06</v>
      </c>
      <c r="AG28" t="n">
        <v>35.80729166666666</v>
      </c>
      <c r="AH28" t="n">
        <v>1389986.779017114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3.643</v>
      </c>
      <c r="E29" t="n">
        <v>27.45</v>
      </c>
      <c r="F29" t="n">
        <v>23.96</v>
      </c>
      <c r="G29" t="n">
        <v>47.92</v>
      </c>
      <c r="H29" t="n">
        <v>0.74</v>
      </c>
      <c r="I29" t="n">
        <v>30</v>
      </c>
      <c r="J29" t="n">
        <v>186.84</v>
      </c>
      <c r="K29" t="n">
        <v>52.44</v>
      </c>
      <c r="L29" t="n">
        <v>7.75</v>
      </c>
      <c r="M29" t="n">
        <v>28</v>
      </c>
      <c r="N29" t="n">
        <v>36.65</v>
      </c>
      <c r="O29" t="n">
        <v>23277.49</v>
      </c>
      <c r="P29" t="n">
        <v>306.85</v>
      </c>
      <c r="Q29" t="n">
        <v>608.86</v>
      </c>
      <c r="R29" t="n">
        <v>65.63</v>
      </c>
      <c r="S29" t="n">
        <v>46.36</v>
      </c>
      <c r="T29" t="n">
        <v>9212.5</v>
      </c>
      <c r="U29" t="n">
        <v>0.71</v>
      </c>
      <c r="V29" t="n">
        <v>0.89</v>
      </c>
      <c r="W29" t="n">
        <v>9.23</v>
      </c>
      <c r="X29" t="n">
        <v>0.59</v>
      </c>
      <c r="Y29" t="n">
        <v>1</v>
      </c>
      <c r="Z29" t="n">
        <v>10</v>
      </c>
      <c r="AA29" t="n">
        <v>1120.19133620459</v>
      </c>
      <c r="AB29" t="n">
        <v>1532.69520554903</v>
      </c>
      <c r="AC29" t="n">
        <v>1386.416926282662</v>
      </c>
      <c r="AD29" t="n">
        <v>1120191.33620459</v>
      </c>
      <c r="AE29" t="n">
        <v>1532695.20554903</v>
      </c>
      <c r="AF29" t="n">
        <v>1.255048932522493e-06</v>
      </c>
      <c r="AG29" t="n">
        <v>35.7421875</v>
      </c>
      <c r="AH29" t="n">
        <v>1386416.926282662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3.6549</v>
      </c>
      <c r="E30" t="n">
        <v>27.36</v>
      </c>
      <c r="F30" t="n">
        <v>23.91</v>
      </c>
      <c r="G30" t="n">
        <v>49.47</v>
      </c>
      <c r="H30" t="n">
        <v>0.76</v>
      </c>
      <c r="I30" t="n">
        <v>29</v>
      </c>
      <c r="J30" t="n">
        <v>187.22</v>
      </c>
      <c r="K30" t="n">
        <v>52.44</v>
      </c>
      <c r="L30" t="n">
        <v>8</v>
      </c>
      <c r="M30" t="n">
        <v>27</v>
      </c>
      <c r="N30" t="n">
        <v>36.78</v>
      </c>
      <c r="O30" t="n">
        <v>23324.24</v>
      </c>
      <c r="P30" t="n">
        <v>305.92</v>
      </c>
      <c r="Q30" t="n">
        <v>608.8200000000001</v>
      </c>
      <c r="R30" t="n">
        <v>64.09999999999999</v>
      </c>
      <c r="S30" t="n">
        <v>46.36</v>
      </c>
      <c r="T30" t="n">
        <v>8451.389999999999</v>
      </c>
      <c r="U30" t="n">
        <v>0.72</v>
      </c>
      <c r="V30" t="n">
        <v>0.89</v>
      </c>
      <c r="W30" t="n">
        <v>9.220000000000001</v>
      </c>
      <c r="X30" t="n">
        <v>0.54</v>
      </c>
      <c r="Y30" t="n">
        <v>1</v>
      </c>
      <c r="Z30" t="n">
        <v>10</v>
      </c>
      <c r="AA30" t="n">
        <v>1107.950790900472</v>
      </c>
      <c r="AB30" t="n">
        <v>1515.94715144919</v>
      </c>
      <c r="AC30" t="n">
        <v>1371.267282960069</v>
      </c>
      <c r="AD30" t="n">
        <v>1107950.790900472</v>
      </c>
      <c r="AE30" t="n">
        <v>1515947.15144919</v>
      </c>
      <c r="AF30" t="n">
        <v>1.259148598264194e-06</v>
      </c>
      <c r="AG30" t="n">
        <v>35.625</v>
      </c>
      <c r="AH30" t="n">
        <v>1371267.282960069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3.6581</v>
      </c>
      <c r="E31" t="n">
        <v>27.34</v>
      </c>
      <c r="F31" t="n">
        <v>23.92</v>
      </c>
      <c r="G31" t="n">
        <v>51.26</v>
      </c>
      <c r="H31" t="n">
        <v>0.78</v>
      </c>
      <c r="I31" t="n">
        <v>28</v>
      </c>
      <c r="J31" t="n">
        <v>187.6</v>
      </c>
      <c r="K31" t="n">
        <v>52.44</v>
      </c>
      <c r="L31" t="n">
        <v>8.25</v>
      </c>
      <c r="M31" t="n">
        <v>26</v>
      </c>
      <c r="N31" t="n">
        <v>36.9</v>
      </c>
      <c r="O31" t="n">
        <v>23371.04</v>
      </c>
      <c r="P31" t="n">
        <v>305.69</v>
      </c>
      <c r="Q31" t="n">
        <v>608.85</v>
      </c>
      <c r="R31" t="n">
        <v>64.45</v>
      </c>
      <c r="S31" t="n">
        <v>46.36</v>
      </c>
      <c r="T31" t="n">
        <v>8631.01</v>
      </c>
      <c r="U31" t="n">
        <v>0.72</v>
      </c>
      <c r="V31" t="n">
        <v>0.89</v>
      </c>
      <c r="W31" t="n">
        <v>9.23</v>
      </c>
      <c r="X31" t="n">
        <v>0.55</v>
      </c>
      <c r="Y31" t="n">
        <v>1</v>
      </c>
      <c r="Z31" t="n">
        <v>10</v>
      </c>
      <c r="AA31" t="n">
        <v>1107.124570329073</v>
      </c>
      <c r="AB31" t="n">
        <v>1514.816680013123</v>
      </c>
      <c r="AC31" t="n">
        <v>1370.244702131234</v>
      </c>
      <c r="AD31" t="n">
        <v>1107124.570329073</v>
      </c>
      <c r="AE31" t="n">
        <v>1514816.680013123</v>
      </c>
      <c r="AF31" t="n">
        <v>1.260251029388013e-06</v>
      </c>
      <c r="AG31" t="n">
        <v>35.59895833333334</v>
      </c>
      <c r="AH31" t="n">
        <v>1370244.702131234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3.6679</v>
      </c>
      <c r="E32" t="n">
        <v>27.26</v>
      </c>
      <c r="F32" t="n">
        <v>23.88</v>
      </c>
      <c r="G32" t="n">
        <v>53.07</v>
      </c>
      <c r="H32" t="n">
        <v>0.8</v>
      </c>
      <c r="I32" t="n">
        <v>27</v>
      </c>
      <c r="J32" t="n">
        <v>187.98</v>
      </c>
      <c r="K32" t="n">
        <v>52.44</v>
      </c>
      <c r="L32" t="n">
        <v>8.5</v>
      </c>
      <c r="M32" t="n">
        <v>25</v>
      </c>
      <c r="N32" t="n">
        <v>37.03</v>
      </c>
      <c r="O32" t="n">
        <v>23417.88</v>
      </c>
      <c r="P32" t="n">
        <v>304.79</v>
      </c>
      <c r="Q32" t="n">
        <v>608.86</v>
      </c>
      <c r="R32" t="n">
        <v>63.13</v>
      </c>
      <c r="S32" t="n">
        <v>46.36</v>
      </c>
      <c r="T32" t="n">
        <v>7976.34</v>
      </c>
      <c r="U32" t="n">
        <v>0.73</v>
      </c>
      <c r="V32" t="n">
        <v>0.89</v>
      </c>
      <c r="W32" t="n">
        <v>9.220000000000001</v>
      </c>
      <c r="X32" t="n">
        <v>0.51</v>
      </c>
      <c r="Y32" t="n">
        <v>1</v>
      </c>
      <c r="Z32" t="n">
        <v>10</v>
      </c>
      <c r="AA32" t="n">
        <v>1103.590947200802</v>
      </c>
      <c r="AB32" t="n">
        <v>1509.981820956572</v>
      </c>
      <c r="AC32" t="n">
        <v>1365.871275237273</v>
      </c>
      <c r="AD32" t="n">
        <v>1103590.947200802</v>
      </c>
      <c r="AE32" t="n">
        <v>1509981.820956572</v>
      </c>
      <c r="AF32" t="n">
        <v>1.263627224704708e-06</v>
      </c>
      <c r="AG32" t="n">
        <v>35.49479166666666</v>
      </c>
      <c r="AH32" t="n">
        <v>1365871.275237272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3.6756</v>
      </c>
      <c r="E33" t="n">
        <v>27.21</v>
      </c>
      <c r="F33" t="n">
        <v>23.86</v>
      </c>
      <c r="G33" t="n">
        <v>55.07</v>
      </c>
      <c r="H33" t="n">
        <v>0.82</v>
      </c>
      <c r="I33" t="n">
        <v>26</v>
      </c>
      <c r="J33" t="n">
        <v>188.36</v>
      </c>
      <c r="K33" t="n">
        <v>52.44</v>
      </c>
      <c r="L33" t="n">
        <v>8.75</v>
      </c>
      <c r="M33" t="n">
        <v>24</v>
      </c>
      <c r="N33" t="n">
        <v>37.16</v>
      </c>
      <c r="O33" t="n">
        <v>23464.76</v>
      </c>
      <c r="P33" t="n">
        <v>304.07</v>
      </c>
      <c r="Q33" t="n">
        <v>608.83</v>
      </c>
      <c r="R33" t="n">
        <v>62.48</v>
      </c>
      <c r="S33" t="n">
        <v>46.36</v>
      </c>
      <c r="T33" t="n">
        <v>7659.81</v>
      </c>
      <c r="U33" t="n">
        <v>0.74</v>
      </c>
      <c r="V33" t="n">
        <v>0.89</v>
      </c>
      <c r="W33" t="n">
        <v>9.220000000000001</v>
      </c>
      <c r="X33" t="n">
        <v>0.49</v>
      </c>
      <c r="Y33" t="n">
        <v>1</v>
      </c>
      <c r="Z33" t="n">
        <v>10</v>
      </c>
      <c r="AA33" t="n">
        <v>1101.031160469349</v>
      </c>
      <c r="AB33" t="n">
        <v>1506.479407820777</v>
      </c>
      <c r="AC33" t="n">
        <v>1362.70312749549</v>
      </c>
      <c r="AD33" t="n">
        <v>1101031.160469349</v>
      </c>
      <c r="AE33" t="n">
        <v>1506479.407820778</v>
      </c>
      <c r="AF33" t="n">
        <v>1.266279949596397e-06</v>
      </c>
      <c r="AG33" t="n">
        <v>35.4296875</v>
      </c>
      <c r="AH33" t="n">
        <v>1362703.12749549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3.6719</v>
      </c>
      <c r="E34" t="n">
        <v>27.23</v>
      </c>
      <c r="F34" t="n">
        <v>23.89</v>
      </c>
      <c r="G34" t="n">
        <v>55.13</v>
      </c>
      <c r="H34" t="n">
        <v>0.85</v>
      </c>
      <c r="I34" t="n">
        <v>26</v>
      </c>
      <c r="J34" t="n">
        <v>188.74</v>
      </c>
      <c r="K34" t="n">
        <v>52.44</v>
      </c>
      <c r="L34" t="n">
        <v>9</v>
      </c>
      <c r="M34" t="n">
        <v>24</v>
      </c>
      <c r="N34" t="n">
        <v>37.3</v>
      </c>
      <c r="O34" t="n">
        <v>23511.69</v>
      </c>
      <c r="P34" t="n">
        <v>303.57</v>
      </c>
      <c r="Q34" t="n">
        <v>608.87</v>
      </c>
      <c r="R34" t="n">
        <v>63.32</v>
      </c>
      <c r="S34" t="n">
        <v>46.36</v>
      </c>
      <c r="T34" t="n">
        <v>8079.41</v>
      </c>
      <c r="U34" t="n">
        <v>0.73</v>
      </c>
      <c r="V34" t="n">
        <v>0.89</v>
      </c>
      <c r="W34" t="n">
        <v>9.220000000000001</v>
      </c>
      <c r="X34" t="n">
        <v>0.52</v>
      </c>
      <c r="Y34" t="n">
        <v>1</v>
      </c>
      <c r="Z34" t="n">
        <v>10</v>
      </c>
      <c r="AA34" t="n">
        <v>1101.165100749232</v>
      </c>
      <c r="AB34" t="n">
        <v>1506.662670820742</v>
      </c>
      <c r="AC34" t="n">
        <v>1362.86890013195</v>
      </c>
      <c r="AD34" t="n">
        <v>1101165.100749232</v>
      </c>
      <c r="AE34" t="n">
        <v>1506662.670820742</v>
      </c>
      <c r="AF34" t="n">
        <v>1.265005263609481e-06</v>
      </c>
      <c r="AG34" t="n">
        <v>35.45572916666666</v>
      </c>
      <c r="AH34" t="n">
        <v>1362868.90013195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3.6816</v>
      </c>
      <c r="E35" t="n">
        <v>27.16</v>
      </c>
      <c r="F35" t="n">
        <v>23.85</v>
      </c>
      <c r="G35" t="n">
        <v>57.25</v>
      </c>
      <c r="H35" t="n">
        <v>0.87</v>
      </c>
      <c r="I35" t="n">
        <v>25</v>
      </c>
      <c r="J35" t="n">
        <v>189.12</v>
      </c>
      <c r="K35" t="n">
        <v>52.44</v>
      </c>
      <c r="L35" t="n">
        <v>9.25</v>
      </c>
      <c r="M35" t="n">
        <v>23</v>
      </c>
      <c r="N35" t="n">
        <v>37.43</v>
      </c>
      <c r="O35" t="n">
        <v>23558.67</v>
      </c>
      <c r="P35" t="n">
        <v>303.06</v>
      </c>
      <c r="Q35" t="n">
        <v>608.83</v>
      </c>
      <c r="R35" t="n">
        <v>62.16</v>
      </c>
      <c r="S35" t="n">
        <v>46.36</v>
      </c>
      <c r="T35" t="n">
        <v>7503.16</v>
      </c>
      <c r="U35" t="n">
        <v>0.75</v>
      </c>
      <c r="V35" t="n">
        <v>0.89</v>
      </c>
      <c r="W35" t="n">
        <v>9.220000000000001</v>
      </c>
      <c r="X35" t="n">
        <v>0.48</v>
      </c>
      <c r="Y35" t="n">
        <v>1</v>
      </c>
      <c r="Z35" t="n">
        <v>10</v>
      </c>
      <c r="AA35" t="n">
        <v>1098.423754040532</v>
      </c>
      <c r="AB35" t="n">
        <v>1502.911839314218</v>
      </c>
      <c r="AC35" t="n">
        <v>1359.476042720082</v>
      </c>
      <c r="AD35" t="n">
        <v>1098423.754040532</v>
      </c>
      <c r="AE35" t="n">
        <v>1502911.839314217</v>
      </c>
      <c r="AF35" t="n">
        <v>1.268347007953557e-06</v>
      </c>
      <c r="AG35" t="n">
        <v>35.36458333333334</v>
      </c>
      <c r="AH35" t="n">
        <v>1359476.042720082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3.6903</v>
      </c>
      <c r="E36" t="n">
        <v>27.1</v>
      </c>
      <c r="F36" t="n">
        <v>23.82</v>
      </c>
      <c r="G36" t="n">
        <v>59.56</v>
      </c>
      <c r="H36" t="n">
        <v>0.89</v>
      </c>
      <c r="I36" t="n">
        <v>24</v>
      </c>
      <c r="J36" t="n">
        <v>189.5</v>
      </c>
      <c r="K36" t="n">
        <v>52.44</v>
      </c>
      <c r="L36" t="n">
        <v>9.5</v>
      </c>
      <c r="M36" t="n">
        <v>22</v>
      </c>
      <c r="N36" t="n">
        <v>37.56</v>
      </c>
      <c r="O36" t="n">
        <v>23605.68</v>
      </c>
      <c r="P36" t="n">
        <v>302.12</v>
      </c>
      <c r="Q36" t="n">
        <v>608.9299999999999</v>
      </c>
      <c r="R36" t="n">
        <v>61.25</v>
      </c>
      <c r="S36" t="n">
        <v>46.36</v>
      </c>
      <c r="T36" t="n">
        <v>7052.49</v>
      </c>
      <c r="U36" t="n">
        <v>0.76</v>
      </c>
      <c r="V36" t="n">
        <v>0.89</v>
      </c>
      <c r="W36" t="n">
        <v>9.220000000000001</v>
      </c>
      <c r="X36" t="n">
        <v>0.45</v>
      </c>
      <c r="Y36" t="n">
        <v>1</v>
      </c>
      <c r="Z36" t="n">
        <v>10</v>
      </c>
      <c r="AA36" t="n">
        <v>1095.311244384</v>
      </c>
      <c r="AB36" t="n">
        <v>1498.653166287916</v>
      </c>
      <c r="AC36" t="n">
        <v>1355.623811470326</v>
      </c>
      <c r="AD36" t="n">
        <v>1095311.244384001</v>
      </c>
      <c r="AE36" t="n">
        <v>1498653.166287916</v>
      </c>
      <c r="AF36" t="n">
        <v>1.27134424257144e-06</v>
      </c>
      <c r="AG36" t="n">
        <v>35.28645833333334</v>
      </c>
      <c r="AH36" t="n">
        <v>1355623.811470326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3.6883</v>
      </c>
      <c r="E37" t="n">
        <v>27.11</v>
      </c>
      <c r="F37" t="n">
        <v>23.84</v>
      </c>
      <c r="G37" t="n">
        <v>59.6</v>
      </c>
      <c r="H37" t="n">
        <v>0.91</v>
      </c>
      <c r="I37" t="n">
        <v>24</v>
      </c>
      <c r="J37" t="n">
        <v>189.88</v>
      </c>
      <c r="K37" t="n">
        <v>52.44</v>
      </c>
      <c r="L37" t="n">
        <v>9.75</v>
      </c>
      <c r="M37" t="n">
        <v>22</v>
      </c>
      <c r="N37" t="n">
        <v>37.69</v>
      </c>
      <c r="O37" t="n">
        <v>23652.75</v>
      </c>
      <c r="P37" t="n">
        <v>301.71</v>
      </c>
      <c r="Q37" t="n">
        <v>608.83</v>
      </c>
      <c r="R37" t="n">
        <v>61.94</v>
      </c>
      <c r="S37" t="n">
        <v>46.36</v>
      </c>
      <c r="T37" t="n">
        <v>7396.63</v>
      </c>
      <c r="U37" t="n">
        <v>0.75</v>
      </c>
      <c r="V37" t="n">
        <v>0.89</v>
      </c>
      <c r="W37" t="n">
        <v>9.220000000000001</v>
      </c>
      <c r="X37" t="n">
        <v>0.47</v>
      </c>
      <c r="Y37" t="n">
        <v>1</v>
      </c>
      <c r="Z37" t="n">
        <v>10</v>
      </c>
      <c r="AA37" t="n">
        <v>1095.203435779543</v>
      </c>
      <c r="AB37" t="n">
        <v>1498.505657799117</v>
      </c>
      <c r="AC37" t="n">
        <v>1355.490380984668</v>
      </c>
      <c r="AD37" t="n">
        <v>1095203.435779543</v>
      </c>
      <c r="AE37" t="n">
        <v>1498505.657799117</v>
      </c>
      <c r="AF37" t="n">
        <v>1.270655223119053e-06</v>
      </c>
      <c r="AG37" t="n">
        <v>35.29947916666666</v>
      </c>
      <c r="AH37" t="n">
        <v>1355490.380984668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3.6964</v>
      </c>
      <c r="E38" t="n">
        <v>27.05</v>
      </c>
      <c r="F38" t="n">
        <v>23.82</v>
      </c>
      <c r="G38" t="n">
        <v>62.13</v>
      </c>
      <c r="H38" t="n">
        <v>0.93</v>
      </c>
      <c r="I38" t="n">
        <v>23</v>
      </c>
      <c r="J38" t="n">
        <v>190.26</v>
      </c>
      <c r="K38" t="n">
        <v>52.44</v>
      </c>
      <c r="L38" t="n">
        <v>10</v>
      </c>
      <c r="M38" t="n">
        <v>21</v>
      </c>
      <c r="N38" t="n">
        <v>37.82</v>
      </c>
      <c r="O38" t="n">
        <v>23699.85</v>
      </c>
      <c r="P38" t="n">
        <v>301.13</v>
      </c>
      <c r="Q38" t="n">
        <v>608.86</v>
      </c>
      <c r="R38" t="n">
        <v>61.25</v>
      </c>
      <c r="S38" t="n">
        <v>46.36</v>
      </c>
      <c r="T38" t="n">
        <v>7055.75</v>
      </c>
      <c r="U38" t="n">
        <v>0.76</v>
      </c>
      <c r="V38" t="n">
        <v>0.89</v>
      </c>
      <c r="W38" t="n">
        <v>9.210000000000001</v>
      </c>
      <c r="X38" t="n">
        <v>0.44</v>
      </c>
      <c r="Y38" t="n">
        <v>1</v>
      </c>
      <c r="Z38" t="n">
        <v>10</v>
      </c>
      <c r="AA38" t="n">
        <v>1092.813432956082</v>
      </c>
      <c r="AB38" t="n">
        <v>1495.235550496575</v>
      </c>
      <c r="AC38" t="n">
        <v>1352.532368133457</v>
      </c>
      <c r="AD38" t="n">
        <v>1092813.432956082</v>
      </c>
      <c r="AE38" t="n">
        <v>1495235.550496575</v>
      </c>
      <c r="AF38" t="n">
        <v>1.273445751901219e-06</v>
      </c>
      <c r="AG38" t="n">
        <v>35.22135416666666</v>
      </c>
      <c r="AH38" t="n">
        <v>1352532.368133457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3.7044</v>
      </c>
      <c r="E39" t="n">
        <v>26.99</v>
      </c>
      <c r="F39" t="n">
        <v>23.79</v>
      </c>
      <c r="G39" t="n">
        <v>64.89</v>
      </c>
      <c r="H39" t="n">
        <v>0.95</v>
      </c>
      <c r="I39" t="n">
        <v>22</v>
      </c>
      <c r="J39" t="n">
        <v>190.65</v>
      </c>
      <c r="K39" t="n">
        <v>52.44</v>
      </c>
      <c r="L39" t="n">
        <v>10.25</v>
      </c>
      <c r="M39" t="n">
        <v>20</v>
      </c>
      <c r="N39" t="n">
        <v>37.95</v>
      </c>
      <c r="O39" t="n">
        <v>23747</v>
      </c>
      <c r="P39" t="n">
        <v>299.89</v>
      </c>
      <c r="Q39" t="n">
        <v>608.8200000000001</v>
      </c>
      <c r="R39" t="n">
        <v>60.5</v>
      </c>
      <c r="S39" t="n">
        <v>46.36</v>
      </c>
      <c r="T39" t="n">
        <v>6687.01</v>
      </c>
      <c r="U39" t="n">
        <v>0.77</v>
      </c>
      <c r="V39" t="n">
        <v>0.9</v>
      </c>
      <c r="W39" t="n">
        <v>9.210000000000001</v>
      </c>
      <c r="X39" t="n">
        <v>0.42</v>
      </c>
      <c r="Y39" t="n">
        <v>1</v>
      </c>
      <c r="Z39" t="n">
        <v>10</v>
      </c>
      <c r="AA39" t="n">
        <v>1089.403879849661</v>
      </c>
      <c r="AB39" t="n">
        <v>1490.570449517503</v>
      </c>
      <c r="AC39" t="n">
        <v>1348.312497844317</v>
      </c>
      <c r="AD39" t="n">
        <v>1089403.879849661</v>
      </c>
      <c r="AE39" t="n">
        <v>1490570.449517502</v>
      </c>
      <c r="AF39" t="n">
        <v>1.276201829710766e-06</v>
      </c>
      <c r="AG39" t="n">
        <v>35.14322916666666</v>
      </c>
      <c r="AH39" t="n">
        <v>1348312.497844317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3.7043</v>
      </c>
      <c r="E40" t="n">
        <v>27</v>
      </c>
      <c r="F40" t="n">
        <v>23.79</v>
      </c>
      <c r="G40" t="n">
        <v>64.89</v>
      </c>
      <c r="H40" t="n">
        <v>0.98</v>
      </c>
      <c r="I40" t="n">
        <v>22</v>
      </c>
      <c r="J40" t="n">
        <v>191.03</v>
      </c>
      <c r="K40" t="n">
        <v>52.44</v>
      </c>
      <c r="L40" t="n">
        <v>10.5</v>
      </c>
      <c r="M40" t="n">
        <v>20</v>
      </c>
      <c r="N40" t="n">
        <v>38.09</v>
      </c>
      <c r="O40" t="n">
        <v>23794.2</v>
      </c>
      <c r="P40" t="n">
        <v>299.85</v>
      </c>
      <c r="Q40" t="n">
        <v>608.83</v>
      </c>
      <c r="R40" t="n">
        <v>60.58</v>
      </c>
      <c r="S40" t="n">
        <v>46.36</v>
      </c>
      <c r="T40" t="n">
        <v>6726.76</v>
      </c>
      <c r="U40" t="n">
        <v>0.77</v>
      </c>
      <c r="V40" t="n">
        <v>0.9</v>
      </c>
      <c r="W40" t="n">
        <v>9.210000000000001</v>
      </c>
      <c r="X40" t="n">
        <v>0.42</v>
      </c>
      <c r="Y40" t="n">
        <v>1</v>
      </c>
      <c r="Z40" t="n">
        <v>10</v>
      </c>
      <c r="AA40" t="n">
        <v>1089.361974440457</v>
      </c>
      <c r="AB40" t="n">
        <v>1490.513112687894</v>
      </c>
      <c r="AC40" t="n">
        <v>1348.260633161253</v>
      </c>
      <c r="AD40" t="n">
        <v>1089361.974440457</v>
      </c>
      <c r="AE40" t="n">
        <v>1490513.112687894</v>
      </c>
      <c r="AF40" t="n">
        <v>1.276167378738147e-06</v>
      </c>
      <c r="AG40" t="n">
        <v>35.15625</v>
      </c>
      <c r="AH40" t="n">
        <v>1348260.633161253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3.7101</v>
      </c>
      <c r="E41" t="n">
        <v>26.95</v>
      </c>
      <c r="F41" t="n">
        <v>23.79</v>
      </c>
      <c r="G41" t="n">
        <v>67.95999999999999</v>
      </c>
      <c r="H41" t="n">
        <v>1</v>
      </c>
      <c r="I41" t="n">
        <v>21</v>
      </c>
      <c r="J41" t="n">
        <v>191.41</v>
      </c>
      <c r="K41" t="n">
        <v>52.44</v>
      </c>
      <c r="L41" t="n">
        <v>10.75</v>
      </c>
      <c r="M41" t="n">
        <v>19</v>
      </c>
      <c r="N41" t="n">
        <v>38.22</v>
      </c>
      <c r="O41" t="n">
        <v>23841.44</v>
      </c>
      <c r="P41" t="n">
        <v>299.08</v>
      </c>
      <c r="Q41" t="n">
        <v>608.85</v>
      </c>
      <c r="R41" t="n">
        <v>60.2</v>
      </c>
      <c r="S41" t="n">
        <v>46.36</v>
      </c>
      <c r="T41" t="n">
        <v>6540.9</v>
      </c>
      <c r="U41" t="n">
        <v>0.77</v>
      </c>
      <c r="V41" t="n">
        <v>0.9</v>
      </c>
      <c r="W41" t="n">
        <v>9.220000000000001</v>
      </c>
      <c r="X41" t="n">
        <v>0.41</v>
      </c>
      <c r="Y41" t="n">
        <v>1</v>
      </c>
      <c r="Z41" t="n">
        <v>10</v>
      </c>
      <c r="AA41" t="n">
        <v>1087.256355482396</v>
      </c>
      <c r="AB41" t="n">
        <v>1487.632111936122</v>
      </c>
      <c r="AC41" t="n">
        <v>1345.65459107772</v>
      </c>
      <c r="AD41" t="n">
        <v>1087256.355482396</v>
      </c>
      <c r="AE41" t="n">
        <v>1487632.111936122</v>
      </c>
      <c r="AF41" t="n">
        <v>1.278165535150069e-06</v>
      </c>
      <c r="AG41" t="n">
        <v>35.09114583333334</v>
      </c>
      <c r="AH41" t="n">
        <v>1345654.59107772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3.712</v>
      </c>
      <c r="E42" t="n">
        <v>26.94</v>
      </c>
      <c r="F42" t="n">
        <v>23.77</v>
      </c>
      <c r="G42" t="n">
        <v>67.92</v>
      </c>
      <c r="H42" t="n">
        <v>1.02</v>
      </c>
      <c r="I42" t="n">
        <v>21</v>
      </c>
      <c r="J42" t="n">
        <v>191.79</v>
      </c>
      <c r="K42" t="n">
        <v>52.44</v>
      </c>
      <c r="L42" t="n">
        <v>11</v>
      </c>
      <c r="M42" t="n">
        <v>19</v>
      </c>
      <c r="N42" t="n">
        <v>38.35</v>
      </c>
      <c r="O42" t="n">
        <v>23888.73</v>
      </c>
      <c r="P42" t="n">
        <v>298.66</v>
      </c>
      <c r="Q42" t="n">
        <v>608.87</v>
      </c>
      <c r="R42" t="n">
        <v>59.76</v>
      </c>
      <c r="S42" t="n">
        <v>46.36</v>
      </c>
      <c r="T42" t="n">
        <v>6322.44</v>
      </c>
      <c r="U42" t="n">
        <v>0.78</v>
      </c>
      <c r="V42" t="n">
        <v>0.9</v>
      </c>
      <c r="W42" t="n">
        <v>9.210000000000001</v>
      </c>
      <c r="X42" t="n">
        <v>0.4</v>
      </c>
      <c r="Y42" t="n">
        <v>1</v>
      </c>
      <c r="Z42" t="n">
        <v>10</v>
      </c>
      <c r="AA42" t="n">
        <v>1086.167763894567</v>
      </c>
      <c r="AB42" t="n">
        <v>1486.142652900383</v>
      </c>
      <c r="AC42" t="n">
        <v>1344.307283921883</v>
      </c>
      <c r="AD42" t="n">
        <v>1086167.763894567</v>
      </c>
      <c r="AE42" t="n">
        <v>1486142.652900383</v>
      </c>
      <c r="AF42" t="n">
        <v>1.278820103629836e-06</v>
      </c>
      <c r="AG42" t="n">
        <v>35.078125</v>
      </c>
      <c r="AH42" t="n">
        <v>1344307.283921883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3.7204</v>
      </c>
      <c r="E43" t="n">
        <v>26.88</v>
      </c>
      <c r="F43" t="n">
        <v>23.75</v>
      </c>
      <c r="G43" t="n">
        <v>71.23999999999999</v>
      </c>
      <c r="H43" t="n">
        <v>1.04</v>
      </c>
      <c r="I43" t="n">
        <v>20</v>
      </c>
      <c r="J43" t="n">
        <v>192.18</v>
      </c>
      <c r="K43" t="n">
        <v>52.44</v>
      </c>
      <c r="L43" t="n">
        <v>11.25</v>
      </c>
      <c r="M43" t="n">
        <v>18</v>
      </c>
      <c r="N43" t="n">
        <v>38.49</v>
      </c>
      <c r="O43" t="n">
        <v>23936.06</v>
      </c>
      <c r="P43" t="n">
        <v>297.8</v>
      </c>
      <c r="Q43" t="n">
        <v>608.87</v>
      </c>
      <c r="R43" t="n">
        <v>58.87</v>
      </c>
      <c r="S43" t="n">
        <v>46.36</v>
      </c>
      <c r="T43" t="n">
        <v>5884.29</v>
      </c>
      <c r="U43" t="n">
        <v>0.79</v>
      </c>
      <c r="V43" t="n">
        <v>0.9</v>
      </c>
      <c r="W43" t="n">
        <v>9.210000000000001</v>
      </c>
      <c r="X43" t="n">
        <v>0.38</v>
      </c>
      <c r="Y43" t="n">
        <v>1</v>
      </c>
      <c r="Z43" t="n">
        <v>10</v>
      </c>
      <c r="AA43" t="n">
        <v>1083.182598136178</v>
      </c>
      <c r="AB43" t="n">
        <v>1482.058217413537</v>
      </c>
      <c r="AC43" t="n">
        <v>1340.612661225361</v>
      </c>
      <c r="AD43" t="n">
        <v>1083182.598136178</v>
      </c>
      <c r="AE43" t="n">
        <v>1482058.217413537</v>
      </c>
      <c r="AF43" t="n">
        <v>1.28171398532986e-06</v>
      </c>
      <c r="AG43" t="n">
        <v>35</v>
      </c>
      <c r="AH43" t="n">
        <v>1340612.661225361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3.7195</v>
      </c>
      <c r="E44" t="n">
        <v>26.88</v>
      </c>
      <c r="F44" t="n">
        <v>23.75</v>
      </c>
      <c r="G44" t="n">
        <v>71.26000000000001</v>
      </c>
      <c r="H44" t="n">
        <v>1.06</v>
      </c>
      <c r="I44" t="n">
        <v>20</v>
      </c>
      <c r="J44" t="n">
        <v>192.56</v>
      </c>
      <c r="K44" t="n">
        <v>52.44</v>
      </c>
      <c r="L44" t="n">
        <v>11.5</v>
      </c>
      <c r="M44" t="n">
        <v>18</v>
      </c>
      <c r="N44" t="n">
        <v>38.62</v>
      </c>
      <c r="O44" t="n">
        <v>23983.44</v>
      </c>
      <c r="P44" t="n">
        <v>297.52</v>
      </c>
      <c r="Q44" t="n">
        <v>608.86</v>
      </c>
      <c r="R44" t="n">
        <v>59.19</v>
      </c>
      <c r="S44" t="n">
        <v>46.36</v>
      </c>
      <c r="T44" t="n">
        <v>6041.09</v>
      </c>
      <c r="U44" t="n">
        <v>0.78</v>
      </c>
      <c r="V44" t="n">
        <v>0.9</v>
      </c>
      <c r="W44" t="n">
        <v>9.210000000000001</v>
      </c>
      <c r="X44" t="n">
        <v>0.38</v>
      </c>
      <c r="Y44" t="n">
        <v>1</v>
      </c>
      <c r="Z44" t="n">
        <v>10</v>
      </c>
      <c r="AA44" t="n">
        <v>1082.922573724017</v>
      </c>
      <c r="AB44" t="n">
        <v>1481.702440541351</v>
      </c>
      <c r="AC44" t="n">
        <v>1340.29083919852</v>
      </c>
      <c r="AD44" t="n">
        <v>1082922.573724017</v>
      </c>
      <c r="AE44" t="n">
        <v>1481702.440541351</v>
      </c>
      <c r="AF44" t="n">
        <v>1.281403926576286e-06</v>
      </c>
      <c r="AG44" t="n">
        <v>35</v>
      </c>
      <c r="AH44" t="n">
        <v>1340290.83919852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3.7191</v>
      </c>
      <c r="E45" t="n">
        <v>26.89</v>
      </c>
      <c r="F45" t="n">
        <v>23.76</v>
      </c>
      <c r="G45" t="n">
        <v>71.27</v>
      </c>
      <c r="H45" t="n">
        <v>1.08</v>
      </c>
      <c r="I45" t="n">
        <v>20</v>
      </c>
      <c r="J45" t="n">
        <v>192.95</v>
      </c>
      <c r="K45" t="n">
        <v>52.44</v>
      </c>
      <c r="L45" t="n">
        <v>11.75</v>
      </c>
      <c r="M45" t="n">
        <v>18</v>
      </c>
      <c r="N45" t="n">
        <v>38.75</v>
      </c>
      <c r="O45" t="n">
        <v>24030.86</v>
      </c>
      <c r="P45" t="n">
        <v>296.84</v>
      </c>
      <c r="Q45" t="n">
        <v>608.8200000000001</v>
      </c>
      <c r="R45" t="n">
        <v>59.2</v>
      </c>
      <c r="S45" t="n">
        <v>46.36</v>
      </c>
      <c r="T45" t="n">
        <v>6045.85</v>
      </c>
      <c r="U45" t="n">
        <v>0.78</v>
      </c>
      <c r="V45" t="n">
        <v>0.9</v>
      </c>
      <c r="W45" t="n">
        <v>9.210000000000001</v>
      </c>
      <c r="X45" t="n">
        <v>0.38</v>
      </c>
      <c r="Y45" t="n">
        <v>1</v>
      </c>
      <c r="Z45" t="n">
        <v>10</v>
      </c>
      <c r="AA45" t="n">
        <v>1082.241651843378</v>
      </c>
      <c r="AB45" t="n">
        <v>1480.770773184108</v>
      </c>
      <c r="AC45" t="n">
        <v>1339.448088866249</v>
      </c>
      <c r="AD45" t="n">
        <v>1082241.651843378</v>
      </c>
      <c r="AE45" t="n">
        <v>1480770.773184108</v>
      </c>
      <c r="AF45" t="n">
        <v>1.281266122685809e-06</v>
      </c>
      <c r="AG45" t="n">
        <v>35.01302083333334</v>
      </c>
      <c r="AH45" t="n">
        <v>1339448.088866249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3.7269</v>
      </c>
      <c r="E46" t="n">
        <v>26.83</v>
      </c>
      <c r="F46" t="n">
        <v>23.74</v>
      </c>
      <c r="G46" t="n">
        <v>74.95</v>
      </c>
      <c r="H46" t="n">
        <v>1.1</v>
      </c>
      <c r="I46" t="n">
        <v>19</v>
      </c>
      <c r="J46" t="n">
        <v>193.33</v>
      </c>
      <c r="K46" t="n">
        <v>52.44</v>
      </c>
      <c r="L46" t="n">
        <v>12</v>
      </c>
      <c r="M46" t="n">
        <v>17</v>
      </c>
      <c r="N46" t="n">
        <v>38.89</v>
      </c>
      <c r="O46" t="n">
        <v>24078.33</v>
      </c>
      <c r="P46" t="n">
        <v>296.79</v>
      </c>
      <c r="Q46" t="n">
        <v>608.88</v>
      </c>
      <c r="R46" t="n">
        <v>58.5</v>
      </c>
      <c r="S46" t="n">
        <v>46.36</v>
      </c>
      <c r="T46" t="n">
        <v>5704.5</v>
      </c>
      <c r="U46" t="n">
        <v>0.79</v>
      </c>
      <c r="V46" t="n">
        <v>0.9</v>
      </c>
      <c r="W46" t="n">
        <v>9.210000000000001</v>
      </c>
      <c r="X46" t="n">
        <v>0.36</v>
      </c>
      <c r="Y46" t="n">
        <v>1</v>
      </c>
      <c r="Z46" t="n">
        <v>10</v>
      </c>
      <c r="AA46" t="n">
        <v>1072.194074830797</v>
      </c>
      <c r="AB46" t="n">
        <v>1467.02323504768</v>
      </c>
      <c r="AC46" t="n">
        <v>1327.012596474771</v>
      </c>
      <c r="AD46" t="n">
        <v>1072194.074830797</v>
      </c>
      <c r="AE46" t="n">
        <v>1467023.23504768</v>
      </c>
      <c r="AF46" t="n">
        <v>1.283953298550118e-06</v>
      </c>
      <c r="AG46" t="n">
        <v>34.93489583333334</v>
      </c>
      <c r="AH46" t="n">
        <v>1327012.596474771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3.7272</v>
      </c>
      <c r="E47" t="n">
        <v>26.83</v>
      </c>
      <c r="F47" t="n">
        <v>23.73</v>
      </c>
      <c r="G47" t="n">
        <v>74.95</v>
      </c>
      <c r="H47" t="n">
        <v>1.12</v>
      </c>
      <c r="I47" t="n">
        <v>19</v>
      </c>
      <c r="J47" t="n">
        <v>193.72</v>
      </c>
      <c r="K47" t="n">
        <v>52.44</v>
      </c>
      <c r="L47" t="n">
        <v>12.25</v>
      </c>
      <c r="M47" t="n">
        <v>17</v>
      </c>
      <c r="N47" t="n">
        <v>39.02</v>
      </c>
      <c r="O47" t="n">
        <v>24125.85</v>
      </c>
      <c r="P47" t="n">
        <v>295.67</v>
      </c>
      <c r="Q47" t="n">
        <v>608.78</v>
      </c>
      <c r="R47" t="n">
        <v>58.57</v>
      </c>
      <c r="S47" t="n">
        <v>46.36</v>
      </c>
      <c r="T47" t="n">
        <v>5738.4</v>
      </c>
      <c r="U47" t="n">
        <v>0.79</v>
      </c>
      <c r="V47" t="n">
        <v>0.9</v>
      </c>
      <c r="W47" t="n">
        <v>9.210000000000001</v>
      </c>
      <c r="X47" t="n">
        <v>0.36</v>
      </c>
      <c r="Y47" t="n">
        <v>1</v>
      </c>
      <c r="Z47" t="n">
        <v>10</v>
      </c>
      <c r="AA47" t="n">
        <v>1070.432395479617</v>
      </c>
      <c r="AB47" t="n">
        <v>1464.612827639588</v>
      </c>
      <c r="AC47" t="n">
        <v>1324.832234966679</v>
      </c>
      <c r="AD47" t="n">
        <v>1070432.395479617</v>
      </c>
      <c r="AE47" t="n">
        <v>1464612.827639588</v>
      </c>
      <c r="AF47" t="n">
        <v>1.284056651467975e-06</v>
      </c>
      <c r="AG47" t="n">
        <v>34.93489583333334</v>
      </c>
      <c r="AH47" t="n">
        <v>1324832.234966679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3.7342</v>
      </c>
      <c r="E48" t="n">
        <v>26.78</v>
      </c>
      <c r="F48" t="n">
        <v>23.72</v>
      </c>
      <c r="G48" t="n">
        <v>79.06</v>
      </c>
      <c r="H48" t="n">
        <v>1.14</v>
      </c>
      <c r="I48" t="n">
        <v>18</v>
      </c>
      <c r="J48" t="n">
        <v>194.1</v>
      </c>
      <c r="K48" t="n">
        <v>52.44</v>
      </c>
      <c r="L48" t="n">
        <v>12.5</v>
      </c>
      <c r="M48" t="n">
        <v>16</v>
      </c>
      <c r="N48" t="n">
        <v>39.16</v>
      </c>
      <c r="O48" t="n">
        <v>24173.41</v>
      </c>
      <c r="P48" t="n">
        <v>294.95</v>
      </c>
      <c r="Q48" t="n">
        <v>608.84</v>
      </c>
      <c r="R48" t="n">
        <v>58.04</v>
      </c>
      <c r="S48" t="n">
        <v>46.36</v>
      </c>
      <c r="T48" t="n">
        <v>5478.51</v>
      </c>
      <c r="U48" t="n">
        <v>0.8</v>
      </c>
      <c r="V48" t="n">
        <v>0.9</v>
      </c>
      <c r="W48" t="n">
        <v>9.210000000000001</v>
      </c>
      <c r="X48" t="n">
        <v>0.35</v>
      </c>
      <c r="Y48" t="n">
        <v>1</v>
      </c>
      <c r="Z48" t="n">
        <v>10</v>
      </c>
      <c r="AA48" t="n">
        <v>1068.155367185318</v>
      </c>
      <c r="AB48" t="n">
        <v>1461.49729707193</v>
      </c>
      <c r="AC48" t="n">
        <v>1322.014046263723</v>
      </c>
      <c r="AD48" t="n">
        <v>1068155.367185318</v>
      </c>
      <c r="AE48" t="n">
        <v>1461497.29707193</v>
      </c>
      <c r="AF48" t="n">
        <v>1.286468219551329e-06</v>
      </c>
      <c r="AG48" t="n">
        <v>34.86979166666666</v>
      </c>
      <c r="AH48" t="n">
        <v>1322014.046263723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3.7373</v>
      </c>
      <c r="E49" t="n">
        <v>26.76</v>
      </c>
      <c r="F49" t="n">
        <v>23.7</v>
      </c>
      <c r="G49" t="n">
        <v>78.98999999999999</v>
      </c>
      <c r="H49" t="n">
        <v>1.16</v>
      </c>
      <c r="I49" t="n">
        <v>18</v>
      </c>
      <c r="J49" t="n">
        <v>194.49</v>
      </c>
      <c r="K49" t="n">
        <v>52.44</v>
      </c>
      <c r="L49" t="n">
        <v>12.75</v>
      </c>
      <c r="M49" t="n">
        <v>16</v>
      </c>
      <c r="N49" t="n">
        <v>39.3</v>
      </c>
      <c r="O49" t="n">
        <v>24221.02</v>
      </c>
      <c r="P49" t="n">
        <v>294.81</v>
      </c>
      <c r="Q49" t="n">
        <v>608.77</v>
      </c>
      <c r="R49" t="n">
        <v>57.34</v>
      </c>
      <c r="S49" t="n">
        <v>46.36</v>
      </c>
      <c r="T49" t="n">
        <v>5129.45</v>
      </c>
      <c r="U49" t="n">
        <v>0.8100000000000001</v>
      </c>
      <c r="V49" t="n">
        <v>0.9</v>
      </c>
      <c r="W49" t="n">
        <v>9.210000000000001</v>
      </c>
      <c r="X49" t="n">
        <v>0.33</v>
      </c>
      <c r="Y49" t="n">
        <v>1</v>
      </c>
      <c r="Z49" t="n">
        <v>10</v>
      </c>
      <c r="AA49" t="n">
        <v>1067.290804352254</v>
      </c>
      <c r="AB49" t="n">
        <v>1460.314364061911</v>
      </c>
      <c r="AC49" t="n">
        <v>1320.944010719924</v>
      </c>
      <c r="AD49" t="n">
        <v>1067290.804352254</v>
      </c>
      <c r="AE49" t="n">
        <v>1460314.364061911</v>
      </c>
      <c r="AF49" t="n">
        <v>1.287536199702529e-06</v>
      </c>
      <c r="AG49" t="n">
        <v>34.84375</v>
      </c>
      <c r="AH49" t="n">
        <v>1320944.010719924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3.736</v>
      </c>
      <c r="E50" t="n">
        <v>26.77</v>
      </c>
      <c r="F50" t="n">
        <v>23.71</v>
      </c>
      <c r="G50" t="n">
        <v>79.02</v>
      </c>
      <c r="H50" t="n">
        <v>1.18</v>
      </c>
      <c r="I50" t="n">
        <v>18</v>
      </c>
      <c r="J50" t="n">
        <v>194.88</v>
      </c>
      <c r="K50" t="n">
        <v>52.44</v>
      </c>
      <c r="L50" t="n">
        <v>13</v>
      </c>
      <c r="M50" t="n">
        <v>16</v>
      </c>
      <c r="N50" t="n">
        <v>39.43</v>
      </c>
      <c r="O50" t="n">
        <v>24268.67</v>
      </c>
      <c r="P50" t="n">
        <v>293.6</v>
      </c>
      <c r="Q50" t="n">
        <v>608.8099999999999</v>
      </c>
      <c r="R50" t="n">
        <v>57.81</v>
      </c>
      <c r="S50" t="n">
        <v>46.36</v>
      </c>
      <c r="T50" t="n">
        <v>5363.08</v>
      </c>
      <c r="U50" t="n">
        <v>0.8</v>
      </c>
      <c r="V50" t="n">
        <v>0.9</v>
      </c>
      <c r="W50" t="n">
        <v>9.210000000000001</v>
      </c>
      <c r="X50" t="n">
        <v>0.34</v>
      </c>
      <c r="Y50" t="n">
        <v>1</v>
      </c>
      <c r="Z50" t="n">
        <v>10</v>
      </c>
      <c r="AA50" t="n">
        <v>1065.81751581024</v>
      </c>
      <c r="AB50" t="n">
        <v>1458.298545681825</v>
      </c>
      <c r="AC50" t="n">
        <v>1319.120579216814</v>
      </c>
      <c r="AD50" t="n">
        <v>1065817.51581024</v>
      </c>
      <c r="AE50" t="n">
        <v>1458298.545681825</v>
      </c>
      <c r="AF50" t="n">
        <v>1.287088337058477e-06</v>
      </c>
      <c r="AG50" t="n">
        <v>34.85677083333334</v>
      </c>
      <c r="AH50" t="n">
        <v>1319120.579216814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3.744</v>
      </c>
      <c r="E51" t="n">
        <v>26.71</v>
      </c>
      <c r="F51" t="n">
        <v>23.68</v>
      </c>
      <c r="G51" t="n">
        <v>83.59</v>
      </c>
      <c r="H51" t="n">
        <v>1.2</v>
      </c>
      <c r="I51" t="n">
        <v>17</v>
      </c>
      <c r="J51" t="n">
        <v>195.26</v>
      </c>
      <c r="K51" t="n">
        <v>52.44</v>
      </c>
      <c r="L51" t="n">
        <v>13.25</v>
      </c>
      <c r="M51" t="n">
        <v>15</v>
      </c>
      <c r="N51" t="n">
        <v>39.57</v>
      </c>
      <c r="O51" t="n">
        <v>24316.37</v>
      </c>
      <c r="P51" t="n">
        <v>292.93</v>
      </c>
      <c r="Q51" t="n">
        <v>608.79</v>
      </c>
      <c r="R51" t="n">
        <v>57.03</v>
      </c>
      <c r="S51" t="n">
        <v>46.36</v>
      </c>
      <c r="T51" t="n">
        <v>4977.69</v>
      </c>
      <c r="U51" t="n">
        <v>0.8100000000000001</v>
      </c>
      <c r="V51" t="n">
        <v>0.9</v>
      </c>
      <c r="W51" t="n">
        <v>9.210000000000001</v>
      </c>
      <c r="X51" t="n">
        <v>0.31</v>
      </c>
      <c r="Y51" t="n">
        <v>1</v>
      </c>
      <c r="Z51" t="n">
        <v>10</v>
      </c>
      <c r="AA51" t="n">
        <v>1063.311988044815</v>
      </c>
      <c r="AB51" t="n">
        <v>1454.870372057086</v>
      </c>
      <c r="AC51" t="n">
        <v>1316.019585671349</v>
      </c>
      <c r="AD51" t="n">
        <v>1063311.988044815</v>
      </c>
      <c r="AE51" t="n">
        <v>1454870.372057086</v>
      </c>
      <c r="AF51" t="n">
        <v>1.289844414868024e-06</v>
      </c>
      <c r="AG51" t="n">
        <v>34.77864583333334</v>
      </c>
      <c r="AH51" t="n">
        <v>1316019.585671349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3.7418</v>
      </c>
      <c r="E52" t="n">
        <v>26.72</v>
      </c>
      <c r="F52" t="n">
        <v>23.7</v>
      </c>
      <c r="G52" t="n">
        <v>83.65000000000001</v>
      </c>
      <c r="H52" t="n">
        <v>1.22</v>
      </c>
      <c r="I52" t="n">
        <v>17</v>
      </c>
      <c r="J52" t="n">
        <v>195.65</v>
      </c>
      <c r="K52" t="n">
        <v>52.44</v>
      </c>
      <c r="L52" t="n">
        <v>13.5</v>
      </c>
      <c r="M52" t="n">
        <v>15</v>
      </c>
      <c r="N52" t="n">
        <v>39.71</v>
      </c>
      <c r="O52" t="n">
        <v>24364.12</v>
      </c>
      <c r="P52" t="n">
        <v>293.23</v>
      </c>
      <c r="Q52" t="n">
        <v>608.84</v>
      </c>
      <c r="R52" t="n">
        <v>57.47</v>
      </c>
      <c r="S52" t="n">
        <v>46.36</v>
      </c>
      <c r="T52" t="n">
        <v>5199.29</v>
      </c>
      <c r="U52" t="n">
        <v>0.8100000000000001</v>
      </c>
      <c r="V52" t="n">
        <v>0.9</v>
      </c>
      <c r="W52" t="n">
        <v>9.210000000000001</v>
      </c>
      <c r="X52" t="n">
        <v>0.33</v>
      </c>
      <c r="Y52" t="n">
        <v>1</v>
      </c>
      <c r="Z52" t="n">
        <v>10</v>
      </c>
      <c r="AA52" t="n">
        <v>1064.258217948</v>
      </c>
      <c r="AB52" t="n">
        <v>1456.165045555341</v>
      </c>
      <c r="AC52" t="n">
        <v>1317.190697348016</v>
      </c>
      <c r="AD52" t="n">
        <v>1064258.217948</v>
      </c>
      <c r="AE52" t="n">
        <v>1456165.045555341</v>
      </c>
      <c r="AF52" t="n">
        <v>1.289086493470399e-06</v>
      </c>
      <c r="AG52" t="n">
        <v>34.79166666666666</v>
      </c>
      <c r="AH52" t="n">
        <v>1317190.697348016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3.7429</v>
      </c>
      <c r="E53" t="n">
        <v>26.72</v>
      </c>
      <c r="F53" t="n">
        <v>23.69</v>
      </c>
      <c r="G53" t="n">
        <v>83.62</v>
      </c>
      <c r="H53" t="n">
        <v>1.25</v>
      </c>
      <c r="I53" t="n">
        <v>17</v>
      </c>
      <c r="J53" t="n">
        <v>196.04</v>
      </c>
      <c r="K53" t="n">
        <v>52.44</v>
      </c>
      <c r="L53" t="n">
        <v>13.75</v>
      </c>
      <c r="M53" t="n">
        <v>15</v>
      </c>
      <c r="N53" t="n">
        <v>39.84</v>
      </c>
      <c r="O53" t="n">
        <v>24411.91</v>
      </c>
      <c r="P53" t="n">
        <v>292.49</v>
      </c>
      <c r="Q53" t="n">
        <v>608.85</v>
      </c>
      <c r="R53" t="n">
        <v>57.37</v>
      </c>
      <c r="S53" t="n">
        <v>46.36</v>
      </c>
      <c r="T53" t="n">
        <v>5149.23</v>
      </c>
      <c r="U53" t="n">
        <v>0.8100000000000001</v>
      </c>
      <c r="V53" t="n">
        <v>0.9</v>
      </c>
      <c r="W53" t="n">
        <v>9.199999999999999</v>
      </c>
      <c r="X53" t="n">
        <v>0.32</v>
      </c>
      <c r="Y53" t="n">
        <v>1</v>
      </c>
      <c r="Z53" t="n">
        <v>10</v>
      </c>
      <c r="AA53" t="n">
        <v>1062.927138321703</v>
      </c>
      <c r="AB53" t="n">
        <v>1454.343803687553</v>
      </c>
      <c r="AC53" t="n">
        <v>1315.54327224796</v>
      </c>
      <c r="AD53" t="n">
        <v>1062927.138321703</v>
      </c>
      <c r="AE53" t="n">
        <v>1454343.803687553</v>
      </c>
      <c r="AF53" t="n">
        <v>1.289465454169212e-06</v>
      </c>
      <c r="AG53" t="n">
        <v>34.79166666666666</v>
      </c>
      <c r="AH53" t="n">
        <v>1315543.27224796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3.752</v>
      </c>
      <c r="E54" t="n">
        <v>26.65</v>
      </c>
      <c r="F54" t="n">
        <v>23.66</v>
      </c>
      <c r="G54" t="n">
        <v>88.73999999999999</v>
      </c>
      <c r="H54" t="n">
        <v>1.27</v>
      </c>
      <c r="I54" t="n">
        <v>16</v>
      </c>
      <c r="J54" t="n">
        <v>196.42</v>
      </c>
      <c r="K54" t="n">
        <v>52.44</v>
      </c>
      <c r="L54" t="n">
        <v>14</v>
      </c>
      <c r="M54" t="n">
        <v>14</v>
      </c>
      <c r="N54" t="n">
        <v>39.98</v>
      </c>
      <c r="O54" t="n">
        <v>24459.75</v>
      </c>
      <c r="P54" t="n">
        <v>291.56</v>
      </c>
      <c r="Q54" t="n">
        <v>608.8200000000001</v>
      </c>
      <c r="R54" t="n">
        <v>56.44</v>
      </c>
      <c r="S54" t="n">
        <v>46.36</v>
      </c>
      <c r="T54" t="n">
        <v>4685.16</v>
      </c>
      <c r="U54" t="n">
        <v>0.82</v>
      </c>
      <c r="V54" t="n">
        <v>0.9</v>
      </c>
      <c r="W54" t="n">
        <v>9.199999999999999</v>
      </c>
      <c r="X54" t="n">
        <v>0.29</v>
      </c>
      <c r="Y54" t="n">
        <v>1</v>
      </c>
      <c r="Z54" t="n">
        <v>10</v>
      </c>
      <c r="AA54" t="n">
        <v>1059.878186024997</v>
      </c>
      <c r="AB54" t="n">
        <v>1450.172092644917</v>
      </c>
      <c r="AC54" t="n">
        <v>1311.769703452201</v>
      </c>
      <c r="AD54" t="n">
        <v>1059878.186024997</v>
      </c>
      <c r="AE54" t="n">
        <v>1450172.092644917</v>
      </c>
      <c r="AF54" t="n">
        <v>1.292600492677571e-06</v>
      </c>
      <c r="AG54" t="n">
        <v>34.70052083333334</v>
      </c>
      <c r="AH54" t="n">
        <v>1311769.703452201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3.7495</v>
      </c>
      <c r="E55" t="n">
        <v>26.67</v>
      </c>
      <c r="F55" t="n">
        <v>23.68</v>
      </c>
      <c r="G55" t="n">
        <v>88.8</v>
      </c>
      <c r="H55" t="n">
        <v>1.29</v>
      </c>
      <c r="I55" t="n">
        <v>16</v>
      </c>
      <c r="J55" t="n">
        <v>196.81</v>
      </c>
      <c r="K55" t="n">
        <v>52.44</v>
      </c>
      <c r="L55" t="n">
        <v>14.25</v>
      </c>
      <c r="M55" t="n">
        <v>14</v>
      </c>
      <c r="N55" t="n">
        <v>40.12</v>
      </c>
      <c r="O55" t="n">
        <v>24507.64</v>
      </c>
      <c r="P55" t="n">
        <v>291.56</v>
      </c>
      <c r="Q55" t="n">
        <v>608.84</v>
      </c>
      <c r="R55" t="n">
        <v>57.04</v>
      </c>
      <c r="S55" t="n">
        <v>46.36</v>
      </c>
      <c r="T55" t="n">
        <v>4989.99</v>
      </c>
      <c r="U55" t="n">
        <v>0.8100000000000001</v>
      </c>
      <c r="V55" t="n">
        <v>0.9</v>
      </c>
      <c r="W55" t="n">
        <v>9.199999999999999</v>
      </c>
      <c r="X55" t="n">
        <v>0.31</v>
      </c>
      <c r="Y55" t="n">
        <v>1</v>
      </c>
      <c r="Z55" t="n">
        <v>10</v>
      </c>
      <c r="AA55" t="n">
        <v>1060.433328439492</v>
      </c>
      <c r="AB55" t="n">
        <v>1450.931662987585</v>
      </c>
      <c r="AC55" t="n">
        <v>1312.456781467428</v>
      </c>
      <c r="AD55" t="n">
        <v>1060433.328439492</v>
      </c>
      <c r="AE55" t="n">
        <v>1450931.662987585</v>
      </c>
      <c r="AF55" t="n">
        <v>1.291739218362088e-06</v>
      </c>
      <c r="AG55" t="n">
        <v>34.7265625</v>
      </c>
      <c r="AH55" t="n">
        <v>1312456.781467428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3.748</v>
      </c>
      <c r="E56" t="n">
        <v>26.68</v>
      </c>
      <c r="F56" t="n">
        <v>23.69</v>
      </c>
      <c r="G56" t="n">
        <v>88.84</v>
      </c>
      <c r="H56" t="n">
        <v>1.31</v>
      </c>
      <c r="I56" t="n">
        <v>16</v>
      </c>
      <c r="J56" t="n">
        <v>197.2</v>
      </c>
      <c r="K56" t="n">
        <v>52.44</v>
      </c>
      <c r="L56" t="n">
        <v>14.5</v>
      </c>
      <c r="M56" t="n">
        <v>14</v>
      </c>
      <c r="N56" t="n">
        <v>40.26</v>
      </c>
      <c r="O56" t="n">
        <v>24555.57</v>
      </c>
      <c r="P56" t="n">
        <v>290.8</v>
      </c>
      <c r="Q56" t="n">
        <v>608.87</v>
      </c>
      <c r="R56" t="n">
        <v>57.32</v>
      </c>
      <c r="S56" t="n">
        <v>46.36</v>
      </c>
      <c r="T56" t="n">
        <v>5125.1</v>
      </c>
      <c r="U56" t="n">
        <v>0.8100000000000001</v>
      </c>
      <c r="V56" t="n">
        <v>0.9</v>
      </c>
      <c r="W56" t="n">
        <v>9.210000000000001</v>
      </c>
      <c r="X56" t="n">
        <v>0.32</v>
      </c>
      <c r="Y56" t="n">
        <v>1</v>
      </c>
      <c r="Z56" t="n">
        <v>10</v>
      </c>
      <c r="AA56" t="n">
        <v>1059.64799455011</v>
      </c>
      <c r="AB56" t="n">
        <v>1449.857134513646</v>
      </c>
      <c r="AC56" t="n">
        <v>1311.484804482931</v>
      </c>
      <c r="AD56" t="n">
        <v>1059647.99455011</v>
      </c>
      <c r="AE56" t="n">
        <v>1449857.134513646</v>
      </c>
      <c r="AF56" t="n">
        <v>1.291222453772798e-06</v>
      </c>
      <c r="AG56" t="n">
        <v>34.73958333333334</v>
      </c>
      <c r="AH56" t="n">
        <v>1311484.804482932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3.7482</v>
      </c>
      <c r="E57" t="n">
        <v>26.68</v>
      </c>
      <c r="F57" t="n">
        <v>23.69</v>
      </c>
      <c r="G57" t="n">
        <v>88.84</v>
      </c>
      <c r="H57" t="n">
        <v>1.33</v>
      </c>
      <c r="I57" t="n">
        <v>16</v>
      </c>
      <c r="J57" t="n">
        <v>197.59</v>
      </c>
      <c r="K57" t="n">
        <v>52.44</v>
      </c>
      <c r="L57" t="n">
        <v>14.75</v>
      </c>
      <c r="M57" t="n">
        <v>14</v>
      </c>
      <c r="N57" t="n">
        <v>40.4</v>
      </c>
      <c r="O57" t="n">
        <v>24603.55</v>
      </c>
      <c r="P57" t="n">
        <v>289.61</v>
      </c>
      <c r="Q57" t="n">
        <v>608.83</v>
      </c>
      <c r="R57" t="n">
        <v>57.46</v>
      </c>
      <c r="S57" t="n">
        <v>46.36</v>
      </c>
      <c r="T57" t="n">
        <v>5196.17</v>
      </c>
      <c r="U57" t="n">
        <v>0.8100000000000001</v>
      </c>
      <c r="V57" t="n">
        <v>0.9</v>
      </c>
      <c r="W57" t="n">
        <v>9.199999999999999</v>
      </c>
      <c r="X57" t="n">
        <v>0.32</v>
      </c>
      <c r="Y57" t="n">
        <v>1</v>
      </c>
      <c r="Z57" t="n">
        <v>10</v>
      </c>
      <c r="AA57" t="n">
        <v>1057.88806136431</v>
      </c>
      <c r="AB57" t="n">
        <v>1447.449116286062</v>
      </c>
      <c r="AC57" t="n">
        <v>1309.306604135314</v>
      </c>
      <c r="AD57" t="n">
        <v>1057888.06136431</v>
      </c>
      <c r="AE57" t="n">
        <v>1447449.116286062</v>
      </c>
      <c r="AF57" t="n">
        <v>1.291291355718037e-06</v>
      </c>
      <c r="AG57" t="n">
        <v>34.73958333333334</v>
      </c>
      <c r="AH57" t="n">
        <v>1309306.604135314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3.7601</v>
      </c>
      <c r="E58" t="n">
        <v>26.59</v>
      </c>
      <c r="F58" t="n">
        <v>23.64</v>
      </c>
      <c r="G58" t="n">
        <v>94.56</v>
      </c>
      <c r="H58" t="n">
        <v>1.35</v>
      </c>
      <c r="I58" t="n">
        <v>15</v>
      </c>
      <c r="J58" t="n">
        <v>197.98</v>
      </c>
      <c r="K58" t="n">
        <v>52.44</v>
      </c>
      <c r="L58" t="n">
        <v>15</v>
      </c>
      <c r="M58" t="n">
        <v>13</v>
      </c>
      <c r="N58" t="n">
        <v>40.54</v>
      </c>
      <c r="O58" t="n">
        <v>24651.58</v>
      </c>
      <c r="P58" t="n">
        <v>289.29</v>
      </c>
      <c r="Q58" t="n">
        <v>608.88</v>
      </c>
      <c r="R58" t="n">
        <v>55.74</v>
      </c>
      <c r="S58" t="n">
        <v>46.36</v>
      </c>
      <c r="T58" t="n">
        <v>4343</v>
      </c>
      <c r="U58" t="n">
        <v>0.83</v>
      </c>
      <c r="V58" t="n">
        <v>0.9</v>
      </c>
      <c r="W58" t="n">
        <v>9.199999999999999</v>
      </c>
      <c r="X58" t="n">
        <v>0.27</v>
      </c>
      <c r="Y58" t="n">
        <v>1</v>
      </c>
      <c r="Z58" t="n">
        <v>10</v>
      </c>
      <c r="AA58" t="n">
        <v>1055.140475345021</v>
      </c>
      <c r="AB58" t="n">
        <v>1443.68974787953</v>
      </c>
      <c r="AC58" t="n">
        <v>1305.906024573194</v>
      </c>
      <c r="AD58" t="n">
        <v>1055140.475345021</v>
      </c>
      <c r="AE58" t="n">
        <v>1443689.74787953</v>
      </c>
      <c r="AF58" t="n">
        <v>1.295391021459738e-06</v>
      </c>
      <c r="AG58" t="n">
        <v>34.62239583333334</v>
      </c>
      <c r="AH58" t="n">
        <v>1305906.024573194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3.7583</v>
      </c>
      <c r="E59" t="n">
        <v>26.61</v>
      </c>
      <c r="F59" t="n">
        <v>23.65</v>
      </c>
      <c r="G59" t="n">
        <v>94.61</v>
      </c>
      <c r="H59" t="n">
        <v>1.36</v>
      </c>
      <c r="I59" t="n">
        <v>15</v>
      </c>
      <c r="J59" t="n">
        <v>198.37</v>
      </c>
      <c r="K59" t="n">
        <v>52.44</v>
      </c>
      <c r="L59" t="n">
        <v>15.25</v>
      </c>
      <c r="M59" t="n">
        <v>13</v>
      </c>
      <c r="N59" t="n">
        <v>40.68</v>
      </c>
      <c r="O59" t="n">
        <v>24699.65</v>
      </c>
      <c r="P59" t="n">
        <v>289.53</v>
      </c>
      <c r="Q59" t="n">
        <v>608.85</v>
      </c>
      <c r="R59" t="n">
        <v>55.94</v>
      </c>
      <c r="S59" t="n">
        <v>46.36</v>
      </c>
      <c r="T59" t="n">
        <v>4443.51</v>
      </c>
      <c r="U59" t="n">
        <v>0.83</v>
      </c>
      <c r="V59" t="n">
        <v>0.9</v>
      </c>
      <c r="W59" t="n">
        <v>9.210000000000001</v>
      </c>
      <c r="X59" t="n">
        <v>0.28</v>
      </c>
      <c r="Y59" t="n">
        <v>1</v>
      </c>
      <c r="Z59" t="n">
        <v>10</v>
      </c>
      <c r="AA59" t="n">
        <v>1055.850959319864</v>
      </c>
      <c r="AB59" t="n">
        <v>1444.661863398251</v>
      </c>
      <c r="AC59" t="n">
        <v>1306.785362751182</v>
      </c>
      <c r="AD59" t="n">
        <v>1055850.959319864</v>
      </c>
      <c r="AE59" t="n">
        <v>1444661.863398251</v>
      </c>
      <c r="AF59" t="n">
        <v>1.29477090395259e-06</v>
      </c>
      <c r="AG59" t="n">
        <v>34.6484375</v>
      </c>
      <c r="AH59" t="n">
        <v>1306785.362751181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3.7569</v>
      </c>
      <c r="E60" t="n">
        <v>26.62</v>
      </c>
      <c r="F60" t="n">
        <v>23.66</v>
      </c>
      <c r="G60" t="n">
        <v>94.65000000000001</v>
      </c>
      <c r="H60" t="n">
        <v>1.38</v>
      </c>
      <c r="I60" t="n">
        <v>15</v>
      </c>
      <c r="J60" t="n">
        <v>198.76</v>
      </c>
      <c r="K60" t="n">
        <v>52.44</v>
      </c>
      <c r="L60" t="n">
        <v>15.5</v>
      </c>
      <c r="M60" t="n">
        <v>13</v>
      </c>
      <c r="N60" t="n">
        <v>40.82</v>
      </c>
      <c r="O60" t="n">
        <v>24747.78</v>
      </c>
      <c r="P60" t="n">
        <v>288.72</v>
      </c>
      <c r="Q60" t="n">
        <v>608.76</v>
      </c>
      <c r="R60" t="n">
        <v>56.39</v>
      </c>
      <c r="S60" t="n">
        <v>46.36</v>
      </c>
      <c r="T60" t="n">
        <v>4665.47</v>
      </c>
      <c r="U60" t="n">
        <v>0.82</v>
      </c>
      <c r="V60" t="n">
        <v>0.9</v>
      </c>
      <c r="W60" t="n">
        <v>9.210000000000001</v>
      </c>
      <c r="X60" t="n">
        <v>0.29</v>
      </c>
      <c r="Y60" t="n">
        <v>1</v>
      </c>
      <c r="Z60" t="n">
        <v>10</v>
      </c>
      <c r="AA60" t="n">
        <v>1054.977273932423</v>
      </c>
      <c r="AB60" t="n">
        <v>1443.466448506876</v>
      </c>
      <c r="AC60" t="n">
        <v>1305.704036579264</v>
      </c>
      <c r="AD60" t="n">
        <v>1054977.273932423</v>
      </c>
      <c r="AE60" t="n">
        <v>1443466.448506876</v>
      </c>
      <c r="AF60" t="n">
        <v>1.294288590335919e-06</v>
      </c>
      <c r="AG60" t="n">
        <v>34.66145833333334</v>
      </c>
      <c r="AH60" t="n">
        <v>1305704.036579264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3.7596</v>
      </c>
      <c r="E61" t="n">
        <v>26.6</v>
      </c>
      <c r="F61" t="n">
        <v>23.64</v>
      </c>
      <c r="G61" t="n">
        <v>94.58</v>
      </c>
      <c r="H61" t="n">
        <v>1.4</v>
      </c>
      <c r="I61" t="n">
        <v>15</v>
      </c>
      <c r="J61" t="n">
        <v>199.15</v>
      </c>
      <c r="K61" t="n">
        <v>52.44</v>
      </c>
      <c r="L61" t="n">
        <v>15.75</v>
      </c>
      <c r="M61" t="n">
        <v>13</v>
      </c>
      <c r="N61" t="n">
        <v>40.96</v>
      </c>
      <c r="O61" t="n">
        <v>24795.95</v>
      </c>
      <c r="P61" t="n">
        <v>287.15</v>
      </c>
      <c r="Q61" t="n">
        <v>608.8099999999999</v>
      </c>
      <c r="R61" t="n">
        <v>56.12</v>
      </c>
      <c r="S61" t="n">
        <v>46.36</v>
      </c>
      <c r="T61" t="n">
        <v>4530.33</v>
      </c>
      <c r="U61" t="n">
        <v>0.83</v>
      </c>
      <c r="V61" t="n">
        <v>0.9</v>
      </c>
      <c r="W61" t="n">
        <v>9.199999999999999</v>
      </c>
      <c r="X61" t="n">
        <v>0.27</v>
      </c>
      <c r="Y61" t="n">
        <v>1</v>
      </c>
      <c r="Z61" t="n">
        <v>10</v>
      </c>
      <c r="AA61" t="n">
        <v>1052.122489944431</v>
      </c>
      <c r="AB61" t="n">
        <v>1439.560407110325</v>
      </c>
      <c r="AC61" t="n">
        <v>1302.170782291435</v>
      </c>
      <c r="AD61" t="n">
        <v>1052122.489944431</v>
      </c>
      <c r="AE61" t="n">
        <v>1439560.407110325</v>
      </c>
      <c r="AF61" t="n">
        <v>1.295218766596641e-06</v>
      </c>
      <c r="AG61" t="n">
        <v>34.63541666666666</v>
      </c>
      <c r="AH61" t="n">
        <v>1302170.782291435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3.7684</v>
      </c>
      <c r="E62" t="n">
        <v>26.54</v>
      </c>
      <c r="F62" t="n">
        <v>23.62</v>
      </c>
      <c r="G62" t="n">
        <v>101.22</v>
      </c>
      <c r="H62" t="n">
        <v>1.42</v>
      </c>
      <c r="I62" t="n">
        <v>14</v>
      </c>
      <c r="J62" t="n">
        <v>199.54</v>
      </c>
      <c r="K62" t="n">
        <v>52.44</v>
      </c>
      <c r="L62" t="n">
        <v>16</v>
      </c>
      <c r="M62" t="n">
        <v>12</v>
      </c>
      <c r="N62" t="n">
        <v>41.1</v>
      </c>
      <c r="O62" t="n">
        <v>24844.17</v>
      </c>
      <c r="P62" t="n">
        <v>286.99</v>
      </c>
      <c r="Q62" t="n">
        <v>608.8</v>
      </c>
      <c r="R62" t="n">
        <v>55.04</v>
      </c>
      <c r="S62" t="n">
        <v>46.36</v>
      </c>
      <c r="T62" t="n">
        <v>3999.41</v>
      </c>
      <c r="U62" t="n">
        <v>0.84</v>
      </c>
      <c r="V62" t="n">
        <v>0.9</v>
      </c>
      <c r="W62" t="n">
        <v>9.199999999999999</v>
      </c>
      <c r="X62" t="n">
        <v>0.25</v>
      </c>
      <c r="Y62" t="n">
        <v>1</v>
      </c>
      <c r="Z62" t="n">
        <v>10</v>
      </c>
      <c r="AA62" t="n">
        <v>1050.348282744242</v>
      </c>
      <c r="AB62" t="n">
        <v>1437.132858546529</v>
      </c>
      <c r="AC62" t="n">
        <v>1299.974915555483</v>
      </c>
      <c r="AD62" t="n">
        <v>1050348.282744242</v>
      </c>
      <c r="AE62" t="n">
        <v>1437132.858546529</v>
      </c>
      <c r="AF62" t="n">
        <v>1.298250452187143e-06</v>
      </c>
      <c r="AG62" t="n">
        <v>34.55729166666666</v>
      </c>
      <c r="AH62" t="n">
        <v>1299974.915555483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3.7694</v>
      </c>
      <c r="E63" t="n">
        <v>26.53</v>
      </c>
      <c r="F63" t="n">
        <v>23.61</v>
      </c>
      <c r="G63" t="n">
        <v>101.19</v>
      </c>
      <c r="H63" t="n">
        <v>1.44</v>
      </c>
      <c r="I63" t="n">
        <v>14</v>
      </c>
      <c r="J63" t="n">
        <v>199.93</v>
      </c>
      <c r="K63" t="n">
        <v>52.44</v>
      </c>
      <c r="L63" t="n">
        <v>16.25</v>
      </c>
      <c r="M63" t="n">
        <v>12</v>
      </c>
      <c r="N63" t="n">
        <v>41.24</v>
      </c>
      <c r="O63" t="n">
        <v>24892.44</v>
      </c>
      <c r="P63" t="n">
        <v>286.71</v>
      </c>
      <c r="Q63" t="n">
        <v>608.86</v>
      </c>
      <c r="R63" t="n">
        <v>54.77</v>
      </c>
      <c r="S63" t="n">
        <v>46.36</v>
      </c>
      <c r="T63" t="n">
        <v>3863.21</v>
      </c>
      <c r="U63" t="n">
        <v>0.85</v>
      </c>
      <c r="V63" t="n">
        <v>0.9</v>
      </c>
      <c r="W63" t="n">
        <v>9.199999999999999</v>
      </c>
      <c r="X63" t="n">
        <v>0.24</v>
      </c>
      <c r="Y63" t="n">
        <v>1</v>
      </c>
      <c r="Z63" t="n">
        <v>10</v>
      </c>
      <c r="AA63" t="n">
        <v>1049.710488772057</v>
      </c>
      <c r="AB63" t="n">
        <v>1436.2602006963</v>
      </c>
      <c r="AC63" t="n">
        <v>1299.185542945697</v>
      </c>
      <c r="AD63" t="n">
        <v>1049710.488772057</v>
      </c>
      <c r="AE63" t="n">
        <v>1436260.2006963</v>
      </c>
      <c r="AF63" t="n">
        <v>1.298594961913336e-06</v>
      </c>
      <c r="AG63" t="n">
        <v>34.54427083333334</v>
      </c>
      <c r="AH63" t="n">
        <v>1299185.542945697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3.7679</v>
      </c>
      <c r="E64" t="n">
        <v>26.54</v>
      </c>
      <c r="F64" t="n">
        <v>23.62</v>
      </c>
      <c r="G64" t="n">
        <v>101.24</v>
      </c>
      <c r="H64" t="n">
        <v>1.46</v>
      </c>
      <c r="I64" t="n">
        <v>14</v>
      </c>
      <c r="J64" t="n">
        <v>200.32</v>
      </c>
      <c r="K64" t="n">
        <v>52.44</v>
      </c>
      <c r="L64" t="n">
        <v>16.5</v>
      </c>
      <c r="M64" t="n">
        <v>12</v>
      </c>
      <c r="N64" t="n">
        <v>41.38</v>
      </c>
      <c r="O64" t="n">
        <v>24940.75</v>
      </c>
      <c r="P64" t="n">
        <v>286.47</v>
      </c>
      <c r="Q64" t="n">
        <v>608.75</v>
      </c>
      <c r="R64" t="n">
        <v>55.07</v>
      </c>
      <c r="S64" t="n">
        <v>46.36</v>
      </c>
      <c r="T64" t="n">
        <v>4010.46</v>
      </c>
      <c r="U64" t="n">
        <v>0.84</v>
      </c>
      <c r="V64" t="n">
        <v>0.9</v>
      </c>
      <c r="W64" t="n">
        <v>9.199999999999999</v>
      </c>
      <c r="X64" t="n">
        <v>0.25</v>
      </c>
      <c r="Y64" t="n">
        <v>1</v>
      </c>
      <c r="Z64" t="n">
        <v>10</v>
      </c>
      <c r="AA64" t="n">
        <v>1049.676067152034</v>
      </c>
      <c r="AB64" t="n">
        <v>1436.21310351721</v>
      </c>
      <c r="AC64" t="n">
        <v>1299.142940655277</v>
      </c>
      <c r="AD64" t="n">
        <v>1049676.067152034</v>
      </c>
      <c r="AE64" t="n">
        <v>1436213.10351721</v>
      </c>
      <c r="AF64" t="n">
        <v>1.298078197324046e-06</v>
      </c>
      <c r="AG64" t="n">
        <v>34.55729166666666</v>
      </c>
      <c r="AH64" t="n">
        <v>1299142.940655277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3.7662</v>
      </c>
      <c r="E65" t="n">
        <v>26.55</v>
      </c>
      <c r="F65" t="n">
        <v>23.63</v>
      </c>
      <c r="G65" t="n">
        <v>101.29</v>
      </c>
      <c r="H65" t="n">
        <v>1.48</v>
      </c>
      <c r="I65" t="n">
        <v>14</v>
      </c>
      <c r="J65" t="n">
        <v>200.72</v>
      </c>
      <c r="K65" t="n">
        <v>52.44</v>
      </c>
      <c r="L65" t="n">
        <v>16.75</v>
      </c>
      <c r="M65" t="n">
        <v>12</v>
      </c>
      <c r="N65" t="n">
        <v>41.52</v>
      </c>
      <c r="O65" t="n">
        <v>24989.11</v>
      </c>
      <c r="P65" t="n">
        <v>285.57</v>
      </c>
      <c r="Q65" t="n">
        <v>608.77</v>
      </c>
      <c r="R65" t="n">
        <v>55.6</v>
      </c>
      <c r="S65" t="n">
        <v>46.36</v>
      </c>
      <c r="T65" t="n">
        <v>4277.07</v>
      </c>
      <c r="U65" t="n">
        <v>0.83</v>
      </c>
      <c r="V65" t="n">
        <v>0.9</v>
      </c>
      <c r="W65" t="n">
        <v>9.199999999999999</v>
      </c>
      <c r="X65" t="n">
        <v>0.26</v>
      </c>
      <c r="Y65" t="n">
        <v>1</v>
      </c>
      <c r="Z65" t="n">
        <v>10</v>
      </c>
      <c r="AA65" t="n">
        <v>1048.719457035244</v>
      </c>
      <c r="AB65" t="n">
        <v>1434.904227352758</v>
      </c>
      <c r="AC65" t="n">
        <v>1297.958981794942</v>
      </c>
      <c r="AD65" t="n">
        <v>1048719.457035244</v>
      </c>
      <c r="AE65" t="n">
        <v>1434904.227352758</v>
      </c>
      <c r="AF65" t="n">
        <v>1.297492530789517e-06</v>
      </c>
      <c r="AG65" t="n">
        <v>34.5703125</v>
      </c>
      <c r="AH65" t="n">
        <v>1297958.981794942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3.7744</v>
      </c>
      <c r="E66" t="n">
        <v>26.49</v>
      </c>
      <c r="F66" t="n">
        <v>23.61</v>
      </c>
      <c r="G66" t="n">
        <v>108.98</v>
      </c>
      <c r="H66" t="n">
        <v>1.5</v>
      </c>
      <c r="I66" t="n">
        <v>13</v>
      </c>
      <c r="J66" t="n">
        <v>201.11</v>
      </c>
      <c r="K66" t="n">
        <v>52.44</v>
      </c>
      <c r="L66" t="n">
        <v>17</v>
      </c>
      <c r="M66" t="n">
        <v>11</v>
      </c>
      <c r="N66" t="n">
        <v>41.67</v>
      </c>
      <c r="O66" t="n">
        <v>25037.53</v>
      </c>
      <c r="P66" t="n">
        <v>284.57</v>
      </c>
      <c r="Q66" t="n">
        <v>608.76</v>
      </c>
      <c r="R66" t="n">
        <v>54.77</v>
      </c>
      <c r="S66" t="n">
        <v>46.36</v>
      </c>
      <c r="T66" t="n">
        <v>3868.15</v>
      </c>
      <c r="U66" t="n">
        <v>0.85</v>
      </c>
      <c r="V66" t="n">
        <v>0.9</v>
      </c>
      <c r="W66" t="n">
        <v>9.199999999999999</v>
      </c>
      <c r="X66" t="n">
        <v>0.24</v>
      </c>
      <c r="Y66" t="n">
        <v>1</v>
      </c>
      <c r="Z66" t="n">
        <v>10</v>
      </c>
      <c r="AA66" t="n">
        <v>1045.668453265835</v>
      </c>
      <c r="AB66" t="n">
        <v>1430.729709394666</v>
      </c>
      <c r="AC66" t="n">
        <v>1294.182873971798</v>
      </c>
      <c r="AD66" t="n">
        <v>1045668.453265835</v>
      </c>
      <c r="AE66" t="n">
        <v>1430729.709394666</v>
      </c>
      <c r="AF66" t="n">
        <v>1.300317510544303e-06</v>
      </c>
      <c r="AG66" t="n">
        <v>34.4921875</v>
      </c>
      <c r="AH66" t="n">
        <v>1294182.873971798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3.7745</v>
      </c>
      <c r="E67" t="n">
        <v>26.49</v>
      </c>
      <c r="F67" t="n">
        <v>23.61</v>
      </c>
      <c r="G67" t="n">
        <v>108.97</v>
      </c>
      <c r="H67" t="n">
        <v>1.52</v>
      </c>
      <c r="I67" t="n">
        <v>13</v>
      </c>
      <c r="J67" t="n">
        <v>201.5</v>
      </c>
      <c r="K67" t="n">
        <v>52.44</v>
      </c>
      <c r="L67" t="n">
        <v>17.25</v>
      </c>
      <c r="M67" t="n">
        <v>11</v>
      </c>
      <c r="N67" t="n">
        <v>41.81</v>
      </c>
      <c r="O67" t="n">
        <v>25085.99</v>
      </c>
      <c r="P67" t="n">
        <v>285.05</v>
      </c>
      <c r="Q67" t="n">
        <v>608.8099999999999</v>
      </c>
      <c r="R67" t="n">
        <v>54.88</v>
      </c>
      <c r="S67" t="n">
        <v>46.36</v>
      </c>
      <c r="T67" t="n">
        <v>3922.22</v>
      </c>
      <c r="U67" t="n">
        <v>0.84</v>
      </c>
      <c r="V67" t="n">
        <v>0.9</v>
      </c>
      <c r="W67" t="n">
        <v>9.199999999999999</v>
      </c>
      <c r="X67" t="n">
        <v>0.24</v>
      </c>
      <c r="Y67" t="n">
        <v>1</v>
      </c>
      <c r="Z67" t="n">
        <v>10</v>
      </c>
      <c r="AA67" t="n">
        <v>1046.344886057167</v>
      </c>
      <c r="AB67" t="n">
        <v>1431.655234581875</v>
      </c>
      <c r="AC67" t="n">
        <v>1295.020068334122</v>
      </c>
      <c r="AD67" t="n">
        <v>1046344.886057167</v>
      </c>
      <c r="AE67" t="n">
        <v>1431655.234581875</v>
      </c>
      <c r="AF67" t="n">
        <v>1.300351961516922e-06</v>
      </c>
      <c r="AG67" t="n">
        <v>34.4921875</v>
      </c>
      <c r="AH67" t="n">
        <v>1295020.068334122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3.7729</v>
      </c>
      <c r="E68" t="n">
        <v>26.5</v>
      </c>
      <c r="F68" t="n">
        <v>23.62</v>
      </c>
      <c r="G68" t="n">
        <v>109.03</v>
      </c>
      <c r="H68" t="n">
        <v>1.54</v>
      </c>
      <c r="I68" t="n">
        <v>13</v>
      </c>
      <c r="J68" t="n">
        <v>201.9</v>
      </c>
      <c r="K68" t="n">
        <v>52.44</v>
      </c>
      <c r="L68" t="n">
        <v>17.5</v>
      </c>
      <c r="M68" t="n">
        <v>11</v>
      </c>
      <c r="N68" t="n">
        <v>41.95</v>
      </c>
      <c r="O68" t="n">
        <v>25134.5</v>
      </c>
      <c r="P68" t="n">
        <v>284.54</v>
      </c>
      <c r="Q68" t="n">
        <v>608.8200000000001</v>
      </c>
      <c r="R68" t="n">
        <v>55.01</v>
      </c>
      <c r="S68" t="n">
        <v>46.36</v>
      </c>
      <c r="T68" t="n">
        <v>3986.61</v>
      </c>
      <c r="U68" t="n">
        <v>0.84</v>
      </c>
      <c r="V68" t="n">
        <v>0.9</v>
      </c>
      <c r="W68" t="n">
        <v>9.199999999999999</v>
      </c>
      <c r="X68" t="n">
        <v>0.25</v>
      </c>
      <c r="Y68" t="n">
        <v>1</v>
      </c>
      <c r="Z68" t="n">
        <v>10</v>
      </c>
      <c r="AA68" t="n">
        <v>1046.106030255851</v>
      </c>
      <c r="AB68" t="n">
        <v>1431.328421536941</v>
      </c>
      <c r="AC68" t="n">
        <v>1294.724445867511</v>
      </c>
      <c r="AD68" t="n">
        <v>1046106.030255851</v>
      </c>
      <c r="AE68" t="n">
        <v>1431328.421536941</v>
      </c>
      <c r="AF68" t="n">
        <v>1.299800745955013e-06</v>
      </c>
      <c r="AG68" t="n">
        <v>34.50520833333334</v>
      </c>
      <c r="AH68" t="n">
        <v>1294724.445867511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3.7751</v>
      </c>
      <c r="E69" t="n">
        <v>26.49</v>
      </c>
      <c r="F69" t="n">
        <v>23.61</v>
      </c>
      <c r="G69" t="n">
        <v>108.95</v>
      </c>
      <c r="H69" t="n">
        <v>1.56</v>
      </c>
      <c r="I69" t="n">
        <v>13</v>
      </c>
      <c r="J69" t="n">
        <v>202.29</v>
      </c>
      <c r="K69" t="n">
        <v>52.44</v>
      </c>
      <c r="L69" t="n">
        <v>17.75</v>
      </c>
      <c r="M69" t="n">
        <v>11</v>
      </c>
      <c r="N69" t="n">
        <v>42.1</v>
      </c>
      <c r="O69" t="n">
        <v>25183.06</v>
      </c>
      <c r="P69" t="n">
        <v>284.03</v>
      </c>
      <c r="Q69" t="n">
        <v>608.8</v>
      </c>
      <c r="R69" t="n">
        <v>54.63</v>
      </c>
      <c r="S69" t="n">
        <v>46.36</v>
      </c>
      <c r="T69" t="n">
        <v>3799.78</v>
      </c>
      <c r="U69" t="n">
        <v>0.85</v>
      </c>
      <c r="V69" t="n">
        <v>0.9</v>
      </c>
      <c r="W69" t="n">
        <v>9.199999999999999</v>
      </c>
      <c r="X69" t="n">
        <v>0.23</v>
      </c>
      <c r="Y69" t="n">
        <v>1</v>
      </c>
      <c r="Z69" t="n">
        <v>10</v>
      </c>
      <c r="AA69" t="n">
        <v>1044.780723294451</v>
      </c>
      <c r="AB69" t="n">
        <v>1429.515078083937</v>
      </c>
      <c r="AC69" t="n">
        <v>1293.084165368619</v>
      </c>
      <c r="AD69" t="n">
        <v>1044780.723294452</v>
      </c>
      <c r="AE69" t="n">
        <v>1429515.078083937</v>
      </c>
      <c r="AF69" t="n">
        <v>1.300558667352638e-06</v>
      </c>
      <c r="AG69" t="n">
        <v>34.4921875</v>
      </c>
      <c r="AH69" t="n">
        <v>1293084.165368619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3.7731</v>
      </c>
      <c r="E70" t="n">
        <v>26.5</v>
      </c>
      <c r="F70" t="n">
        <v>23.62</v>
      </c>
      <c r="G70" t="n">
        <v>109.02</v>
      </c>
      <c r="H70" t="n">
        <v>1.58</v>
      </c>
      <c r="I70" t="n">
        <v>13</v>
      </c>
      <c r="J70" t="n">
        <v>202.68</v>
      </c>
      <c r="K70" t="n">
        <v>52.44</v>
      </c>
      <c r="L70" t="n">
        <v>18</v>
      </c>
      <c r="M70" t="n">
        <v>11</v>
      </c>
      <c r="N70" t="n">
        <v>42.24</v>
      </c>
      <c r="O70" t="n">
        <v>25231.66</v>
      </c>
      <c r="P70" t="n">
        <v>282.96</v>
      </c>
      <c r="Q70" t="n">
        <v>608.78</v>
      </c>
      <c r="R70" t="n">
        <v>54.99</v>
      </c>
      <c r="S70" t="n">
        <v>46.36</v>
      </c>
      <c r="T70" t="n">
        <v>3976.75</v>
      </c>
      <c r="U70" t="n">
        <v>0.84</v>
      </c>
      <c r="V70" t="n">
        <v>0.9</v>
      </c>
      <c r="W70" t="n">
        <v>9.199999999999999</v>
      </c>
      <c r="X70" t="n">
        <v>0.25</v>
      </c>
      <c r="Y70" t="n">
        <v>1</v>
      </c>
      <c r="Z70" t="n">
        <v>10</v>
      </c>
      <c r="AA70" t="n">
        <v>1043.795930598998</v>
      </c>
      <c r="AB70" t="n">
        <v>1428.167641272031</v>
      </c>
      <c r="AC70" t="n">
        <v>1291.865326034901</v>
      </c>
      <c r="AD70" t="n">
        <v>1043795.930598998</v>
      </c>
      <c r="AE70" t="n">
        <v>1428167.641272031</v>
      </c>
      <c r="AF70" t="n">
        <v>1.299869647900252e-06</v>
      </c>
      <c r="AG70" t="n">
        <v>34.50520833333334</v>
      </c>
      <c r="AH70" t="n">
        <v>1291865.326034901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3.7745</v>
      </c>
      <c r="E71" t="n">
        <v>26.49</v>
      </c>
      <c r="F71" t="n">
        <v>23.61</v>
      </c>
      <c r="G71" t="n">
        <v>108.97</v>
      </c>
      <c r="H71" t="n">
        <v>1.6</v>
      </c>
      <c r="I71" t="n">
        <v>13</v>
      </c>
      <c r="J71" t="n">
        <v>203.08</v>
      </c>
      <c r="K71" t="n">
        <v>52.44</v>
      </c>
      <c r="L71" t="n">
        <v>18.25</v>
      </c>
      <c r="M71" t="n">
        <v>11</v>
      </c>
      <c r="N71" t="n">
        <v>42.39</v>
      </c>
      <c r="O71" t="n">
        <v>25280.45</v>
      </c>
      <c r="P71" t="n">
        <v>281.84</v>
      </c>
      <c r="Q71" t="n">
        <v>608.79</v>
      </c>
      <c r="R71" t="n">
        <v>54.63</v>
      </c>
      <c r="S71" t="n">
        <v>46.36</v>
      </c>
      <c r="T71" t="n">
        <v>3798.71</v>
      </c>
      <c r="U71" t="n">
        <v>0.85</v>
      </c>
      <c r="V71" t="n">
        <v>0.9</v>
      </c>
      <c r="W71" t="n">
        <v>9.199999999999999</v>
      </c>
      <c r="X71" t="n">
        <v>0.24</v>
      </c>
      <c r="Y71" t="n">
        <v>1</v>
      </c>
      <c r="Z71" t="n">
        <v>10</v>
      </c>
      <c r="AA71" t="n">
        <v>1041.716806311522</v>
      </c>
      <c r="AB71" t="n">
        <v>1425.322891697415</v>
      </c>
      <c r="AC71" t="n">
        <v>1289.292075367056</v>
      </c>
      <c r="AD71" t="n">
        <v>1041716.806311522</v>
      </c>
      <c r="AE71" t="n">
        <v>1425322.891697415</v>
      </c>
      <c r="AF71" t="n">
        <v>1.300351961516922e-06</v>
      </c>
      <c r="AG71" t="n">
        <v>34.4921875</v>
      </c>
      <c r="AH71" t="n">
        <v>1289292.075367056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3.7833</v>
      </c>
      <c r="E72" t="n">
        <v>26.43</v>
      </c>
      <c r="F72" t="n">
        <v>23.59</v>
      </c>
      <c r="G72" t="n">
        <v>117.92</v>
      </c>
      <c r="H72" t="n">
        <v>1.61</v>
      </c>
      <c r="I72" t="n">
        <v>12</v>
      </c>
      <c r="J72" t="n">
        <v>203.47</v>
      </c>
      <c r="K72" t="n">
        <v>52.44</v>
      </c>
      <c r="L72" t="n">
        <v>18.5</v>
      </c>
      <c r="M72" t="n">
        <v>10</v>
      </c>
      <c r="N72" t="n">
        <v>42.53</v>
      </c>
      <c r="O72" t="n">
        <v>25329.15</v>
      </c>
      <c r="P72" t="n">
        <v>281.31</v>
      </c>
      <c r="Q72" t="n">
        <v>608.84</v>
      </c>
      <c r="R72" t="n">
        <v>54.04</v>
      </c>
      <c r="S72" t="n">
        <v>46.36</v>
      </c>
      <c r="T72" t="n">
        <v>3509.55</v>
      </c>
      <c r="U72" t="n">
        <v>0.86</v>
      </c>
      <c r="V72" t="n">
        <v>0.9</v>
      </c>
      <c r="W72" t="n">
        <v>9.199999999999999</v>
      </c>
      <c r="X72" t="n">
        <v>0.21</v>
      </c>
      <c r="Y72" t="n">
        <v>1</v>
      </c>
      <c r="Z72" t="n">
        <v>10</v>
      </c>
      <c r="AA72" t="n">
        <v>1039.441179668549</v>
      </c>
      <c r="AB72" t="n">
        <v>1422.209278930937</v>
      </c>
      <c r="AC72" t="n">
        <v>1286.475621433028</v>
      </c>
      <c r="AD72" t="n">
        <v>1039441.179668549</v>
      </c>
      <c r="AE72" t="n">
        <v>1422209.278930937</v>
      </c>
      <c r="AF72" t="n">
        <v>1.303383647107424e-06</v>
      </c>
      <c r="AG72" t="n">
        <v>34.4140625</v>
      </c>
      <c r="AH72" t="n">
        <v>1286475.621433028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3.7813</v>
      </c>
      <c r="E73" t="n">
        <v>26.45</v>
      </c>
      <c r="F73" t="n">
        <v>23.6</v>
      </c>
      <c r="G73" t="n">
        <v>117.99</v>
      </c>
      <c r="H73" t="n">
        <v>1.63</v>
      </c>
      <c r="I73" t="n">
        <v>12</v>
      </c>
      <c r="J73" t="n">
        <v>203.87</v>
      </c>
      <c r="K73" t="n">
        <v>52.44</v>
      </c>
      <c r="L73" t="n">
        <v>18.75</v>
      </c>
      <c r="M73" t="n">
        <v>10</v>
      </c>
      <c r="N73" t="n">
        <v>42.68</v>
      </c>
      <c r="O73" t="n">
        <v>25377.91</v>
      </c>
      <c r="P73" t="n">
        <v>281.29</v>
      </c>
      <c r="Q73" t="n">
        <v>608.75</v>
      </c>
      <c r="R73" t="n">
        <v>54.34</v>
      </c>
      <c r="S73" t="n">
        <v>46.36</v>
      </c>
      <c r="T73" t="n">
        <v>3655.76</v>
      </c>
      <c r="U73" t="n">
        <v>0.85</v>
      </c>
      <c r="V73" t="n">
        <v>0.9</v>
      </c>
      <c r="W73" t="n">
        <v>9.199999999999999</v>
      </c>
      <c r="X73" t="n">
        <v>0.23</v>
      </c>
      <c r="Y73" t="n">
        <v>1</v>
      </c>
      <c r="Z73" t="n">
        <v>10</v>
      </c>
      <c r="AA73" t="n">
        <v>1039.79661157207</v>
      </c>
      <c r="AB73" t="n">
        <v>1422.695596541884</v>
      </c>
      <c r="AC73" t="n">
        <v>1286.915525573737</v>
      </c>
      <c r="AD73" t="n">
        <v>1039796.61157207</v>
      </c>
      <c r="AE73" t="n">
        <v>1422695.596541884</v>
      </c>
      <c r="AF73" t="n">
        <v>1.302694627655037e-06</v>
      </c>
      <c r="AG73" t="n">
        <v>34.44010416666666</v>
      </c>
      <c r="AH73" t="n">
        <v>1286915.525573737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3.7822</v>
      </c>
      <c r="E74" t="n">
        <v>26.44</v>
      </c>
      <c r="F74" t="n">
        <v>23.59</v>
      </c>
      <c r="G74" t="n">
        <v>117.96</v>
      </c>
      <c r="H74" t="n">
        <v>1.65</v>
      </c>
      <c r="I74" t="n">
        <v>12</v>
      </c>
      <c r="J74" t="n">
        <v>204.26</v>
      </c>
      <c r="K74" t="n">
        <v>52.44</v>
      </c>
      <c r="L74" t="n">
        <v>19</v>
      </c>
      <c r="M74" t="n">
        <v>10</v>
      </c>
      <c r="N74" t="n">
        <v>42.82</v>
      </c>
      <c r="O74" t="n">
        <v>25426.72</v>
      </c>
      <c r="P74" t="n">
        <v>280.95</v>
      </c>
      <c r="Q74" t="n">
        <v>608.88</v>
      </c>
      <c r="R74" t="n">
        <v>54.23</v>
      </c>
      <c r="S74" t="n">
        <v>46.36</v>
      </c>
      <c r="T74" t="n">
        <v>3600.12</v>
      </c>
      <c r="U74" t="n">
        <v>0.85</v>
      </c>
      <c r="V74" t="n">
        <v>0.9</v>
      </c>
      <c r="W74" t="n">
        <v>9.199999999999999</v>
      </c>
      <c r="X74" t="n">
        <v>0.22</v>
      </c>
      <c r="Y74" t="n">
        <v>1</v>
      </c>
      <c r="Z74" t="n">
        <v>10</v>
      </c>
      <c r="AA74" t="n">
        <v>1039.092820213413</v>
      </c>
      <c r="AB74" t="n">
        <v>1421.732638155886</v>
      </c>
      <c r="AC74" t="n">
        <v>1286.044470584578</v>
      </c>
      <c r="AD74" t="n">
        <v>1039092.820213413</v>
      </c>
      <c r="AE74" t="n">
        <v>1421732.638155886</v>
      </c>
      <c r="AF74" t="n">
        <v>1.303004686408612e-06</v>
      </c>
      <c r="AG74" t="n">
        <v>34.42708333333334</v>
      </c>
      <c r="AH74" t="n">
        <v>1286044.470584578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3.7811</v>
      </c>
      <c r="E75" t="n">
        <v>26.45</v>
      </c>
      <c r="F75" t="n">
        <v>23.6</v>
      </c>
      <c r="G75" t="n">
        <v>118</v>
      </c>
      <c r="H75" t="n">
        <v>1.67</v>
      </c>
      <c r="I75" t="n">
        <v>12</v>
      </c>
      <c r="J75" t="n">
        <v>204.66</v>
      </c>
      <c r="K75" t="n">
        <v>52.44</v>
      </c>
      <c r="L75" t="n">
        <v>19.25</v>
      </c>
      <c r="M75" t="n">
        <v>10</v>
      </c>
      <c r="N75" t="n">
        <v>42.97</v>
      </c>
      <c r="O75" t="n">
        <v>25475.58</v>
      </c>
      <c r="P75" t="n">
        <v>280.92</v>
      </c>
      <c r="Q75" t="n">
        <v>608.77</v>
      </c>
      <c r="R75" t="n">
        <v>54.62</v>
      </c>
      <c r="S75" t="n">
        <v>46.36</v>
      </c>
      <c r="T75" t="n">
        <v>3797.79</v>
      </c>
      <c r="U75" t="n">
        <v>0.85</v>
      </c>
      <c r="V75" t="n">
        <v>0.9</v>
      </c>
      <c r="W75" t="n">
        <v>9.199999999999999</v>
      </c>
      <c r="X75" t="n">
        <v>0.23</v>
      </c>
      <c r="Y75" t="n">
        <v>1</v>
      </c>
      <c r="Z75" t="n">
        <v>10</v>
      </c>
      <c r="AA75" t="n">
        <v>1039.294955980947</v>
      </c>
      <c r="AB75" t="n">
        <v>1422.009209230627</v>
      </c>
      <c r="AC75" t="n">
        <v>1286.294646104116</v>
      </c>
      <c r="AD75" t="n">
        <v>1039294.955980947</v>
      </c>
      <c r="AE75" t="n">
        <v>1422009.209230627</v>
      </c>
      <c r="AF75" t="n">
        <v>1.302625725709799e-06</v>
      </c>
      <c r="AG75" t="n">
        <v>34.44010416666666</v>
      </c>
      <c r="AH75" t="n">
        <v>1286294.646104116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3.7815</v>
      </c>
      <c r="E76" t="n">
        <v>26.44</v>
      </c>
      <c r="F76" t="n">
        <v>23.6</v>
      </c>
      <c r="G76" t="n">
        <v>117.99</v>
      </c>
      <c r="H76" t="n">
        <v>1.69</v>
      </c>
      <c r="I76" t="n">
        <v>12</v>
      </c>
      <c r="J76" t="n">
        <v>205.06</v>
      </c>
      <c r="K76" t="n">
        <v>52.44</v>
      </c>
      <c r="L76" t="n">
        <v>19.5</v>
      </c>
      <c r="M76" t="n">
        <v>10</v>
      </c>
      <c r="N76" t="n">
        <v>43.11</v>
      </c>
      <c r="O76" t="n">
        <v>25524.49</v>
      </c>
      <c r="P76" t="n">
        <v>279.94</v>
      </c>
      <c r="Q76" t="n">
        <v>608.83</v>
      </c>
      <c r="R76" t="n">
        <v>54.5</v>
      </c>
      <c r="S76" t="n">
        <v>46.36</v>
      </c>
      <c r="T76" t="n">
        <v>3736.9</v>
      </c>
      <c r="U76" t="n">
        <v>0.85</v>
      </c>
      <c r="V76" t="n">
        <v>0.9</v>
      </c>
      <c r="W76" t="n">
        <v>9.199999999999999</v>
      </c>
      <c r="X76" t="n">
        <v>0.23</v>
      </c>
      <c r="Y76" t="n">
        <v>1</v>
      </c>
      <c r="Z76" t="n">
        <v>10</v>
      </c>
      <c r="AA76" t="n">
        <v>1037.822961227082</v>
      </c>
      <c r="AB76" t="n">
        <v>1419.995161068563</v>
      </c>
      <c r="AC76" t="n">
        <v>1284.472815871905</v>
      </c>
      <c r="AD76" t="n">
        <v>1037822.961227082</v>
      </c>
      <c r="AE76" t="n">
        <v>1419995.161068563</v>
      </c>
      <c r="AF76" t="n">
        <v>1.302763529600276e-06</v>
      </c>
      <c r="AG76" t="n">
        <v>34.42708333333334</v>
      </c>
      <c r="AH76" t="n">
        <v>1284472.815871905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3.7813</v>
      </c>
      <c r="E77" t="n">
        <v>26.45</v>
      </c>
      <c r="F77" t="n">
        <v>23.6</v>
      </c>
      <c r="G77" t="n">
        <v>117.99</v>
      </c>
      <c r="H77" t="n">
        <v>1.71</v>
      </c>
      <c r="I77" t="n">
        <v>12</v>
      </c>
      <c r="J77" t="n">
        <v>205.45</v>
      </c>
      <c r="K77" t="n">
        <v>52.44</v>
      </c>
      <c r="L77" t="n">
        <v>19.75</v>
      </c>
      <c r="M77" t="n">
        <v>10</v>
      </c>
      <c r="N77" t="n">
        <v>43.26</v>
      </c>
      <c r="O77" t="n">
        <v>25573.44</v>
      </c>
      <c r="P77" t="n">
        <v>278.83</v>
      </c>
      <c r="Q77" t="n">
        <v>608.76</v>
      </c>
      <c r="R77" t="n">
        <v>54.5</v>
      </c>
      <c r="S77" t="n">
        <v>46.36</v>
      </c>
      <c r="T77" t="n">
        <v>3735.81</v>
      </c>
      <c r="U77" t="n">
        <v>0.85</v>
      </c>
      <c r="V77" t="n">
        <v>0.9</v>
      </c>
      <c r="W77" t="n">
        <v>9.199999999999999</v>
      </c>
      <c r="X77" t="n">
        <v>0.23</v>
      </c>
      <c r="Y77" t="n">
        <v>1</v>
      </c>
      <c r="Z77" t="n">
        <v>10</v>
      </c>
      <c r="AA77" t="n">
        <v>1036.256237077923</v>
      </c>
      <c r="AB77" t="n">
        <v>1417.851499968693</v>
      </c>
      <c r="AC77" t="n">
        <v>1282.533742778759</v>
      </c>
      <c r="AD77" t="n">
        <v>1036256.237077923</v>
      </c>
      <c r="AE77" t="n">
        <v>1417851.499968693</v>
      </c>
      <c r="AF77" t="n">
        <v>1.302694627655037e-06</v>
      </c>
      <c r="AG77" t="n">
        <v>34.44010416666666</v>
      </c>
      <c r="AH77" t="n">
        <v>1282533.742778759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3.7916</v>
      </c>
      <c r="E78" t="n">
        <v>26.37</v>
      </c>
      <c r="F78" t="n">
        <v>23.56</v>
      </c>
      <c r="G78" t="n">
        <v>128.52</v>
      </c>
      <c r="H78" t="n">
        <v>1.73</v>
      </c>
      <c r="I78" t="n">
        <v>11</v>
      </c>
      <c r="J78" t="n">
        <v>205.85</v>
      </c>
      <c r="K78" t="n">
        <v>52.44</v>
      </c>
      <c r="L78" t="n">
        <v>20</v>
      </c>
      <c r="M78" t="n">
        <v>9</v>
      </c>
      <c r="N78" t="n">
        <v>43.41</v>
      </c>
      <c r="O78" t="n">
        <v>25622.45</v>
      </c>
      <c r="P78" t="n">
        <v>278.01</v>
      </c>
      <c r="Q78" t="n">
        <v>608.8</v>
      </c>
      <c r="R78" t="n">
        <v>53.41</v>
      </c>
      <c r="S78" t="n">
        <v>46.36</v>
      </c>
      <c r="T78" t="n">
        <v>3198.94</v>
      </c>
      <c r="U78" t="n">
        <v>0.87</v>
      </c>
      <c r="V78" t="n">
        <v>0.9</v>
      </c>
      <c r="W78" t="n">
        <v>9.19</v>
      </c>
      <c r="X78" t="n">
        <v>0.19</v>
      </c>
      <c r="Y78" t="n">
        <v>1</v>
      </c>
      <c r="Z78" t="n">
        <v>10</v>
      </c>
      <c r="AA78" t="n">
        <v>1033.201500779684</v>
      </c>
      <c r="AB78" t="n">
        <v>1413.671874999987</v>
      </c>
      <c r="AC78" t="n">
        <v>1278.753015350926</v>
      </c>
      <c r="AD78" t="n">
        <v>1033201.500779683</v>
      </c>
      <c r="AE78" t="n">
        <v>1413671.874999987</v>
      </c>
      <c r="AF78" t="n">
        <v>1.306243077834829e-06</v>
      </c>
      <c r="AG78" t="n">
        <v>34.3359375</v>
      </c>
      <c r="AH78" t="n">
        <v>1278753.015350926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3.7904</v>
      </c>
      <c r="E79" t="n">
        <v>26.38</v>
      </c>
      <c r="F79" t="n">
        <v>23.57</v>
      </c>
      <c r="G79" t="n">
        <v>128.57</v>
      </c>
      <c r="H79" t="n">
        <v>1.74</v>
      </c>
      <c r="I79" t="n">
        <v>11</v>
      </c>
      <c r="J79" t="n">
        <v>206.25</v>
      </c>
      <c r="K79" t="n">
        <v>52.44</v>
      </c>
      <c r="L79" t="n">
        <v>20.25</v>
      </c>
      <c r="M79" t="n">
        <v>9</v>
      </c>
      <c r="N79" t="n">
        <v>43.56</v>
      </c>
      <c r="O79" t="n">
        <v>25671.51</v>
      </c>
      <c r="P79" t="n">
        <v>278.07</v>
      </c>
      <c r="Q79" t="n">
        <v>608.77</v>
      </c>
      <c r="R79" t="n">
        <v>53.7</v>
      </c>
      <c r="S79" t="n">
        <v>46.36</v>
      </c>
      <c r="T79" t="n">
        <v>3341.09</v>
      </c>
      <c r="U79" t="n">
        <v>0.86</v>
      </c>
      <c r="V79" t="n">
        <v>0.9</v>
      </c>
      <c r="W79" t="n">
        <v>9.19</v>
      </c>
      <c r="X79" t="n">
        <v>0.2</v>
      </c>
      <c r="Y79" t="n">
        <v>1</v>
      </c>
      <c r="Z79" t="n">
        <v>10</v>
      </c>
      <c r="AA79" t="n">
        <v>1033.545867922012</v>
      </c>
      <c r="AB79" t="n">
        <v>1414.143053316527</v>
      </c>
      <c r="AC79" t="n">
        <v>1279.179225070238</v>
      </c>
      <c r="AD79" t="n">
        <v>1033545.867922012</v>
      </c>
      <c r="AE79" t="n">
        <v>1414143.053316527</v>
      </c>
      <c r="AF79" t="n">
        <v>1.305829666163397e-06</v>
      </c>
      <c r="AG79" t="n">
        <v>34.34895833333334</v>
      </c>
      <c r="AH79" t="n">
        <v>1279179.225070238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3.7899</v>
      </c>
      <c r="E80" t="n">
        <v>26.39</v>
      </c>
      <c r="F80" t="n">
        <v>23.57</v>
      </c>
      <c r="G80" t="n">
        <v>128.59</v>
      </c>
      <c r="H80" t="n">
        <v>1.76</v>
      </c>
      <c r="I80" t="n">
        <v>11</v>
      </c>
      <c r="J80" t="n">
        <v>206.65</v>
      </c>
      <c r="K80" t="n">
        <v>52.44</v>
      </c>
      <c r="L80" t="n">
        <v>20.5</v>
      </c>
      <c r="M80" t="n">
        <v>9</v>
      </c>
      <c r="N80" t="n">
        <v>43.71</v>
      </c>
      <c r="O80" t="n">
        <v>25720.62</v>
      </c>
      <c r="P80" t="n">
        <v>278.05</v>
      </c>
      <c r="Q80" t="n">
        <v>608.76</v>
      </c>
      <c r="R80" t="n">
        <v>53.72</v>
      </c>
      <c r="S80" t="n">
        <v>46.36</v>
      </c>
      <c r="T80" t="n">
        <v>3353.79</v>
      </c>
      <c r="U80" t="n">
        <v>0.86</v>
      </c>
      <c r="V80" t="n">
        <v>0.9</v>
      </c>
      <c r="W80" t="n">
        <v>9.199999999999999</v>
      </c>
      <c r="X80" t="n">
        <v>0.2</v>
      </c>
      <c r="Y80" t="n">
        <v>1</v>
      </c>
      <c r="Z80" t="n">
        <v>10</v>
      </c>
      <c r="AA80" t="n">
        <v>1033.593315675853</v>
      </c>
      <c r="AB80" t="n">
        <v>1414.20797342658</v>
      </c>
      <c r="AC80" t="n">
        <v>1279.237949296104</v>
      </c>
      <c r="AD80" t="n">
        <v>1033593.315675853</v>
      </c>
      <c r="AE80" t="n">
        <v>1414207.97342658</v>
      </c>
      <c r="AF80" t="n">
        <v>1.305657411300301e-06</v>
      </c>
      <c r="AG80" t="n">
        <v>34.36197916666666</v>
      </c>
      <c r="AH80" t="n">
        <v>1279237.949296104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3.7906</v>
      </c>
      <c r="E81" t="n">
        <v>26.38</v>
      </c>
      <c r="F81" t="n">
        <v>23.57</v>
      </c>
      <c r="G81" t="n">
        <v>128.56</v>
      </c>
      <c r="H81" t="n">
        <v>1.78</v>
      </c>
      <c r="I81" t="n">
        <v>11</v>
      </c>
      <c r="J81" t="n">
        <v>207.05</v>
      </c>
      <c r="K81" t="n">
        <v>52.44</v>
      </c>
      <c r="L81" t="n">
        <v>20.75</v>
      </c>
      <c r="M81" t="n">
        <v>9</v>
      </c>
      <c r="N81" t="n">
        <v>43.85</v>
      </c>
      <c r="O81" t="n">
        <v>25769.78</v>
      </c>
      <c r="P81" t="n">
        <v>277.51</v>
      </c>
      <c r="Q81" t="n">
        <v>608.86</v>
      </c>
      <c r="R81" t="n">
        <v>53.5</v>
      </c>
      <c r="S81" t="n">
        <v>46.36</v>
      </c>
      <c r="T81" t="n">
        <v>3244.27</v>
      </c>
      <c r="U81" t="n">
        <v>0.87</v>
      </c>
      <c r="V81" t="n">
        <v>0.9</v>
      </c>
      <c r="W81" t="n">
        <v>9.199999999999999</v>
      </c>
      <c r="X81" t="n">
        <v>0.2</v>
      </c>
      <c r="Y81" t="n">
        <v>1</v>
      </c>
      <c r="Z81" t="n">
        <v>10</v>
      </c>
      <c r="AA81" t="n">
        <v>1032.711445571211</v>
      </c>
      <c r="AB81" t="n">
        <v>1413.001359844045</v>
      </c>
      <c r="AC81" t="n">
        <v>1278.146493220393</v>
      </c>
      <c r="AD81" t="n">
        <v>1032711.445571211</v>
      </c>
      <c r="AE81" t="n">
        <v>1413001.359844045</v>
      </c>
      <c r="AF81" t="n">
        <v>1.305898568108636e-06</v>
      </c>
      <c r="AG81" t="n">
        <v>34.34895833333334</v>
      </c>
      <c r="AH81" t="n">
        <v>1278146.493220393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3.791</v>
      </c>
      <c r="E82" t="n">
        <v>26.38</v>
      </c>
      <c r="F82" t="n">
        <v>23.57</v>
      </c>
      <c r="G82" t="n">
        <v>128.55</v>
      </c>
      <c r="H82" t="n">
        <v>1.8</v>
      </c>
      <c r="I82" t="n">
        <v>11</v>
      </c>
      <c r="J82" t="n">
        <v>207.45</v>
      </c>
      <c r="K82" t="n">
        <v>52.44</v>
      </c>
      <c r="L82" t="n">
        <v>21</v>
      </c>
      <c r="M82" t="n">
        <v>9</v>
      </c>
      <c r="N82" t="n">
        <v>44</v>
      </c>
      <c r="O82" t="n">
        <v>25818.99</v>
      </c>
      <c r="P82" t="n">
        <v>276.44</v>
      </c>
      <c r="Q82" t="n">
        <v>608.78</v>
      </c>
      <c r="R82" t="n">
        <v>53.5</v>
      </c>
      <c r="S82" t="n">
        <v>46.36</v>
      </c>
      <c r="T82" t="n">
        <v>3242.98</v>
      </c>
      <c r="U82" t="n">
        <v>0.87</v>
      </c>
      <c r="V82" t="n">
        <v>0.9</v>
      </c>
      <c r="W82" t="n">
        <v>9.19</v>
      </c>
      <c r="X82" t="n">
        <v>0.2</v>
      </c>
      <c r="Y82" t="n">
        <v>1</v>
      </c>
      <c r="Z82" t="n">
        <v>10</v>
      </c>
      <c r="AA82" t="n">
        <v>1031.114639707691</v>
      </c>
      <c r="AB82" t="n">
        <v>1410.816539615475</v>
      </c>
      <c r="AC82" t="n">
        <v>1276.170189168022</v>
      </c>
      <c r="AD82" t="n">
        <v>1031114.639707691</v>
      </c>
      <c r="AE82" t="n">
        <v>1410816.539615475</v>
      </c>
      <c r="AF82" t="n">
        <v>1.306036371999113e-06</v>
      </c>
      <c r="AG82" t="n">
        <v>34.34895833333334</v>
      </c>
      <c r="AH82" t="n">
        <v>1276170.189168022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3.7908</v>
      </c>
      <c r="E83" t="n">
        <v>26.38</v>
      </c>
      <c r="F83" t="n">
        <v>23.57</v>
      </c>
      <c r="G83" t="n">
        <v>128.55</v>
      </c>
      <c r="H83" t="n">
        <v>1.82</v>
      </c>
      <c r="I83" t="n">
        <v>11</v>
      </c>
      <c r="J83" t="n">
        <v>207.84</v>
      </c>
      <c r="K83" t="n">
        <v>52.44</v>
      </c>
      <c r="L83" t="n">
        <v>21.25</v>
      </c>
      <c r="M83" t="n">
        <v>9</v>
      </c>
      <c r="N83" t="n">
        <v>44.15</v>
      </c>
      <c r="O83" t="n">
        <v>25868.26</v>
      </c>
      <c r="P83" t="n">
        <v>275.51</v>
      </c>
      <c r="Q83" t="n">
        <v>608.79</v>
      </c>
      <c r="R83" t="n">
        <v>53.5</v>
      </c>
      <c r="S83" t="n">
        <v>46.36</v>
      </c>
      <c r="T83" t="n">
        <v>3240.6</v>
      </c>
      <c r="U83" t="n">
        <v>0.87</v>
      </c>
      <c r="V83" t="n">
        <v>0.9</v>
      </c>
      <c r="W83" t="n">
        <v>9.199999999999999</v>
      </c>
      <c r="X83" t="n">
        <v>0.2</v>
      </c>
      <c r="Y83" t="n">
        <v>1</v>
      </c>
      <c r="Z83" t="n">
        <v>10</v>
      </c>
      <c r="AA83" t="n">
        <v>1029.809890539319</v>
      </c>
      <c r="AB83" t="n">
        <v>1409.031324241837</v>
      </c>
      <c r="AC83" t="n">
        <v>1274.55535224408</v>
      </c>
      <c r="AD83" t="n">
        <v>1029809.890539319</v>
      </c>
      <c r="AE83" t="n">
        <v>1409031.324241837</v>
      </c>
      <c r="AF83" t="n">
        <v>1.305967470053874e-06</v>
      </c>
      <c r="AG83" t="n">
        <v>34.34895833333334</v>
      </c>
      <c r="AH83" t="n">
        <v>1274555.35224408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3.7914</v>
      </c>
      <c r="E84" t="n">
        <v>26.38</v>
      </c>
      <c r="F84" t="n">
        <v>23.56</v>
      </c>
      <c r="G84" t="n">
        <v>128.53</v>
      </c>
      <c r="H84" t="n">
        <v>1.83</v>
      </c>
      <c r="I84" t="n">
        <v>11</v>
      </c>
      <c r="J84" t="n">
        <v>208.24</v>
      </c>
      <c r="K84" t="n">
        <v>52.44</v>
      </c>
      <c r="L84" t="n">
        <v>21.5</v>
      </c>
      <c r="M84" t="n">
        <v>9</v>
      </c>
      <c r="N84" t="n">
        <v>44.3</v>
      </c>
      <c r="O84" t="n">
        <v>25917.57</v>
      </c>
      <c r="P84" t="n">
        <v>274.38</v>
      </c>
      <c r="Q84" t="n">
        <v>608.8099999999999</v>
      </c>
      <c r="R84" t="n">
        <v>53.33</v>
      </c>
      <c r="S84" t="n">
        <v>46.36</v>
      </c>
      <c r="T84" t="n">
        <v>3157.89</v>
      </c>
      <c r="U84" t="n">
        <v>0.87</v>
      </c>
      <c r="V84" t="n">
        <v>0.9</v>
      </c>
      <c r="W84" t="n">
        <v>9.199999999999999</v>
      </c>
      <c r="X84" t="n">
        <v>0.19</v>
      </c>
      <c r="Y84" t="n">
        <v>1</v>
      </c>
      <c r="Z84" t="n">
        <v>10</v>
      </c>
      <c r="AA84" t="n">
        <v>1028.021642704556</v>
      </c>
      <c r="AB84" t="n">
        <v>1406.584564662387</v>
      </c>
      <c r="AC84" t="n">
        <v>1272.342107964844</v>
      </c>
      <c r="AD84" t="n">
        <v>1028021.642704556</v>
      </c>
      <c r="AE84" t="n">
        <v>1406584.564662388</v>
      </c>
      <c r="AF84" t="n">
        <v>1.306174175889591e-06</v>
      </c>
      <c r="AG84" t="n">
        <v>34.34895833333334</v>
      </c>
      <c r="AH84" t="n">
        <v>1272342.107964844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3.7991</v>
      </c>
      <c r="E85" t="n">
        <v>26.32</v>
      </c>
      <c r="F85" t="n">
        <v>23.55</v>
      </c>
      <c r="G85" t="n">
        <v>141.28</v>
      </c>
      <c r="H85" t="n">
        <v>1.85</v>
      </c>
      <c r="I85" t="n">
        <v>10</v>
      </c>
      <c r="J85" t="n">
        <v>208.64</v>
      </c>
      <c r="K85" t="n">
        <v>52.44</v>
      </c>
      <c r="L85" t="n">
        <v>21.75</v>
      </c>
      <c r="M85" t="n">
        <v>8</v>
      </c>
      <c r="N85" t="n">
        <v>44.45</v>
      </c>
      <c r="O85" t="n">
        <v>25966.93</v>
      </c>
      <c r="P85" t="n">
        <v>273.43</v>
      </c>
      <c r="Q85" t="n">
        <v>608.77</v>
      </c>
      <c r="R85" t="n">
        <v>52.94</v>
      </c>
      <c r="S85" t="n">
        <v>46.36</v>
      </c>
      <c r="T85" t="n">
        <v>2969.61</v>
      </c>
      <c r="U85" t="n">
        <v>0.88</v>
      </c>
      <c r="V85" t="n">
        <v>0.9</v>
      </c>
      <c r="W85" t="n">
        <v>9.19</v>
      </c>
      <c r="X85" t="n">
        <v>0.17</v>
      </c>
      <c r="Y85" t="n">
        <v>1</v>
      </c>
      <c r="Z85" t="n">
        <v>10</v>
      </c>
      <c r="AA85" t="n">
        <v>1017.068224986335</v>
      </c>
      <c r="AB85" t="n">
        <v>1391.597615309633</v>
      </c>
      <c r="AC85" t="n">
        <v>1258.785492024</v>
      </c>
      <c r="AD85" t="n">
        <v>1017068.224986335</v>
      </c>
      <c r="AE85" t="n">
        <v>1391597.615309633</v>
      </c>
      <c r="AF85" t="n">
        <v>1.30882690078128e-06</v>
      </c>
      <c r="AG85" t="n">
        <v>34.27083333333334</v>
      </c>
      <c r="AH85" t="n">
        <v>1258785.492024001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3.7983</v>
      </c>
      <c r="E86" t="n">
        <v>26.33</v>
      </c>
      <c r="F86" t="n">
        <v>23.55</v>
      </c>
      <c r="G86" t="n">
        <v>141.31</v>
      </c>
      <c r="H86" t="n">
        <v>1.87</v>
      </c>
      <c r="I86" t="n">
        <v>10</v>
      </c>
      <c r="J86" t="n">
        <v>209.05</v>
      </c>
      <c r="K86" t="n">
        <v>52.44</v>
      </c>
      <c r="L86" t="n">
        <v>22</v>
      </c>
      <c r="M86" t="n">
        <v>8</v>
      </c>
      <c r="N86" t="n">
        <v>44.6</v>
      </c>
      <c r="O86" t="n">
        <v>26016.35</v>
      </c>
      <c r="P86" t="n">
        <v>274.05</v>
      </c>
      <c r="Q86" t="n">
        <v>608.78</v>
      </c>
      <c r="R86" t="n">
        <v>52.98</v>
      </c>
      <c r="S86" t="n">
        <v>46.36</v>
      </c>
      <c r="T86" t="n">
        <v>2986.15</v>
      </c>
      <c r="U86" t="n">
        <v>0.88</v>
      </c>
      <c r="V86" t="n">
        <v>0.9</v>
      </c>
      <c r="W86" t="n">
        <v>9.199999999999999</v>
      </c>
      <c r="X86" t="n">
        <v>0.18</v>
      </c>
      <c r="Y86" t="n">
        <v>1</v>
      </c>
      <c r="Z86" t="n">
        <v>10</v>
      </c>
      <c r="AA86" t="n">
        <v>1018.076406830809</v>
      </c>
      <c r="AB86" t="n">
        <v>1392.977054187087</v>
      </c>
      <c r="AC86" t="n">
        <v>1260.033279191045</v>
      </c>
      <c r="AD86" t="n">
        <v>1018076.406830809</v>
      </c>
      <c r="AE86" t="n">
        <v>1392977.054187087</v>
      </c>
      <c r="AF86" t="n">
        <v>1.308551293000325e-06</v>
      </c>
      <c r="AG86" t="n">
        <v>34.28385416666666</v>
      </c>
      <c r="AH86" t="n">
        <v>1260033.279191045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3.7982</v>
      </c>
      <c r="E87" t="n">
        <v>26.33</v>
      </c>
      <c r="F87" t="n">
        <v>23.55</v>
      </c>
      <c r="G87" t="n">
        <v>141.31</v>
      </c>
      <c r="H87" t="n">
        <v>1.89</v>
      </c>
      <c r="I87" t="n">
        <v>10</v>
      </c>
      <c r="J87" t="n">
        <v>209.45</v>
      </c>
      <c r="K87" t="n">
        <v>52.44</v>
      </c>
      <c r="L87" t="n">
        <v>22.25</v>
      </c>
      <c r="M87" t="n">
        <v>8</v>
      </c>
      <c r="N87" t="n">
        <v>44.75</v>
      </c>
      <c r="O87" t="n">
        <v>26065.82</v>
      </c>
      <c r="P87" t="n">
        <v>274.18</v>
      </c>
      <c r="Q87" t="n">
        <v>608.78</v>
      </c>
      <c r="R87" t="n">
        <v>52.87</v>
      </c>
      <c r="S87" t="n">
        <v>46.36</v>
      </c>
      <c r="T87" t="n">
        <v>2933.08</v>
      </c>
      <c r="U87" t="n">
        <v>0.88</v>
      </c>
      <c r="V87" t="n">
        <v>0.9</v>
      </c>
      <c r="W87" t="n">
        <v>9.199999999999999</v>
      </c>
      <c r="X87" t="n">
        <v>0.18</v>
      </c>
      <c r="Y87" t="n">
        <v>1</v>
      </c>
      <c r="Z87" t="n">
        <v>10</v>
      </c>
      <c r="AA87" t="n">
        <v>1018.277680007692</v>
      </c>
      <c r="AB87" t="n">
        <v>1393.252445027243</v>
      </c>
      <c r="AC87" t="n">
        <v>1260.28238711593</v>
      </c>
      <c r="AD87" t="n">
        <v>1018277.680007691</v>
      </c>
      <c r="AE87" t="n">
        <v>1393252.445027243</v>
      </c>
      <c r="AF87" t="n">
        <v>1.308516842027706e-06</v>
      </c>
      <c r="AG87" t="n">
        <v>34.28385416666666</v>
      </c>
      <c r="AH87" t="n">
        <v>1260282.38711593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3.7982</v>
      </c>
      <c r="E88" t="n">
        <v>26.33</v>
      </c>
      <c r="F88" t="n">
        <v>23.55</v>
      </c>
      <c r="G88" t="n">
        <v>141.31</v>
      </c>
      <c r="H88" t="n">
        <v>1.9</v>
      </c>
      <c r="I88" t="n">
        <v>10</v>
      </c>
      <c r="J88" t="n">
        <v>209.85</v>
      </c>
      <c r="K88" t="n">
        <v>52.44</v>
      </c>
      <c r="L88" t="n">
        <v>22.5</v>
      </c>
      <c r="M88" t="n">
        <v>8</v>
      </c>
      <c r="N88" t="n">
        <v>44.91</v>
      </c>
      <c r="O88" t="n">
        <v>26115.34</v>
      </c>
      <c r="P88" t="n">
        <v>274.06</v>
      </c>
      <c r="Q88" t="n">
        <v>608.87</v>
      </c>
      <c r="R88" t="n">
        <v>52.98</v>
      </c>
      <c r="S88" t="n">
        <v>46.36</v>
      </c>
      <c r="T88" t="n">
        <v>2989.44</v>
      </c>
      <c r="U88" t="n">
        <v>0.87</v>
      </c>
      <c r="V88" t="n">
        <v>0.9</v>
      </c>
      <c r="W88" t="n">
        <v>9.19</v>
      </c>
      <c r="X88" t="n">
        <v>0.18</v>
      </c>
      <c r="Y88" t="n">
        <v>1</v>
      </c>
      <c r="Z88" t="n">
        <v>10</v>
      </c>
      <c r="AA88" t="n">
        <v>1018.105747242688</v>
      </c>
      <c r="AB88" t="n">
        <v>1393.017199033027</v>
      </c>
      <c r="AC88" t="n">
        <v>1260.069592669232</v>
      </c>
      <c r="AD88" t="n">
        <v>1018105.747242688</v>
      </c>
      <c r="AE88" t="n">
        <v>1393017.199033027</v>
      </c>
      <c r="AF88" t="n">
        <v>1.308516842027706e-06</v>
      </c>
      <c r="AG88" t="n">
        <v>34.28385416666666</v>
      </c>
      <c r="AH88" t="n">
        <v>1260069.592669233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3.7996</v>
      </c>
      <c r="E89" t="n">
        <v>26.32</v>
      </c>
      <c r="F89" t="n">
        <v>23.54</v>
      </c>
      <c r="G89" t="n">
        <v>141.25</v>
      </c>
      <c r="H89" t="n">
        <v>1.92</v>
      </c>
      <c r="I89" t="n">
        <v>10</v>
      </c>
      <c r="J89" t="n">
        <v>210.25</v>
      </c>
      <c r="K89" t="n">
        <v>52.44</v>
      </c>
      <c r="L89" t="n">
        <v>22.75</v>
      </c>
      <c r="M89" t="n">
        <v>8</v>
      </c>
      <c r="N89" t="n">
        <v>45.06</v>
      </c>
      <c r="O89" t="n">
        <v>26164.91</v>
      </c>
      <c r="P89" t="n">
        <v>273.96</v>
      </c>
      <c r="Q89" t="n">
        <v>608.8</v>
      </c>
      <c r="R89" t="n">
        <v>52.68</v>
      </c>
      <c r="S89" t="n">
        <v>46.36</v>
      </c>
      <c r="T89" t="n">
        <v>2837.09</v>
      </c>
      <c r="U89" t="n">
        <v>0.88</v>
      </c>
      <c r="V89" t="n">
        <v>0.91</v>
      </c>
      <c r="W89" t="n">
        <v>9.19</v>
      </c>
      <c r="X89" t="n">
        <v>0.17</v>
      </c>
      <c r="Y89" t="n">
        <v>1</v>
      </c>
      <c r="Z89" t="n">
        <v>10</v>
      </c>
      <c r="AA89" t="n">
        <v>1017.677036110565</v>
      </c>
      <c r="AB89" t="n">
        <v>1392.430617548656</v>
      </c>
      <c r="AC89" t="n">
        <v>1259.538993698458</v>
      </c>
      <c r="AD89" t="n">
        <v>1017677.036110566</v>
      </c>
      <c r="AE89" t="n">
        <v>1392430.617548656</v>
      </c>
      <c r="AF89" t="n">
        <v>1.308999155644376e-06</v>
      </c>
      <c r="AG89" t="n">
        <v>34.27083333333334</v>
      </c>
      <c r="AH89" t="n">
        <v>1259538.993698458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3.7993</v>
      </c>
      <c r="E90" t="n">
        <v>26.32</v>
      </c>
      <c r="F90" t="n">
        <v>23.54</v>
      </c>
      <c r="G90" t="n">
        <v>141.27</v>
      </c>
      <c r="H90" t="n">
        <v>1.94</v>
      </c>
      <c r="I90" t="n">
        <v>10</v>
      </c>
      <c r="J90" t="n">
        <v>210.65</v>
      </c>
      <c r="K90" t="n">
        <v>52.44</v>
      </c>
      <c r="L90" t="n">
        <v>23</v>
      </c>
      <c r="M90" t="n">
        <v>8</v>
      </c>
      <c r="N90" t="n">
        <v>45.21</v>
      </c>
      <c r="O90" t="n">
        <v>26214.54</v>
      </c>
      <c r="P90" t="n">
        <v>273.97</v>
      </c>
      <c r="Q90" t="n">
        <v>608.79</v>
      </c>
      <c r="R90" t="n">
        <v>52.74</v>
      </c>
      <c r="S90" t="n">
        <v>46.36</v>
      </c>
      <c r="T90" t="n">
        <v>2869.74</v>
      </c>
      <c r="U90" t="n">
        <v>0.88</v>
      </c>
      <c r="V90" t="n">
        <v>0.91</v>
      </c>
      <c r="W90" t="n">
        <v>9.19</v>
      </c>
      <c r="X90" t="n">
        <v>0.17</v>
      </c>
      <c r="Y90" t="n">
        <v>1</v>
      </c>
      <c r="Z90" t="n">
        <v>10</v>
      </c>
      <c r="AA90" t="n">
        <v>1017.736353162296</v>
      </c>
      <c r="AB90" t="n">
        <v>1392.511777755718</v>
      </c>
      <c r="AC90" t="n">
        <v>1259.612408089267</v>
      </c>
      <c r="AD90" t="n">
        <v>1017736.353162296</v>
      </c>
      <c r="AE90" t="n">
        <v>1392511.777755718</v>
      </c>
      <c r="AF90" t="n">
        <v>1.308895802726518e-06</v>
      </c>
      <c r="AG90" t="n">
        <v>34.27083333333334</v>
      </c>
      <c r="AH90" t="n">
        <v>1259612.408089267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3.7993</v>
      </c>
      <c r="E91" t="n">
        <v>26.32</v>
      </c>
      <c r="F91" t="n">
        <v>23.54</v>
      </c>
      <c r="G91" t="n">
        <v>141.27</v>
      </c>
      <c r="H91" t="n">
        <v>1.96</v>
      </c>
      <c r="I91" t="n">
        <v>10</v>
      </c>
      <c r="J91" t="n">
        <v>211.05</v>
      </c>
      <c r="K91" t="n">
        <v>52.44</v>
      </c>
      <c r="L91" t="n">
        <v>23.25</v>
      </c>
      <c r="M91" t="n">
        <v>8</v>
      </c>
      <c r="N91" t="n">
        <v>45.36</v>
      </c>
      <c r="O91" t="n">
        <v>26264.21</v>
      </c>
      <c r="P91" t="n">
        <v>273.75</v>
      </c>
      <c r="Q91" t="n">
        <v>608.78</v>
      </c>
      <c r="R91" t="n">
        <v>52.66</v>
      </c>
      <c r="S91" t="n">
        <v>46.36</v>
      </c>
      <c r="T91" t="n">
        <v>2825.89</v>
      </c>
      <c r="U91" t="n">
        <v>0.88</v>
      </c>
      <c r="V91" t="n">
        <v>0.9</v>
      </c>
      <c r="W91" t="n">
        <v>9.199999999999999</v>
      </c>
      <c r="X91" t="n">
        <v>0.17</v>
      </c>
      <c r="Y91" t="n">
        <v>1</v>
      </c>
      <c r="Z91" t="n">
        <v>10</v>
      </c>
      <c r="AA91" t="n">
        <v>1017.421234354955</v>
      </c>
      <c r="AB91" t="n">
        <v>1392.080618301453</v>
      </c>
      <c r="AC91" t="n">
        <v>1259.222397888181</v>
      </c>
      <c r="AD91" t="n">
        <v>1017421.234354955</v>
      </c>
      <c r="AE91" t="n">
        <v>1392080.618301453</v>
      </c>
      <c r="AF91" t="n">
        <v>1.308895802726518e-06</v>
      </c>
      <c r="AG91" t="n">
        <v>34.27083333333334</v>
      </c>
      <c r="AH91" t="n">
        <v>1259222.397888181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3.799</v>
      </c>
      <c r="E92" t="n">
        <v>26.32</v>
      </c>
      <c r="F92" t="n">
        <v>23.55</v>
      </c>
      <c r="G92" t="n">
        <v>141.28</v>
      </c>
      <c r="H92" t="n">
        <v>1.97</v>
      </c>
      <c r="I92" t="n">
        <v>10</v>
      </c>
      <c r="J92" t="n">
        <v>211.46</v>
      </c>
      <c r="K92" t="n">
        <v>52.44</v>
      </c>
      <c r="L92" t="n">
        <v>23.5</v>
      </c>
      <c r="M92" t="n">
        <v>8</v>
      </c>
      <c r="N92" t="n">
        <v>45.52</v>
      </c>
      <c r="O92" t="n">
        <v>26313.94</v>
      </c>
      <c r="P92" t="n">
        <v>272.43</v>
      </c>
      <c r="Q92" t="n">
        <v>608.75</v>
      </c>
      <c r="R92" t="n">
        <v>52.68</v>
      </c>
      <c r="S92" t="n">
        <v>46.36</v>
      </c>
      <c r="T92" t="n">
        <v>2840.05</v>
      </c>
      <c r="U92" t="n">
        <v>0.88</v>
      </c>
      <c r="V92" t="n">
        <v>0.9</v>
      </c>
      <c r="W92" t="n">
        <v>9.199999999999999</v>
      </c>
      <c r="X92" t="n">
        <v>0.18</v>
      </c>
      <c r="Y92" t="n">
        <v>1</v>
      </c>
      <c r="Z92" t="n">
        <v>10</v>
      </c>
      <c r="AA92" t="n">
        <v>1015.650736642451</v>
      </c>
      <c r="AB92" t="n">
        <v>1389.658145222359</v>
      </c>
      <c r="AC92" t="n">
        <v>1257.031122239793</v>
      </c>
      <c r="AD92" t="n">
        <v>1015650.736642451</v>
      </c>
      <c r="AE92" t="n">
        <v>1389658.145222359</v>
      </c>
      <c r="AF92" t="n">
        <v>1.30879244980866e-06</v>
      </c>
      <c r="AG92" t="n">
        <v>34.27083333333334</v>
      </c>
      <c r="AH92" t="n">
        <v>1257031.122239793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3.7978</v>
      </c>
      <c r="E93" t="n">
        <v>26.33</v>
      </c>
      <c r="F93" t="n">
        <v>23.55</v>
      </c>
      <c r="G93" t="n">
        <v>141.33</v>
      </c>
      <c r="H93" t="n">
        <v>1.99</v>
      </c>
      <c r="I93" t="n">
        <v>10</v>
      </c>
      <c r="J93" t="n">
        <v>211.86</v>
      </c>
      <c r="K93" t="n">
        <v>52.44</v>
      </c>
      <c r="L93" t="n">
        <v>23.75</v>
      </c>
      <c r="M93" t="n">
        <v>8</v>
      </c>
      <c r="N93" t="n">
        <v>45.67</v>
      </c>
      <c r="O93" t="n">
        <v>26363.73</v>
      </c>
      <c r="P93" t="n">
        <v>270.75</v>
      </c>
      <c r="Q93" t="n">
        <v>608.79</v>
      </c>
      <c r="R93" t="n">
        <v>53.05</v>
      </c>
      <c r="S93" t="n">
        <v>46.36</v>
      </c>
      <c r="T93" t="n">
        <v>3021.35</v>
      </c>
      <c r="U93" t="n">
        <v>0.87</v>
      </c>
      <c r="V93" t="n">
        <v>0.9</v>
      </c>
      <c r="W93" t="n">
        <v>9.199999999999999</v>
      </c>
      <c r="X93" t="n">
        <v>0.18</v>
      </c>
      <c r="Y93" t="n">
        <v>1</v>
      </c>
      <c r="Z93" t="n">
        <v>10</v>
      </c>
      <c r="AA93" t="n">
        <v>1013.422829118102</v>
      </c>
      <c r="AB93" t="n">
        <v>1386.609823859201</v>
      </c>
      <c r="AC93" t="n">
        <v>1254.273728389189</v>
      </c>
      <c r="AD93" t="n">
        <v>1013422.829118102</v>
      </c>
      <c r="AE93" t="n">
        <v>1386609.823859201</v>
      </c>
      <c r="AF93" t="n">
        <v>1.308379038137228e-06</v>
      </c>
      <c r="AG93" t="n">
        <v>34.28385416666666</v>
      </c>
      <c r="AH93" t="n">
        <v>1254273.728389189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3.8061</v>
      </c>
      <c r="E94" t="n">
        <v>26.27</v>
      </c>
      <c r="F94" t="n">
        <v>23.53</v>
      </c>
      <c r="G94" t="n">
        <v>156.89</v>
      </c>
      <c r="H94" t="n">
        <v>2.01</v>
      </c>
      <c r="I94" t="n">
        <v>9</v>
      </c>
      <c r="J94" t="n">
        <v>212.27</v>
      </c>
      <c r="K94" t="n">
        <v>52.44</v>
      </c>
      <c r="L94" t="n">
        <v>24</v>
      </c>
      <c r="M94" t="n">
        <v>7</v>
      </c>
      <c r="N94" t="n">
        <v>45.82</v>
      </c>
      <c r="O94" t="n">
        <v>26413.56</v>
      </c>
      <c r="P94" t="n">
        <v>268.02</v>
      </c>
      <c r="Q94" t="n">
        <v>608.78</v>
      </c>
      <c r="R94" t="n">
        <v>52.37</v>
      </c>
      <c r="S94" t="n">
        <v>46.36</v>
      </c>
      <c r="T94" t="n">
        <v>2689.7</v>
      </c>
      <c r="U94" t="n">
        <v>0.89</v>
      </c>
      <c r="V94" t="n">
        <v>0.91</v>
      </c>
      <c r="W94" t="n">
        <v>9.19</v>
      </c>
      <c r="X94" t="n">
        <v>0.16</v>
      </c>
      <c r="Y94" t="n">
        <v>1</v>
      </c>
      <c r="Z94" t="n">
        <v>10</v>
      </c>
      <c r="AA94" t="n">
        <v>1008.13566532011</v>
      </c>
      <c r="AB94" t="n">
        <v>1379.375693097584</v>
      </c>
      <c r="AC94" t="n">
        <v>1247.730012914294</v>
      </c>
      <c r="AD94" t="n">
        <v>1008135.66532011</v>
      </c>
      <c r="AE94" t="n">
        <v>1379375.693097584</v>
      </c>
      <c r="AF94" t="n">
        <v>1.311238468864633e-06</v>
      </c>
      <c r="AG94" t="n">
        <v>34.20572916666666</v>
      </c>
      <c r="AH94" t="n">
        <v>1247730.012914294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3.8067</v>
      </c>
      <c r="E95" t="n">
        <v>26.27</v>
      </c>
      <c r="F95" t="n">
        <v>23.53</v>
      </c>
      <c r="G95" t="n">
        <v>156.86</v>
      </c>
      <c r="H95" t="n">
        <v>2.03</v>
      </c>
      <c r="I95" t="n">
        <v>9</v>
      </c>
      <c r="J95" t="n">
        <v>212.67</v>
      </c>
      <c r="K95" t="n">
        <v>52.44</v>
      </c>
      <c r="L95" t="n">
        <v>24.25</v>
      </c>
      <c r="M95" t="n">
        <v>7</v>
      </c>
      <c r="N95" t="n">
        <v>45.98</v>
      </c>
      <c r="O95" t="n">
        <v>26463.45</v>
      </c>
      <c r="P95" t="n">
        <v>268.38</v>
      </c>
      <c r="Q95" t="n">
        <v>608.75</v>
      </c>
      <c r="R95" t="n">
        <v>52.27</v>
      </c>
      <c r="S95" t="n">
        <v>46.36</v>
      </c>
      <c r="T95" t="n">
        <v>2639</v>
      </c>
      <c r="U95" t="n">
        <v>0.89</v>
      </c>
      <c r="V95" t="n">
        <v>0.91</v>
      </c>
      <c r="W95" t="n">
        <v>9.19</v>
      </c>
      <c r="X95" t="n">
        <v>0.16</v>
      </c>
      <c r="Y95" t="n">
        <v>1</v>
      </c>
      <c r="Z95" t="n">
        <v>10</v>
      </c>
      <c r="AA95" t="n">
        <v>1008.562003757244</v>
      </c>
      <c r="AB95" t="n">
        <v>1379.959028155995</v>
      </c>
      <c r="AC95" t="n">
        <v>1248.257675293446</v>
      </c>
      <c r="AD95" t="n">
        <v>1008562.003757244</v>
      </c>
      <c r="AE95" t="n">
        <v>1379959.028155995</v>
      </c>
      <c r="AF95" t="n">
        <v>1.31144517470035e-06</v>
      </c>
      <c r="AG95" t="n">
        <v>34.20572916666666</v>
      </c>
      <c r="AH95" t="n">
        <v>1248257.675293447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3.8059</v>
      </c>
      <c r="E96" t="n">
        <v>26.27</v>
      </c>
      <c r="F96" t="n">
        <v>23.53</v>
      </c>
      <c r="G96" t="n">
        <v>156.89</v>
      </c>
      <c r="H96" t="n">
        <v>2.04</v>
      </c>
      <c r="I96" t="n">
        <v>9</v>
      </c>
      <c r="J96" t="n">
        <v>213.08</v>
      </c>
      <c r="K96" t="n">
        <v>52.44</v>
      </c>
      <c r="L96" t="n">
        <v>24.5</v>
      </c>
      <c r="M96" t="n">
        <v>7</v>
      </c>
      <c r="N96" t="n">
        <v>46.13</v>
      </c>
      <c r="O96" t="n">
        <v>26513.39</v>
      </c>
      <c r="P96" t="n">
        <v>268.56</v>
      </c>
      <c r="Q96" t="n">
        <v>608.8</v>
      </c>
      <c r="R96" t="n">
        <v>52.46</v>
      </c>
      <c r="S96" t="n">
        <v>46.36</v>
      </c>
      <c r="T96" t="n">
        <v>2731.94</v>
      </c>
      <c r="U96" t="n">
        <v>0.88</v>
      </c>
      <c r="V96" t="n">
        <v>0.91</v>
      </c>
      <c r="W96" t="n">
        <v>9.19</v>
      </c>
      <c r="X96" t="n">
        <v>0.16</v>
      </c>
      <c r="Y96" t="n">
        <v>1</v>
      </c>
      <c r="Z96" t="n">
        <v>10</v>
      </c>
      <c r="AA96" t="n">
        <v>1008.937239668178</v>
      </c>
      <c r="AB96" t="n">
        <v>1380.472442483575</v>
      </c>
      <c r="AC96" t="n">
        <v>1248.722090078184</v>
      </c>
      <c r="AD96" t="n">
        <v>1008937.239668178</v>
      </c>
      <c r="AE96" t="n">
        <v>1380472.442483575</v>
      </c>
      <c r="AF96" t="n">
        <v>1.311169566919395e-06</v>
      </c>
      <c r="AG96" t="n">
        <v>34.20572916666666</v>
      </c>
      <c r="AH96" t="n">
        <v>1248722.090078184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3.8057</v>
      </c>
      <c r="E97" t="n">
        <v>26.28</v>
      </c>
      <c r="F97" t="n">
        <v>23.54</v>
      </c>
      <c r="G97" t="n">
        <v>156.91</v>
      </c>
      <c r="H97" t="n">
        <v>2.06</v>
      </c>
      <c r="I97" t="n">
        <v>9</v>
      </c>
      <c r="J97" t="n">
        <v>213.48</v>
      </c>
      <c r="K97" t="n">
        <v>52.44</v>
      </c>
      <c r="L97" t="n">
        <v>24.75</v>
      </c>
      <c r="M97" t="n">
        <v>7</v>
      </c>
      <c r="N97" t="n">
        <v>46.29</v>
      </c>
      <c r="O97" t="n">
        <v>26563.39</v>
      </c>
      <c r="P97" t="n">
        <v>268.64</v>
      </c>
      <c r="Q97" t="n">
        <v>608.79</v>
      </c>
      <c r="R97" t="n">
        <v>52.51</v>
      </c>
      <c r="S97" t="n">
        <v>46.36</v>
      </c>
      <c r="T97" t="n">
        <v>2758.65</v>
      </c>
      <c r="U97" t="n">
        <v>0.88</v>
      </c>
      <c r="V97" t="n">
        <v>0.91</v>
      </c>
      <c r="W97" t="n">
        <v>9.19</v>
      </c>
      <c r="X97" t="n">
        <v>0.17</v>
      </c>
      <c r="Y97" t="n">
        <v>1</v>
      </c>
      <c r="Z97" t="n">
        <v>10</v>
      </c>
      <c r="AA97" t="n">
        <v>1009.156376419767</v>
      </c>
      <c r="AB97" t="n">
        <v>1380.77227505473</v>
      </c>
      <c r="AC97" t="n">
        <v>1248.993307049565</v>
      </c>
      <c r="AD97" t="n">
        <v>1009156.376419767</v>
      </c>
      <c r="AE97" t="n">
        <v>1380772.27505473</v>
      </c>
      <c r="AF97" t="n">
        <v>1.311100664974156e-06</v>
      </c>
      <c r="AG97" t="n">
        <v>34.21875</v>
      </c>
      <c r="AH97" t="n">
        <v>1248993.307049565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3.806</v>
      </c>
      <c r="E98" t="n">
        <v>26.27</v>
      </c>
      <c r="F98" t="n">
        <v>23.53</v>
      </c>
      <c r="G98" t="n">
        <v>156.89</v>
      </c>
      <c r="H98" t="n">
        <v>2.08</v>
      </c>
      <c r="I98" t="n">
        <v>9</v>
      </c>
      <c r="J98" t="n">
        <v>213.89</v>
      </c>
      <c r="K98" t="n">
        <v>52.44</v>
      </c>
      <c r="L98" t="n">
        <v>25</v>
      </c>
      <c r="M98" t="n">
        <v>7</v>
      </c>
      <c r="N98" t="n">
        <v>46.44</v>
      </c>
      <c r="O98" t="n">
        <v>26613.43</v>
      </c>
      <c r="P98" t="n">
        <v>268.3</v>
      </c>
      <c r="Q98" t="n">
        <v>608.79</v>
      </c>
      <c r="R98" t="n">
        <v>52.47</v>
      </c>
      <c r="S98" t="n">
        <v>46.36</v>
      </c>
      <c r="T98" t="n">
        <v>2739.56</v>
      </c>
      <c r="U98" t="n">
        <v>0.88</v>
      </c>
      <c r="V98" t="n">
        <v>0.91</v>
      </c>
      <c r="W98" t="n">
        <v>9.19</v>
      </c>
      <c r="X98" t="n">
        <v>0.16</v>
      </c>
      <c r="Y98" t="n">
        <v>1</v>
      </c>
      <c r="Z98" t="n">
        <v>10</v>
      </c>
      <c r="AA98" t="n">
        <v>1008.550740330968</v>
      </c>
      <c r="AB98" t="n">
        <v>1379.943617039257</v>
      </c>
      <c r="AC98" t="n">
        <v>1248.24373499206</v>
      </c>
      <c r="AD98" t="n">
        <v>1008550.740330968</v>
      </c>
      <c r="AE98" t="n">
        <v>1379943.617039257</v>
      </c>
      <c r="AF98" t="n">
        <v>1.311204017892014e-06</v>
      </c>
      <c r="AG98" t="n">
        <v>34.20572916666666</v>
      </c>
      <c r="AH98" t="n">
        <v>1248243.73499206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3.8063</v>
      </c>
      <c r="E99" t="n">
        <v>26.27</v>
      </c>
      <c r="F99" t="n">
        <v>23.53</v>
      </c>
      <c r="G99" t="n">
        <v>156.88</v>
      </c>
      <c r="H99" t="n">
        <v>2.09</v>
      </c>
      <c r="I99" t="n">
        <v>9</v>
      </c>
      <c r="J99" t="n">
        <v>214.29</v>
      </c>
      <c r="K99" t="n">
        <v>52.44</v>
      </c>
      <c r="L99" t="n">
        <v>25.25</v>
      </c>
      <c r="M99" t="n">
        <v>7</v>
      </c>
      <c r="N99" t="n">
        <v>46.6</v>
      </c>
      <c r="O99" t="n">
        <v>26663.54</v>
      </c>
      <c r="P99" t="n">
        <v>267.95</v>
      </c>
      <c r="Q99" t="n">
        <v>608.8099999999999</v>
      </c>
      <c r="R99" t="n">
        <v>52.37</v>
      </c>
      <c r="S99" t="n">
        <v>46.36</v>
      </c>
      <c r="T99" t="n">
        <v>2688.59</v>
      </c>
      <c r="U99" t="n">
        <v>0.89</v>
      </c>
      <c r="V99" t="n">
        <v>0.91</v>
      </c>
      <c r="W99" t="n">
        <v>9.19</v>
      </c>
      <c r="X99" t="n">
        <v>0.16</v>
      </c>
      <c r="Y99" t="n">
        <v>1</v>
      </c>
      <c r="Z99" t="n">
        <v>10</v>
      </c>
      <c r="AA99" t="n">
        <v>1008.006145501692</v>
      </c>
      <c r="AB99" t="n">
        <v>1379.198478368014</v>
      </c>
      <c r="AC99" t="n">
        <v>1247.569711309792</v>
      </c>
      <c r="AD99" t="n">
        <v>1008006.145501692</v>
      </c>
      <c r="AE99" t="n">
        <v>1379198.478368014</v>
      </c>
      <c r="AF99" t="n">
        <v>1.311307370809872e-06</v>
      </c>
      <c r="AG99" t="n">
        <v>34.20572916666666</v>
      </c>
      <c r="AH99" t="n">
        <v>1247569.711309792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3.8069</v>
      </c>
      <c r="E100" t="n">
        <v>26.27</v>
      </c>
      <c r="F100" t="n">
        <v>23.53</v>
      </c>
      <c r="G100" t="n">
        <v>156.85</v>
      </c>
      <c r="H100" t="n">
        <v>2.11</v>
      </c>
      <c r="I100" t="n">
        <v>9</v>
      </c>
      <c r="J100" t="n">
        <v>214.7</v>
      </c>
      <c r="K100" t="n">
        <v>52.44</v>
      </c>
      <c r="L100" t="n">
        <v>25.5</v>
      </c>
      <c r="M100" t="n">
        <v>7</v>
      </c>
      <c r="N100" t="n">
        <v>46.76</v>
      </c>
      <c r="O100" t="n">
        <v>26713.69</v>
      </c>
      <c r="P100" t="n">
        <v>267.63</v>
      </c>
      <c r="Q100" t="n">
        <v>608.75</v>
      </c>
      <c r="R100" t="n">
        <v>52.34</v>
      </c>
      <c r="S100" t="n">
        <v>46.36</v>
      </c>
      <c r="T100" t="n">
        <v>2673.31</v>
      </c>
      <c r="U100" t="n">
        <v>0.89</v>
      </c>
      <c r="V100" t="n">
        <v>0.91</v>
      </c>
      <c r="W100" t="n">
        <v>9.19</v>
      </c>
      <c r="X100" t="n">
        <v>0.16</v>
      </c>
      <c r="Y100" t="n">
        <v>1</v>
      </c>
      <c r="Z100" t="n">
        <v>10</v>
      </c>
      <c r="AA100" t="n">
        <v>1007.460422844149</v>
      </c>
      <c r="AB100" t="n">
        <v>1378.451796552379</v>
      </c>
      <c r="AC100" t="n">
        <v>1246.894291758666</v>
      </c>
      <c r="AD100" t="n">
        <v>1007460.422844149</v>
      </c>
      <c r="AE100" t="n">
        <v>1378451.796552379</v>
      </c>
      <c r="AF100" t="n">
        <v>1.311514076645588e-06</v>
      </c>
      <c r="AG100" t="n">
        <v>34.20572916666666</v>
      </c>
      <c r="AH100" t="n">
        <v>1246894.291758666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3.807</v>
      </c>
      <c r="E101" t="n">
        <v>26.27</v>
      </c>
      <c r="F101" t="n">
        <v>23.53</v>
      </c>
      <c r="G101" t="n">
        <v>156.85</v>
      </c>
      <c r="H101" t="n">
        <v>2.13</v>
      </c>
      <c r="I101" t="n">
        <v>9</v>
      </c>
      <c r="J101" t="n">
        <v>215.11</v>
      </c>
      <c r="K101" t="n">
        <v>52.44</v>
      </c>
      <c r="L101" t="n">
        <v>25.75</v>
      </c>
      <c r="M101" t="n">
        <v>7</v>
      </c>
      <c r="N101" t="n">
        <v>46.91</v>
      </c>
      <c r="O101" t="n">
        <v>26763.9</v>
      </c>
      <c r="P101" t="n">
        <v>267.47</v>
      </c>
      <c r="Q101" t="n">
        <v>608.78</v>
      </c>
      <c r="R101" t="n">
        <v>52.23</v>
      </c>
      <c r="S101" t="n">
        <v>46.36</v>
      </c>
      <c r="T101" t="n">
        <v>2617.23</v>
      </c>
      <c r="U101" t="n">
        <v>0.89</v>
      </c>
      <c r="V101" t="n">
        <v>0.91</v>
      </c>
      <c r="W101" t="n">
        <v>9.19</v>
      </c>
      <c r="X101" t="n">
        <v>0.16</v>
      </c>
      <c r="Y101" t="n">
        <v>1</v>
      </c>
      <c r="Z101" t="n">
        <v>10</v>
      </c>
      <c r="AA101" t="n">
        <v>1007.217009936599</v>
      </c>
      <c r="AB101" t="n">
        <v>1378.118748273649</v>
      </c>
      <c r="AC101" t="n">
        <v>1246.593029140223</v>
      </c>
      <c r="AD101" t="n">
        <v>1007217.009936599</v>
      </c>
      <c r="AE101" t="n">
        <v>1378118.748273649</v>
      </c>
      <c r="AF101" t="n">
        <v>1.311548527618207e-06</v>
      </c>
      <c r="AG101" t="n">
        <v>34.20572916666666</v>
      </c>
      <c r="AH101" t="n">
        <v>1246593.029140223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3.8061</v>
      </c>
      <c r="E102" t="n">
        <v>26.27</v>
      </c>
      <c r="F102" t="n">
        <v>23.53</v>
      </c>
      <c r="G102" t="n">
        <v>156.89</v>
      </c>
      <c r="H102" t="n">
        <v>2.14</v>
      </c>
      <c r="I102" t="n">
        <v>9</v>
      </c>
      <c r="J102" t="n">
        <v>215.51</v>
      </c>
      <c r="K102" t="n">
        <v>52.44</v>
      </c>
      <c r="L102" t="n">
        <v>26</v>
      </c>
      <c r="M102" t="n">
        <v>7</v>
      </c>
      <c r="N102" t="n">
        <v>47.07</v>
      </c>
      <c r="O102" t="n">
        <v>26814.17</v>
      </c>
      <c r="P102" t="n">
        <v>266.54</v>
      </c>
      <c r="Q102" t="n">
        <v>608.8200000000001</v>
      </c>
      <c r="R102" t="n">
        <v>52.53</v>
      </c>
      <c r="S102" t="n">
        <v>46.36</v>
      </c>
      <c r="T102" t="n">
        <v>2766.85</v>
      </c>
      <c r="U102" t="n">
        <v>0.88</v>
      </c>
      <c r="V102" t="n">
        <v>0.91</v>
      </c>
      <c r="W102" t="n">
        <v>9.19</v>
      </c>
      <c r="X102" t="n">
        <v>0.16</v>
      </c>
      <c r="Y102" t="n">
        <v>1</v>
      </c>
      <c r="Z102" t="n">
        <v>10</v>
      </c>
      <c r="AA102" t="n">
        <v>1006.019562569499</v>
      </c>
      <c r="AB102" t="n">
        <v>1376.480347958334</v>
      </c>
      <c r="AC102" t="n">
        <v>1245.110995451492</v>
      </c>
      <c r="AD102" t="n">
        <v>1006019.562569499</v>
      </c>
      <c r="AE102" t="n">
        <v>1376480.347958334</v>
      </c>
      <c r="AF102" t="n">
        <v>1.311238468864633e-06</v>
      </c>
      <c r="AG102" t="n">
        <v>34.20572916666666</v>
      </c>
      <c r="AH102" t="n">
        <v>1245110.995451492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3.806</v>
      </c>
      <c r="E103" t="n">
        <v>26.27</v>
      </c>
      <c r="F103" t="n">
        <v>23.53</v>
      </c>
      <c r="G103" t="n">
        <v>156.89</v>
      </c>
      <c r="H103" t="n">
        <v>2.16</v>
      </c>
      <c r="I103" t="n">
        <v>9</v>
      </c>
      <c r="J103" t="n">
        <v>215.92</v>
      </c>
      <c r="K103" t="n">
        <v>52.44</v>
      </c>
      <c r="L103" t="n">
        <v>26.25</v>
      </c>
      <c r="M103" t="n">
        <v>7</v>
      </c>
      <c r="N103" t="n">
        <v>47.23</v>
      </c>
      <c r="O103" t="n">
        <v>26864.49</v>
      </c>
      <c r="P103" t="n">
        <v>265.5</v>
      </c>
      <c r="Q103" t="n">
        <v>608.76</v>
      </c>
      <c r="R103" t="n">
        <v>52.52</v>
      </c>
      <c r="S103" t="n">
        <v>46.36</v>
      </c>
      <c r="T103" t="n">
        <v>2764.45</v>
      </c>
      <c r="U103" t="n">
        <v>0.88</v>
      </c>
      <c r="V103" t="n">
        <v>0.91</v>
      </c>
      <c r="W103" t="n">
        <v>9.19</v>
      </c>
      <c r="X103" t="n">
        <v>0.16</v>
      </c>
      <c r="Y103" t="n">
        <v>1</v>
      </c>
      <c r="Z103" t="n">
        <v>10</v>
      </c>
      <c r="AA103" t="n">
        <v>1004.547197507141</v>
      </c>
      <c r="AB103" t="n">
        <v>1374.465793123853</v>
      </c>
      <c r="AC103" t="n">
        <v>1243.288706902969</v>
      </c>
      <c r="AD103" t="n">
        <v>1004547.197507141</v>
      </c>
      <c r="AE103" t="n">
        <v>1374465.793123853</v>
      </c>
      <c r="AF103" t="n">
        <v>1.311204017892014e-06</v>
      </c>
      <c r="AG103" t="n">
        <v>34.20572916666666</v>
      </c>
      <c r="AH103" t="n">
        <v>1243288.706902969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3.8057</v>
      </c>
      <c r="E104" t="n">
        <v>26.28</v>
      </c>
      <c r="F104" t="n">
        <v>23.54</v>
      </c>
      <c r="G104" t="n">
        <v>156.91</v>
      </c>
      <c r="H104" t="n">
        <v>2.18</v>
      </c>
      <c r="I104" t="n">
        <v>9</v>
      </c>
      <c r="J104" t="n">
        <v>216.33</v>
      </c>
      <c r="K104" t="n">
        <v>52.44</v>
      </c>
      <c r="L104" t="n">
        <v>26.5</v>
      </c>
      <c r="M104" t="n">
        <v>7</v>
      </c>
      <c r="N104" t="n">
        <v>47.39</v>
      </c>
      <c r="O104" t="n">
        <v>26914.86</v>
      </c>
      <c r="P104" t="n">
        <v>264.73</v>
      </c>
      <c r="Q104" t="n">
        <v>608.75</v>
      </c>
      <c r="R104" t="n">
        <v>52.62</v>
      </c>
      <c r="S104" t="n">
        <v>46.36</v>
      </c>
      <c r="T104" t="n">
        <v>2811.79</v>
      </c>
      <c r="U104" t="n">
        <v>0.88</v>
      </c>
      <c r="V104" t="n">
        <v>0.91</v>
      </c>
      <c r="W104" t="n">
        <v>9.19</v>
      </c>
      <c r="X104" t="n">
        <v>0.17</v>
      </c>
      <c r="Y104" t="n">
        <v>1</v>
      </c>
      <c r="Z104" t="n">
        <v>10</v>
      </c>
      <c r="AA104" t="n">
        <v>1003.565274126678</v>
      </c>
      <c r="AB104" t="n">
        <v>1373.122282235302</v>
      </c>
      <c r="AC104" t="n">
        <v>1242.073418807991</v>
      </c>
      <c r="AD104" t="n">
        <v>1003565.274126678</v>
      </c>
      <c r="AE104" t="n">
        <v>1373122.282235302</v>
      </c>
      <c r="AF104" t="n">
        <v>1.311100664974156e-06</v>
      </c>
      <c r="AG104" t="n">
        <v>34.21875</v>
      </c>
      <c r="AH104" t="n">
        <v>1242073.418807991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3.8058</v>
      </c>
      <c r="E105" t="n">
        <v>26.28</v>
      </c>
      <c r="F105" t="n">
        <v>23.54</v>
      </c>
      <c r="G105" t="n">
        <v>156.9</v>
      </c>
      <c r="H105" t="n">
        <v>2.19</v>
      </c>
      <c r="I105" t="n">
        <v>9</v>
      </c>
      <c r="J105" t="n">
        <v>216.74</v>
      </c>
      <c r="K105" t="n">
        <v>52.44</v>
      </c>
      <c r="L105" t="n">
        <v>26.75</v>
      </c>
      <c r="M105" t="n">
        <v>7</v>
      </c>
      <c r="N105" t="n">
        <v>47.55</v>
      </c>
      <c r="O105" t="n">
        <v>26965.29</v>
      </c>
      <c r="P105" t="n">
        <v>262.78</v>
      </c>
      <c r="Q105" t="n">
        <v>608.75</v>
      </c>
      <c r="R105" t="n">
        <v>52.64</v>
      </c>
      <c r="S105" t="n">
        <v>46.36</v>
      </c>
      <c r="T105" t="n">
        <v>2823.54</v>
      </c>
      <c r="U105" t="n">
        <v>0.88</v>
      </c>
      <c r="V105" t="n">
        <v>0.91</v>
      </c>
      <c r="W105" t="n">
        <v>9.19</v>
      </c>
      <c r="X105" t="n">
        <v>0.16</v>
      </c>
      <c r="Y105" t="n">
        <v>1</v>
      </c>
      <c r="Z105" t="n">
        <v>10</v>
      </c>
      <c r="AA105" t="n">
        <v>1000.762344582554</v>
      </c>
      <c r="AB105" t="n">
        <v>1369.287190376507</v>
      </c>
      <c r="AC105" t="n">
        <v>1238.604342733614</v>
      </c>
      <c r="AD105" t="n">
        <v>1000762.344582554</v>
      </c>
      <c r="AE105" t="n">
        <v>1369287.190376507</v>
      </c>
      <c r="AF105" t="n">
        <v>1.311135115946775e-06</v>
      </c>
      <c r="AG105" t="n">
        <v>34.21875</v>
      </c>
      <c r="AH105" t="n">
        <v>1238604.342733614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3.8137</v>
      </c>
      <c r="E106" t="n">
        <v>26.22</v>
      </c>
      <c r="F106" t="n">
        <v>23.52</v>
      </c>
      <c r="G106" t="n">
        <v>176.37</v>
      </c>
      <c r="H106" t="n">
        <v>2.21</v>
      </c>
      <c r="I106" t="n">
        <v>8</v>
      </c>
      <c r="J106" t="n">
        <v>217.15</v>
      </c>
      <c r="K106" t="n">
        <v>52.44</v>
      </c>
      <c r="L106" t="n">
        <v>27</v>
      </c>
      <c r="M106" t="n">
        <v>4</v>
      </c>
      <c r="N106" t="n">
        <v>47.71</v>
      </c>
      <c r="O106" t="n">
        <v>27015.77</v>
      </c>
      <c r="P106" t="n">
        <v>262.79</v>
      </c>
      <c r="Q106" t="n">
        <v>608.8</v>
      </c>
      <c r="R106" t="n">
        <v>51.76</v>
      </c>
      <c r="S106" t="n">
        <v>46.36</v>
      </c>
      <c r="T106" t="n">
        <v>2385.32</v>
      </c>
      <c r="U106" t="n">
        <v>0.9</v>
      </c>
      <c r="V106" t="n">
        <v>0.91</v>
      </c>
      <c r="W106" t="n">
        <v>9.199999999999999</v>
      </c>
      <c r="X106" t="n">
        <v>0.14</v>
      </c>
      <c r="Y106" t="n">
        <v>1</v>
      </c>
      <c r="Z106" t="n">
        <v>10</v>
      </c>
      <c r="AA106" t="n">
        <v>999.4811041613327</v>
      </c>
      <c r="AB106" t="n">
        <v>1367.534140707854</v>
      </c>
      <c r="AC106" t="n">
        <v>1237.018601664917</v>
      </c>
      <c r="AD106" t="n">
        <v>999481.1041613327</v>
      </c>
      <c r="AE106" t="n">
        <v>1367534.140707854</v>
      </c>
      <c r="AF106" t="n">
        <v>1.313856742783703e-06</v>
      </c>
      <c r="AG106" t="n">
        <v>34.140625</v>
      </c>
      <c r="AH106" t="n">
        <v>1237018.601664917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3.8142</v>
      </c>
      <c r="E107" t="n">
        <v>26.22</v>
      </c>
      <c r="F107" t="n">
        <v>23.51</v>
      </c>
      <c r="G107" t="n">
        <v>176.34</v>
      </c>
      <c r="H107" t="n">
        <v>2.23</v>
      </c>
      <c r="I107" t="n">
        <v>8</v>
      </c>
      <c r="J107" t="n">
        <v>217.56</v>
      </c>
      <c r="K107" t="n">
        <v>52.44</v>
      </c>
      <c r="L107" t="n">
        <v>27.25</v>
      </c>
      <c r="M107" t="n">
        <v>4</v>
      </c>
      <c r="N107" t="n">
        <v>47.87</v>
      </c>
      <c r="O107" t="n">
        <v>27066.31</v>
      </c>
      <c r="P107" t="n">
        <v>263.17</v>
      </c>
      <c r="Q107" t="n">
        <v>608.85</v>
      </c>
      <c r="R107" t="n">
        <v>51.64</v>
      </c>
      <c r="S107" t="n">
        <v>46.36</v>
      </c>
      <c r="T107" t="n">
        <v>2325.97</v>
      </c>
      <c r="U107" t="n">
        <v>0.9</v>
      </c>
      <c r="V107" t="n">
        <v>0.91</v>
      </c>
      <c r="W107" t="n">
        <v>9.19</v>
      </c>
      <c r="X107" t="n">
        <v>0.14</v>
      </c>
      <c r="Y107" t="n">
        <v>1</v>
      </c>
      <c r="Z107" t="n">
        <v>10</v>
      </c>
      <c r="AA107" t="n">
        <v>999.8758759412592</v>
      </c>
      <c r="AB107" t="n">
        <v>1368.074284873251</v>
      </c>
      <c r="AC107" t="n">
        <v>1237.507195229265</v>
      </c>
      <c r="AD107" t="n">
        <v>999875.8759412592</v>
      </c>
      <c r="AE107" t="n">
        <v>1368074.284873251</v>
      </c>
      <c r="AF107" t="n">
        <v>1.3140289976468e-06</v>
      </c>
      <c r="AG107" t="n">
        <v>34.140625</v>
      </c>
      <c r="AH107" t="n">
        <v>1237507.195229265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3.8141</v>
      </c>
      <c r="E108" t="n">
        <v>26.22</v>
      </c>
      <c r="F108" t="n">
        <v>23.51</v>
      </c>
      <c r="G108" t="n">
        <v>176.35</v>
      </c>
      <c r="H108" t="n">
        <v>2.24</v>
      </c>
      <c r="I108" t="n">
        <v>8</v>
      </c>
      <c r="J108" t="n">
        <v>217.97</v>
      </c>
      <c r="K108" t="n">
        <v>52.44</v>
      </c>
      <c r="L108" t="n">
        <v>27.5</v>
      </c>
      <c r="M108" t="n">
        <v>2</v>
      </c>
      <c r="N108" t="n">
        <v>48.03</v>
      </c>
      <c r="O108" t="n">
        <v>27116.91</v>
      </c>
      <c r="P108" t="n">
        <v>263.54</v>
      </c>
      <c r="Q108" t="n">
        <v>608.79</v>
      </c>
      <c r="R108" t="n">
        <v>51.49</v>
      </c>
      <c r="S108" t="n">
        <v>46.36</v>
      </c>
      <c r="T108" t="n">
        <v>2252.71</v>
      </c>
      <c r="U108" t="n">
        <v>0.9</v>
      </c>
      <c r="V108" t="n">
        <v>0.91</v>
      </c>
      <c r="W108" t="n">
        <v>9.199999999999999</v>
      </c>
      <c r="X108" t="n">
        <v>0.14</v>
      </c>
      <c r="Y108" t="n">
        <v>1</v>
      </c>
      <c r="Z108" t="n">
        <v>10</v>
      </c>
      <c r="AA108" t="n">
        <v>1000.418264914651</v>
      </c>
      <c r="AB108" t="n">
        <v>1368.816405395159</v>
      </c>
      <c r="AC108" t="n">
        <v>1238.178488810135</v>
      </c>
      <c r="AD108" t="n">
        <v>1000418.264914651</v>
      </c>
      <c r="AE108" t="n">
        <v>1368816.405395159</v>
      </c>
      <c r="AF108" t="n">
        <v>1.31399454667418e-06</v>
      </c>
      <c r="AG108" t="n">
        <v>34.140625</v>
      </c>
      <c r="AH108" t="n">
        <v>1238178.488810135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3.8147</v>
      </c>
      <c r="E109" t="n">
        <v>26.21</v>
      </c>
      <c r="F109" t="n">
        <v>23.51</v>
      </c>
      <c r="G109" t="n">
        <v>176.32</v>
      </c>
      <c r="H109" t="n">
        <v>2.26</v>
      </c>
      <c r="I109" t="n">
        <v>8</v>
      </c>
      <c r="J109" t="n">
        <v>218.38</v>
      </c>
      <c r="K109" t="n">
        <v>52.44</v>
      </c>
      <c r="L109" t="n">
        <v>27.75</v>
      </c>
      <c r="M109" t="n">
        <v>2</v>
      </c>
      <c r="N109" t="n">
        <v>48.19</v>
      </c>
      <c r="O109" t="n">
        <v>27167.55</v>
      </c>
      <c r="P109" t="n">
        <v>263.89</v>
      </c>
      <c r="Q109" t="n">
        <v>608.77</v>
      </c>
      <c r="R109" t="n">
        <v>51.49</v>
      </c>
      <c r="S109" t="n">
        <v>46.36</v>
      </c>
      <c r="T109" t="n">
        <v>2250.37</v>
      </c>
      <c r="U109" t="n">
        <v>0.9</v>
      </c>
      <c r="V109" t="n">
        <v>0.91</v>
      </c>
      <c r="W109" t="n">
        <v>9.199999999999999</v>
      </c>
      <c r="X109" t="n">
        <v>0.14</v>
      </c>
      <c r="Y109" t="n">
        <v>1</v>
      </c>
      <c r="Z109" t="n">
        <v>10</v>
      </c>
      <c r="AA109" t="n">
        <v>1000.830657339537</v>
      </c>
      <c r="AB109" t="n">
        <v>1369.380658904357</v>
      </c>
      <c r="AC109" t="n">
        <v>1238.688890756351</v>
      </c>
      <c r="AD109" t="n">
        <v>1000830.657339537</v>
      </c>
      <c r="AE109" t="n">
        <v>1369380.658904357</v>
      </c>
      <c r="AF109" t="n">
        <v>1.314201252509896e-06</v>
      </c>
      <c r="AG109" t="n">
        <v>34.12760416666666</v>
      </c>
      <c r="AH109" t="n">
        <v>1238688.890756351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3.8144</v>
      </c>
      <c r="E110" t="n">
        <v>26.22</v>
      </c>
      <c r="F110" t="n">
        <v>23.51</v>
      </c>
      <c r="G110" t="n">
        <v>176.34</v>
      </c>
      <c r="H110" t="n">
        <v>2.27</v>
      </c>
      <c r="I110" t="n">
        <v>8</v>
      </c>
      <c r="J110" t="n">
        <v>218.79</v>
      </c>
      <c r="K110" t="n">
        <v>52.44</v>
      </c>
      <c r="L110" t="n">
        <v>28</v>
      </c>
      <c r="M110" t="n">
        <v>1</v>
      </c>
      <c r="N110" t="n">
        <v>48.35</v>
      </c>
      <c r="O110" t="n">
        <v>27218.26</v>
      </c>
      <c r="P110" t="n">
        <v>264.35</v>
      </c>
      <c r="Q110" t="n">
        <v>608.76</v>
      </c>
      <c r="R110" t="n">
        <v>51.51</v>
      </c>
      <c r="S110" t="n">
        <v>46.36</v>
      </c>
      <c r="T110" t="n">
        <v>2260.06</v>
      </c>
      <c r="U110" t="n">
        <v>0.9</v>
      </c>
      <c r="V110" t="n">
        <v>0.91</v>
      </c>
      <c r="W110" t="n">
        <v>9.199999999999999</v>
      </c>
      <c r="X110" t="n">
        <v>0.14</v>
      </c>
      <c r="Y110" t="n">
        <v>1</v>
      </c>
      <c r="Z110" t="n">
        <v>10</v>
      </c>
      <c r="AA110" t="n">
        <v>1001.530424200941</v>
      </c>
      <c r="AB110" t="n">
        <v>1370.338110795665</v>
      </c>
      <c r="AC110" t="n">
        <v>1239.554964782944</v>
      </c>
      <c r="AD110" t="n">
        <v>1001530.424200941</v>
      </c>
      <c r="AE110" t="n">
        <v>1370338.110795666</v>
      </c>
      <c r="AF110" t="n">
        <v>1.314097899592038e-06</v>
      </c>
      <c r="AG110" t="n">
        <v>34.140625</v>
      </c>
      <c r="AH110" t="n">
        <v>1239554.964782944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3.8142</v>
      </c>
      <c r="E111" t="n">
        <v>26.22</v>
      </c>
      <c r="F111" t="n">
        <v>23.51</v>
      </c>
      <c r="G111" t="n">
        <v>176.35</v>
      </c>
      <c r="H111" t="n">
        <v>2.29</v>
      </c>
      <c r="I111" t="n">
        <v>8</v>
      </c>
      <c r="J111" t="n">
        <v>219.2</v>
      </c>
      <c r="K111" t="n">
        <v>52.44</v>
      </c>
      <c r="L111" t="n">
        <v>28.25</v>
      </c>
      <c r="M111" t="n">
        <v>1</v>
      </c>
      <c r="N111" t="n">
        <v>48.51</v>
      </c>
      <c r="O111" t="n">
        <v>27269.02</v>
      </c>
      <c r="P111" t="n">
        <v>264.75</v>
      </c>
      <c r="Q111" t="n">
        <v>608.78</v>
      </c>
      <c r="R111" t="n">
        <v>51.54</v>
      </c>
      <c r="S111" t="n">
        <v>46.36</v>
      </c>
      <c r="T111" t="n">
        <v>2277.46</v>
      </c>
      <c r="U111" t="n">
        <v>0.9</v>
      </c>
      <c r="V111" t="n">
        <v>0.91</v>
      </c>
      <c r="W111" t="n">
        <v>9.199999999999999</v>
      </c>
      <c r="X111" t="n">
        <v>0.14</v>
      </c>
      <c r="Y111" t="n">
        <v>1</v>
      </c>
      <c r="Z111" t="n">
        <v>10</v>
      </c>
      <c r="AA111" t="n">
        <v>1002.130161121846</v>
      </c>
      <c r="AB111" t="n">
        <v>1371.158697309373</v>
      </c>
      <c r="AC111" t="n">
        <v>1240.297235671484</v>
      </c>
      <c r="AD111" t="n">
        <v>1002130.161121846</v>
      </c>
      <c r="AE111" t="n">
        <v>1371158.697309373</v>
      </c>
      <c r="AF111" t="n">
        <v>1.3140289976468e-06</v>
      </c>
      <c r="AG111" t="n">
        <v>34.140625</v>
      </c>
      <c r="AH111" t="n">
        <v>1240297.235671484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3.8141</v>
      </c>
      <c r="E112" t="n">
        <v>26.22</v>
      </c>
      <c r="F112" t="n">
        <v>23.51</v>
      </c>
      <c r="G112" t="n">
        <v>176.35</v>
      </c>
      <c r="H112" t="n">
        <v>2.31</v>
      </c>
      <c r="I112" t="n">
        <v>8</v>
      </c>
      <c r="J112" t="n">
        <v>219.61</v>
      </c>
      <c r="K112" t="n">
        <v>52.44</v>
      </c>
      <c r="L112" t="n">
        <v>28.5</v>
      </c>
      <c r="M112" t="n">
        <v>1</v>
      </c>
      <c r="N112" t="n">
        <v>48.67</v>
      </c>
      <c r="O112" t="n">
        <v>27319.84</v>
      </c>
      <c r="P112" t="n">
        <v>265.15</v>
      </c>
      <c r="Q112" t="n">
        <v>608.76</v>
      </c>
      <c r="R112" t="n">
        <v>51.51</v>
      </c>
      <c r="S112" t="n">
        <v>46.36</v>
      </c>
      <c r="T112" t="n">
        <v>2261.87</v>
      </c>
      <c r="U112" t="n">
        <v>0.9</v>
      </c>
      <c r="V112" t="n">
        <v>0.91</v>
      </c>
      <c r="W112" t="n">
        <v>9.199999999999999</v>
      </c>
      <c r="X112" t="n">
        <v>0.14</v>
      </c>
      <c r="Y112" t="n">
        <v>1</v>
      </c>
      <c r="Z112" t="n">
        <v>10</v>
      </c>
      <c r="AA112" t="n">
        <v>1002.715413204629</v>
      </c>
      <c r="AB112" t="n">
        <v>1371.959465028536</v>
      </c>
      <c r="AC112" t="n">
        <v>1241.021579243414</v>
      </c>
      <c r="AD112" t="n">
        <v>1002715.413204629</v>
      </c>
      <c r="AE112" t="n">
        <v>1371959.465028536</v>
      </c>
      <c r="AF112" t="n">
        <v>1.31399454667418e-06</v>
      </c>
      <c r="AG112" t="n">
        <v>34.140625</v>
      </c>
      <c r="AH112" t="n">
        <v>1241021.579243414</v>
      </c>
    </row>
    <row r="113">
      <c r="A113" t="n">
        <v>111</v>
      </c>
      <c r="B113" t="n">
        <v>90</v>
      </c>
      <c r="C113" t="inlineStr">
        <is>
          <t xml:space="preserve">CONCLUIDO	</t>
        </is>
      </c>
      <c r="D113" t="n">
        <v>3.8142</v>
      </c>
      <c r="E113" t="n">
        <v>26.22</v>
      </c>
      <c r="F113" t="n">
        <v>23.51</v>
      </c>
      <c r="G113" t="n">
        <v>176.35</v>
      </c>
      <c r="H113" t="n">
        <v>2.32</v>
      </c>
      <c r="I113" t="n">
        <v>8</v>
      </c>
      <c r="J113" t="n">
        <v>220.03</v>
      </c>
      <c r="K113" t="n">
        <v>52.44</v>
      </c>
      <c r="L113" t="n">
        <v>28.75</v>
      </c>
      <c r="M113" t="n">
        <v>0</v>
      </c>
      <c r="N113" t="n">
        <v>48.83</v>
      </c>
      <c r="O113" t="n">
        <v>27370.71</v>
      </c>
      <c r="P113" t="n">
        <v>265.6</v>
      </c>
      <c r="Q113" t="n">
        <v>608.76</v>
      </c>
      <c r="R113" t="n">
        <v>51.5</v>
      </c>
      <c r="S113" t="n">
        <v>46.36</v>
      </c>
      <c r="T113" t="n">
        <v>2257.42</v>
      </c>
      <c r="U113" t="n">
        <v>0.9</v>
      </c>
      <c r="V113" t="n">
        <v>0.91</v>
      </c>
      <c r="W113" t="n">
        <v>9.199999999999999</v>
      </c>
      <c r="X113" t="n">
        <v>0.14</v>
      </c>
      <c r="Y113" t="n">
        <v>1</v>
      </c>
      <c r="Z113" t="n">
        <v>10</v>
      </c>
      <c r="AA113" t="n">
        <v>1003.342909478491</v>
      </c>
      <c r="AB113" t="n">
        <v>1372.818033113616</v>
      </c>
      <c r="AC113" t="n">
        <v>1241.798206795462</v>
      </c>
      <c r="AD113" t="n">
        <v>1003342.909478491</v>
      </c>
      <c r="AE113" t="n">
        <v>1372818.033113616</v>
      </c>
      <c r="AF113" t="n">
        <v>1.3140289976468e-06</v>
      </c>
      <c r="AG113" t="n">
        <v>34.140625</v>
      </c>
      <c r="AH113" t="n">
        <v>1241798.206795462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2.1601</v>
      </c>
      <c r="E2" t="n">
        <v>46.29</v>
      </c>
      <c r="F2" t="n">
        <v>30.04</v>
      </c>
      <c r="G2" t="n">
        <v>5.58</v>
      </c>
      <c r="H2" t="n">
        <v>0.08</v>
      </c>
      <c r="I2" t="n">
        <v>323</v>
      </c>
      <c r="J2" t="n">
        <v>213.37</v>
      </c>
      <c r="K2" t="n">
        <v>56.13</v>
      </c>
      <c r="L2" t="n">
        <v>1</v>
      </c>
      <c r="M2" t="n">
        <v>321</v>
      </c>
      <c r="N2" t="n">
        <v>46.25</v>
      </c>
      <c r="O2" t="n">
        <v>26550.29</v>
      </c>
      <c r="P2" t="n">
        <v>450.36</v>
      </c>
      <c r="Q2" t="n">
        <v>610.3099999999999</v>
      </c>
      <c r="R2" t="n">
        <v>253.85</v>
      </c>
      <c r="S2" t="n">
        <v>46.36</v>
      </c>
      <c r="T2" t="n">
        <v>101857.34</v>
      </c>
      <c r="U2" t="n">
        <v>0.18</v>
      </c>
      <c r="V2" t="n">
        <v>0.71</v>
      </c>
      <c r="W2" t="n">
        <v>9.73</v>
      </c>
      <c r="X2" t="n">
        <v>6.64</v>
      </c>
      <c r="Y2" t="n">
        <v>1</v>
      </c>
      <c r="Z2" t="n">
        <v>10</v>
      </c>
      <c r="AA2" t="n">
        <v>2376.178807270842</v>
      </c>
      <c r="AB2" t="n">
        <v>3251.192673718625</v>
      </c>
      <c r="AC2" t="n">
        <v>2940.903408016373</v>
      </c>
      <c r="AD2" t="n">
        <v>2376178.807270842</v>
      </c>
      <c r="AE2" t="n">
        <v>3251192.673718625</v>
      </c>
      <c r="AF2" t="n">
        <v>7.113210972668813e-07</v>
      </c>
      <c r="AG2" t="n">
        <v>60.2734375</v>
      </c>
      <c r="AH2" t="n">
        <v>2940903.408016373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2.4189</v>
      </c>
      <c r="E3" t="n">
        <v>41.34</v>
      </c>
      <c r="F3" t="n">
        <v>28.38</v>
      </c>
      <c r="G3" t="n">
        <v>6.95</v>
      </c>
      <c r="H3" t="n">
        <v>0.1</v>
      </c>
      <c r="I3" t="n">
        <v>245</v>
      </c>
      <c r="J3" t="n">
        <v>213.78</v>
      </c>
      <c r="K3" t="n">
        <v>56.13</v>
      </c>
      <c r="L3" t="n">
        <v>1.25</v>
      </c>
      <c r="M3" t="n">
        <v>243</v>
      </c>
      <c r="N3" t="n">
        <v>46.4</v>
      </c>
      <c r="O3" t="n">
        <v>26600.32</v>
      </c>
      <c r="P3" t="n">
        <v>425.34</v>
      </c>
      <c r="Q3" t="n">
        <v>609.9</v>
      </c>
      <c r="R3" t="n">
        <v>202.43</v>
      </c>
      <c r="S3" t="n">
        <v>46.36</v>
      </c>
      <c r="T3" t="n">
        <v>76539.14</v>
      </c>
      <c r="U3" t="n">
        <v>0.23</v>
      </c>
      <c r="V3" t="n">
        <v>0.75</v>
      </c>
      <c r="W3" t="n">
        <v>9.59</v>
      </c>
      <c r="X3" t="n">
        <v>4.99</v>
      </c>
      <c r="Y3" t="n">
        <v>1</v>
      </c>
      <c r="Z3" t="n">
        <v>10</v>
      </c>
      <c r="AA3" t="n">
        <v>2043.153419992138</v>
      </c>
      <c r="AB3" t="n">
        <v>2795.532646800543</v>
      </c>
      <c r="AC3" t="n">
        <v>2528.730934544611</v>
      </c>
      <c r="AD3" t="n">
        <v>2043153.419992138</v>
      </c>
      <c r="AE3" t="n">
        <v>2795532.646800543</v>
      </c>
      <c r="AF3" t="n">
        <v>7.965439573070039e-07</v>
      </c>
      <c r="AG3" t="n">
        <v>53.828125</v>
      </c>
      <c r="AH3" t="n">
        <v>2528730.934544611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2.6103</v>
      </c>
      <c r="E4" t="n">
        <v>38.31</v>
      </c>
      <c r="F4" t="n">
        <v>27.38</v>
      </c>
      <c r="G4" t="n">
        <v>8.34</v>
      </c>
      <c r="H4" t="n">
        <v>0.12</v>
      </c>
      <c r="I4" t="n">
        <v>197</v>
      </c>
      <c r="J4" t="n">
        <v>214.19</v>
      </c>
      <c r="K4" t="n">
        <v>56.13</v>
      </c>
      <c r="L4" t="n">
        <v>1.5</v>
      </c>
      <c r="M4" t="n">
        <v>195</v>
      </c>
      <c r="N4" t="n">
        <v>46.56</v>
      </c>
      <c r="O4" t="n">
        <v>26650.41</v>
      </c>
      <c r="P4" t="n">
        <v>410.08</v>
      </c>
      <c r="Q4" t="n">
        <v>609.65</v>
      </c>
      <c r="R4" t="n">
        <v>171.7</v>
      </c>
      <c r="S4" t="n">
        <v>46.36</v>
      </c>
      <c r="T4" t="n">
        <v>61411.83</v>
      </c>
      <c r="U4" t="n">
        <v>0.27</v>
      </c>
      <c r="V4" t="n">
        <v>0.78</v>
      </c>
      <c r="W4" t="n">
        <v>9.5</v>
      </c>
      <c r="X4" t="n">
        <v>3.99</v>
      </c>
      <c r="Y4" t="n">
        <v>1</v>
      </c>
      <c r="Z4" t="n">
        <v>10</v>
      </c>
      <c r="AA4" t="n">
        <v>1849.830092658401</v>
      </c>
      <c r="AB4" t="n">
        <v>2531.019141519256</v>
      </c>
      <c r="AC4" t="n">
        <v>2289.462226960333</v>
      </c>
      <c r="AD4" t="n">
        <v>1849830.092658401</v>
      </c>
      <c r="AE4" t="n">
        <v>2531019.141519256</v>
      </c>
      <c r="AF4" t="n">
        <v>8.595719921280221e-07</v>
      </c>
      <c r="AG4" t="n">
        <v>49.8828125</v>
      </c>
      <c r="AH4" t="n">
        <v>2289462.226960333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2.7553</v>
      </c>
      <c r="E5" t="n">
        <v>36.29</v>
      </c>
      <c r="F5" t="n">
        <v>26.71</v>
      </c>
      <c r="G5" t="n">
        <v>9.710000000000001</v>
      </c>
      <c r="H5" t="n">
        <v>0.14</v>
      </c>
      <c r="I5" t="n">
        <v>165</v>
      </c>
      <c r="J5" t="n">
        <v>214.59</v>
      </c>
      <c r="K5" t="n">
        <v>56.13</v>
      </c>
      <c r="L5" t="n">
        <v>1.75</v>
      </c>
      <c r="M5" t="n">
        <v>163</v>
      </c>
      <c r="N5" t="n">
        <v>46.72</v>
      </c>
      <c r="O5" t="n">
        <v>26700.55</v>
      </c>
      <c r="P5" t="n">
        <v>399.82</v>
      </c>
      <c r="Q5" t="n">
        <v>609.5599999999999</v>
      </c>
      <c r="R5" t="n">
        <v>150.98</v>
      </c>
      <c r="S5" t="n">
        <v>46.36</v>
      </c>
      <c r="T5" t="n">
        <v>51213.61</v>
      </c>
      <c r="U5" t="n">
        <v>0.31</v>
      </c>
      <c r="V5" t="n">
        <v>0.8</v>
      </c>
      <c r="W5" t="n">
        <v>9.449999999999999</v>
      </c>
      <c r="X5" t="n">
        <v>3.33</v>
      </c>
      <c r="Y5" t="n">
        <v>1</v>
      </c>
      <c r="Z5" t="n">
        <v>10</v>
      </c>
      <c r="AA5" t="n">
        <v>1724.783410870838</v>
      </c>
      <c r="AB5" t="n">
        <v>2359.92475482726</v>
      </c>
      <c r="AC5" t="n">
        <v>2134.696848401741</v>
      </c>
      <c r="AD5" t="n">
        <v>1724783.410870838</v>
      </c>
      <c r="AE5" t="n">
        <v>2359924.75482726</v>
      </c>
      <c r="AF5" t="n">
        <v>9.07320503356066e-07</v>
      </c>
      <c r="AG5" t="n">
        <v>47.25260416666666</v>
      </c>
      <c r="AH5" t="n">
        <v>2134696.848401741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2.8712</v>
      </c>
      <c r="E6" t="n">
        <v>34.83</v>
      </c>
      <c r="F6" t="n">
        <v>26.22</v>
      </c>
      <c r="G6" t="n">
        <v>11.08</v>
      </c>
      <c r="H6" t="n">
        <v>0.17</v>
      </c>
      <c r="I6" t="n">
        <v>142</v>
      </c>
      <c r="J6" t="n">
        <v>215</v>
      </c>
      <c r="K6" t="n">
        <v>56.13</v>
      </c>
      <c r="L6" t="n">
        <v>2</v>
      </c>
      <c r="M6" t="n">
        <v>140</v>
      </c>
      <c r="N6" t="n">
        <v>46.87</v>
      </c>
      <c r="O6" t="n">
        <v>26750.75</v>
      </c>
      <c r="P6" t="n">
        <v>392.17</v>
      </c>
      <c r="Q6" t="n">
        <v>609.45</v>
      </c>
      <c r="R6" t="n">
        <v>136.07</v>
      </c>
      <c r="S6" t="n">
        <v>46.36</v>
      </c>
      <c r="T6" t="n">
        <v>43872.47</v>
      </c>
      <c r="U6" t="n">
        <v>0.34</v>
      </c>
      <c r="V6" t="n">
        <v>0.8100000000000001</v>
      </c>
      <c r="W6" t="n">
        <v>9.4</v>
      </c>
      <c r="X6" t="n">
        <v>2.84</v>
      </c>
      <c r="Y6" t="n">
        <v>1</v>
      </c>
      <c r="Z6" t="n">
        <v>10</v>
      </c>
      <c r="AA6" t="n">
        <v>1634.590227381465</v>
      </c>
      <c r="AB6" t="n">
        <v>2236.51846213467</v>
      </c>
      <c r="AC6" t="n">
        <v>2023.068279081913</v>
      </c>
      <c r="AD6" t="n">
        <v>1634590.227381465</v>
      </c>
      <c r="AE6" t="n">
        <v>2236518.46213467</v>
      </c>
      <c r="AF6" t="n">
        <v>9.454863823307577e-07</v>
      </c>
      <c r="AG6" t="n">
        <v>45.3515625</v>
      </c>
      <c r="AH6" t="n">
        <v>2023068.279081913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2.9661</v>
      </c>
      <c r="E7" t="n">
        <v>33.71</v>
      </c>
      <c r="F7" t="n">
        <v>25.87</v>
      </c>
      <c r="G7" t="n">
        <v>12.52</v>
      </c>
      <c r="H7" t="n">
        <v>0.19</v>
      </c>
      <c r="I7" t="n">
        <v>124</v>
      </c>
      <c r="J7" t="n">
        <v>215.41</v>
      </c>
      <c r="K7" t="n">
        <v>56.13</v>
      </c>
      <c r="L7" t="n">
        <v>2.25</v>
      </c>
      <c r="M7" t="n">
        <v>122</v>
      </c>
      <c r="N7" t="n">
        <v>47.03</v>
      </c>
      <c r="O7" t="n">
        <v>26801</v>
      </c>
      <c r="P7" t="n">
        <v>386.63</v>
      </c>
      <c r="Q7" t="n">
        <v>609.24</v>
      </c>
      <c r="R7" t="n">
        <v>124.37</v>
      </c>
      <c r="S7" t="n">
        <v>46.36</v>
      </c>
      <c r="T7" t="n">
        <v>38110.12</v>
      </c>
      <c r="U7" t="n">
        <v>0.37</v>
      </c>
      <c r="V7" t="n">
        <v>0.82</v>
      </c>
      <c r="W7" t="n">
        <v>9.390000000000001</v>
      </c>
      <c r="X7" t="n">
        <v>2.48</v>
      </c>
      <c r="Y7" t="n">
        <v>1</v>
      </c>
      <c r="Z7" t="n">
        <v>10</v>
      </c>
      <c r="AA7" t="n">
        <v>1570.272312278714</v>
      </c>
      <c r="AB7" t="n">
        <v>2148.515853184933</v>
      </c>
      <c r="AC7" t="n">
        <v>1943.464515617901</v>
      </c>
      <c r="AD7" t="n">
        <v>1570272.312278714</v>
      </c>
      <c r="AE7" t="n">
        <v>2148515.853184933</v>
      </c>
      <c r="AF7" t="n">
        <v>9.76736959679319e-07</v>
      </c>
      <c r="AG7" t="n">
        <v>43.89322916666666</v>
      </c>
      <c r="AH7" t="n">
        <v>1943464.515617901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3.0382</v>
      </c>
      <c r="E8" t="n">
        <v>32.91</v>
      </c>
      <c r="F8" t="n">
        <v>25.62</v>
      </c>
      <c r="G8" t="n">
        <v>13.85</v>
      </c>
      <c r="H8" t="n">
        <v>0.21</v>
      </c>
      <c r="I8" t="n">
        <v>111</v>
      </c>
      <c r="J8" t="n">
        <v>215.82</v>
      </c>
      <c r="K8" t="n">
        <v>56.13</v>
      </c>
      <c r="L8" t="n">
        <v>2.5</v>
      </c>
      <c r="M8" t="n">
        <v>109</v>
      </c>
      <c r="N8" t="n">
        <v>47.19</v>
      </c>
      <c r="O8" t="n">
        <v>26851.31</v>
      </c>
      <c r="P8" t="n">
        <v>382.63</v>
      </c>
      <c r="Q8" t="n">
        <v>609.2</v>
      </c>
      <c r="R8" t="n">
        <v>116.44</v>
      </c>
      <c r="S8" t="n">
        <v>46.36</v>
      </c>
      <c r="T8" t="n">
        <v>34213.76</v>
      </c>
      <c r="U8" t="n">
        <v>0.4</v>
      </c>
      <c r="V8" t="n">
        <v>0.83</v>
      </c>
      <c r="W8" t="n">
        <v>9.369999999999999</v>
      </c>
      <c r="X8" t="n">
        <v>2.23</v>
      </c>
      <c r="Y8" t="n">
        <v>1</v>
      </c>
      <c r="Z8" t="n">
        <v>10</v>
      </c>
      <c r="AA8" t="n">
        <v>1519.827541088035</v>
      </c>
      <c r="AB8" t="n">
        <v>2079.495091775607</v>
      </c>
      <c r="AC8" t="n">
        <v>1881.030998806234</v>
      </c>
      <c r="AD8" t="n">
        <v>1519827.541088035</v>
      </c>
      <c r="AE8" t="n">
        <v>2079495.091775607</v>
      </c>
      <c r="AF8" t="n">
        <v>1.000479495262367e-06</v>
      </c>
      <c r="AG8" t="n">
        <v>42.8515625</v>
      </c>
      <c r="AH8" t="n">
        <v>1881030.998806234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3.1055</v>
      </c>
      <c r="E9" t="n">
        <v>32.2</v>
      </c>
      <c r="F9" t="n">
        <v>25.37</v>
      </c>
      <c r="G9" t="n">
        <v>15.22</v>
      </c>
      <c r="H9" t="n">
        <v>0.23</v>
      </c>
      <c r="I9" t="n">
        <v>100</v>
      </c>
      <c r="J9" t="n">
        <v>216.22</v>
      </c>
      <c r="K9" t="n">
        <v>56.13</v>
      </c>
      <c r="L9" t="n">
        <v>2.75</v>
      </c>
      <c r="M9" t="n">
        <v>98</v>
      </c>
      <c r="N9" t="n">
        <v>47.35</v>
      </c>
      <c r="O9" t="n">
        <v>26901.66</v>
      </c>
      <c r="P9" t="n">
        <v>378.55</v>
      </c>
      <c r="Q9" t="n">
        <v>609.16</v>
      </c>
      <c r="R9" t="n">
        <v>109.17</v>
      </c>
      <c r="S9" t="n">
        <v>46.36</v>
      </c>
      <c r="T9" t="n">
        <v>30633.79</v>
      </c>
      <c r="U9" t="n">
        <v>0.42</v>
      </c>
      <c r="V9" t="n">
        <v>0.84</v>
      </c>
      <c r="W9" t="n">
        <v>9.34</v>
      </c>
      <c r="X9" t="n">
        <v>1.99</v>
      </c>
      <c r="Y9" t="n">
        <v>1</v>
      </c>
      <c r="Z9" t="n">
        <v>10</v>
      </c>
      <c r="AA9" t="n">
        <v>1480.748152127305</v>
      </c>
      <c r="AB9" t="n">
        <v>2026.024947738573</v>
      </c>
      <c r="AC9" t="n">
        <v>1832.663970270276</v>
      </c>
      <c r="AD9" t="n">
        <v>1480748.152127305</v>
      </c>
      <c r="AE9" t="n">
        <v>2026024.947738572</v>
      </c>
      <c r="AF9" t="n">
        <v>1.022641390473728e-06</v>
      </c>
      <c r="AG9" t="n">
        <v>41.92708333333334</v>
      </c>
      <c r="AH9" t="n">
        <v>1832663.970270276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3.1595</v>
      </c>
      <c r="E10" t="n">
        <v>31.65</v>
      </c>
      <c r="F10" t="n">
        <v>25.2</v>
      </c>
      <c r="G10" t="n">
        <v>16.61</v>
      </c>
      <c r="H10" t="n">
        <v>0.25</v>
      </c>
      <c r="I10" t="n">
        <v>91</v>
      </c>
      <c r="J10" t="n">
        <v>216.63</v>
      </c>
      <c r="K10" t="n">
        <v>56.13</v>
      </c>
      <c r="L10" t="n">
        <v>3</v>
      </c>
      <c r="M10" t="n">
        <v>89</v>
      </c>
      <c r="N10" t="n">
        <v>47.51</v>
      </c>
      <c r="O10" t="n">
        <v>26952.08</v>
      </c>
      <c r="P10" t="n">
        <v>375.67</v>
      </c>
      <c r="Q10" t="n">
        <v>609.09</v>
      </c>
      <c r="R10" t="n">
        <v>103.77</v>
      </c>
      <c r="S10" t="n">
        <v>46.36</v>
      </c>
      <c r="T10" t="n">
        <v>27978.76</v>
      </c>
      <c r="U10" t="n">
        <v>0.45</v>
      </c>
      <c r="V10" t="n">
        <v>0.85</v>
      </c>
      <c r="W10" t="n">
        <v>9.33</v>
      </c>
      <c r="X10" t="n">
        <v>1.82</v>
      </c>
      <c r="Y10" t="n">
        <v>1</v>
      </c>
      <c r="Z10" t="n">
        <v>10</v>
      </c>
      <c r="AA10" t="n">
        <v>1449.711479979961</v>
      </c>
      <c r="AB10" t="n">
        <v>1983.559203665237</v>
      </c>
      <c r="AC10" t="n">
        <v>1794.251097210254</v>
      </c>
      <c r="AD10" t="n">
        <v>1449711.47997996</v>
      </c>
      <c r="AE10" t="n">
        <v>1983559.203665237</v>
      </c>
      <c r="AF10" t="n">
        <v>1.040423594655207e-06</v>
      </c>
      <c r="AG10" t="n">
        <v>41.2109375</v>
      </c>
      <c r="AH10" t="n">
        <v>1794251.097210254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3.2025</v>
      </c>
      <c r="E11" t="n">
        <v>31.23</v>
      </c>
      <c r="F11" t="n">
        <v>25.07</v>
      </c>
      <c r="G11" t="n">
        <v>17.9</v>
      </c>
      <c r="H11" t="n">
        <v>0.27</v>
      </c>
      <c r="I11" t="n">
        <v>84</v>
      </c>
      <c r="J11" t="n">
        <v>217.04</v>
      </c>
      <c r="K11" t="n">
        <v>56.13</v>
      </c>
      <c r="L11" t="n">
        <v>3.25</v>
      </c>
      <c r="M11" t="n">
        <v>82</v>
      </c>
      <c r="N11" t="n">
        <v>47.66</v>
      </c>
      <c r="O11" t="n">
        <v>27002.55</v>
      </c>
      <c r="P11" t="n">
        <v>373.37</v>
      </c>
      <c r="Q11" t="n">
        <v>609.3099999999999</v>
      </c>
      <c r="R11" t="n">
        <v>99.62</v>
      </c>
      <c r="S11" t="n">
        <v>46.36</v>
      </c>
      <c r="T11" t="n">
        <v>25939.29</v>
      </c>
      <c r="U11" t="n">
        <v>0.47</v>
      </c>
      <c r="V11" t="n">
        <v>0.85</v>
      </c>
      <c r="W11" t="n">
        <v>9.32</v>
      </c>
      <c r="X11" t="n">
        <v>1.69</v>
      </c>
      <c r="Y11" t="n">
        <v>1</v>
      </c>
      <c r="Z11" t="n">
        <v>10</v>
      </c>
      <c r="AA11" t="n">
        <v>1423.797153602957</v>
      </c>
      <c r="AB11" t="n">
        <v>1948.102079056828</v>
      </c>
      <c r="AC11" t="n">
        <v>1762.177950810084</v>
      </c>
      <c r="AD11" t="n">
        <v>1423797.153602957</v>
      </c>
      <c r="AE11" t="n">
        <v>1948102.079056828</v>
      </c>
      <c r="AF11" t="n">
        <v>1.054583497984902e-06</v>
      </c>
      <c r="AG11" t="n">
        <v>40.6640625</v>
      </c>
      <c r="AH11" t="n">
        <v>1762177.950810084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3.2491</v>
      </c>
      <c r="E12" t="n">
        <v>30.78</v>
      </c>
      <c r="F12" t="n">
        <v>24.91</v>
      </c>
      <c r="G12" t="n">
        <v>19.41</v>
      </c>
      <c r="H12" t="n">
        <v>0.29</v>
      </c>
      <c r="I12" t="n">
        <v>77</v>
      </c>
      <c r="J12" t="n">
        <v>217.45</v>
      </c>
      <c r="K12" t="n">
        <v>56.13</v>
      </c>
      <c r="L12" t="n">
        <v>3.5</v>
      </c>
      <c r="M12" t="n">
        <v>75</v>
      </c>
      <c r="N12" t="n">
        <v>47.82</v>
      </c>
      <c r="O12" t="n">
        <v>27053.07</v>
      </c>
      <c r="P12" t="n">
        <v>370.83</v>
      </c>
      <c r="Q12" t="n">
        <v>608.9400000000001</v>
      </c>
      <c r="R12" t="n">
        <v>94.88</v>
      </c>
      <c r="S12" t="n">
        <v>46.36</v>
      </c>
      <c r="T12" t="n">
        <v>23602.48</v>
      </c>
      <c r="U12" t="n">
        <v>0.49</v>
      </c>
      <c r="V12" t="n">
        <v>0.86</v>
      </c>
      <c r="W12" t="n">
        <v>9.32</v>
      </c>
      <c r="X12" t="n">
        <v>1.54</v>
      </c>
      <c r="Y12" t="n">
        <v>1</v>
      </c>
      <c r="Z12" t="n">
        <v>10</v>
      </c>
      <c r="AA12" t="n">
        <v>1396.695618887092</v>
      </c>
      <c r="AB12" t="n">
        <v>1911.020563623254</v>
      </c>
      <c r="AC12" t="n">
        <v>1728.635443165257</v>
      </c>
      <c r="AD12" t="n">
        <v>1396695.618887092</v>
      </c>
      <c r="AE12" t="n">
        <v>1911020.563623254</v>
      </c>
      <c r="AF12" t="n">
        <v>1.069928881593363e-06</v>
      </c>
      <c r="AG12" t="n">
        <v>40.078125</v>
      </c>
      <c r="AH12" t="n">
        <v>1728635.443165257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3.2822</v>
      </c>
      <c r="E13" t="n">
        <v>30.47</v>
      </c>
      <c r="F13" t="n">
        <v>24.81</v>
      </c>
      <c r="G13" t="n">
        <v>20.68</v>
      </c>
      <c r="H13" t="n">
        <v>0.31</v>
      </c>
      <c r="I13" t="n">
        <v>72</v>
      </c>
      <c r="J13" t="n">
        <v>217.86</v>
      </c>
      <c r="K13" t="n">
        <v>56.13</v>
      </c>
      <c r="L13" t="n">
        <v>3.75</v>
      </c>
      <c r="M13" t="n">
        <v>70</v>
      </c>
      <c r="N13" t="n">
        <v>47.98</v>
      </c>
      <c r="O13" t="n">
        <v>27103.65</v>
      </c>
      <c r="P13" t="n">
        <v>369.06</v>
      </c>
      <c r="Q13" t="n">
        <v>608.99</v>
      </c>
      <c r="R13" t="n">
        <v>92.03</v>
      </c>
      <c r="S13" t="n">
        <v>46.36</v>
      </c>
      <c r="T13" t="n">
        <v>22204.67</v>
      </c>
      <c r="U13" t="n">
        <v>0.5</v>
      </c>
      <c r="V13" t="n">
        <v>0.86</v>
      </c>
      <c r="W13" t="n">
        <v>9.300000000000001</v>
      </c>
      <c r="X13" t="n">
        <v>1.44</v>
      </c>
      <c r="Y13" t="n">
        <v>1</v>
      </c>
      <c r="Z13" t="n">
        <v>10</v>
      </c>
      <c r="AA13" t="n">
        <v>1383.979473296662</v>
      </c>
      <c r="AB13" t="n">
        <v>1893.621772229679</v>
      </c>
      <c r="AC13" t="n">
        <v>1712.897168002926</v>
      </c>
      <c r="AD13" t="n">
        <v>1383979.473296663</v>
      </c>
      <c r="AE13" t="n">
        <v>1893621.772229678</v>
      </c>
      <c r="AF13" t="n">
        <v>1.080828714156455e-06</v>
      </c>
      <c r="AG13" t="n">
        <v>39.67447916666666</v>
      </c>
      <c r="AH13" t="n">
        <v>1712897.168002927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3.3175</v>
      </c>
      <c r="E14" t="n">
        <v>30.14</v>
      </c>
      <c r="F14" t="n">
        <v>24.7</v>
      </c>
      <c r="G14" t="n">
        <v>22.12</v>
      </c>
      <c r="H14" t="n">
        <v>0.33</v>
      </c>
      <c r="I14" t="n">
        <v>67</v>
      </c>
      <c r="J14" t="n">
        <v>218.27</v>
      </c>
      <c r="K14" t="n">
        <v>56.13</v>
      </c>
      <c r="L14" t="n">
        <v>4</v>
      </c>
      <c r="M14" t="n">
        <v>65</v>
      </c>
      <c r="N14" t="n">
        <v>48.15</v>
      </c>
      <c r="O14" t="n">
        <v>27154.29</v>
      </c>
      <c r="P14" t="n">
        <v>366.99</v>
      </c>
      <c r="Q14" t="n">
        <v>609.08</v>
      </c>
      <c r="R14" t="n">
        <v>88.45999999999999</v>
      </c>
      <c r="S14" t="n">
        <v>46.36</v>
      </c>
      <c r="T14" t="n">
        <v>20444.35</v>
      </c>
      <c r="U14" t="n">
        <v>0.52</v>
      </c>
      <c r="V14" t="n">
        <v>0.86</v>
      </c>
      <c r="W14" t="n">
        <v>9.289999999999999</v>
      </c>
      <c r="X14" t="n">
        <v>1.32</v>
      </c>
      <c r="Y14" t="n">
        <v>1</v>
      </c>
      <c r="Z14" t="n">
        <v>10</v>
      </c>
      <c r="AA14" t="n">
        <v>1361.813802358949</v>
      </c>
      <c r="AB14" t="n">
        <v>1863.293723372313</v>
      </c>
      <c r="AC14" t="n">
        <v>1685.463585562824</v>
      </c>
      <c r="AD14" t="n">
        <v>1361813.802358949</v>
      </c>
      <c r="AE14" t="n">
        <v>1863293.723372313</v>
      </c>
      <c r="AF14" t="n">
        <v>1.092453006889903e-06</v>
      </c>
      <c r="AG14" t="n">
        <v>39.24479166666666</v>
      </c>
      <c r="AH14" t="n">
        <v>1685463.585562824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3.3449</v>
      </c>
      <c r="E15" t="n">
        <v>29.9</v>
      </c>
      <c r="F15" t="n">
        <v>24.62</v>
      </c>
      <c r="G15" t="n">
        <v>23.45</v>
      </c>
      <c r="H15" t="n">
        <v>0.35</v>
      </c>
      <c r="I15" t="n">
        <v>63</v>
      </c>
      <c r="J15" t="n">
        <v>218.68</v>
      </c>
      <c r="K15" t="n">
        <v>56.13</v>
      </c>
      <c r="L15" t="n">
        <v>4.25</v>
      </c>
      <c r="M15" t="n">
        <v>61</v>
      </c>
      <c r="N15" t="n">
        <v>48.31</v>
      </c>
      <c r="O15" t="n">
        <v>27204.98</v>
      </c>
      <c r="P15" t="n">
        <v>365.57</v>
      </c>
      <c r="Q15" t="n">
        <v>609</v>
      </c>
      <c r="R15" t="n">
        <v>86.13</v>
      </c>
      <c r="S15" t="n">
        <v>46.36</v>
      </c>
      <c r="T15" t="n">
        <v>19297.59</v>
      </c>
      <c r="U15" t="n">
        <v>0.54</v>
      </c>
      <c r="V15" t="n">
        <v>0.87</v>
      </c>
      <c r="W15" t="n">
        <v>9.279999999999999</v>
      </c>
      <c r="X15" t="n">
        <v>1.25</v>
      </c>
      <c r="Y15" t="n">
        <v>1</v>
      </c>
      <c r="Z15" t="n">
        <v>10</v>
      </c>
      <c r="AA15" t="n">
        <v>1343.203876429813</v>
      </c>
      <c r="AB15" t="n">
        <v>1837.830801704082</v>
      </c>
      <c r="AC15" t="n">
        <v>1662.430809401174</v>
      </c>
      <c r="AD15" t="n">
        <v>1343203.876429813</v>
      </c>
      <c r="AE15" t="n">
        <v>1837830.801704082</v>
      </c>
      <c r="AF15" t="n">
        <v>1.101475829011616e-06</v>
      </c>
      <c r="AG15" t="n">
        <v>38.93229166666666</v>
      </c>
      <c r="AH15" t="n">
        <v>1662430.809401174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3.3767</v>
      </c>
      <c r="E16" t="n">
        <v>29.61</v>
      </c>
      <c r="F16" t="n">
        <v>24.51</v>
      </c>
      <c r="G16" t="n">
        <v>24.93</v>
      </c>
      <c r="H16" t="n">
        <v>0.36</v>
      </c>
      <c r="I16" t="n">
        <v>59</v>
      </c>
      <c r="J16" t="n">
        <v>219.09</v>
      </c>
      <c r="K16" t="n">
        <v>56.13</v>
      </c>
      <c r="L16" t="n">
        <v>4.5</v>
      </c>
      <c r="M16" t="n">
        <v>57</v>
      </c>
      <c r="N16" t="n">
        <v>48.47</v>
      </c>
      <c r="O16" t="n">
        <v>27255.72</v>
      </c>
      <c r="P16" t="n">
        <v>363.61</v>
      </c>
      <c r="Q16" t="n">
        <v>608.84</v>
      </c>
      <c r="R16" t="n">
        <v>83.14</v>
      </c>
      <c r="S16" t="n">
        <v>46.36</v>
      </c>
      <c r="T16" t="n">
        <v>17822.05</v>
      </c>
      <c r="U16" t="n">
        <v>0.5600000000000001</v>
      </c>
      <c r="V16" t="n">
        <v>0.87</v>
      </c>
      <c r="W16" t="n">
        <v>9.26</v>
      </c>
      <c r="X16" t="n">
        <v>1.14</v>
      </c>
      <c r="Y16" t="n">
        <v>1</v>
      </c>
      <c r="Z16" t="n">
        <v>10</v>
      </c>
      <c r="AA16" t="n">
        <v>1331.279720598954</v>
      </c>
      <c r="AB16" t="n">
        <v>1821.515645639671</v>
      </c>
      <c r="AC16" t="n">
        <v>1647.672748933086</v>
      </c>
      <c r="AD16" t="n">
        <v>1331279.720598954</v>
      </c>
      <c r="AE16" t="n">
        <v>1821515.645639671</v>
      </c>
      <c r="AF16" t="n">
        <v>1.111947571474042e-06</v>
      </c>
      <c r="AG16" t="n">
        <v>38.5546875</v>
      </c>
      <c r="AH16" t="n">
        <v>1647672.748933086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3.3948</v>
      </c>
      <c r="E17" t="n">
        <v>29.46</v>
      </c>
      <c r="F17" t="n">
        <v>24.48</v>
      </c>
      <c r="G17" t="n">
        <v>26.23</v>
      </c>
      <c r="H17" t="n">
        <v>0.38</v>
      </c>
      <c r="I17" t="n">
        <v>56</v>
      </c>
      <c r="J17" t="n">
        <v>219.51</v>
      </c>
      <c r="K17" t="n">
        <v>56.13</v>
      </c>
      <c r="L17" t="n">
        <v>4.75</v>
      </c>
      <c r="M17" t="n">
        <v>54</v>
      </c>
      <c r="N17" t="n">
        <v>48.63</v>
      </c>
      <c r="O17" t="n">
        <v>27306.53</v>
      </c>
      <c r="P17" t="n">
        <v>362.86</v>
      </c>
      <c r="Q17" t="n">
        <v>608.97</v>
      </c>
      <c r="R17" t="n">
        <v>81.67</v>
      </c>
      <c r="S17" t="n">
        <v>46.36</v>
      </c>
      <c r="T17" t="n">
        <v>17100.53</v>
      </c>
      <c r="U17" t="n">
        <v>0.57</v>
      </c>
      <c r="V17" t="n">
        <v>0.87</v>
      </c>
      <c r="W17" t="n">
        <v>9.27</v>
      </c>
      <c r="X17" t="n">
        <v>1.1</v>
      </c>
      <c r="Y17" t="n">
        <v>1</v>
      </c>
      <c r="Z17" t="n">
        <v>10</v>
      </c>
      <c r="AA17" t="n">
        <v>1325.306238726428</v>
      </c>
      <c r="AB17" t="n">
        <v>1813.34246421026</v>
      </c>
      <c r="AC17" t="n">
        <v>1640.279604468165</v>
      </c>
      <c r="AD17" t="n">
        <v>1325306.238726428</v>
      </c>
      <c r="AE17" t="n">
        <v>1813342.464210259</v>
      </c>
      <c r="AF17" t="n">
        <v>1.117907902875612e-06</v>
      </c>
      <c r="AG17" t="n">
        <v>38.359375</v>
      </c>
      <c r="AH17" t="n">
        <v>1640279.604468164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3.4173</v>
      </c>
      <c r="E18" t="n">
        <v>29.26</v>
      </c>
      <c r="F18" t="n">
        <v>24.41</v>
      </c>
      <c r="G18" t="n">
        <v>27.64</v>
      </c>
      <c r="H18" t="n">
        <v>0.4</v>
      </c>
      <c r="I18" t="n">
        <v>53</v>
      </c>
      <c r="J18" t="n">
        <v>219.92</v>
      </c>
      <c r="K18" t="n">
        <v>56.13</v>
      </c>
      <c r="L18" t="n">
        <v>5</v>
      </c>
      <c r="M18" t="n">
        <v>51</v>
      </c>
      <c r="N18" t="n">
        <v>48.79</v>
      </c>
      <c r="O18" t="n">
        <v>27357.39</v>
      </c>
      <c r="P18" t="n">
        <v>361.52</v>
      </c>
      <c r="Q18" t="n">
        <v>608.9400000000001</v>
      </c>
      <c r="R18" t="n">
        <v>79.17</v>
      </c>
      <c r="S18" t="n">
        <v>46.36</v>
      </c>
      <c r="T18" t="n">
        <v>15866.26</v>
      </c>
      <c r="U18" t="n">
        <v>0.59</v>
      </c>
      <c r="V18" t="n">
        <v>0.87</v>
      </c>
      <c r="W18" t="n">
        <v>9.279999999999999</v>
      </c>
      <c r="X18" t="n">
        <v>1.04</v>
      </c>
      <c r="Y18" t="n">
        <v>1</v>
      </c>
      <c r="Z18" t="n">
        <v>10</v>
      </c>
      <c r="AA18" t="n">
        <v>1308.670949290261</v>
      </c>
      <c r="AB18" t="n">
        <v>1790.581327306522</v>
      </c>
      <c r="AC18" t="n">
        <v>1619.690758525063</v>
      </c>
      <c r="AD18" t="n">
        <v>1308670.94929026</v>
      </c>
      <c r="AE18" t="n">
        <v>1790581.327306522</v>
      </c>
      <c r="AF18" t="n">
        <v>1.125317154617894e-06</v>
      </c>
      <c r="AG18" t="n">
        <v>38.09895833333334</v>
      </c>
      <c r="AH18" t="n">
        <v>1619690.758525063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3.4314</v>
      </c>
      <c r="E19" t="n">
        <v>29.14</v>
      </c>
      <c r="F19" t="n">
        <v>24.38</v>
      </c>
      <c r="G19" t="n">
        <v>28.68</v>
      </c>
      <c r="H19" t="n">
        <v>0.42</v>
      </c>
      <c r="I19" t="n">
        <v>51</v>
      </c>
      <c r="J19" t="n">
        <v>220.33</v>
      </c>
      <c r="K19" t="n">
        <v>56.13</v>
      </c>
      <c r="L19" t="n">
        <v>5.25</v>
      </c>
      <c r="M19" t="n">
        <v>49</v>
      </c>
      <c r="N19" t="n">
        <v>48.95</v>
      </c>
      <c r="O19" t="n">
        <v>27408.3</v>
      </c>
      <c r="P19" t="n">
        <v>360.55</v>
      </c>
      <c r="Q19" t="n">
        <v>609.03</v>
      </c>
      <c r="R19" t="n">
        <v>78.26000000000001</v>
      </c>
      <c r="S19" t="n">
        <v>46.36</v>
      </c>
      <c r="T19" t="n">
        <v>15420.64</v>
      </c>
      <c r="U19" t="n">
        <v>0.59</v>
      </c>
      <c r="V19" t="n">
        <v>0.87</v>
      </c>
      <c r="W19" t="n">
        <v>9.27</v>
      </c>
      <c r="X19" t="n">
        <v>1</v>
      </c>
      <c r="Y19" t="n">
        <v>1</v>
      </c>
      <c r="Z19" t="n">
        <v>10</v>
      </c>
      <c r="AA19" t="n">
        <v>1303.413347005829</v>
      </c>
      <c r="AB19" t="n">
        <v>1783.387643911921</v>
      </c>
      <c r="AC19" t="n">
        <v>1613.183630177245</v>
      </c>
      <c r="AD19" t="n">
        <v>1303413.347005829</v>
      </c>
      <c r="AE19" t="n">
        <v>1783387.64391192</v>
      </c>
      <c r="AF19" t="n">
        <v>1.129960285709725e-06</v>
      </c>
      <c r="AG19" t="n">
        <v>37.94270833333334</v>
      </c>
      <c r="AH19" t="n">
        <v>1613183.630177245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3.454</v>
      </c>
      <c r="E20" t="n">
        <v>28.95</v>
      </c>
      <c r="F20" t="n">
        <v>24.31</v>
      </c>
      <c r="G20" t="n">
        <v>30.39</v>
      </c>
      <c r="H20" t="n">
        <v>0.44</v>
      </c>
      <c r="I20" t="n">
        <v>48</v>
      </c>
      <c r="J20" t="n">
        <v>220.74</v>
      </c>
      <c r="K20" t="n">
        <v>56.13</v>
      </c>
      <c r="L20" t="n">
        <v>5.5</v>
      </c>
      <c r="M20" t="n">
        <v>46</v>
      </c>
      <c r="N20" t="n">
        <v>49.12</v>
      </c>
      <c r="O20" t="n">
        <v>27459.27</v>
      </c>
      <c r="P20" t="n">
        <v>359.37</v>
      </c>
      <c r="Q20" t="n">
        <v>608.99</v>
      </c>
      <c r="R20" t="n">
        <v>76.26000000000001</v>
      </c>
      <c r="S20" t="n">
        <v>46.36</v>
      </c>
      <c r="T20" t="n">
        <v>14435.6</v>
      </c>
      <c r="U20" t="n">
        <v>0.61</v>
      </c>
      <c r="V20" t="n">
        <v>0.88</v>
      </c>
      <c r="W20" t="n">
        <v>9.26</v>
      </c>
      <c r="X20" t="n">
        <v>0.9399999999999999</v>
      </c>
      <c r="Y20" t="n">
        <v>1</v>
      </c>
      <c r="Z20" t="n">
        <v>10</v>
      </c>
      <c r="AA20" t="n">
        <v>1295.739742776164</v>
      </c>
      <c r="AB20" t="n">
        <v>1772.888280069367</v>
      </c>
      <c r="AC20" t="n">
        <v>1603.686310883875</v>
      </c>
      <c r="AD20" t="n">
        <v>1295739.742776164</v>
      </c>
      <c r="AE20" t="n">
        <v>1772888.280069367</v>
      </c>
      <c r="AF20" t="n">
        <v>1.137402467459751e-06</v>
      </c>
      <c r="AG20" t="n">
        <v>37.6953125</v>
      </c>
      <c r="AH20" t="n">
        <v>1603686.310883875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3.4684</v>
      </c>
      <c r="E21" t="n">
        <v>28.83</v>
      </c>
      <c r="F21" t="n">
        <v>24.28</v>
      </c>
      <c r="G21" t="n">
        <v>31.67</v>
      </c>
      <c r="H21" t="n">
        <v>0.46</v>
      </c>
      <c r="I21" t="n">
        <v>46</v>
      </c>
      <c r="J21" t="n">
        <v>221.16</v>
      </c>
      <c r="K21" t="n">
        <v>56.13</v>
      </c>
      <c r="L21" t="n">
        <v>5.75</v>
      </c>
      <c r="M21" t="n">
        <v>44</v>
      </c>
      <c r="N21" t="n">
        <v>49.28</v>
      </c>
      <c r="O21" t="n">
        <v>27510.3</v>
      </c>
      <c r="P21" t="n">
        <v>358.5</v>
      </c>
      <c r="Q21" t="n">
        <v>608.9400000000001</v>
      </c>
      <c r="R21" t="n">
        <v>75.31</v>
      </c>
      <c r="S21" t="n">
        <v>46.36</v>
      </c>
      <c r="T21" t="n">
        <v>13971.72</v>
      </c>
      <c r="U21" t="n">
        <v>0.62</v>
      </c>
      <c r="V21" t="n">
        <v>0.88</v>
      </c>
      <c r="W21" t="n">
        <v>9.25</v>
      </c>
      <c r="X21" t="n">
        <v>0.9</v>
      </c>
      <c r="Y21" t="n">
        <v>1</v>
      </c>
      <c r="Z21" t="n">
        <v>10</v>
      </c>
      <c r="AA21" t="n">
        <v>1282.286884469471</v>
      </c>
      <c r="AB21" t="n">
        <v>1754.481485835928</v>
      </c>
      <c r="AC21" t="n">
        <v>1587.036235257977</v>
      </c>
      <c r="AD21" t="n">
        <v>1282286.884469471</v>
      </c>
      <c r="AE21" t="n">
        <v>1754481.485835928</v>
      </c>
      <c r="AF21" t="n">
        <v>1.142144388574812e-06</v>
      </c>
      <c r="AG21" t="n">
        <v>37.5390625</v>
      </c>
      <c r="AH21" t="n">
        <v>1587036.235257977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3.484</v>
      </c>
      <c r="E22" t="n">
        <v>28.7</v>
      </c>
      <c r="F22" t="n">
        <v>24.23</v>
      </c>
      <c r="G22" t="n">
        <v>33.04</v>
      </c>
      <c r="H22" t="n">
        <v>0.48</v>
      </c>
      <c r="I22" t="n">
        <v>44</v>
      </c>
      <c r="J22" t="n">
        <v>221.57</v>
      </c>
      <c r="K22" t="n">
        <v>56.13</v>
      </c>
      <c r="L22" t="n">
        <v>6</v>
      </c>
      <c r="M22" t="n">
        <v>42</v>
      </c>
      <c r="N22" t="n">
        <v>49.45</v>
      </c>
      <c r="O22" t="n">
        <v>27561.39</v>
      </c>
      <c r="P22" t="n">
        <v>357.61</v>
      </c>
      <c r="Q22" t="n">
        <v>608.9</v>
      </c>
      <c r="R22" t="n">
        <v>74.01000000000001</v>
      </c>
      <c r="S22" t="n">
        <v>46.36</v>
      </c>
      <c r="T22" t="n">
        <v>13331.78</v>
      </c>
      <c r="U22" t="n">
        <v>0.63</v>
      </c>
      <c r="V22" t="n">
        <v>0.88</v>
      </c>
      <c r="W22" t="n">
        <v>9.25</v>
      </c>
      <c r="X22" t="n">
        <v>0.86</v>
      </c>
      <c r="Y22" t="n">
        <v>1</v>
      </c>
      <c r="Z22" t="n">
        <v>10</v>
      </c>
      <c r="AA22" t="n">
        <v>1276.788444797882</v>
      </c>
      <c r="AB22" t="n">
        <v>1746.958278103222</v>
      </c>
      <c r="AC22" t="n">
        <v>1580.231031912392</v>
      </c>
      <c r="AD22" t="n">
        <v>1276788.444797882</v>
      </c>
      <c r="AE22" t="n">
        <v>1746958.278103222</v>
      </c>
      <c r="AF22" t="n">
        <v>1.147281469782795e-06</v>
      </c>
      <c r="AG22" t="n">
        <v>37.36979166666666</v>
      </c>
      <c r="AH22" t="n">
        <v>1580231.031912392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3.4989</v>
      </c>
      <c r="E23" t="n">
        <v>28.58</v>
      </c>
      <c r="F23" t="n">
        <v>24.19</v>
      </c>
      <c r="G23" t="n">
        <v>34.56</v>
      </c>
      <c r="H23" t="n">
        <v>0.5</v>
      </c>
      <c r="I23" t="n">
        <v>42</v>
      </c>
      <c r="J23" t="n">
        <v>221.99</v>
      </c>
      <c r="K23" t="n">
        <v>56.13</v>
      </c>
      <c r="L23" t="n">
        <v>6.25</v>
      </c>
      <c r="M23" t="n">
        <v>40</v>
      </c>
      <c r="N23" t="n">
        <v>49.61</v>
      </c>
      <c r="O23" t="n">
        <v>27612.53</v>
      </c>
      <c r="P23" t="n">
        <v>356.68</v>
      </c>
      <c r="Q23" t="n">
        <v>608.95</v>
      </c>
      <c r="R23" t="n">
        <v>72.81999999999999</v>
      </c>
      <c r="S23" t="n">
        <v>46.36</v>
      </c>
      <c r="T23" t="n">
        <v>12749.37</v>
      </c>
      <c r="U23" t="n">
        <v>0.64</v>
      </c>
      <c r="V23" t="n">
        <v>0.88</v>
      </c>
      <c r="W23" t="n">
        <v>9.25</v>
      </c>
      <c r="X23" t="n">
        <v>0.82</v>
      </c>
      <c r="Y23" t="n">
        <v>1</v>
      </c>
      <c r="Z23" t="n">
        <v>10</v>
      </c>
      <c r="AA23" t="n">
        <v>1271.688541164907</v>
      </c>
      <c r="AB23" t="n">
        <v>1739.980364960716</v>
      </c>
      <c r="AC23" t="n">
        <v>1573.919081006645</v>
      </c>
      <c r="AD23" t="n">
        <v>1271688.541164907</v>
      </c>
      <c r="AE23" t="n">
        <v>1739980.364960716</v>
      </c>
      <c r="AF23" t="n">
        <v>1.152188040936573e-06</v>
      </c>
      <c r="AG23" t="n">
        <v>37.21354166666666</v>
      </c>
      <c r="AH23" t="n">
        <v>1573919.081006645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3.5063</v>
      </c>
      <c r="E24" t="n">
        <v>28.52</v>
      </c>
      <c r="F24" t="n">
        <v>24.18</v>
      </c>
      <c r="G24" t="n">
        <v>35.38</v>
      </c>
      <c r="H24" t="n">
        <v>0.52</v>
      </c>
      <c r="I24" t="n">
        <v>41</v>
      </c>
      <c r="J24" t="n">
        <v>222.4</v>
      </c>
      <c r="K24" t="n">
        <v>56.13</v>
      </c>
      <c r="L24" t="n">
        <v>6.5</v>
      </c>
      <c r="M24" t="n">
        <v>39</v>
      </c>
      <c r="N24" t="n">
        <v>49.78</v>
      </c>
      <c r="O24" t="n">
        <v>27663.85</v>
      </c>
      <c r="P24" t="n">
        <v>356.04</v>
      </c>
      <c r="Q24" t="n">
        <v>608.95</v>
      </c>
      <c r="R24" t="n">
        <v>72.5</v>
      </c>
      <c r="S24" t="n">
        <v>46.36</v>
      </c>
      <c r="T24" t="n">
        <v>12593.88</v>
      </c>
      <c r="U24" t="n">
        <v>0.64</v>
      </c>
      <c r="V24" t="n">
        <v>0.88</v>
      </c>
      <c r="W24" t="n">
        <v>9.24</v>
      </c>
      <c r="X24" t="n">
        <v>0.8</v>
      </c>
      <c r="Y24" t="n">
        <v>1</v>
      </c>
      <c r="Z24" t="n">
        <v>10</v>
      </c>
      <c r="AA24" t="n">
        <v>1268.98273779737</v>
      </c>
      <c r="AB24" t="n">
        <v>1736.278165421632</v>
      </c>
      <c r="AC24" t="n">
        <v>1570.570214195501</v>
      </c>
      <c r="AD24" t="n">
        <v>1268982.73779737</v>
      </c>
      <c r="AE24" t="n">
        <v>1736278.165421632</v>
      </c>
      <c r="AF24" t="n">
        <v>1.15462486150959e-06</v>
      </c>
      <c r="AG24" t="n">
        <v>37.13541666666666</v>
      </c>
      <c r="AH24" t="n">
        <v>1570570.214195501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3.5207</v>
      </c>
      <c r="E25" t="n">
        <v>28.4</v>
      </c>
      <c r="F25" t="n">
        <v>24.14</v>
      </c>
      <c r="G25" t="n">
        <v>37.14</v>
      </c>
      <c r="H25" t="n">
        <v>0.54</v>
      </c>
      <c r="I25" t="n">
        <v>39</v>
      </c>
      <c r="J25" t="n">
        <v>222.82</v>
      </c>
      <c r="K25" t="n">
        <v>56.13</v>
      </c>
      <c r="L25" t="n">
        <v>6.75</v>
      </c>
      <c r="M25" t="n">
        <v>37</v>
      </c>
      <c r="N25" t="n">
        <v>49.94</v>
      </c>
      <c r="O25" t="n">
        <v>27715.11</v>
      </c>
      <c r="P25" t="n">
        <v>355.21</v>
      </c>
      <c r="Q25" t="n">
        <v>608.88</v>
      </c>
      <c r="R25" t="n">
        <v>71.15000000000001</v>
      </c>
      <c r="S25" t="n">
        <v>46.36</v>
      </c>
      <c r="T25" t="n">
        <v>11930.04</v>
      </c>
      <c r="U25" t="n">
        <v>0.65</v>
      </c>
      <c r="V25" t="n">
        <v>0.88</v>
      </c>
      <c r="W25" t="n">
        <v>9.25</v>
      </c>
      <c r="X25" t="n">
        <v>0.77</v>
      </c>
      <c r="Y25" t="n">
        <v>1</v>
      </c>
      <c r="Z25" t="n">
        <v>10</v>
      </c>
      <c r="AA25" t="n">
        <v>1264.040316774523</v>
      </c>
      <c r="AB25" t="n">
        <v>1729.515726933946</v>
      </c>
      <c r="AC25" t="n">
        <v>1564.453173345937</v>
      </c>
      <c r="AD25" t="n">
        <v>1264040.316774523</v>
      </c>
      <c r="AE25" t="n">
        <v>1729515.726933946</v>
      </c>
      <c r="AF25" t="n">
        <v>1.159366782624651e-06</v>
      </c>
      <c r="AG25" t="n">
        <v>36.97916666666666</v>
      </c>
      <c r="AH25" t="n">
        <v>1564453.173345937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3.5284</v>
      </c>
      <c r="E26" t="n">
        <v>28.34</v>
      </c>
      <c r="F26" t="n">
        <v>24.12</v>
      </c>
      <c r="G26" t="n">
        <v>38.09</v>
      </c>
      <c r="H26" t="n">
        <v>0.5600000000000001</v>
      </c>
      <c r="I26" t="n">
        <v>38</v>
      </c>
      <c r="J26" t="n">
        <v>223.23</v>
      </c>
      <c r="K26" t="n">
        <v>56.13</v>
      </c>
      <c r="L26" t="n">
        <v>7</v>
      </c>
      <c r="M26" t="n">
        <v>36</v>
      </c>
      <c r="N26" t="n">
        <v>50.11</v>
      </c>
      <c r="O26" t="n">
        <v>27766.43</v>
      </c>
      <c r="P26" t="n">
        <v>354.66</v>
      </c>
      <c r="Q26" t="n">
        <v>608.85</v>
      </c>
      <c r="R26" t="n">
        <v>70.63</v>
      </c>
      <c r="S26" t="n">
        <v>46.36</v>
      </c>
      <c r="T26" t="n">
        <v>11670.31</v>
      </c>
      <c r="U26" t="n">
        <v>0.66</v>
      </c>
      <c r="V26" t="n">
        <v>0.88</v>
      </c>
      <c r="W26" t="n">
        <v>9.24</v>
      </c>
      <c r="X26" t="n">
        <v>0.75</v>
      </c>
      <c r="Y26" t="n">
        <v>1</v>
      </c>
      <c r="Z26" t="n">
        <v>10</v>
      </c>
      <c r="AA26" t="n">
        <v>1252.792141718556</v>
      </c>
      <c r="AB26" t="n">
        <v>1714.12547758791</v>
      </c>
      <c r="AC26" t="n">
        <v>1550.531747797137</v>
      </c>
      <c r="AD26" t="n">
        <v>1252792.141718556</v>
      </c>
      <c r="AE26" t="n">
        <v>1714125.47758791</v>
      </c>
      <c r="AF26" t="n">
        <v>1.161902393220899e-06</v>
      </c>
      <c r="AG26" t="n">
        <v>36.90104166666666</v>
      </c>
      <c r="AH26" t="n">
        <v>1550531.747797137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3.5454</v>
      </c>
      <c r="E27" t="n">
        <v>28.21</v>
      </c>
      <c r="F27" t="n">
        <v>24.07</v>
      </c>
      <c r="G27" t="n">
        <v>40.12</v>
      </c>
      <c r="H27" t="n">
        <v>0.58</v>
      </c>
      <c r="I27" t="n">
        <v>36</v>
      </c>
      <c r="J27" t="n">
        <v>223.65</v>
      </c>
      <c r="K27" t="n">
        <v>56.13</v>
      </c>
      <c r="L27" t="n">
        <v>7.25</v>
      </c>
      <c r="M27" t="n">
        <v>34</v>
      </c>
      <c r="N27" t="n">
        <v>50.27</v>
      </c>
      <c r="O27" t="n">
        <v>27817.81</v>
      </c>
      <c r="P27" t="n">
        <v>353.47</v>
      </c>
      <c r="Q27" t="n">
        <v>608.89</v>
      </c>
      <c r="R27" t="n">
        <v>69.02</v>
      </c>
      <c r="S27" t="n">
        <v>46.36</v>
      </c>
      <c r="T27" t="n">
        <v>10879.59</v>
      </c>
      <c r="U27" t="n">
        <v>0.67</v>
      </c>
      <c r="V27" t="n">
        <v>0.89</v>
      </c>
      <c r="W27" t="n">
        <v>9.24</v>
      </c>
      <c r="X27" t="n">
        <v>0.7</v>
      </c>
      <c r="Y27" t="n">
        <v>1</v>
      </c>
      <c r="Z27" t="n">
        <v>10</v>
      </c>
      <c r="AA27" t="n">
        <v>1246.886864569503</v>
      </c>
      <c r="AB27" t="n">
        <v>1706.045616870135</v>
      </c>
      <c r="AC27" t="n">
        <v>1543.223017646111</v>
      </c>
      <c r="AD27" t="n">
        <v>1246886.864569503</v>
      </c>
      <c r="AE27" t="n">
        <v>1706045.616870135</v>
      </c>
      <c r="AF27" t="n">
        <v>1.167500494537291e-06</v>
      </c>
      <c r="AG27" t="n">
        <v>36.73177083333334</v>
      </c>
      <c r="AH27" t="n">
        <v>1543223.017646111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3.5513</v>
      </c>
      <c r="E28" t="n">
        <v>28.16</v>
      </c>
      <c r="F28" t="n">
        <v>24.07</v>
      </c>
      <c r="G28" t="n">
        <v>41.26</v>
      </c>
      <c r="H28" t="n">
        <v>0.59</v>
      </c>
      <c r="I28" t="n">
        <v>35</v>
      </c>
      <c r="J28" t="n">
        <v>224.07</v>
      </c>
      <c r="K28" t="n">
        <v>56.13</v>
      </c>
      <c r="L28" t="n">
        <v>7.5</v>
      </c>
      <c r="M28" t="n">
        <v>33</v>
      </c>
      <c r="N28" t="n">
        <v>50.44</v>
      </c>
      <c r="O28" t="n">
        <v>27869.24</v>
      </c>
      <c r="P28" t="n">
        <v>353.28</v>
      </c>
      <c r="Q28" t="n">
        <v>608.92</v>
      </c>
      <c r="R28" t="n">
        <v>68.86</v>
      </c>
      <c r="S28" t="n">
        <v>46.36</v>
      </c>
      <c r="T28" t="n">
        <v>10804.62</v>
      </c>
      <c r="U28" t="n">
        <v>0.67</v>
      </c>
      <c r="V28" t="n">
        <v>0.89</v>
      </c>
      <c r="W28" t="n">
        <v>9.24</v>
      </c>
      <c r="X28" t="n">
        <v>0.6899999999999999</v>
      </c>
      <c r="Y28" t="n">
        <v>1</v>
      </c>
      <c r="Z28" t="n">
        <v>10</v>
      </c>
      <c r="AA28" t="n">
        <v>1245.34406659271</v>
      </c>
      <c r="AB28" t="n">
        <v>1703.934692614845</v>
      </c>
      <c r="AC28" t="n">
        <v>1541.313557039044</v>
      </c>
      <c r="AD28" t="n">
        <v>1245344.06659271</v>
      </c>
      <c r="AE28" t="n">
        <v>1703934.692614845</v>
      </c>
      <c r="AF28" t="n">
        <v>1.169443364994156e-06</v>
      </c>
      <c r="AG28" t="n">
        <v>36.66666666666666</v>
      </c>
      <c r="AH28" t="n">
        <v>1541313.557039044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3.5615</v>
      </c>
      <c r="E29" t="n">
        <v>28.08</v>
      </c>
      <c r="F29" t="n">
        <v>24.03</v>
      </c>
      <c r="G29" t="n">
        <v>42.41</v>
      </c>
      <c r="H29" t="n">
        <v>0.61</v>
      </c>
      <c r="I29" t="n">
        <v>34</v>
      </c>
      <c r="J29" t="n">
        <v>224.49</v>
      </c>
      <c r="K29" t="n">
        <v>56.13</v>
      </c>
      <c r="L29" t="n">
        <v>7.75</v>
      </c>
      <c r="M29" t="n">
        <v>32</v>
      </c>
      <c r="N29" t="n">
        <v>50.61</v>
      </c>
      <c r="O29" t="n">
        <v>27920.73</v>
      </c>
      <c r="P29" t="n">
        <v>352.32</v>
      </c>
      <c r="Q29" t="n">
        <v>608.9</v>
      </c>
      <c r="R29" t="n">
        <v>67.81999999999999</v>
      </c>
      <c r="S29" t="n">
        <v>46.36</v>
      </c>
      <c r="T29" t="n">
        <v>10288.92</v>
      </c>
      <c r="U29" t="n">
        <v>0.68</v>
      </c>
      <c r="V29" t="n">
        <v>0.89</v>
      </c>
      <c r="W29" t="n">
        <v>9.23</v>
      </c>
      <c r="X29" t="n">
        <v>0.66</v>
      </c>
      <c r="Y29" t="n">
        <v>1</v>
      </c>
      <c r="Z29" t="n">
        <v>10</v>
      </c>
      <c r="AA29" t="n">
        <v>1241.375166684176</v>
      </c>
      <c r="AB29" t="n">
        <v>1698.504268664481</v>
      </c>
      <c r="AC29" t="n">
        <v>1536.401405128855</v>
      </c>
      <c r="AD29" t="n">
        <v>1241375.166684176</v>
      </c>
      <c r="AE29" t="n">
        <v>1698504.268664481</v>
      </c>
      <c r="AF29" t="n">
        <v>1.172802225783991e-06</v>
      </c>
      <c r="AG29" t="n">
        <v>36.5625</v>
      </c>
      <c r="AH29" t="n">
        <v>1536401.405128855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3.5696</v>
      </c>
      <c r="E30" t="n">
        <v>28.01</v>
      </c>
      <c r="F30" t="n">
        <v>24.01</v>
      </c>
      <c r="G30" t="n">
        <v>43.65</v>
      </c>
      <c r="H30" t="n">
        <v>0.63</v>
      </c>
      <c r="I30" t="n">
        <v>33</v>
      </c>
      <c r="J30" t="n">
        <v>224.9</v>
      </c>
      <c r="K30" t="n">
        <v>56.13</v>
      </c>
      <c r="L30" t="n">
        <v>8</v>
      </c>
      <c r="M30" t="n">
        <v>31</v>
      </c>
      <c r="N30" t="n">
        <v>50.78</v>
      </c>
      <c r="O30" t="n">
        <v>27972.28</v>
      </c>
      <c r="P30" t="n">
        <v>351.72</v>
      </c>
      <c r="Q30" t="n">
        <v>608.8099999999999</v>
      </c>
      <c r="R30" t="n">
        <v>67.14</v>
      </c>
      <c r="S30" t="n">
        <v>46.36</v>
      </c>
      <c r="T30" t="n">
        <v>9951.559999999999</v>
      </c>
      <c r="U30" t="n">
        <v>0.6899999999999999</v>
      </c>
      <c r="V30" t="n">
        <v>0.89</v>
      </c>
      <c r="W30" t="n">
        <v>9.23</v>
      </c>
      <c r="X30" t="n">
        <v>0.64</v>
      </c>
      <c r="Y30" t="n">
        <v>1</v>
      </c>
      <c r="Z30" t="n">
        <v>10</v>
      </c>
      <c r="AA30" t="n">
        <v>1238.418819937762</v>
      </c>
      <c r="AB30" t="n">
        <v>1694.459264621225</v>
      </c>
      <c r="AC30" t="n">
        <v>1532.742450594289</v>
      </c>
      <c r="AD30" t="n">
        <v>1238418.819937763</v>
      </c>
      <c r="AE30" t="n">
        <v>1694459.264621225</v>
      </c>
      <c r="AF30" t="n">
        <v>1.175469556411212e-06</v>
      </c>
      <c r="AG30" t="n">
        <v>36.47135416666666</v>
      </c>
      <c r="AH30" t="n">
        <v>1532742.450594289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3.576</v>
      </c>
      <c r="E31" t="n">
        <v>27.96</v>
      </c>
      <c r="F31" t="n">
        <v>24</v>
      </c>
      <c r="G31" t="n">
        <v>45</v>
      </c>
      <c r="H31" t="n">
        <v>0.65</v>
      </c>
      <c r="I31" t="n">
        <v>32</v>
      </c>
      <c r="J31" t="n">
        <v>225.32</v>
      </c>
      <c r="K31" t="n">
        <v>56.13</v>
      </c>
      <c r="L31" t="n">
        <v>8.25</v>
      </c>
      <c r="M31" t="n">
        <v>30</v>
      </c>
      <c r="N31" t="n">
        <v>50.95</v>
      </c>
      <c r="O31" t="n">
        <v>28023.89</v>
      </c>
      <c r="P31" t="n">
        <v>351.24</v>
      </c>
      <c r="Q31" t="n">
        <v>608.91</v>
      </c>
      <c r="R31" t="n">
        <v>66.90000000000001</v>
      </c>
      <c r="S31" t="n">
        <v>46.36</v>
      </c>
      <c r="T31" t="n">
        <v>9837.51</v>
      </c>
      <c r="U31" t="n">
        <v>0.6899999999999999</v>
      </c>
      <c r="V31" t="n">
        <v>0.89</v>
      </c>
      <c r="W31" t="n">
        <v>9.23</v>
      </c>
      <c r="X31" t="n">
        <v>0.63</v>
      </c>
      <c r="Y31" t="n">
        <v>1</v>
      </c>
      <c r="Z31" t="n">
        <v>10</v>
      </c>
      <c r="AA31" t="n">
        <v>1236.26802613855</v>
      </c>
      <c r="AB31" t="n">
        <v>1691.516453658817</v>
      </c>
      <c r="AC31" t="n">
        <v>1530.080497379872</v>
      </c>
      <c r="AD31" t="n">
        <v>1236268.02613855</v>
      </c>
      <c r="AE31" t="n">
        <v>1691516.453658817</v>
      </c>
      <c r="AF31" t="n">
        <v>1.177577076906795e-06</v>
      </c>
      <c r="AG31" t="n">
        <v>36.40625</v>
      </c>
      <c r="AH31" t="n">
        <v>1530080.497379872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3.5861</v>
      </c>
      <c r="E32" t="n">
        <v>27.89</v>
      </c>
      <c r="F32" t="n">
        <v>23.96</v>
      </c>
      <c r="G32" t="n">
        <v>46.38</v>
      </c>
      <c r="H32" t="n">
        <v>0.67</v>
      </c>
      <c r="I32" t="n">
        <v>31</v>
      </c>
      <c r="J32" t="n">
        <v>225.74</v>
      </c>
      <c r="K32" t="n">
        <v>56.13</v>
      </c>
      <c r="L32" t="n">
        <v>8.5</v>
      </c>
      <c r="M32" t="n">
        <v>29</v>
      </c>
      <c r="N32" t="n">
        <v>51.11</v>
      </c>
      <c r="O32" t="n">
        <v>28075.56</v>
      </c>
      <c r="P32" t="n">
        <v>350.63</v>
      </c>
      <c r="Q32" t="n">
        <v>608.84</v>
      </c>
      <c r="R32" t="n">
        <v>65.73</v>
      </c>
      <c r="S32" t="n">
        <v>46.36</v>
      </c>
      <c r="T32" t="n">
        <v>9256.700000000001</v>
      </c>
      <c r="U32" t="n">
        <v>0.71</v>
      </c>
      <c r="V32" t="n">
        <v>0.89</v>
      </c>
      <c r="W32" t="n">
        <v>9.23</v>
      </c>
      <c r="X32" t="n">
        <v>0.59</v>
      </c>
      <c r="Y32" t="n">
        <v>1</v>
      </c>
      <c r="Z32" t="n">
        <v>10</v>
      </c>
      <c r="AA32" t="n">
        <v>1232.903529229395</v>
      </c>
      <c r="AB32" t="n">
        <v>1686.913000556583</v>
      </c>
      <c r="AC32" t="n">
        <v>1525.916391380728</v>
      </c>
      <c r="AD32" t="n">
        <v>1232903.529229395</v>
      </c>
      <c r="AE32" t="n">
        <v>1686913.000556583</v>
      </c>
      <c r="AF32" t="n">
        <v>1.180903007688886e-06</v>
      </c>
      <c r="AG32" t="n">
        <v>36.31510416666666</v>
      </c>
      <c r="AH32" t="n">
        <v>1525916.391380728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3.5924</v>
      </c>
      <c r="E33" t="n">
        <v>27.84</v>
      </c>
      <c r="F33" t="n">
        <v>23.96</v>
      </c>
      <c r="G33" t="n">
        <v>47.91</v>
      </c>
      <c r="H33" t="n">
        <v>0.6899999999999999</v>
      </c>
      <c r="I33" t="n">
        <v>30</v>
      </c>
      <c r="J33" t="n">
        <v>226.16</v>
      </c>
      <c r="K33" t="n">
        <v>56.13</v>
      </c>
      <c r="L33" t="n">
        <v>8.75</v>
      </c>
      <c r="M33" t="n">
        <v>28</v>
      </c>
      <c r="N33" t="n">
        <v>51.28</v>
      </c>
      <c r="O33" t="n">
        <v>28127.29</v>
      </c>
      <c r="P33" t="n">
        <v>349.87</v>
      </c>
      <c r="Q33" t="n">
        <v>608.87</v>
      </c>
      <c r="R33" t="n">
        <v>65.70999999999999</v>
      </c>
      <c r="S33" t="n">
        <v>46.36</v>
      </c>
      <c r="T33" t="n">
        <v>9251.85</v>
      </c>
      <c r="U33" t="n">
        <v>0.71</v>
      </c>
      <c r="V33" t="n">
        <v>0.89</v>
      </c>
      <c r="W33" t="n">
        <v>9.220000000000001</v>
      </c>
      <c r="X33" t="n">
        <v>0.58</v>
      </c>
      <c r="Y33" t="n">
        <v>1</v>
      </c>
      <c r="Z33" t="n">
        <v>10</v>
      </c>
      <c r="AA33" t="n">
        <v>1221.894240318102</v>
      </c>
      <c r="AB33" t="n">
        <v>1671.849605772604</v>
      </c>
      <c r="AC33" t="n">
        <v>1512.290625853325</v>
      </c>
      <c r="AD33" t="n">
        <v>1221894.240318102</v>
      </c>
      <c r="AE33" t="n">
        <v>1671849.605772604</v>
      </c>
      <c r="AF33" t="n">
        <v>1.182977598176726e-06</v>
      </c>
      <c r="AG33" t="n">
        <v>36.25</v>
      </c>
      <c r="AH33" t="n">
        <v>1512290.625853325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3.6006</v>
      </c>
      <c r="E34" t="n">
        <v>27.77</v>
      </c>
      <c r="F34" t="n">
        <v>23.94</v>
      </c>
      <c r="G34" t="n">
        <v>49.52</v>
      </c>
      <c r="H34" t="n">
        <v>0.71</v>
      </c>
      <c r="I34" t="n">
        <v>29</v>
      </c>
      <c r="J34" t="n">
        <v>226.58</v>
      </c>
      <c r="K34" t="n">
        <v>56.13</v>
      </c>
      <c r="L34" t="n">
        <v>9</v>
      </c>
      <c r="M34" t="n">
        <v>27</v>
      </c>
      <c r="N34" t="n">
        <v>51.45</v>
      </c>
      <c r="O34" t="n">
        <v>28179.08</v>
      </c>
      <c r="P34" t="n">
        <v>349.49</v>
      </c>
      <c r="Q34" t="n">
        <v>608.91</v>
      </c>
      <c r="R34" t="n">
        <v>64.68000000000001</v>
      </c>
      <c r="S34" t="n">
        <v>46.36</v>
      </c>
      <c r="T34" t="n">
        <v>8741.68</v>
      </c>
      <c r="U34" t="n">
        <v>0.72</v>
      </c>
      <c r="V34" t="n">
        <v>0.89</v>
      </c>
      <c r="W34" t="n">
        <v>9.23</v>
      </c>
      <c r="X34" t="n">
        <v>0.5600000000000001</v>
      </c>
      <c r="Y34" t="n">
        <v>1</v>
      </c>
      <c r="Z34" t="n">
        <v>10</v>
      </c>
      <c r="AA34" t="n">
        <v>1219.468688647032</v>
      </c>
      <c r="AB34" t="n">
        <v>1668.530858968458</v>
      </c>
      <c r="AC34" t="n">
        <v>1509.288615586276</v>
      </c>
      <c r="AD34" t="n">
        <v>1219468.688647032</v>
      </c>
      <c r="AE34" t="n">
        <v>1668530.858968458</v>
      </c>
      <c r="AF34" t="n">
        <v>1.185677858811691e-06</v>
      </c>
      <c r="AG34" t="n">
        <v>36.15885416666666</v>
      </c>
      <c r="AH34" t="n">
        <v>1509288.615586276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3.6084</v>
      </c>
      <c r="E35" t="n">
        <v>27.71</v>
      </c>
      <c r="F35" t="n">
        <v>23.92</v>
      </c>
      <c r="G35" t="n">
        <v>51.25</v>
      </c>
      <c r="H35" t="n">
        <v>0.72</v>
      </c>
      <c r="I35" t="n">
        <v>28</v>
      </c>
      <c r="J35" t="n">
        <v>227</v>
      </c>
      <c r="K35" t="n">
        <v>56.13</v>
      </c>
      <c r="L35" t="n">
        <v>9.25</v>
      </c>
      <c r="M35" t="n">
        <v>26</v>
      </c>
      <c r="N35" t="n">
        <v>51.62</v>
      </c>
      <c r="O35" t="n">
        <v>28230.92</v>
      </c>
      <c r="P35" t="n">
        <v>348.88</v>
      </c>
      <c r="Q35" t="n">
        <v>608.85</v>
      </c>
      <c r="R35" t="n">
        <v>64.15000000000001</v>
      </c>
      <c r="S35" t="n">
        <v>46.36</v>
      </c>
      <c r="T35" t="n">
        <v>8483.35</v>
      </c>
      <c r="U35" t="n">
        <v>0.72</v>
      </c>
      <c r="V35" t="n">
        <v>0.89</v>
      </c>
      <c r="W35" t="n">
        <v>9.23</v>
      </c>
      <c r="X35" t="n">
        <v>0.55</v>
      </c>
      <c r="Y35" t="n">
        <v>1</v>
      </c>
      <c r="Z35" t="n">
        <v>10</v>
      </c>
      <c r="AA35" t="n">
        <v>1216.788463818094</v>
      </c>
      <c r="AB35" t="n">
        <v>1664.863657114332</v>
      </c>
      <c r="AC35" t="n">
        <v>1505.971406330158</v>
      </c>
      <c r="AD35" t="n">
        <v>1216788.463818094</v>
      </c>
      <c r="AE35" t="n">
        <v>1664863.657114332</v>
      </c>
      <c r="AF35" t="n">
        <v>1.188246399415682e-06</v>
      </c>
      <c r="AG35" t="n">
        <v>36.08072916666666</v>
      </c>
      <c r="AH35" t="n">
        <v>1505971.406330158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3.6096</v>
      </c>
      <c r="E36" t="n">
        <v>27.7</v>
      </c>
      <c r="F36" t="n">
        <v>23.91</v>
      </c>
      <c r="G36" t="n">
        <v>51.23</v>
      </c>
      <c r="H36" t="n">
        <v>0.74</v>
      </c>
      <c r="I36" t="n">
        <v>28</v>
      </c>
      <c r="J36" t="n">
        <v>227.42</v>
      </c>
      <c r="K36" t="n">
        <v>56.13</v>
      </c>
      <c r="L36" t="n">
        <v>9.5</v>
      </c>
      <c r="M36" t="n">
        <v>26</v>
      </c>
      <c r="N36" t="n">
        <v>51.8</v>
      </c>
      <c r="O36" t="n">
        <v>28282.83</v>
      </c>
      <c r="P36" t="n">
        <v>348.25</v>
      </c>
      <c r="Q36" t="n">
        <v>608.86</v>
      </c>
      <c r="R36" t="n">
        <v>64.14</v>
      </c>
      <c r="S36" t="n">
        <v>46.36</v>
      </c>
      <c r="T36" t="n">
        <v>8475.530000000001</v>
      </c>
      <c r="U36" t="n">
        <v>0.72</v>
      </c>
      <c r="V36" t="n">
        <v>0.89</v>
      </c>
      <c r="W36" t="n">
        <v>9.220000000000001</v>
      </c>
      <c r="X36" t="n">
        <v>0.54</v>
      </c>
      <c r="Y36" t="n">
        <v>1</v>
      </c>
      <c r="Z36" t="n">
        <v>10</v>
      </c>
      <c r="AA36" t="n">
        <v>1215.509264319441</v>
      </c>
      <c r="AB36" t="n">
        <v>1663.113399925975</v>
      </c>
      <c r="AC36" t="n">
        <v>1504.388191231356</v>
      </c>
      <c r="AD36" t="n">
        <v>1215509.264319441</v>
      </c>
      <c r="AE36" t="n">
        <v>1663113.399925975</v>
      </c>
      <c r="AF36" t="n">
        <v>1.188641559508604e-06</v>
      </c>
      <c r="AG36" t="n">
        <v>36.06770833333334</v>
      </c>
      <c r="AH36" t="n">
        <v>1504388.191231356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3.6178</v>
      </c>
      <c r="E37" t="n">
        <v>27.64</v>
      </c>
      <c r="F37" t="n">
        <v>23.89</v>
      </c>
      <c r="G37" t="n">
        <v>53.09</v>
      </c>
      <c r="H37" t="n">
        <v>0.76</v>
      </c>
      <c r="I37" t="n">
        <v>27</v>
      </c>
      <c r="J37" t="n">
        <v>227.84</v>
      </c>
      <c r="K37" t="n">
        <v>56.13</v>
      </c>
      <c r="L37" t="n">
        <v>9.75</v>
      </c>
      <c r="M37" t="n">
        <v>25</v>
      </c>
      <c r="N37" t="n">
        <v>51.97</v>
      </c>
      <c r="O37" t="n">
        <v>28334.8</v>
      </c>
      <c r="P37" t="n">
        <v>348.05</v>
      </c>
      <c r="Q37" t="n">
        <v>608.9</v>
      </c>
      <c r="R37" t="n">
        <v>63.33</v>
      </c>
      <c r="S37" t="n">
        <v>46.36</v>
      </c>
      <c r="T37" t="n">
        <v>8077.25</v>
      </c>
      <c r="U37" t="n">
        <v>0.73</v>
      </c>
      <c r="V37" t="n">
        <v>0.89</v>
      </c>
      <c r="W37" t="n">
        <v>9.220000000000001</v>
      </c>
      <c r="X37" t="n">
        <v>0.52</v>
      </c>
      <c r="Y37" t="n">
        <v>1</v>
      </c>
      <c r="Z37" t="n">
        <v>10</v>
      </c>
      <c r="AA37" t="n">
        <v>1213.209883351749</v>
      </c>
      <c r="AB37" t="n">
        <v>1659.96728544445</v>
      </c>
      <c r="AC37" t="n">
        <v>1501.542337500349</v>
      </c>
      <c r="AD37" t="n">
        <v>1213209.883351749</v>
      </c>
      <c r="AE37" t="n">
        <v>1659967.28544445</v>
      </c>
      <c r="AF37" t="n">
        <v>1.191341820143569e-06</v>
      </c>
      <c r="AG37" t="n">
        <v>35.98958333333334</v>
      </c>
      <c r="AH37" t="n">
        <v>1501542.337500349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3.6278</v>
      </c>
      <c r="E38" t="n">
        <v>27.56</v>
      </c>
      <c r="F38" t="n">
        <v>23.85</v>
      </c>
      <c r="G38" t="n">
        <v>55.05</v>
      </c>
      <c r="H38" t="n">
        <v>0.78</v>
      </c>
      <c r="I38" t="n">
        <v>26</v>
      </c>
      <c r="J38" t="n">
        <v>228.27</v>
      </c>
      <c r="K38" t="n">
        <v>56.13</v>
      </c>
      <c r="L38" t="n">
        <v>10</v>
      </c>
      <c r="M38" t="n">
        <v>24</v>
      </c>
      <c r="N38" t="n">
        <v>52.14</v>
      </c>
      <c r="O38" t="n">
        <v>28386.82</v>
      </c>
      <c r="P38" t="n">
        <v>347.08</v>
      </c>
      <c r="Q38" t="n">
        <v>608.87</v>
      </c>
      <c r="R38" t="n">
        <v>62.46</v>
      </c>
      <c r="S38" t="n">
        <v>46.36</v>
      </c>
      <c r="T38" t="n">
        <v>7646.25</v>
      </c>
      <c r="U38" t="n">
        <v>0.74</v>
      </c>
      <c r="V38" t="n">
        <v>0.89</v>
      </c>
      <c r="W38" t="n">
        <v>9.210000000000001</v>
      </c>
      <c r="X38" t="n">
        <v>0.48</v>
      </c>
      <c r="Y38" t="n">
        <v>1</v>
      </c>
      <c r="Z38" t="n">
        <v>10</v>
      </c>
      <c r="AA38" t="n">
        <v>1209.404004173904</v>
      </c>
      <c r="AB38" t="n">
        <v>1654.759913649782</v>
      </c>
      <c r="AC38" t="n">
        <v>1496.831949961172</v>
      </c>
      <c r="AD38" t="n">
        <v>1209404.004173903</v>
      </c>
      <c r="AE38" t="n">
        <v>1654759.913649783</v>
      </c>
      <c r="AF38" t="n">
        <v>1.194634820917917e-06</v>
      </c>
      <c r="AG38" t="n">
        <v>35.88541666666666</v>
      </c>
      <c r="AH38" t="n">
        <v>1496831.949961172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3.6241</v>
      </c>
      <c r="E39" t="n">
        <v>27.59</v>
      </c>
      <c r="F39" t="n">
        <v>23.88</v>
      </c>
      <c r="G39" t="n">
        <v>55.11</v>
      </c>
      <c r="H39" t="n">
        <v>0.8</v>
      </c>
      <c r="I39" t="n">
        <v>26</v>
      </c>
      <c r="J39" t="n">
        <v>228.69</v>
      </c>
      <c r="K39" t="n">
        <v>56.13</v>
      </c>
      <c r="L39" t="n">
        <v>10.25</v>
      </c>
      <c r="M39" t="n">
        <v>24</v>
      </c>
      <c r="N39" t="n">
        <v>52.31</v>
      </c>
      <c r="O39" t="n">
        <v>28438.91</v>
      </c>
      <c r="P39" t="n">
        <v>346.87</v>
      </c>
      <c r="Q39" t="n">
        <v>608.87</v>
      </c>
      <c r="R39" t="n">
        <v>63.23</v>
      </c>
      <c r="S39" t="n">
        <v>46.36</v>
      </c>
      <c r="T39" t="n">
        <v>8030.35</v>
      </c>
      <c r="U39" t="n">
        <v>0.73</v>
      </c>
      <c r="V39" t="n">
        <v>0.89</v>
      </c>
      <c r="W39" t="n">
        <v>9.220000000000001</v>
      </c>
      <c r="X39" t="n">
        <v>0.51</v>
      </c>
      <c r="Y39" t="n">
        <v>1</v>
      </c>
      <c r="Z39" t="n">
        <v>10</v>
      </c>
      <c r="AA39" t="n">
        <v>1210.085716313078</v>
      </c>
      <c r="AB39" t="n">
        <v>1655.692662273618</v>
      </c>
      <c r="AC39" t="n">
        <v>1497.67567836547</v>
      </c>
      <c r="AD39" t="n">
        <v>1210085.716313078</v>
      </c>
      <c r="AE39" t="n">
        <v>1655692.662273618</v>
      </c>
      <c r="AF39" t="n">
        <v>1.193416410631408e-06</v>
      </c>
      <c r="AG39" t="n">
        <v>35.92447916666666</v>
      </c>
      <c r="AH39" t="n">
        <v>1497675.67836547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3.6342</v>
      </c>
      <c r="E40" t="n">
        <v>27.52</v>
      </c>
      <c r="F40" t="n">
        <v>23.85</v>
      </c>
      <c r="G40" t="n">
        <v>57.24</v>
      </c>
      <c r="H40" t="n">
        <v>0.8100000000000001</v>
      </c>
      <c r="I40" t="n">
        <v>25</v>
      </c>
      <c r="J40" t="n">
        <v>229.11</v>
      </c>
      <c r="K40" t="n">
        <v>56.13</v>
      </c>
      <c r="L40" t="n">
        <v>10.5</v>
      </c>
      <c r="M40" t="n">
        <v>23</v>
      </c>
      <c r="N40" t="n">
        <v>52.48</v>
      </c>
      <c r="O40" t="n">
        <v>28491.06</v>
      </c>
      <c r="P40" t="n">
        <v>346.6</v>
      </c>
      <c r="Q40" t="n">
        <v>608.87</v>
      </c>
      <c r="R40" t="n">
        <v>62.2</v>
      </c>
      <c r="S40" t="n">
        <v>46.36</v>
      </c>
      <c r="T40" t="n">
        <v>7523.48</v>
      </c>
      <c r="U40" t="n">
        <v>0.75</v>
      </c>
      <c r="V40" t="n">
        <v>0.89</v>
      </c>
      <c r="W40" t="n">
        <v>9.220000000000001</v>
      </c>
      <c r="X40" t="n">
        <v>0.48</v>
      </c>
      <c r="Y40" t="n">
        <v>1</v>
      </c>
      <c r="Z40" t="n">
        <v>10</v>
      </c>
      <c r="AA40" t="n">
        <v>1207.408824421929</v>
      </c>
      <c r="AB40" t="n">
        <v>1652.030020692013</v>
      </c>
      <c r="AC40" t="n">
        <v>1494.362594155863</v>
      </c>
      <c r="AD40" t="n">
        <v>1207408.824421929</v>
      </c>
      <c r="AE40" t="n">
        <v>1652030.020692013</v>
      </c>
      <c r="AF40" t="n">
        <v>1.196742341413499e-06</v>
      </c>
      <c r="AG40" t="n">
        <v>35.83333333333334</v>
      </c>
      <c r="AH40" t="n">
        <v>1494362.594155863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3.6434</v>
      </c>
      <c r="E41" t="n">
        <v>27.45</v>
      </c>
      <c r="F41" t="n">
        <v>23.82</v>
      </c>
      <c r="G41" t="n">
        <v>59.55</v>
      </c>
      <c r="H41" t="n">
        <v>0.83</v>
      </c>
      <c r="I41" t="n">
        <v>24</v>
      </c>
      <c r="J41" t="n">
        <v>229.53</v>
      </c>
      <c r="K41" t="n">
        <v>56.13</v>
      </c>
      <c r="L41" t="n">
        <v>10.75</v>
      </c>
      <c r="M41" t="n">
        <v>22</v>
      </c>
      <c r="N41" t="n">
        <v>52.66</v>
      </c>
      <c r="O41" t="n">
        <v>28543.27</v>
      </c>
      <c r="P41" t="n">
        <v>345.33</v>
      </c>
      <c r="Q41" t="n">
        <v>608.8200000000001</v>
      </c>
      <c r="R41" t="n">
        <v>61.4</v>
      </c>
      <c r="S41" t="n">
        <v>46.36</v>
      </c>
      <c r="T41" t="n">
        <v>7125.41</v>
      </c>
      <c r="U41" t="n">
        <v>0.76</v>
      </c>
      <c r="V41" t="n">
        <v>0.89</v>
      </c>
      <c r="W41" t="n">
        <v>9.210000000000001</v>
      </c>
      <c r="X41" t="n">
        <v>0.45</v>
      </c>
      <c r="Y41" t="n">
        <v>1</v>
      </c>
      <c r="Z41" t="n">
        <v>10</v>
      </c>
      <c r="AA41" t="n">
        <v>1203.431013855518</v>
      </c>
      <c r="AB41" t="n">
        <v>1646.587404786433</v>
      </c>
      <c r="AC41" t="n">
        <v>1489.439413873552</v>
      </c>
      <c r="AD41" t="n">
        <v>1203431.013855518</v>
      </c>
      <c r="AE41" t="n">
        <v>1646587.404786433</v>
      </c>
      <c r="AF41" t="n">
        <v>1.199771902125899e-06</v>
      </c>
      <c r="AG41" t="n">
        <v>35.7421875</v>
      </c>
      <c r="AH41" t="n">
        <v>1489439.413873552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3.6414</v>
      </c>
      <c r="E42" t="n">
        <v>27.46</v>
      </c>
      <c r="F42" t="n">
        <v>23.84</v>
      </c>
      <c r="G42" t="n">
        <v>59.59</v>
      </c>
      <c r="H42" t="n">
        <v>0.85</v>
      </c>
      <c r="I42" t="n">
        <v>24</v>
      </c>
      <c r="J42" t="n">
        <v>229.96</v>
      </c>
      <c r="K42" t="n">
        <v>56.13</v>
      </c>
      <c r="L42" t="n">
        <v>11</v>
      </c>
      <c r="M42" t="n">
        <v>22</v>
      </c>
      <c r="N42" t="n">
        <v>52.83</v>
      </c>
      <c r="O42" t="n">
        <v>28595.54</v>
      </c>
      <c r="P42" t="n">
        <v>345.51</v>
      </c>
      <c r="Q42" t="n">
        <v>608.85</v>
      </c>
      <c r="R42" t="n">
        <v>61.86</v>
      </c>
      <c r="S42" t="n">
        <v>46.36</v>
      </c>
      <c r="T42" t="n">
        <v>7357.22</v>
      </c>
      <c r="U42" t="n">
        <v>0.75</v>
      </c>
      <c r="V42" t="n">
        <v>0.89</v>
      </c>
      <c r="W42" t="n">
        <v>9.220000000000001</v>
      </c>
      <c r="X42" t="n">
        <v>0.46</v>
      </c>
      <c r="Y42" t="n">
        <v>1</v>
      </c>
      <c r="Z42" t="n">
        <v>10</v>
      </c>
      <c r="AA42" t="n">
        <v>1204.26539105164</v>
      </c>
      <c r="AB42" t="n">
        <v>1647.72903647629</v>
      </c>
      <c r="AC42" t="n">
        <v>1490.472089837219</v>
      </c>
      <c r="AD42" t="n">
        <v>1204265.39105164</v>
      </c>
      <c r="AE42" t="n">
        <v>1647729.03647629</v>
      </c>
      <c r="AF42" t="n">
        <v>1.19911330197103e-06</v>
      </c>
      <c r="AG42" t="n">
        <v>35.75520833333334</v>
      </c>
      <c r="AH42" t="n">
        <v>1490472.089837219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3.6489</v>
      </c>
      <c r="E43" t="n">
        <v>27.41</v>
      </c>
      <c r="F43" t="n">
        <v>23.82</v>
      </c>
      <c r="G43" t="n">
        <v>62.14</v>
      </c>
      <c r="H43" t="n">
        <v>0.87</v>
      </c>
      <c r="I43" t="n">
        <v>23</v>
      </c>
      <c r="J43" t="n">
        <v>230.38</v>
      </c>
      <c r="K43" t="n">
        <v>56.13</v>
      </c>
      <c r="L43" t="n">
        <v>11.25</v>
      </c>
      <c r="M43" t="n">
        <v>21</v>
      </c>
      <c r="N43" t="n">
        <v>53</v>
      </c>
      <c r="O43" t="n">
        <v>28647.87</v>
      </c>
      <c r="P43" t="n">
        <v>344.63</v>
      </c>
      <c r="Q43" t="n">
        <v>608.79</v>
      </c>
      <c r="R43" t="n">
        <v>61.33</v>
      </c>
      <c r="S43" t="n">
        <v>46.36</v>
      </c>
      <c r="T43" t="n">
        <v>7099.26</v>
      </c>
      <c r="U43" t="n">
        <v>0.76</v>
      </c>
      <c r="V43" t="n">
        <v>0.89</v>
      </c>
      <c r="W43" t="n">
        <v>9.220000000000001</v>
      </c>
      <c r="X43" t="n">
        <v>0.45</v>
      </c>
      <c r="Y43" t="n">
        <v>1</v>
      </c>
      <c r="Z43" t="n">
        <v>10</v>
      </c>
      <c r="AA43" t="n">
        <v>1201.303540211731</v>
      </c>
      <c r="AB43" t="n">
        <v>1643.676501489489</v>
      </c>
      <c r="AC43" t="n">
        <v>1486.80632310179</v>
      </c>
      <c r="AD43" t="n">
        <v>1201303.540211731</v>
      </c>
      <c r="AE43" t="n">
        <v>1643676.501489489</v>
      </c>
      <c r="AF43" t="n">
        <v>1.201583052551791e-06</v>
      </c>
      <c r="AG43" t="n">
        <v>35.69010416666666</v>
      </c>
      <c r="AH43" t="n">
        <v>1486806.32310179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3.6495</v>
      </c>
      <c r="E44" t="n">
        <v>27.4</v>
      </c>
      <c r="F44" t="n">
        <v>23.82</v>
      </c>
      <c r="G44" t="n">
        <v>62.13</v>
      </c>
      <c r="H44" t="n">
        <v>0.89</v>
      </c>
      <c r="I44" t="n">
        <v>23</v>
      </c>
      <c r="J44" t="n">
        <v>230.81</v>
      </c>
      <c r="K44" t="n">
        <v>56.13</v>
      </c>
      <c r="L44" t="n">
        <v>11.5</v>
      </c>
      <c r="M44" t="n">
        <v>21</v>
      </c>
      <c r="N44" t="n">
        <v>53.18</v>
      </c>
      <c r="O44" t="n">
        <v>28700.26</v>
      </c>
      <c r="P44" t="n">
        <v>344.77</v>
      </c>
      <c r="Q44" t="n">
        <v>608.86</v>
      </c>
      <c r="R44" t="n">
        <v>61.26</v>
      </c>
      <c r="S44" t="n">
        <v>46.36</v>
      </c>
      <c r="T44" t="n">
        <v>7063.59</v>
      </c>
      <c r="U44" t="n">
        <v>0.76</v>
      </c>
      <c r="V44" t="n">
        <v>0.89</v>
      </c>
      <c r="W44" t="n">
        <v>9.210000000000001</v>
      </c>
      <c r="X44" t="n">
        <v>0.45</v>
      </c>
      <c r="Y44" t="n">
        <v>1</v>
      </c>
      <c r="Z44" t="n">
        <v>10</v>
      </c>
      <c r="AA44" t="n">
        <v>1201.394471134293</v>
      </c>
      <c r="AB44" t="n">
        <v>1643.800917189329</v>
      </c>
      <c r="AC44" t="n">
        <v>1486.918864741856</v>
      </c>
      <c r="AD44" t="n">
        <v>1201394.471134293</v>
      </c>
      <c r="AE44" t="n">
        <v>1643800.917189329</v>
      </c>
      <c r="AF44" t="n">
        <v>1.201780632598252e-06</v>
      </c>
      <c r="AG44" t="n">
        <v>35.67708333333334</v>
      </c>
      <c r="AH44" t="n">
        <v>1486918.864741856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3.6577</v>
      </c>
      <c r="E45" t="n">
        <v>27.34</v>
      </c>
      <c r="F45" t="n">
        <v>23.8</v>
      </c>
      <c r="G45" t="n">
        <v>64.90000000000001</v>
      </c>
      <c r="H45" t="n">
        <v>0.9</v>
      </c>
      <c r="I45" t="n">
        <v>22</v>
      </c>
      <c r="J45" t="n">
        <v>231.23</v>
      </c>
      <c r="K45" t="n">
        <v>56.13</v>
      </c>
      <c r="L45" t="n">
        <v>11.75</v>
      </c>
      <c r="M45" t="n">
        <v>20</v>
      </c>
      <c r="N45" t="n">
        <v>53.36</v>
      </c>
      <c r="O45" t="n">
        <v>28752.71</v>
      </c>
      <c r="P45" t="n">
        <v>343.66</v>
      </c>
      <c r="Q45" t="n">
        <v>608.9</v>
      </c>
      <c r="R45" t="n">
        <v>60.41</v>
      </c>
      <c r="S45" t="n">
        <v>46.36</v>
      </c>
      <c r="T45" t="n">
        <v>6644.12</v>
      </c>
      <c r="U45" t="n">
        <v>0.77</v>
      </c>
      <c r="V45" t="n">
        <v>0.9</v>
      </c>
      <c r="W45" t="n">
        <v>9.220000000000001</v>
      </c>
      <c r="X45" t="n">
        <v>0.42</v>
      </c>
      <c r="Y45" t="n">
        <v>1</v>
      </c>
      <c r="Z45" t="n">
        <v>10</v>
      </c>
      <c r="AA45" t="n">
        <v>1189.405246418077</v>
      </c>
      <c r="AB45" t="n">
        <v>1627.396731005337</v>
      </c>
      <c r="AC45" t="n">
        <v>1472.080271063844</v>
      </c>
      <c r="AD45" t="n">
        <v>1189405.246418077</v>
      </c>
      <c r="AE45" t="n">
        <v>1627396.731005337</v>
      </c>
      <c r="AF45" t="n">
        <v>1.204480893233217e-06</v>
      </c>
      <c r="AG45" t="n">
        <v>35.59895833333334</v>
      </c>
      <c r="AH45" t="n">
        <v>1472080.271063844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3.6585</v>
      </c>
      <c r="E46" t="n">
        <v>27.33</v>
      </c>
      <c r="F46" t="n">
        <v>23.79</v>
      </c>
      <c r="G46" t="n">
        <v>64.89</v>
      </c>
      <c r="H46" t="n">
        <v>0.92</v>
      </c>
      <c r="I46" t="n">
        <v>22</v>
      </c>
      <c r="J46" t="n">
        <v>231.66</v>
      </c>
      <c r="K46" t="n">
        <v>56.13</v>
      </c>
      <c r="L46" t="n">
        <v>12</v>
      </c>
      <c r="M46" t="n">
        <v>20</v>
      </c>
      <c r="N46" t="n">
        <v>53.53</v>
      </c>
      <c r="O46" t="n">
        <v>28805.23</v>
      </c>
      <c r="P46" t="n">
        <v>343.49</v>
      </c>
      <c r="Q46" t="n">
        <v>608.8099999999999</v>
      </c>
      <c r="R46" t="n">
        <v>60.49</v>
      </c>
      <c r="S46" t="n">
        <v>46.36</v>
      </c>
      <c r="T46" t="n">
        <v>6682.17</v>
      </c>
      <c r="U46" t="n">
        <v>0.77</v>
      </c>
      <c r="V46" t="n">
        <v>0.9</v>
      </c>
      <c r="W46" t="n">
        <v>9.210000000000001</v>
      </c>
      <c r="X46" t="n">
        <v>0.42</v>
      </c>
      <c r="Y46" t="n">
        <v>1</v>
      </c>
      <c r="Z46" t="n">
        <v>10</v>
      </c>
      <c r="AA46" t="n">
        <v>1188.911500525364</v>
      </c>
      <c r="AB46" t="n">
        <v>1626.721166092395</v>
      </c>
      <c r="AC46" t="n">
        <v>1471.469181118032</v>
      </c>
      <c r="AD46" t="n">
        <v>1188911.500525364</v>
      </c>
      <c r="AE46" t="n">
        <v>1626721.166092395</v>
      </c>
      <c r="AF46" t="n">
        <v>1.204744333295165e-06</v>
      </c>
      <c r="AG46" t="n">
        <v>35.5859375</v>
      </c>
      <c r="AH46" t="n">
        <v>1471469.181118032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3.6568</v>
      </c>
      <c r="E47" t="n">
        <v>27.35</v>
      </c>
      <c r="F47" t="n">
        <v>23.8</v>
      </c>
      <c r="G47" t="n">
        <v>64.92</v>
      </c>
      <c r="H47" t="n">
        <v>0.9399999999999999</v>
      </c>
      <c r="I47" t="n">
        <v>22</v>
      </c>
      <c r="J47" t="n">
        <v>232.08</v>
      </c>
      <c r="K47" t="n">
        <v>56.13</v>
      </c>
      <c r="L47" t="n">
        <v>12.25</v>
      </c>
      <c r="M47" t="n">
        <v>20</v>
      </c>
      <c r="N47" t="n">
        <v>53.71</v>
      </c>
      <c r="O47" t="n">
        <v>28857.81</v>
      </c>
      <c r="P47" t="n">
        <v>343.09</v>
      </c>
      <c r="Q47" t="n">
        <v>608.8200000000001</v>
      </c>
      <c r="R47" t="n">
        <v>60.84</v>
      </c>
      <c r="S47" t="n">
        <v>46.36</v>
      </c>
      <c r="T47" t="n">
        <v>6859.47</v>
      </c>
      <c r="U47" t="n">
        <v>0.76</v>
      </c>
      <c r="V47" t="n">
        <v>0.9</v>
      </c>
      <c r="W47" t="n">
        <v>9.220000000000001</v>
      </c>
      <c r="X47" t="n">
        <v>0.43</v>
      </c>
      <c r="Y47" t="n">
        <v>1</v>
      </c>
      <c r="Z47" t="n">
        <v>10</v>
      </c>
      <c r="AA47" t="n">
        <v>1188.732557936312</v>
      </c>
      <c r="AB47" t="n">
        <v>1626.476328947665</v>
      </c>
      <c r="AC47" t="n">
        <v>1471.247710886764</v>
      </c>
      <c r="AD47" t="n">
        <v>1188732.557936312</v>
      </c>
      <c r="AE47" t="n">
        <v>1626476.328947665</v>
      </c>
      <c r="AF47" t="n">
        <v>1.204184523163526e-06</v>
      </c>
      <c r="AG47" t="n">
        <v>35.61197916666666</v>
      </c>
      <c r="AH47" t="n">
        <v>1471247.710886764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3.6661</v>
      </c>
      <c r="E48" t="n">
        <v>27.28</v>
      </c>
      <c r="F48" t="n">
        <v>23.78</v>
      </c>
      <c r="G48" t="n">
        <v>67.94</v>
      </c>
      <c r="H48" t="n">
        <v>0.96</v>
      </c>
      <c r="I48" t="n">
        <v>21</v>
      </c>
      <c r="J48" t="n">
        <v>232.51</v>
      </c>
      <c r="K48" t="n">
        <v>56.13</v>
      </c>
      <c r="L48" t="n">
        <v>12.5</v>
      </c>
      <c r="M48" t="n">
        <v>19</v>
      </c>
      <c r="N48" t="n">
        <v>53.88</v>
      </c>
      <c r="O48" t="n">
        <v>28910.45</v>
      </c>
      <c r="P48" t="n">
        <v>342.78</v>
      </c>
      <c r="Q48" t="n">
        <v>608.83</v>
      </c>
      <c r="R48" t="n">
        <v>60.21</v>
      </c>
      <c r="S48" t="n">
        <v>46.36</v>
      </c>
      <c r="T48" t="n">
        <v>6548.07</v>
      </c>
      <c r="U48" t="n">
        <v>0.77</v>
      </c>
      <c r="V48" t="n">
        <v>0.9</v>
      </c>
      <c r="W48" t="n">
        <v>9.210000000000001</v>
      </c>
      <c r="X48" t="n">
        <v>0.41</v>
      </c>
      <c r="Y48" t="n">
        <v>1</v>
      </c>
      <c r="Z48" t="n">
        <v>10</v>
      </c>
      <c r="AA48" t="n">
        <v>1186.295052156671</v>
      </c>
      <c r="AB48" t="n">
        <v>1623.141226004794</v>
      </c>
      <c r="AC48" t="n">
        <v>1468.230905487914</v>
      </c>
      <c r="AD48" t="n">
        <v>1186295.052156671</v>
      </c>
      <c r="AE48" t="n">
        <v>1623141.226004794</v>
      </c>
      <c r="AF48" t="n">
        <v>1.207247013883669e-06</v>
      </c>
      <c r="AG48" t="n">
        <v>35.52083333333334</v>
      </c>
      <c r="AH48" t="n">
        <v>1468230.905487914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3.6684</v>
      </c>
      <c r="E49" t="n">
        <v>27.26</v>
      </c>
      <c r="F49" t="n">
        <v>23.76</v>
      </c>
      <c r="G49" t="n">
        <v>67.89</v>
      </c>
      <c r="H49" t="n">
        <v>0.97</v>
      </c>
      <c r="I49" t="n">
        <v>21</v>
      </c>
      <c r="J49" t="n">
        <v>232.94</v>
      </c>
      <c r="K49" t="n">
        <v>56.13</v>
      </c>
      <c r="L49" t="n">
        <v>12.75</v>
      </c>
      <c r="M49" t="n">
        <v>19</v>
      </c>
      <c r="N49" t="n">
        <v>54.06</v>
      </c>
      <c r="O49" t="n">
        <v>28963.15</v>
      </c>
      <c r="P49" t="n">
        <v>342.14</v>
      </c>
      <c r="Q49" t="n">
        <v>608.8</v>
      </c>
      <c r="R49" t="n">
        <v>59.35</v>
      </c>
      <c r="S49" t="n">
        <v>46.36</v>
      </c>
      <c r="T49" t="n">
        <v>6119.26</v>
      </c>
      <c r="U49" t="n">
        <v>0.78</v>
      </c>
      <c r="V49" t="n">
        <v>0.9</v>
      </c>
      <c r="W49" t="n">
        <v>9.210000000000001</v>
      </c>
      <c r="X49" t="n">
        <v>0.39</v>
      </c>
      <c r="Y49" t="n">
        <v>1</v>
      </c>
      <c r="Z49" t="n">
        <v>10</v>
      </c>
      <c r="AA49" t="n">
        <v>1184.560418733634</v>
      </c>
      <c r="AB49" t="n">
        <v>1620.767824028769</v>
      </c>
      <c r="AC49" t="n">
        <v>1466.084017665391</v>
      </c>
      <c r="AD49" t="n">
        <v>1184560.418733634</v>
      </c>
      <c r="AE49" t="n">
        <v>1620767.824028769</v>
      </c>
      <c r="AF49" t="n">
        <v>1.208004404061769e-06</v>
      </c>
      <c r="AG49" t="n">
        <v>35.49479166666666</v>
      </c>
      <c r="AH49" t="n">
        <v>1466084.017665391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3.6755</v>
      </c>
      <c r="E50" t="n">
        <v>27.21</v>
      </c>
      <c r="F50" t="n">
        <v>23.75</v>
      </c>
      <c r="G50" t="n">
        <v>71.25</v>
      </c>
      <c r="H50" t="n">
        <v>0.99</v>
      </c>
      <c r="I50" t="n">
        <v>20</v>
      </c>
      <c r="J50" t="n">
        <v>233.37</v>
      </c>
      <c r="K50" t="n">
        <v>56.13</v>
      </c>
      <c r="L50" t="n">
        <v>13</v>
      </c>
      <c r="M50" t="n">
        <v>18</v>
      </c>
      <c r="N50" t="n">
        <v>54.24</v>
      </c>
      <c r="O50" t="n">
        <v>29015.91</v>
      </c>
      <c r="P50" t="n">
        <v>341.67</v>
      </c>
      <c r="Q50" t="n">
        <v>608.8</v>
      </c>
      <c r="R50" t="n">
        <v>59.18</v>
      </c>
      <c r="S50" t="n">
        <v>46.36</v>
      </c>
      <c r="T50" t="n">
        <v>6039.36</v>
      </c>
      <c r="U50" t="n">
        <v>0.78</v>
      </c>
      <c r="V50" t="n">
        <v>0.9</v>
      </c>
      <c r="W50" t="n">
        <v>9.210000000000001</v>
      </c>
      <c r="X50" t="n">
        <v>0.38</v>
      </c>
      <c r="Y50" t="n">
        <v>1</v>
      </c>
      <c r="Z50" t="n">
        <v>10</v>
      </c>
      <c r="AA50" t="n">
        <v>1182.411058415855</v>
      </c>
      <c r="AB50" t="n">
        <v>1617.8269744189</v>
      </c>
      <c r="AC50" t="n">
        <v>1463.423838614779</v>
      </c>
      <c r="AD50" t="n">
        <v>1182411.058415856</v>
      </c>
      <c r="AE50" t="n">
        <v>1617826.9744189</v>
      </c>
      <c r="AF50" t="n">
        <v>1.210342434611556e-06</v>
      </c>
      <c r="AG50" t="n">
        <v>35.4296875</v>
      </c>
      <c r="AH50" t="n">
        <v>1463423.838614779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3.6761</v>
      </c>
      <c r="E51" t="n">
        <v>27.2</v>
      </c>
      <c r="F51" t="n">
        <v>23.75</v>
      </c>
      <c r="G51" t="n">
        <v>71.23999999999999</v>
      </c>
      <c r="H51" t="n">
        <v>1.01</v>
      </c>
      <c r="I51" t="n">
        <v>20</v>
      </c>
      <c r="J51" t="n">
        <v>233.79</v>
      </c>
      <c r="K51" t="n">
        <v>56.13</v>
      </c>
      <c r="L51" t="n">
        <v>13.25</v>
      </c>
      <c r="M51" t="n">
        <v>18</v>
      </c>
      <c r="N51" t="n">
        <v>54.42</v>
      </c>
      <c r="O51" t="n">
        <v>29068.74</v>
      </c>
      <c r="P51" t="n">
        <v>341.41</v>
      </c>
      <c r="Q51" t="n">
        <v>608.87</v>
      </c>
      <c r="R51" t="n">
        <v>58.92</v>
      </c>
      <c r="S51" t="n">
        <v>46.36</v>
      </c>
      <c r="T51" t="n">
        <v>5906.87</v>
      </c>
      <c r="U51" t="n">
        <v>0.79</v>
      </c>
      <c r="V51" t="n">
        <v>0.9</v>
      </c>
      <c r="W51" t="n">
        <v>9.210000000000001</v>
      </c>
      <c r="X51" t="n">
        <v>0.37</v>
      </c>
      <c r="Y51" t="n">
        <v>1</v>
      </c>
      <c r="Z51" t="n">
        <v>10</v>
      </c>
      <c r="AA51" t="n">
        <v>1181.910845010717</v>
      </c>
      <c r="AB51" t="n">
        <v>1617.142560370132</v>
      </c>
      <c r="AC51" t="n">
        <v>1462.804744082244</v>
      </c>
      <c r="AD51" t="n">
        <v>1181910.845010717</v>
      </c>
      <c r="AE51" t="n">
        <v>1617142.560370132</v>
      </c>
      <c r="AF51" t="n">
        <v>1.210540014658017e-06</v>
      </c>
      <c r="AG51" t="n">
        <v>35.41666666666666</v>
      </c>
      <c r="AH51" t="n">
        <v>1462804.744082245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3.675</v>
      </c>
      <c r="E52" t="n">
        <v>27.21</v>
      </c>
      <c r="F52" t="n">
        <v>23.75</v>
      </c>
      <c r="G52" t="n">
        <v>71.26000000000001</v>
      </c>
      <c r="H52" t="n">
        <v>1.02</v>
      </c>
      <c r="I52" t="n">
        <v>20</v>
      </c>
      <c r="J52" t="n">
        <v>234.22</v>
      </c>
      <c r="K52" t="n">
        <v>56.13</v>
      </c>
      <c r="L52" t="n">
        <v>13.5</v>
      </c>
      <c r="M52" t="n">
        <v>18</v>
      </c>
      <c r="N52" t="n">
        <v>54.6</v>
      </c>
      <c r="O52" t="n">
        <v>29121.64</v>
      </c>
      <c r="P52" t="n">
        <v>341</v>
      </c>
      <c r="Q52" t="n">
        <v>608.79</v>
      </c>
      <c r="R52" t="n">
        <v>59.2</v>
      </c>
      <c r="S52" t="n">
        <v>46.36</v>
      </c>
      <c r="T52" t="n">
        <v>6045.63</v>
      </c>
      <c r="U52" t="n">
        <v>0.78</v>
      </c>
      <c r="V52" t="n">
        <v>0.9</v>
      </c>
      <c r="W52" t="n">
        <v>9.210000000000001</v>
      </c>
      <c r="X52" t="n">
        <v>0.38</v>
      </c>
      <c r="Y52" t="n">
        <v>1</v>
      </c>
      <c r="Z52" t="n">
        <v>10</v>
      </c>
      <c r="AA52" t="n">
        <v>1181.515047210274</v>
      </c>
      <c r="AB52" t="n">
        <v>1616.601012358198</v>
      </c>
      <c r="AC52" t="n">
        <v>1462.314880652503</v>
      </c>
      <c r="AD52" t="n">
        <v>1181515.047210274</v>
      </c>
      <c r="AE52" t="n">
        <v>1616601.012358198</v>
      </c>
      <c r="AF52" t="n">
        <v>1.210177784572839e-06</v>
      </c>
      <c r="AG52" t="n">
        <v>35.4296875</v>
      </c>
      <c r="AH52" t="n">
        <v>1462314.880652503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3.684</v>
      </c>
      <c r="E53" t="n">
        <v>27.14</v>
      </c>
      <c r="F53" t="n">
        <v>23.73</v>
      </c>
      <c r="G53" t="n">
        <v>74.93000000000001</v>
      </c>
      <c r="H53" t="n">
        <v>1.04</v>
      </c>
      <c r="I53" t="n">
        <v>19</v>
      </c>
      <c r="J53" t="n">
        <v>234.65</v>
      </c>
      <c r="K53" t="n">
        <v>56.13</v>
      </c>
      <c r="L53" t="n">
        <v>13.75</v>
      </c>
      <c r="M53" t="n">
        <v>17</v>
      </c>
      <c r="N53" t="n">
        <v>54.78</v>
      </c>
      <c r="O53" t="n">
        <v>29174.59</v>
      </c>
      <c r="P53" t="n">
        <v>340.94</v>
      </c>
      <c r="Q53" t="n">
        <v>608.84</v>
      </c>
      <c r="R53" t="n">
        <v>58.37</v>
      </c>
      <c r="S53" t="n">
        <v>46.36</v>
      </c>
      <c r="T53" t="n">
        <v>5637.99</v>
      </c>
      <c r="U53" t="n">
        <v>0.79</v>
      </c>
      <c r="V53" t="n">
        <v>0.9</v>
      </c>
      <c r="W53" t="n">
        <v>9.210000000000001</v>
      </c>
      <c r="X53" t="n">
        <v>0.36</v>
      </c>
      <c r="Y53" t="n">
        <v>1</v>
      </c>
      <c r="Z53" t="n">
        <v>10</v>
      </c>
      <c r="AA53" t="n">
        <v>1179.533934256292</v>
      </c>
      <c r="AB53" t="n">
        <v>1613.890366214025</v>
      </c>
      <c r="AC53" t="n">
        <v>1459.862934771914</v>
      </c>
      <c r="AD53" t="n">
        <v>1179533.934256292</v>
      </c>
      <c r="AE53" t="n">
        <v>1613890.366214025</v>
      </c>
      <c r="AF53" t="n">
        <v>1.213141485269752e-06</v>
      </c>
      <c r="AG53" t="n">
        <v>35.33854166666666</v>
      </c>
      <c r="AH53" t="n">
        <v>1459862.934771914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3.6832</v>
      </c>
      <c r="E54" t="n">
        <v>27.15</v>
      </c>
      <c r="F54" t="n">
        <v>23.74</v>
      </c>
      <c r="G54" t="n">
        <v>74.95</v>
      </c>
      <c r="H54" t="n">
        <v>1.06</v>
      </c>
      <c r="I54" t="n">
        <v>19</v>
      </c>
      <c r="J54" t="n">
        <v>235.08</v>
      </c>
      <c r="K54" t="n">
        <v>56.13</v>
      </c>
      <c r="L54" t="n">
        <v>14</v>
      </c>
      <c r="M54" t="n">
        <v>17</v>
      </c>
      <c r="N54" t="n">
        <v>54.96</v>
      </c>
      <c r="O54" t="n">
        <v>29227.61</v>
      </c>
      <c r="P54" t="n">
        <v>340.49</v>
      </c>
      <c r="Q54" t="n">
        <v>608.78</v>
      </c>
      <c r="R54" t="n">
        <v>58.66</v>
      </c>
      <c r="S54" t="n">
        <v>46.36</v>
      </c>
      <c r="T54" t="n">
        <v>5782.83</v>
      </c>
      <c r="U54" t="n">
        <v>0.79</v>
      </c>
      <c r="V54" t="n">
        <v>0.9</v>
      </c>
      <c r="W54" t="n">
        <v>9.210000000000001</v>
      </c>
      <c r="X54" t="n">
        <v>0.36</v>
      </c>
      <c r="Y54" t="n">
        <v>1</v>
      </c>
      <c r="Z54" t="n">
        <v>10</v>
      </c>
      <c r="AA54" t="n">
        <v>1179.106206861909</v>
      </c>
      <c r="AB54" t="n">
        <v>1613.305130723029</v>
      </c>
      <c r="AC54" t="n">
        <v>1459.333553334795</v>
      </c>
      <c r="AD54" t="n">
        <v>1179106.206861909</v>
      </c>
      <c r="AE54" t="n">
        <v>1613305.130723029</v>
      </c>
      <c r="AF54" t="n">
        <v>1.212878045207804e-06</v>
      </c>
      <c r="AG54" t="n">
        <v>35.3515625</v>
      </c>
      <c r="AH54" t="n">
        <v>1459333.553334795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3.6832</v>
      </c>
      <c r="E55" t="n">
        <v>27.15</v>
      </c>
      <c r="F55" t="n">
        <v>23.74</v>
      </c>
      <c r="G55" t="n">
        <v>74.95</v>
      </c>
      <c r="H55" t="n">
        <v>1.08</v>
      </c>
      <c r="I55" t="n">
        <v>19</v>
      </c>
      <c r="J55" t="n">
        <v>235.51</v>
      </c>
      <c r="K55" t="n">
        <v>56.13</v>
      </c>
      <c r="L55" t="n">
        <v>14.25</v>
      </c>
      <c r="M55" t="n">
        <v>17</v>
      </c>
      <c r="N55" t="n">
        <v>55.14</v>
      </c>
      <c r="O55" t="n">
        <v>29280.69</v>
      </c>
      <c r="P55" t="n">
        <v>339.48</v>
      </c>
      <c r="Q55" t="n">
        <v>608.85</v>
      </c>
      <c r="R55" t="n">
        <v>58.54</v>
      </c>
      <c r="S55" t="n">
        <v>46.36</v>
      </c>
      <c r="T55" t="n">
        <v>5720.47</v>
      </c>
      <c r="U55" t="n">
        <v>0.79</v>
      </c>
      <c r="V55" t="n">
        <v>0.9</v>
      </c>
      <c r="W55" t="n">
        <v>9.210000000000001</v>
      </c>
      <c r="X55" t="n">
        <v>0.36</v>
      </c>
      <c r="Y55" t="n">
        <v>1</v>
      </c>
      <c r="Z55" t="n">
        <v>10</v>
      </c>
      <c r="AA55" t="n">
        <v>1177.613923479896</v>
      </c>
      <c r="AB55" t="n">
        <v>1611.263322764863</v>
      </c>
      <c r="AC55" t="n">
        <v>1457.486612662461</v>
      </c>
      <c r="AD55" t="n">
        <v>1177613.923479896</v>
      </c>
      <c r="AE55" t="n">
        <v>1611263.322764863</v>
      </c>
      <c r="AF55" t="n">
        <v>1.212878045207804e-06</v>
      </c>
      <c r="AG55" t="n">
        <v>35.3515625</v>
      </c>
      <c r="AH55" t="n">
        <v>1457486.612662461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3.6924</v>
      </c>
      <c r="E56" t="n">
        <v>27.08</v>
      </c>
      <c r="F56" t="n">
        <v>23.71</v>
      </c>
      <c r="G56" t="n">
        <v>79.03</v>
      </c>
      <c r="H56" t="n">
        <v>1.09</v>
      </c>
      <c r="I56" t="n">
        <v>18</v>
      </c>
      <c r="J56" t="n">
        <v>235.94</v>
      </c>
      <c r="K56" t="n">
        <v>56.13</v>
      </c>
      <c r="L56" t="n">
        <v>14.5</v>
      </c>
      <c r="M56" t="n">
        <v>16</v>
      </c>
      <c r="N56" t="n">
        <v>55.32</v>
      </c>
      <c r="O56" t="n">
        <v>29333.84</v>
      </c>
      <c r="P56" t="n">
        <v>339.53</v>
      </c>
      <c r="Q56" t="n">
        <v>608.83</v>
      </c>
      <c r="R56" t="n">
        <v>57.78</v>
      </c>
      <c r="S56" t="n">
        <v>46.36</v>
      </c>
      <c r="T56" t="n">
        <v>5349.76</v>
      </c>
      <c r="U56" t="n">
        <v>0.8</v>
      </c>
      <c r="V56" t="n">
        <v>0.9</v>
      </c>
      <c r="W56" t="n">
        <v>9.210000000000001</v>
      </c>
      <c r="X56" t="n">
        <v>0.34</v>
      </c>
      <c r="Y56" t="n">
        <v>1</v>
      </c>
      <c r="Z56" t="n">
        <v>10</v>
      </c>
      <c r="AA56" t="n">
        <v>1175.686833407372</v>
      </c>
      <c r="AB56" t="n">
        <v>1608.626593110422</v>
      </c>
      <c r="AC56" t="n">
        <v>1455.101528785566</v>
      </c>
      <c r="AD56" t="n">
        <v>1175686.833407372</v>
      </c>
      <c r="AE56" t="n">
        <v>1608626.593110422</v>
      </c>
      <c r="AF56" t="n">
        <v>1.215907605920204e-06</v>
      </c>
      <c r="AG56" t="n">
        <v>35.26041666666666</v>
      </c>
      <c r="AH56" t="n">
        <v>1455101.528785566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3.6952</v>
      </c>
      <c r="E57" t="n">
        <v>27.06</v>
      </c>
      <c r="F57" t="n">
        <v>23.69</v>
      </c>
      <c r="G57" t="n">
        <v>78.95999999999999</v>
      </c>
      <c r="H57" t="n">
        <v>1.11</v>
      </c>
      <c r="I57" t="n">
        <v>18</v>
      </c>
      <c r="J57" t="n">
        <v>236.37</v>
      </c>
      <c r="K57" t="n">
        <v>56.13</v>
      </c>
      <c r="L57" t="n">
        <v>14.75</v>
      </c>
      <c r="M57" t="n">
        <v>16</v>
      </c>
      <c r="N57" t="n">
        <v>55.5</v>
      </c>
      <c r="O57" t="n">
        <v>29387.05</v>
      </c>
      <c r="P57" t="n">
        <v>339.03</v>
      </c>
      <c r="Q57" t="n">
        <v>608.83</v>
      </c>
      <c r="R57" t="n">
        <v>57.17</v>
      </c>
      <c r="S57" t="n">
        <v>46.36</v>
      </c>
      <c r="T57" t="n">
        <v>5040.4</v>
      </c>
      <c r="U57" t="n">
        <v>0.8100000000000001</v>
      </c>
      <c r="V57" t="n">
        <v>0.9</v>
      </c>
      <c r="W57" t="n">
        <v>9.210000000000001</v>
      </c>
      <c r="X57" t="n">
        <v>0.32</v>
      </c>
      <c r="Y57" t="n">
        <v>1</v>
      </c>
      <c r="Z57" t="n">
        <v>10</v>
      </c>
      <c r="AA57" t="n">
        <v>1174.252118905633</v>
      </c>
      <c r="AB57" t="n">
        <v>1606.663553434006</v>
      </c>
      <c r="AC57" t="n">
        <v>1453.325838860723</v>
      </c>
      <c r="AD57" t="n">
        <v>1174252.118905633</v>
      </c>
      <c r="AE57" t="n">
        <v>1606663.553434006</v>
      </c>
      <c r="AF57" t="n">
        <v>1.216829646137021e-06</v>
      </c>
      <c r="AG57" t="n">
        <v>35.234375</v>
      </c>
      <c r="AH57" t="n">
        <v>1453325.838860723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3.6934</v>
      </c>
      <c r="E58" t="n">
        <v>27.08</v>
      </c>
      <c r="F58" t="n">
        <v>23.7</v>
      </c>
      <c r="G58" t="n">
        <v>79.01000000000001</v>
      </c>
      <c r="H58" t="n">
        <v>1.13</v>
      </c>
      <c r="I58" t="n">
        <v>18</v>
      </c>
      <c r="J58" t="n">
        <v>236.81</v>
      </c>
      <c r="K58" t="n">
        <v>56.13</v>
      </c>
      <c r="L58" t="n">
        <v>15</v>
      </c>
      <c r="M58" t="n">
        <v>16</v>
      </c>
      <c r="N58" t="n">
        <v>55.68</v>
      </c>
      <c r="O58" t="n">
        <v>29440.33</v>
      </c>
      <c r="P58" t="n">
        <v>338.13</v>
      </c>
      <c r="Q58" t="n">
        <v>608.8200000000001</v>
      </c>
      <c r="R58" t="n">
        <v>57.77</v>
      </c>
      <c r="S58" t="n">
        <v>46.36</v>
      </c>
      <c r="T58" t="n">
        <v>5340.49</v>
      </c>
      <c r="U58" t="n">
        <v>0.8</v>
      </c>
      <c r="V58" t="n">
        <v>0.9</v>
      </c>
      <c r="W58" t="n">
        <v>9.199999999999999</v>
      </c>
      <c r="X58" t="n">
        <v>0.33</v>
      </c>
      <c r="Y58" t="n">
        <v>1</v>
      </c>
      <c r="Z58" t="n">
        <v>10</v>
      </c>
      <c r="AA58" t="n">
        <v>1173.350475658972</v>
      </c>
      <c r="AB58" t="n">
        <v>1605.429885366232</v>
      </c>
      <c r="AC58" t="n">
        <v>1452.209910341874</v>
      </c>
      <c r="AD58" t="n">
        <v>1173350.475658972</v>
      </c>
      <c r="AE58" t="n">
        <v>1605429.885366232</v>
      </c>
      <c r="AF58" t="n">
        <v>1.216236905997639e-06</v>
      </c>
      <c r="AG58" t="n">
        <v>35.26041666666666</v>
      </c>
      <c r="AH58" t="n">
        <v>1452209.910341874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3.7021</v>
      </c>
      <c r="E59" t="n">
        <v>27.01</v>
      </c>
      <c r="F59" t="n">
        <v>23.68</v>
      </c>
      <c r="G59" t="n">
        <v>83.58</v>
      </c>
      <c r="H59" t="n">
        <v>1.14</v>
      </c>
      <c r="I59" t="n">
        <v>17</v>
      </c>
      <c r="J59" t="n">
        <v>237.24</v>
      </c>
      <c r="K59" t="n">
        <v>56.13</v>
      </c>
      <c r="L59" t="n">
        <v>15.25</v>
      </c>
      <c r="M59" t="n">
        <v>15</v>
      </c>
      <c r="N59" t="n">
        <v>55.86</v>
      </c>
      <c r="O59" t="n">
        <v>29493.67</v>
      </c>
      <c r="P59" t="n">
        <v>337.56</v>
      </c>
      <c r="Q59" t="n">
        <v>608.8</v>
      </c>
      <c r="R59" t="n">
        <v>57</v>
      </c>
      <c r="S59" t="n">
        <v>46.36</v>
      </c>
      <c r="T59" t="n">
        <v>4964.96</v>
      </c>
      <c r="U59" t="n">
        <v>0.8100000000000001</v>
      </c>
      <c r="V59" t="n">
        <v>0.9</v>
      </c>
      <c r="W59" t="n">
        <v>9.199999999999999</v>
      </c>
      <c r="X59" t="n">
        <v>0.31</v>
      </c>
      <c r="Y59" t="n">
        <v>1</v>
      </c>
      <c r="Z59" t="n">
        <v>10</v>
      </c>
      <c r="AA59" t="n">
        <v>1170.705735271929</v>
      </c>
      <c r="AB59" t="n">
        <v>1601.811234890968</v>
      </c>
      <c r="AC59" t="n">
        <v>1448.936618789161</v>
      </c>
      <c r="AD59" t="n">
        <v>1170705.735271929</v>
      </c>
      <c r="AE59" t="n">
        <v>1601811.234890968</v>
      </c>
      <c r="AF59" t="n">
        <v>1.219101816671322e-06</v>
      </c>
      <c r="AG59" t="n">
        <v>35.16927083333334</v>
      </c>
      <c r="AH59" t="n">
        <v>1448936.618789161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3.7012</v>
      </c>
      <c r="E60" t="n">
        <v>27.02</v>
      </c>
      <c r="F60" t="n">
        <v>23.69</v>
      </c>
      <c r="G60" t="n">
        <v>83.59999999999999</v>
      </c>
      <c r="H60" t="n">
        <v>1.16</v>
      </c>
      <c r="I60" t="n">
        <v>17</v>
      </c>
      <c r="J60" t="n">
        <v>237.67</v>
      </c>
      <c r="K60" t="n">
        <v>56.13</v>
      </c>
      <c r="L60" t="n">
        <v>15.5</v>
      </c>
      <c r="M60" t="n">
        <v>15</v>
      </c>
      <c r="N60" t="n">
        <v>56.05</v>
      </c>
      <c r="O60" t="n">
        <v>29547.07</v>
      </c>
      <c r="P60" t="n">
        <v>337.98</v>
      </c>
      <c r="Q60" t="n">
        <v>608.83</v>
      </c>
      <c r="R60" t="n">
        <v>57.26</v>
      </c>
      <c r="S60" t="n">
        <v>46.36</v>
      </c>
      <c r="T60" t="n">
        <v>5093.21</v>
      </c>
      <c r="U60" t="n">
        <v>0.8100000000000001</v>
      </c>
      <c r="V60" t="n">
        <v>0.9</v>
      </c>
      <c r="W60" t="n">
        <v>9.199999999999999</v>
      </c>
      <c r="X60" t="n">
        <v>0.32</v>
      </c>
      <c r="Y60" t="n">
        <v>1</v>
      </c>
      <c r="Z60" t="n">
        <v>10</v>
      </c>
      <c r="AA60" t="n">
        <v>1171.576133935775</v>
      </c>
      <c r="AB60" t="n">
        <v>1603.002152742122</v>
      </c>
      <c r="AC60" t="n">
        <v>1450.013877112065</v>
      </c>
      <c r="AD60" t="n">
        <v>1171576.133935775</v>
      </c>
      <c r="AE60" t="n">
        <v>1603002.152742122</v>
      </c>
      <c r="AF60" t="n">
        <v>1.21880544660163e-06</v>
      </c>
      <c r="AG60" t="n">
        <v>35.18229166666666</v>
      </c>
      <c r="AH60" t="n">
        <v>1450013.877112065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3.7</v>
      </c>
      <c r="E61" t="n">
        <v>27.03</v>
      </c>
      <c r="F61" t="n">
        <v>23.7</v>
      </c>
      <c r="G61" t="n">
        <v>83.64</v>
      </c>
      <c r="H61" t="n">
        <v>1.18</v>
      </c>
      <c r="I61" t="n">
        <v>17</v>
      </c>
      <c r="J61" t="n">
        <v>238.11</v>
      </c>
      <c r="K61" t="n">
        <v>56.13</v>
      </c>
      <c r="L61" t="n">
        <v>15.75</v>
      </c>
      <c r="M61" t="n">
        <v>15</v>
      </c>
      <c r="N61" t="n">
        <v>56.23</v>
      </c>
      <c r="O61" t="n">
        <v>29600.54</v>
      </c>
      <c r="P61" t="n">
        <v>337.65</v>
      </c>
      <c r="Q61" t="n">
        <v>608.78</v>
      </c>
      <c r="R61" t="n">
        <v>57.5</v>
      </c>
      <c r="S61" t="n">
        <v>46.36</v>
      </c>
      <c r="T61" t="n">
        <v>5214.06</v>
      </c>
      <c r="U61" t="n">
        <v>0.8100000000000001</v>
      </c>
      <c r="V61" t="n">
        <v>0.9</v>
      </c>
      <c r="W61" t="n">
        <v>9.210000000000001</v>
      </c>
      <c r="X61" t="n">
        <v>0.33</v>
      </c>
      <c r="Y61" t="n">
        <v>1</v>
      </c>
      <c r="Z61" t="n">
        <v>10</v>
      </c>
      <c r="AA61" t="n">
        <v>1171.400335591579</v>
      </c>
      <c r="AB61" t="n">
        <v>1602.761617691916</v>
      </c>
      <c r="AC61" t="n">
        <v>1449.796298389458</v>
      </c>
      <c r="AD61" t="n">
        <v>1171400.335591579</v>
      </c>
      <c r="AE61" t="n">
        <v>1602761.617691916</v>
      </c>
      <c r="AF61" t="n">
        <v>1.218410286508709e-06</v>
      </c>
      <c r="AG61" t="n">
        <v>35.1953125</v>
      </c>
      <c r="AH61" t="n">
        <v>1449796.298389458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3.6994</v>
      </c>
      <c r="E62" t="n">
        <v>27.03</v>
      </c>
      <c r="F62" t="n">
        <v>23.7</v>
      </c>
      <c r="G62" t="n">
        <v>83.65000000000001</v>
      </c>
      <c r="H62" t="n">
        <v>1.19</v>
      </c>
      <c r="I62" t="n">
        <v>17</v>
      </c>
      <c r="J62" t="n">
        <v>238.54</v>
      </c>
      <c r="K62" t="n">
        <v>56.13</v>
      </c>
      <c r="L62" t="n">
        <v>16</v>
      </c>
      <c r="M62" t="n">
        <v>15</v>
      </c>
      <c r="N62" t="n">
        <v>56.41</v>
      </c>
      <c r="O62" t="n">
        <v>29654.08</v>
      </c>
      <c r="P62" t="n">
        <v>336.91</v>
      </c>
      <c r="Q62" t="n">
        <v>608.77</v>
      </c>
      <c r="R62" t="n">
        <v>57.57</v>
      </c>
      <c r="S62" t="n">
        <v>46.36</v>
      </c>
      <c r="T62" t="n">
        <v>5248.39</v>
      </c>
      <c r="U62" t="n">
        <v>0.8100000000000001</v>
      </c>
      <c r="V62" t="n">
        <v>0.9</v>
      </c>
      <c r="W62" t="n">
        <v>9.210000000000001</v>
      </c>
      <c r="X62" t="n">
        <v>0.33</v>
      </c>
      <c r="Y62" t="n">
        <v>1</v>
      </c>
      <c r="Z62" t="n">
        <v>10</v>
      </c>
      <c r="AA62" t="n">
        <v>1170.424574521669</v>
      </c>
      <c r="AB62" t="n">
        <v>1601.426538348526</v>
      </c>
      <c r="AC62" t="n">
        <v>1448.588637144805</v>
      </c>
      <c r="AD62" t="n">
        <v>1170424.574521669</v>
      </c>
      <c r="AE62" t="n">
        <v>1601426.538348526</v>
      </c>
      <c r="AF62" t="n">
        <v>1.218212706462247e-06</v>
      </c>
      <c r="AG62" t="n">
        <v>35.1953125</v>
      </c>
      <c r="AH62" t="n">
        <v>1448588.637144805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3.7095</v>
      </c>
      <c r="E63" t="n">
        <v>26.96</v>
      </c>
      <c r="F63" t="n">
        <v>23.67</v>
      </c>
      <c r="G63" t="n">
        <v>88.76000000000001</v>
      </c>
      <c r="H63" t="n">
        <v>1.21</v>
      </c>
      <c r="I63" t="n">
        <v>16</v>
      </c>
      <c r="J63" t="n">
        <v>238.97</v>
      </c>
      <c r="K63" t="n">
        <v>56.13</v>
      </c>
      <c r="L63" t="n">
        <v>16.25</v>
      </c>
      <c r="M63" t="n">
        <v>14</v>
      </c>
      <c r="N63" t="n">
        <v>56.6</v>
      </c>
      <c r="O63" t="n">
        <v>29707.68</v>
      </c>
      <c r="P63" t="n">
        <v>336.61</v>
      </c>
      <c r="Q63" t="n">
        <v>608.79</v>
      </c>
      <c r="R63" t="n">
        <v>56.55</v>
      </c>
      <c r="S63" t="n">
        <v>46.36</v>
      </c>
      <c r="T63" t="n">
        <v>4744.58</v>
      </c>
      <c r="U63" t="n">
        <v>0.82</v>
      </c>
      <c r="V63" t="n">
        <v>0.9</v>
      </c>
      <c r="W63" t="n">
        <v>9.210000000000001</v>
      </c>
      <c r="X63" t="n">
        <v>0.3</v>
      </c>
      <c r="Y63" t="n">
        <v>1</v>
      </c>
      <c r="Z63" t="n">
        <v>10</v>
      </c>
      <c r="AA63" t="n">
        <v>1167.842223546299</v>
      </c>
      <c r="AB63" t="n">
        <v>1597.89325181874</v>
      </c>
      <c r="AC63" t="n">
        <v>1445.392562522424</v>
      </c>
      <c r="AD63" t="n">
        <v>1167842.223546299</v>
      </c>
      <c r="AE63" t="n">
        <v>1597893.25181874</v>
      </c>
      <c r="AF63" t="n">
        <v>1.221538637244339e-06</v>
      </c>
      <c r="AG63" t="n">
        <v>35.10416666666666</v>
      </c>
      <c r="AH63" t="n">
        <v>1445392.562522423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3.7078</v>
      </c>
      <c r="E64" t="n">
        <v>26.97</v>
      </c>
      <c r="F64" t="n">
        <v>23.68</v>
      </c>
      <c r="G64" t="n">
        <v>88.81</v>
      </c>
      <c r="H64" t="n">
        <v>1.23</v>
      </c>
      <c r="I64" t="n">
        <v>16</v>
      </c>
      <c r="J64" t="n">
        <v>239.41</v>
      </c>
      <c r="K64" t="n">
        <v>56.13</v>
      </c>
      <c r="L64" t="n">
        <v>16.5</v>
      </c>
      <c r="M64" t="n">
        <v>14</v>
      </c>
      <c r="N64" t="n">
        <v>56.78</v>
      </c>
      <c r="O64" t="n">
        <v>29761.35</v>
      </c>
      <c r="P64" t="n">
        <v>336.79</v>
      </c>
      <c r="Q64" t="n">
        <v>608.91</v>
      </c>
      <c r="R64" t="n">
        <v>56.97</v>
      </c>
      <c r="S64" t="n">
        <v>46.36</v>
      </c>
      <c r="T64" t="n">
        <v>4954.87</v>
      </c>
      <c r="U64" t="n">
        <v>0.8100000000000001</v>
      </c>
      <c r="V64" t="n">
        <v>0.9</v>
      </c>
      <c r="W64" t="n">
        <v>9.210000000000001</v>
      </c>
      <c r="X64" t="n">
        <v>0.31</v>
      </c>
      <c r="Y64" t="n">
        <v>1</v>
      </c>
      <c r="Z64" t="n">
        <v>10</v>
      </c>
      <c r="AA64" t="n">
        <v>1168.50742958359</v>
      </c>
      <c r="AB64" t="n">
        <v>1598.803416065781</v>
      </c>
      <c r="AC64" t="n">
        <v>1446.21586197115</v>
      </c>
      <c r="AD64" t="n">
        <v>1168507.42958359</v>
      </c>
      <c r="AE64" t="n">
        <v>1598803.416065781</v>
      </c>
      <c r="AF64" t="n">
        <v>1.2209788271127e-06</v>
      </c>
      <c r="AG64" t="n">
        <v>35.1171875</v>
      </c>
      <c r="AH64" t="n">
        <v>1446215.86197115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3.7072</v>
      </c>
      <c r="E65" t="n">
        <v>26.97</v>
      </c>
      <c r="F65" t="n">
        <v>23.69</v>
      </c>
      <c r="G65" t="n">
        <v>88.81999999999999</v>
      </c>
      <c r="H65" t="n">
        <v>1.24</v>
      </c>
      <c r="I65" t="n">
        <v>16</v>
      </c>
      <c r="J65" t="n">
        <v>239.85</v>
      </c>
      <c r="K65" t="n">
        <v>56.13</v>
      </c>
      <c r="L65" t="n">
        <v>16.75</v>
      </c>
      <c r="M65" t="n">
        <v>14</v>
      </c>
      <c r="N65" t="n">
        <v>56.97</v>
      </c>
      <c r="O65" t="n">
        <v>29815.09</v>
      </c>
      <c r="P65" t="n">
        <v>336.25</v>
      </c>
      <c r="Q65" t="n">
        <v>608.83</v>
      </c>
      <c r="R65" t="n">
        <v>57.19</v>
      </c>
      <c r="S65" t="n">
        <v>46.36</v>
      </c>
      <c r="T65" t="n">
        <v>5064.56</v>
      </c>
      <c r="U65" t="n">
        <v>0.8100000000000001</v>
      </c>
      <c r="V65" t="n">
        <v>0.9</v>
      </c>
      <c r="W65" t="n">
        <v>9.199999999999999</v>
      </c>
      <c r="X65" t="n">
        <v>0.31</v>
      </c>
      <c r="Y65" t="n">
        <v>1</v>
      </c>
      <c r="Z65" t="n">
        <v>10</v>
      </c>
      <c r="AA65" t="n">
        <v>1167.910609689403</v>
      </c>
      <c r="AB65" t="n">
        <v>1597.986820756719</v>
      </c>
      <c r="AC65" t="n">
        <v>1445.477201372286</v>
      </c>
      <c r="AD65" t="n">
        <v>1167910.609689403</v>
      </c>
      <c r="AE65" t="n">
        <v>1597986.820756719</v>
      </c>
      <c r="AF65" t="n">
        <v>1.220781247066239e-06</v>
      </c>
      <c r="AG65" t="n">
        <v>35.1171875</v>
      </c>
      <c r="AH65" t="n">
        <v>1445477.201372286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3.7064</v>
      </c>
      <c r="E66" t="n">
        <v>26.98</v>
      </c>
      <c r="F66" t="n">
        <v>23.69</v>
      </c>
      <c r="G66" t="n">
        <v>88.84</v>
      </c>
      <c r="H66" t="n">
        <v>1.26</v>
      </c>
      <c r="I66" t="n">
        <v>16</v>
      </c>
      <c r="J66" t="n">
        <v>240.28</v>
      </c>
      <c r="K66" t="n">
        <v>56.13</v>
      </c>
      <c r="L66" t="n">
        <v>17</v>
      </c>
      <c r="M66" t="n">
        <v>14</v>
      </c>
      <c r="N66" t="n">
        <v>57.16</v>
      </c>
      <c r="O66" t="n">
        <v>29869.01</v>
      </c>
      <c r="P66" t="n">
        <v>335.38</v>
      </c>
      <c r="Q66" t="n">
        <v>608.8</v>
      </c>
      <c r="R66" t="n">
        <v>57.42</v>
      </c>
      <c r="S66" t="n">
        <v>46.36</v>
      </c>
      <c r="T66" t="n">
        <v>5177.37</v>
      </c>
      <c r="U66" t="n">
        <v>0.8100000000000001</v>
      </c>
      <c r="V66" t="n">
        <v>0.9</v>
      </c>
      <c r="W66" t="n">
        <v>9.199999999999999</v>
      </c>
      <c r="X66" t="n">
        <v>0.32</v>
      </c>
      <c r="Y66" t="n">
        <v>1</v>
      </c>
      <c r="Z66" t="n">
        <v>10</v>
      </c>
      <c r="AA66" t="n">
        <v>1166.782595816838</v>
      </c>
      <c r="AB66" t="n">
        <v>1596.443422411815</v>
      </c>
      <c r="AC66" t="n">
        <v>1444.081102799247</v>
      </c>
      <c r="AD66" t="n">
        <v>1166782.595816838</v>
      </c>
      <c r="AE66" t="n">
        <v>1596443.422411815</v>
      </c>
      <c r="AF66" t="n">
        <v>1.220517807004291e-06</v>
      </c>
      <c r="AG66" t="n">
        <v>35.13020833333334</v>
      </c>
      <c r="AH66" t="n">
        <v>1444081.102799247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3.7172</v>
      </c>
      <c r="E67" t="n">
        <v>26.9</v>
      </c>
      <c r="F67" t="n">
        <v>23.66</v>
      </c>
      <c r="G67" t="n">
        <v>94.62</v>
      </c>
      <c r="H67" t="n">
        <v>1.27</v>
      </c>
      <c r="I67" t="n">
        <v>15</v>
      </c>
      <c r="J67" t="n">
        <v>240.72</v>
      </c>
      <c r="K67" t="n">
        <v>56.13</v>
      </c>
      <c r="L67" t="n">
        <v>17.25</v>
      </c>
      <c r="M67" t="n">
        <v>13</v>
      </c>
      <c r="N67" t="n">
        <v>57.34</v>
      </c>
      <c r="O67" t="n">
        <v>29922.88</v>
      </c>
      <c r="P67" t="n">
        <v>335.04</v>
      </c>
      <c r="Q67" t="n">
        <v>608.84</v>
      </c>
      <c r="R67" t="n">
        <v>56.22</v>
      </c>
      <c r="S67" t="n">
        <v>46.36</v>
      </c>
      <c r="T67" t="n">
        <v>4581.4</v>
      </c>
      <c r="U67" t="n">
        <v>0.82</v>
      </c>
      <c r="V67" t="n">
        <v>0.9</v>
      </c>
      <c r="W67" t="n">
        <v>9.199999999999999</v>
      </c>
      <c r="X67" t="n">
        <v>0.28</v>
      </c>
      <c r="Y67" t="n">
        <v>1</v>
      </c>
      <c r="Z67" t="n">
        <v>10</v>
      </c>
      <c r="AA67" t="n">
        <v>1164.026821346763</v>
      </c>
      <c r="AB67" t="n">
        <v>1592.67285020567</v>
      </c>
      <c r="AC67" t="n">
        <v>1440.670388712424</v>
      </c>
      <c r="AD67" t="n">
        <v>1164026.821346763</v>
      </c>
      <c r="AE67" t="n">
        <v>1592672.85020567</v>
      </c>
      <c r="AF67" t="n">
        <v>1.224074247840587e-06</v>
      </c>
      <c r="AG67" t="n">
        <v>35.02604166666666</v>
      </c>
      <c r="AH67" t="n">
        <v>1440670.388712424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3.7185</v>
      </c>
      <c r="E68" t="n">
        <v>26.89</v>
      </c>
      <c r="F68" t="n">
        <v>23.65</v>
      </c>
      <c r="G68" t="n">
        <v>94.58</v>
      </c>
      <c r="H68" t="n">
        <v>1.29</v>
      </c>
      <c r="I68" t="n">
        <v>15</v>
      </c>
      <c r="J68" t="n">
        <v>241.16</v>
      </c>
      <c r="K68" t="n">
        <v>56.13</v>
      </c>
      <c r="L68" t="n">
        <v>17.5</v>
      </c>
      <c r="M68" t="n">
        <v>13</v>
      </c>
      <c r="N68" t="n">
        <v>57.53</v>
      </c>
      <c r="O68" t="n">
        <v>29976.82</v>
      </c>
      <c r="P68" t="n">
        <v>335.03</v>
      </c>
      <c r="Q68" t="n">
        <v>608.83</v>
      </c>
      <c r="R68" t="n">
        <v>55.83</v>
      </c>
      <c r="S68" t="n">
        <v>46.36</v>
      </c>
      <c r="T68" t="n">
        <v>4389.44</v>
      </c>
      <c r="U68" t="n">
        <v>0.83</v>
      </c>
      <c r="V68" t="n">
        <v>0.9</v>
      </c>
      <c r="W68" t="n">
        <v>9.199999999999999</v>
      </c>
      <c r="X68" t="n">
        <v>0.27</v>
      </c>
      <c r="Y68" t="n">
        <v>1</v>
      </c>
      <c r="Z68" t="n">
        <v>10</v>
      </c>
      <c r="AA68" t="n">
        <v>1163.688091038226</v>
      </c>
      <c r="AB68" t="n">
        <v>1592.209384453802</v>
      </c>
      <c r="AC68" t="n">
        <v>1440.251155481437</v>
      </c>
      <c r="AD68" t="n">
        <v>1163688.091038226</v>
      </c>
      <c r="AE68" t="n">
        <v>1592209.384453802</v>
      </c>
      <c r="AF68" t="n">
        <v>1.224502337941252e-06</v>
      </c>
      <c r="AG68" t="n">
        <v>35.01302083333334</v>
      </c>
      <c r="AH68" t="n">
        <v>1440251.155481437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3.7174</v>
      </c>
      <c r="E69" t="n">
        <v>26.9</v>
      </c>
      <c r="F69" t="n">
        <v>23.65</v>
      </c>
      <c r="G69" t="n">
        <v>94.62</v>
      </c>
      <c r="H69" t="n">
        <v>1.31</v>
      </c>
      <c r="I69" t="n">
        <v>15</v>
      </c>
      <c r="J69" t="n">
        <v>241.59</v>
      </c>
      <c r="K69" t="n">
        <v>56.13</v>
      </c>
      <c r="L69" t="n">
        <v>17.75</v>
      </c>
      <c r="M69" t="n">
        <v>13</v>
      </c>
      <c r="N69" t="n">
        <v>57.72</v>
      </c>
      <c r="O69" t="n">
        <v>30030.83</v>
      </c>
      <c r="P69" t="n">
        <v>335.07</v>
      </c>
      <c r="Q69" t="n">
        <v>608.79</v>
      </c>
      <c r="R69" t="n">
        <v>56.17</v>
      </c>
      <c r="S69" t="n">
        <v>46.36</v>
      </c>
      <c r="T69" t="n">
        <v>4557.29</v>
      </c>
      <c r="U69" t="n">
        <v>0.83</v>
      </c>
      <c r="V69" t="n">
        <v>0.9</v>
      </c>
      <c r="W69" t="n">
        <v>9.199999999999999</v>
      </c>
      <c r="X69" t="n">
        <v>0.28</v>
      </c>
      <c r="Y69" t="n">
        <v>1</v>
      </c>
      <c r="Z69" t="n">
        <v>10</v>
      </c>
      <c r="AA69" t="n">
        <v>1163.950177283755</v>
      </c>
      <c r="AB69" t="n">
        <v>1592.567982417365</v>
      </c>
      <c r="AC69" t="n">
        <v>1440.575529358653</v>
      </c>
      <c r="AD69" t="n">
        <v>1163950.177283756</v>
      </c>
      <c r="AE69" t="n">
        <v>1592567.982417365</v>
      </c>
      <c r="AF69" t="n">
        <v>1.224140107856074e-06</v>
      </c>
      <c r="AG69" t="n">
        <v>35.02604166666666</v>
      </c>
      <c r="AH69" t="n">
        <v>1440575.529358653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3.7166</v>
      </c>
      <c r="E70" t="n">
        <v>26.91</v>
      </c>
      <c r="F70" t="n">
        <v>23.66</v>
      </c>
      <c r="G70" t="n">
        <v>94.64</v>
      </c>
      <c r="H70" t="n">
        <v>1.32</v>
      </c>
      <c r="I70" t="n">
        <v>15</v>
      </c>
      <c r="J70" t="n">
        <v>242.03</v>
      </c>
      <c r="K70" t="n">
        <v>56.13</v>
      </c>
      <c r="L70" t="n">
        <v>18</v>
      </c>
      <c r="M70" t="n">
        <v>13</v>
      </c>
      <c r="N70" t="n">
        <v>57.91</v>
      </c>
      <c r="O70" t="n">
        <v>30084.9</v>
      </c>
      <c r="P70" t="n">
        <v>334.31</v>
      </c>
      <c r="Q70" t="n">
        <v>608.8200000000001</v>
      </c>
      <c r="R70" t="n">
        <v>56.33</v>
      </c>
      <c r="S70" t="n">
        <v>46.36</v>
      </c>
      <c r="T70" t="n">
        <v>4635.88</v>
      </c>
      <c r="U70" t="n">
        <v>0.82</v>
      </c>
      <c r="V70" t="n">
        <v>0.9</v>
      </c>
      <c r="W70" t="n">
        <v>9.199999999999999</v>
      </c>
      <c r="X70" t="n">
        <v>0.29</v>
      </c>
      <c r="Y70" t="n">
        <v>1</v>
      </c>
      <c r="Z70" t="n">
        <v>10</v>
      </c>
      <c r="AA70" t="n">
        <v>1163.069027926728</v>
      </c>
      <c r="AB70" t="n">
        <v>1591.362354993514</v>
      </c>
      <c r="AC70" t="n">
        <v>1439.484965324025</v>
      </c>
      <c r="AD70" t="n">
        <v>1163069.027926728</v>
      </c>
      <c r="AE70" t="n">
        <v>1591362.354993514</v>
      </c>
      <c r="AF70" t="n">
        <v>1.223876667794126e-06</v>
      </c>
      <c r="AG70" t="n">
        <v>35.0390625</v>
      </c>
      <c r="AH70" t="n">
        <v>1439484.965324025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3.7182</v>
      </c>
      <c r="E71" t="n">
        <v>26.9</v>
      </c>
      <c r="F71" t="n">
        <v>23.65</v>
      </c>
      <c r="G71" t="n">
        <v>94.59999999999999</v>
      </c>
      <c r="H71" t="n">
        <v>1.34</v>
      </c>
      <c r="I71" t="n">
        <v>15</v>
      </c>
      <c r="J71" t="n">
        <v>242.47</v>
      </c>
      <c r="K71" t="n">
        <v>56.13</v>
      </c>
      <c r="L71" t="n">
        <v>18.25</v>
      </c>
      <c r="M71" t="n">
        <v>13</v>
      </c>
      <c r="N71" t="n">
        <v>58.1</v>
      </c>
      <c r="O71" t="n">
        <v>30139.04</v>
      </c>
      <c r="P71" t="n">
        <v>333.15</v>
      </c>
      <c r="Q71" t="n">
        <v>608.8099999999999</v>
      </c>
      <c r="R71" t="n">
        <v>56.1</v>
      </c>
      <c r="S71" t="n">
        <v>46.36</v>
      </c>
      <c r="T71" t="n">
        <v>4521.31</v>
      </c>
      <c r="U71" t="n">
        <v>0.83</v>
      </c>
      <c r="V71" t="n">
        <v>0.9</v>
      </c>
      <c r="W71" t="n">
        <v>9.199999999999999</v>
      </c>
      <c r="X71" t="n">
        <v>0.28</v>
      </c>
      <c r="Y71" t="n">
        <v>1</v>
      </c>
      <c r="Z71" t="n">
        <v>10</v>
      </c>
      <c r="AA71" t="n">
        <v>1160.992018648229</v>
      </c>
      <c r="AB71" t="n">
        <v>1588.52049926749</v>
      </c>
      <c r="AC71" t="n">
        <v>1436.914332319923</v>
      </c>
      <c r="AD71" t="n">
        <v>1160992.018648229</v>
      </c>
      <c r="AE71" t="n">
        <v>1588520.49926749</v>
      </c>
      <c r="AF71" t="n">
        <v>1.224403547918021e-06</v>
      </c>
      <c r="AG71" t="n">
        <v>35.02604166666666</v>
      </c>
      <c r="AH71" t="n">
        <v>1436914.332319923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3.7267</v>
      </c>
      <c r="E72" t="n">
        <v>26.83</v>
      </c>
      <c r="F72" t="n">
        <v>23.63</v>
      </c>
      <c r="G72" t="n">
        <v>101.27</v>
      </c>
      <c r="H72" t="n">
        <v>1.35</v>
      </c>
      <c r="I72" t="n">
        <v>14</v>
      </c>
      <c r="J72" t="n">
        <v>242.91</v>
      </c>
      <c r="K72" t="n">
        <v>56.13</v>
      </c>
      <c r="L72" t="n">
        <v>18.5</v>
      </c>
      <c r="M72" t="n">
        <v>12</v>
      </c>
      <c r="N72" t="n">
        <v>58.28</v>
      </c>
      <c r="O72" t="n">
        <v>30193.25</v>
      </c>
      <c r="P72" t="n">
        <v>333</v>
      </c>
      <c r="Q72" t="n">
        <v>608.8</v>
      </c>
      <c r="R72" t="n">
        <v>55.28</v>
      </c>
      <c r="S72" t="n">
        <v>46.36</v>
      </c>
      <c r="T72" t="n">
        <v>4120.03</v>
      </c>
      <c r="U72" t="n">
        <v>0.84</v>
      </c>
      <c r="V72" t="n">
        <v>0.9</v>
      </c>
      <c r="W72" t="n">
        <v>9.199999999999999</v>
      </c>
      <c r="X72" t="n">
        <v>0.26</v>
      </c>
      <c r="Y72" t="n">
        <v>1</v>
      </c>
      <c r="Z72" t="n">
        <v>10</v>
      </c>
      <c r="AA72" t="n">
        <v>1150.312060828185</v>
      </c>
      <c r="AB72" t="n">
        <v>1573.90770981162</v>
      </c>
      <c r="AC72" t="n">
        <v>1423.696166980543</v>
      </c>
      <c r="AD72" t="n">
        <v>1150312.060828185</v>
      </c>
      <c r="AE72" t="n">
        <v>1573907.70981162</v>
      </c>
      <c r="AF72" t="n">
        <v>1.227202598576217e-06</v>
      </c>
      <c r="AG72" t="n">
        <v>34.93489583333334</v>
      </c>
      <c r="AH72" t="n">
        <v>1423696.166980543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3.7272</v>
      </c>
      <c r="E73" t="n">
        <v>26.83</v>
      </c>
      <c r="F73" t="n">
        <v>23.63</v>
      </c>
      <c r="G73" t="n">
        <v>101.25</v>
      </c>
      <c r="H73" t="n">
        <v>1.37</v>
      </c>
      <c r="I73" t="n">
        <v>14</v>
      </c>
      <c r="J73" t="n">
        <v>243.35</v>
      </c>
      <c r="K73" t="n">
        <v>56.13</v>
      </c>
      <c r="L73" t="n">
        <v>18.75</v>
      </c>
      <c r="M73" t="n">
        <v>12</v>
      </c>
      <c r="N73" t="n">
        <v>58.47</v>
      </c>
      <c r="O73" t="n">
        <v>30247.53</v>
      </c>
      <c r="P73" t="n">
        <v>333.28</v>
      </c>
      <c r="Q73" t="n">
        <v>608.8</v>
      </c>
      <c r="R73" t="n">
        <v>55.26</v>
      </c>
      <c r="S73" t="n">
        <v>46.36</v>
      </c>
      <c r="T73" t="n">
        <v>4109.04</v>
      </c>
      <c r="U73" t="n">
        <v>0.84</v>
      </c>
      <c r="V73" t="n">
        <v>0.9</v>
      </c>
      <c r="W73" t="n">
        <v>9.199999999999999</v>
      </c>
      <c r="X73" t="n">
        <v>0.25</v>
      </c>
      <c r="Y73" t="n">
        <v>1</v>
      </c>
      <c r="Z73" t="n">
        <v>10</v>
      </c>
      <c r="AA73" t="n">
        <v>1150.629232172853</v>
      </c>
      <c r="AB73" t="n">
        <v>1574.341677638007</v>
      </c>
      <c r="AC73" t="n">
        <v>1424.088717526657</v>
      </c>
      <c r="AD73" t="n">
        <v>1150629.232172853</v>
      </c>
      <c r="AE73" t="n">
        <v>1574341.677638007</v>
      </c>
      <c r="AF73" t="n">
        <v>1.227367248614935e-06</v>
      </c>
      <c r="AG73" t="n">
        <v>34.93489583333334</v>
      </c>
      <c r="AH73" t="n">
        <v>1424088.717526657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3.7288</v>
      </c>
      <c r="E74" t="n">
        <v>26.82</v>
      </c>
      <c r="F74" t="n">
        <v>23.61</v>
      </c>
      <c r="G74" t="n">
        <v>101.21</v>
      </c>
      <c r="H74" t="n">
        <v>1.39</v>
      </c>
      <c r="I74" t="n">
        <v>14</v>
      </c>
      <c r="J74" t="n">
        <v>243.79</v>
      </c>
      <c r="K74" t="n">
        <v>56.13</v>
      </c>
      <c r="L74" t="n">
        <v>19</v>
      </c>
      <c r="M74" t="n">
        <v>12</v>
      </c>
      <c r="N74" t="n">
        <v>58.67</v>
      </c>
      <c r="O74" t="n">
        <v>30301.87</v>
      </c>
      <c r="P74" t="n">
        <v>332.94</v>
      </c>
      <c r="Q74" t="n">
        <v>608.75</v>
      </c>
      <c r="R74" t="n">
        <v>54.88</v>
      </c>
      <c r="S74" t="n">
        <v>46.36</v>
      </c>
      <c r="T74" t="n">
        <v>3919.63</v>
      </c>
      <c r="U74" t="n">
        <v>0.84</v>
      </c>
      <c r="V74" t="n">
        <v>0.9</v>
      </c>
      <c r="W74" t="n">
        <v>9.199999999999999</v>
      </c>
      <c r="X74" t="n">
        <v>0.24</v>
      </c>
      <c r="Y74" t="n">
        <v>1</v>
      </c>
      <c r="Z74" t="n">
        <v>10</v>
      </c>
      <c r="AA74" t="n">
        <v>1149.67317644736</v>
      </c>
      <c r="AB74" t="n">
        <v>1573.033560016185</v>
      </c>
      <c r="AC74" t="n">
        <v>1422.905444814708</v>
      </c>
      <c r="AD74" t="n">
        <v>1149673.17644736</v>
      </c>
      <c r="AE74" t="n">
        <v>1573033.560016185</v>
      </c>
      <c r="AF74" t="n">
        <v>1.22789412873883e-06</v>
      </c>
      <c r="AG74" t="n">
        <v>34.921875</v>
      </c>
      <c r="AH74" t="n">
        <v>1422905.444814708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3.7281</v>
      </c>
      <c r="E75" t="n">
        <v>26.82</v>
      </c>
      <c r="F75" t="n">
        <v>23.62</v>
      </c>
      <c r="G75" t="n">
        <v>101.23</v>
      </c>
      <c r="H75" t="n">
        <v>1.4</v>
      </c>
      <c r="I75" t="n">
        <v>14</v>
      </c>
      <c r="J75" t="n">
        <v>244.23</v>
      </c>
      <c r="K75" t="n">
        <v>56.13</v>
      </c>
      <c r="L75" t="n">
        <v>19.25</v>
      </c>
      <c r="M75" t="n">
        <v>12</v>
      </c>
      <c r="N75" t="n">
        <v>58.86</v>
      </c>
      <c r="O75" t="n">
        <v>30356.29</v>
      </c>
      <c r="P75" t="n">
        <v>332.33</v>
      </c>
      <c r="Q75" t="n">
        <v>608.83</v>
      </c>
      <c r="R75" t="n">
        <v>55.01</v>
      </c>
      <c r="S75" t="n">
        <v>46.36</v>
      </c>
      <c r="T75" t="n">
        <v>3981.83</v>
      </c>
      <c r="U75" t="n">
        <v>0.84</v>
      </c>
      <c r="V75" t="n">
        <v>0.9</v>
      </c>
      <c r="W75" t="n">
        <v>9.199999999999999</v>
      </c>
      <c r="X75" t="n">
        <v>0.25</v>
      </c>
      <c r="Y75" t="n">
        <v>1</v>
      </c>
      <c r="Z75" t="n">
        <v>10</v>
      </c>
      <c r="AA75" t="n">
        <v>1148.994204366048</v>
      </c>
      <c r="AB75" t="n">
        <v>1572.1045604604</v>
      </c>
      <c r="AC75" t="n">
        <v>1422.065107672667</v>
      </c>
      <c r="AD75" t="n">
        <v>1148994.204366048</v>
      </c>
      <c r="AE75" t="n">
        <v>1572104.5604604</v>
      </c>
      <c r="AF75" t="n">
        <v>1.227663618684626e-06</v>
      </c>
      <c r="AG75" t="n">
        <v>34.921875</v>
      </c>
      <c r="AH75" t="n">
        <v>1422065.107672667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3.7255</v>
      </c>
      <c r="E76" t="n">
        <v>26.84</v>
      </c>
      <c r="F76" t="n">
        <v>23.64</v>
      </c>
      <c r="G76" t="n">
        <v>101.31</v>
      </c>
      <c r="H76" t="n">
        <v>1.42</v>
      </c>
      <c r="I76" t="n">
        <v>14</v>
      </c>
      <c r="J76" t="n">
        <v>244.68</v>
      </c>
      <c r="K76" t="n">
        <v>56.13</v>
      </c>
      <c r="L76" t="n">
        <v>19.5</v>
      </c>
      <c r="M76" t="n">
        <v>12</v>
      </c>
      <c r="N76" t="n">
        <v>59.05</v>
      </c>
      <c r="O76" t="n">
        <v>30410.77</v>
      </c>
      <c r="P76" t="n">
        <v>331.98</v>
      </c>
      <c r="Q76" t="n">
        <v>608.79</v>
      </c>
      <c r="R76" t="n">
        <v>55.59</v>
      </c>
      <c r="S76" t="n">
        <v>46.36</v>
      </c>
      <c r="T76" t="n">
        <v>4275.01</v>
      </c>
      <c r="U76" t="n">
        <v>0.83</v>
      </c>
      <c r="V76" t="n">
        <v>0.9</v>
      </c>
      <c r="W76" t="n">
        <v>9.199999999999999</v>
      </c>
      <c r="X76" t="n">
        <v>0.27</v>
      </c>
      <c r="Y76" t="n">
        <v>1</v>
      </c>
      <c r="Z76" t="n">
        <v>10</v>
      </c>
      <c r="AA76" t="n">
        <v>1149.12552365282</v>
      </c>
      <c r="AB76" t="n">
        <v>1572.284237301959</v>
      </c>
      <c r="AC76" t="n">
        <v>1422.227636408646</v>
      </c>
      <c r="AD76" t="n">
        <v>1149125.52365282</v>
      </c>
      <c r="AE76" t="n">
        <v>1572284.237301959</v>
      </c>
      <c r="AF76" t="n">
        <v>1.226807438483295e-06</v>
      </c>
      <c r="AG76" t="n">
        <v>34.94791666666666</v>
      </c>
      <c r="AH76" t="n">
        <v>1422227.636408646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3.7356</v>
      </c>
      <c r="E77" t="n">
        <v>26.77</v>
      </c>
      <c r="F77" t="n">
        <v>23.61</v>
      </c>
      <c r="G77" t="n">
        <v>108.96</v>
      </c>
      <c r="H77" t="n">
        <v>1.43</v>
      </c>
      <c r="I77" t="n">
        <v>13</v>
      </c>
      <c r="J77" t="n">
        <v>245.12</v>
      </c>
      <c r="K77" t="n">
        <v>56.13</v>
      </c>
      <c r="L77" t="n">
        <v>19.75</v>
      </c>
      <c r="M77" t="n">
        <v>11</v>
      </c>
      <c r="N77" t="n">
        <v>59.24</v>
      </c>
      <c r="O77" t="n">
        <v>30465.32</v>
      </c>
      <c r="P77" t="n">
        <v>330.89</v>
      </c>
      <c r="Q77" t="n">
        <v>608.8099999999999</v>
      </c>
      <c r="R77" t="n">
        <v>54.71</v>
      </c>
      <c r="S77" t="n">
        <v>46.36</v>
      </c>
      <c r="T77" t="n">
        <v>3836.22</v>
      </c>
      <c r="U77" t="n">
        <v>0.85</v>
      </c>
      <c r="V77" t="n">
        <v>0.9</v>
      </c>
      <c r="W77" t="n">
        <v>9.199999999999999</v>
      </c>
      <c r="X77" t="n">
        <v>0.24</v>
      </c>
      <c r="Y77" t="n">
        <v>1</v>
      </c>
      <c r="Z77" t="n">
        <v>10</v>
      </c>
      <c r="AA77" t="n">
        <v>1145.444335355181</v>
      </c>
      <c r="AB77" t="n">
        <v>1567.247473070564</v>
      </c>
      <c r="AC77" t="n">
        <v>1417.671573886352</v>
      </c>
      <c r="AD77" t="n">
        <v>1145444.335355181</v>
      </c>
      <c r="AE77" t="n">
        <v>1567247.473070564</v>
      </c>
      <c r="AF77" t="n">
        <v>1.230133369265387e-06</v>
      </c>
      <c r="AG77" t="n">
        <v>34.85677083333334</v>
      </c>
      <c r="AH77" t="n">
        <v>1417671.573886352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3.7351</v>
      </c>
      <c r="E78" t="n">
        <v>26.77</v>
      </c>
      <c r="F78" t="n">
        <v>23.61</v>
      </c>
      <c r="G78" t="n">
        <v>108.97</v>
      </c>
      <c r="H78" t="n">
        <v>1.45</v>
      </c>
      <c r="I78" t="n">
        <v>13</v>
      </c>
      <c r="J78" t="n">
        <v>245.56</v>
      </c>
      <c r="K78" t="n">
        <v>56.13</v>
      </c>
      <c r="L78" t="n">
        <v>20</v>
      </c>
      <c r="M78" t="n">
        <v>11</v>
      </c>
      <c r="N78" t="n">
        <v>59.43</v>
      </c>
      <c r="O78" t="n">
        <v>30519.94</v>
      </c>
      <c r="P78" t="n">
        <v>331.46</v>
      </c>
      <c r="Q78" t="n">
        <v>608.8200000000001</v>
      </c>
      <c r="R78" t="n">
        <v>54.86</v>
      </c>
      <c r="S78" t="n">
        <v>46.36</v>
      </c>
      <c r="T78" t="n">
        <v>3914.79</v>
      </c>
      <c r="U78" t="n">
        <v>0.84</v>
      </c>
      <c r="V78" t="n">
        <v>0.9</v>
      </c>
      <c r="W78" t="n">
        <v>9.199999999999999</v>
      </c>
      <c r="X78" t="n">
        <v>0.24</v>
      </c>
      <c r="Y78" t="n">
        <v>1</v>
      </c>
      <c r="Z78" t="n">
        <v>10</v>
      </c>
      <c r="AA78" t="n">
        <v>1146.365614540031</v>
      </c>
      <c r="AB78" t="n">
        <v>1568.508007895244</v>
      </c>
      <c r="AC78" t="n">
        <v>1418.811805036536</v>
      </c>
      <c r="AD78" t="n">
        <v>1146365.614540031</v>
      </c>
      <c r="AE78" t="n">
        <v>1568508.007895244</v>
      </c>
      <c r="AF78" t="n">
        <v>1.229968719226669e-06</v>
      </c>
      <c r="AG78" t="n">
        <v>34.85677083333334</v>
      </c>
      <c r="AH78" t="n">
        <v>1418811.805036536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3.7346</v>
      </c>
      <c r="E79" t="n">
        <v>26.78</v>
      </c>
      <c r="F79" t="n">
        <v>23.61</v>
      </c>
      <c r="G79" t="n">
        <v>108.99</v>
      </c>
      <c r="H79" t="n">
        <v>1.46</v>
      </c>
      <c r="I79" t="n">
        <v>13</v>
      </c>
      <c r="J79" t="n">
        <v>246</v>
      </c>
      <c r="K79" t="n">
        <v>56.13</v>
      </c>
      <c r="L79" t="n">
        <v>20.25</v>
      </c>
      <c r="M79" t="n">
        <v>11</v>
      </c>
      <c r="N79" t="n">
        <v>59.63</v>
      </c>
      <c r="O79" t="n">
        <v>30574.64</v>
      </c>
      <c r="P79" t="n">
        <v>331.25</v>
      </c>
      <c r="Q79" t="n">
        <v>608.8200000000001</v>
      </c>
      <c r="R79" t="n">
        <v>54.91</v>
      </c>
      <c r="S79" t="n">
        <v>46.36</v>
      </c>
      <c r="T79" t="n">
        <v>3937.48</v>
      </c>
      <c r="U79" t="n">
        <v>0.84</v>
      </c>
      <c r="V79" t="n">
        <v>0.9</v>
      </c>
      <c r="W79" t="n">
        <v>9.199999999999999</v>
      </c>
      <c r="X79" t="n">
        <v>0.24</v>
      </c>
      <c r="Y79" t="n">
        <v>1</v>
      </c>
      <c r="Z79" t="n">
        <v>10</v>
      </c>
      <c r="AA79" t="n">
        <v>1146.150545413671</v>
      </c>
      <c r="AB79" t="n">
        <v>1568.213740828379</v>
      </c>
      <c r="AC79" t="n">
        <v>1418.545622405526</v>
      </c>
      <c r="AD79" t="n">
        <v>1146150.545413671</v>
      </c>
      <c r="AE79" t="n">
        <v>1568213.740828379</v>
      </c>
      <c r="AF79" t="n">
        <v>1.229804069187952e-06</v>
      </c>
      <c r="AG79" t="n">
        <v>34.86979166666666</v>
      </c>
      <c r="AH79" t="n">
        <v>1418545.622405526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3.7351</v>
      </c>
      <c r="E80" t="n">
        <v>26.77</v>
      </c>
      <c r="F80" t="n">
        <v>23.61</v>
      </c>
      <c r="G80" t="n">
        <v>108.98</v>
      </c>
      <c r="H80" t="n">
        <v>1.48</v>
      </c>
      <c r="I80" t="n">
        <v>13</v>
      </c>
      <c r="J80" t="n">
        <v>246.45</v>
      </c>
      <c r="K80" t="n">
        <v>56.13</v>
      </c>
      <c r="L80" t="n">
        <v>20.5</v>
      </c>
      <c r="M80" t="n">
        <v>11</v>
      </c>
      <c r="N80" t="n">
        <v>59.82</v>
      </c>
      <c r="O80" t="n">
        <v>30629.4</v>
      </c>
      <c r="P80" t="n">
        <v>330.84</v>
      </c>
      <c r="Q80" t="n">
        <v>608.84</v>
      </c>
      <c r="R80" t="n">
        <v>54.75</v>
      </c>
      <c r="S80" t="n">
        <v>46.36</v>
      </c>
      <c r="T80" t="n">
        <v>3858.75</v>
      </c>
      <c r="U80" t="n">
        <v>0.85</v>
      </c>
      <c r="V80" t="n">
        <v>0.9</v>
      </c>
      <c r="W80" t="n">
        <v>9.199999999999999</v>
      </c>
      <c r="X80" t="n">
        <v>0.24</v>
      </c>
      <c r="Y80" t="n">
        <v>1</v>
      </c>
      <c r="Z80" t="n">
        <v>10</v>
      </c>
      <c r="AA80" t="n">
        <v>1145.46228817353</v>
      </c>
      <c r="AB80" t="n">
        <v>1567.272036908652</v>
      </c>
      <c r="AC80" t="n">
        <v>1417.693793386209</v>
      </c>
      <c r="AD80" t="n">
        <v>1145462.28817353</v>
      </c>
      <c r="AE80" t="n">
        <v>1567272.036908652</v>
      </c>
      <c r="AF80" t="n">
        <v>1.229968719226669e-06</v>
      </c>
      <c r="AG80" t="n">
        <v>34.85677083333334</v>
      </c>
      <c r="AH80" t="n">
        <v>1417693.793386209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3.7355</v>
      </c>
      <c r="E81" t="n">
        <v>26.77</v>
      </c>
      <c r="F81" t="n">
        <v>23.61</v>
      </c>
      <c r="G81" t="n">
        <v>108.96</v>
      </c>
      <c r="H81" t="n">
        <v>1.49</v>
      </c>
      <c r="I81" t="n">
        <v>13</v>
      </c>
      <c r="J81" t="n">
        <v>246.89</v>
      </c>
      <c r="K81" t="n">
        <v>56.13</v>
      </c>
      <c r="L81" t="n">
        <v>20.75</v>
      </c>
      <c r="M81" t="n">
        <v>11</v>
      </c>
      <c r="N81" t="n">
        <v>60.02</v>
      </c>
      <c r="O81" t="n">
        <v>30684.23</v>
      </c>
      <c r="P81" t="n">
        <v>330.67</v>
      </c>
      <c r="Q81" t="n">
        <v>608.75</v>
      </c>
      <c r="R81" t="n">
        <v>54.7</v>
      </c>
      <c r="S81" t="n">
        <v>46.36</v>
      </c>
      <c r="T81" t="n">
        <v>3832.12</v>
      </c>
      <c r="U81" t="n">
        <v>0.85</v>
      </c>
      <c r="V81" t="n">
        <v>0.9</v>
      </c>
      <c r="W81" t="n">
        <v>9.199999999999999</v>
      </c>
      <c r="X81" t="n">
        <v>0.24</v>
      </c>
      <c r="Y81" t="n">
        <v>1</v>
      </c>
      <c r="Z81" t="n">
        <v>10</v>
      </c>
      <c r="AA81" t="n">
        <v>1145.14199291516</v>
      </c>
      <c r="AB81" t="n">
        <v>1566.83379480572</v>
      </c>
      <c r="AC81" t="n">
        <v>1417.297376494504</v>
      </c>
      <c r="AD81" t="n">
        <v>1145141.99291516</v>
      </c>
      <c r="AE81" t="n">
        <v>1566833.79480572</v>
      </c>
      <c r="AF81" t="n">
        <v>1.230100439257643e-06</v>
      </c>
      <c r="AG81" t="n">
        <v>34.85677083333334</v>
      </c>
      <c r="AH81" t="n">
        <v>1417297.376494504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3.7349</v>
      </c>
      <c r="E82" t="n">
        <v>26.77</v>
      </c>
      <c r="F82" t="n">
        <v>23.61</v>
      </c>
      <c r="G82" t="n">
        <v>108.98</v>
      </c>
      <c r="H82" t="n">
        <v>1.51</v>
      </c>
      <c r="I82" t="n">
        <v>13</v>
      </c>
      <c r="J82" t="n">
        <v>247.34</v>
      </c>
      <c r="K82" t="n">
        <v>56.13</v>
      </c>
      <c r="L82" t="n">
        <v>21</v>
      </c>
      <c r="M82" t="n">
        <v>11</v>
      </c>
      <c r="N82" t="n">
        <v>60.21</v>
      </c>
      <c r="O82" t="n">
        <v>30739.14</v>
      </c>
      <c r="P82" t="n">
        <v>329.78</v>
      </c>
      <c r="Q82" t="n">
        <v>608.76</v>
      </c>
      <c r="R82" t="n">
        <v>54.96</v>
      </c>
      <c r="S82" t="n">
        <v>46.36</v>
      </c>
      <c r="T82" t="n">
        <v>3963.04</v>
      </c>
      <c r="U82" t="n">
        <v>0.84</v>
      </c>
      <c r="V82" t="n">
        <v>0.9</v>
      </c>
      <c r="W82" t="n">
        <v>9.199999999999999</v>
      </c>
      <c r="X82" t="n">
        <v>0.24</v>
      </c>
      <c r="Y82" t="n">
        <v>1</v>
      </c>
      <c r="Z82" t="n">
        <v>10</v>
      </c>
      <c r="AA82" t="n">
        <v>1143.954132375424</v>
      </c>
      <c r="AB82" t="n">
        <v>1565.208511610545</v>
      </c>
      <c r="AC82" t="n">
        <v>1415.827208046377</v>
      </c>
      <c r="AD82" t="n">
        <v>1143954.132375424</v>
      </c>
      <c r="AE82" t="n">
        <v>1565208.511610545</v>
      </c>
      <c r="AF82" t="n">
        <v>1.229902859211182e-06</v>
      </c>
      <c r="AG82" t="n">
        <v>34.85677083333334</v>
      </c>
      <c r="AH82" t="n">
        <v>1415827.208046377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3.7354</v>
      </c>
      <c r="E83" t="n">
        <v>26.77</v>
      </c>
      <c r="F83" t="n">
        <v>23.61</v>
      </c>
      <c r="G83" t="n">
        <v>108.97</v>
      </c>
      <c r="H83" t="n">
        <v>1.53</v>
      </c>
      <c r="I83" t="n">
        <v>13</v>
      </c>
      <c r="J83" t="n">
        <v>247.78</v>
      </c>
      <c r="K83" t="n">
        <v>56.13</v>
      </c>
      <c r="L83" t="n">
        <v>21.25</v>
      </c>
      <c r="M83" t="n">
        <v>11</v>
      </c>
      <c r="N83" t="n">
        <v>60.41</v>
      </c>
      <c r="O83" t="n">
        <v>30794.11</v>
      </c>
      <c r="P83" t="n">
        <v>329.03</v>
      </c>
      <c r="Q83" t="n">
        <v>608.84</v>
      </c>
      <c r="R83" t="n">
        <v>54.83</v>
      </c>
      <c r="S83" t="n">
        <v>46.36</v>
      </c>
      <c r="T83" t="n">
        <v>3897.99</v>
      </c>
      <c r="U83" t="n">
        <v>0.85</v>
      </c>
      <c r="V83" t="n">
        <v>0.9</v>
      </c>
      <c r="W83" t="n">
        <v>9.199999999999999</v>
      </c>
      <c r="X83" t="n">
        <v>0.24</v>
      </c>
      <c r="Y83" t="n">
        <v>1</v>
      </c>
      <c r="Z83" t="n">
        <v>10</v>
      </c>
      <c r="AA83" t="n">
        <v>1142.770891671914</v>
      </c>
      <c r="AB83" t="n">
        <v>1563.589549479106</v>
      </c>
      <c r="AC83" t="n">
        <v>1414.362757388535</v>
      </c>
      <c r="AD83" t="n">
        <v>1142770.891671914</v>
      </c>
      <c r="AE83" t="n">
        <v>1563589.549479106</v>
      </c>
      <c r="AF83" t="n">
        <v>1.2300675092499e-06</v>
      </c>
      <c r="AG83" t="n">
        <v>34.85677083333334</v>
      </c>
      <c r="AH83" t="n">
        <v>1414362.757388535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3.7448</v>
      </c>
      <c r="E84" t="n">
        <v>26.7</v>
      </c>
      <c r="F84" t="n">
        <v>23.58</v>
      </c>
      <c r="G84" t="n">
        <v>117.92</v>
      </c>
      <c r="H84" t="n">
        <v>1.54</v>
      </c>
      <c r="I84" t="n">
        <v>12</v>
      </c>
      <c r="J84" t="n">
        <v>248.23</v>
      </c>
      <c r="K84" t="n">
        <v>56.13</v>
      </c>
      <c r="L84" t="n">
        <v>21.5</v>
      </c>
      <c r="M84" t="n">
        <v>10</v>
      </c>
      <c r="N84" t="n">
        <v>60.6</v>
      </c>
      <c r="O84" t="n">
        <v>30849.16</v>
      </c>
      <c r="P84" t="n">
        <v>328.24</v>
      </c>
      <c r="Q84" t="n">
        <v>608.75</v>
      </c>
      <c r="R84" t="n">
        <v>53.89</v>
      </c>
      <c r="S84" t="n">
        <v>46.36</v>
      </c>
      <c r="T84" t="n">
        <v>3433.76</v>
      </c>
      <c r="U84" t="n">
        <v>0.86</v>
      </c>
      <c r="V84" t="n">
        <v>0.9</v>
      </c>
      <c r="W84" t="n">
        <v>9.199999999999999</v>
      </c>
      <c r="X84" t="n">
        <v>0.21</v>
      </c>
      <c r="Y84" t="n">
        <v>1</v>
      </c>
      <c r="Z84" t="n">
        <v>10</v>
      </c>
      <c r="AA84" t="n">
        <v>1139.678140613937</v>
      </c>
      <c r="AB84" t="n">
        <v>1559.357911039036</v>
      </c>
      <c r="AC84" t="n">
        <v>1410.534980582043</v>
      </c>
      <c r="AD84" t="n">
        <v>1139678.140613937</v>
      </c>
      <c r="AE84" t="n">
        <v>1559357.911039036</v>
      </c>
      <c r="AF84" t="n">
        <v>1.233162929977787e-06</v>
      </c>
      <c r="AG84" t="n">
        <v>34.765625</v>
      </c>
      <c r="AH84" t="n">
        <v>1410534.980582043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3.7441</v>
      </c>
      <c r="E85" t="n">
        <v>26.71</v>
      </c>
      <c r="F85" t="n">
        <v>23.59</v>
      </c>
      <c r="G85" t="n">
        <v>117.95</v>
      </c>
      <c r="H85" t="n">
        <v>1.56</v>
      </c>
      <c r="I85" t="n">
        <v>12</v>
      </c>
      <c r="J85" t="n">
        <v>248.68</v>
      </c>
      <c r="K85" t="n">
        <v>56.13</v>
      </c>
      <c r="L85" t="n">
        <v>21.75</v>
      </c>
      <c r="M85" t="n">
        <v>10</v>
      </c>
      <c r="N85" t="n">
        <v>60.8</v>
      </c>
      <c r="O85" t="n">
        <v>30904.28</v>
      </c>
      <c r="P85" t="n">
        <v>328.68</v>
      </c>
      <c r="Q85" t="n">
        <v>608.84</v>
      </c>
      <c r="R85" t="n">
        <v>54.19</v>
      </c>
      <c r="S85" t="n">
        <v>46.36</v>
      </c>
      <c r="T85" t="n">
        <v>3583.68</v>
      </c>
      <c r="U85" t="n">
        <v>0.86</v>
      </c>
      <c r="V85" t="n">
        <v>0.9</v>
      </c>
      <c r="W85" t="n">
        <v>9.199999999999999</v>
      </c>
      <c r="X85" t="n">
        <v>0.22</v>
      </c>
      <c r="Y85" t="n">
        <v>1</v>
      </c>
      <c r="Z85" t="n">
        <v>10</v>
      </c>
      <c r="AA85" t="n">
        <v>1140.526350905831</v>
      </c>
      <c r="AB85" t="n">
        <v>1560.518469780803</v>
      </c>
      <c r="AC85" t="n">
        <v>1411.58477722635</v>
      </c>
      <c r="AD85" t="n">
        <v>1140526.350905831</v>
      </c>
      <c r="AE85" t="n">
        <v>1560518.469780803</v>
      </c>
      <c r="AF85" t="n">
        <v>1.232932419923583e-06</v>
      </c>
      <c r="AG85" t="n">
        <v>34.77864583333334</v>
      </c>
      <c r="AH85" t="n">
        <v>1411584.77722635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3.7436</v>
      </c>
      <c r="E86" t="n">
        <v>26.71</v>
      </c>
      <c r="F86" t="n">
        <v>23.59</v>
      </c>
      <c r="G86" t="n">
        <v>117.96</v>
      </c>
      <c r="H86" t="n">
        <v>1.57</v>
      </c>
      <c r="I86" t="n">
        <v>12</v>
      </c>
      <c r="J86" t="n">
        <v>249.12</v>
      </c>
      <c r="K86" t="n">
        <v>56.13</v>
      </c>
      <c r="L86" t="n">
        <v>22</v>
      </c>
      <c r="M86" t="n">
        <v>10</v>
      </c>
      <c r="N86" t="n">
        <v>61</v>
      </c>
      <c r="O86" t="n">
        <v>30959.46</v>
      </c>
      <c r="P86" t="n">
        <v>328.59</v>
      </c>
      <c r="Q86" t="n">
        <v>608.77</v>
      </c>
      <c r="R86" t="n">
        <v>54.32</v>
      </c>
      <c r="S86" t="n">
        <v>46.36</v>
      </c>
      <c r="T86" t="n">
        <v>3646.2</v>
      </c>
      <c r="U86" t="n">
        <v>0.85</v>
      </c>
      <c r="V86" t="n">
        <v>0.9</v>
      </c>
      <c r="W86" t="n">
        <v>9.199999999999999</v>
      </c>
      <c r="X86" t="n">
        <v>0.22</v>
      </c>
      <c r="Y86" t="n">
        <v>1</v>
      </c>
      <c r="Z86" t="n">
        <v>10</v>
      </c>
      <c r="AA86" t="n">
        <v>1140.485459314026</v>
      </c>
      <c r="AB86" t="n">
        <v>1560.462520100884</v>
      </c>
      <c r="AC86" t="n">
        <v>1411.534167305357</v>
      </c>
      <c r="AD86" t="n">
        <v>1140485.459314025</v>
      </c>
      <c r="AE86" t="n">
        <v>1560462.520100884</v>
      </c>
      <c r="AF86" t="n">
        <v>1.232767769884865e-06</v>
      </c>
      <c r="AG86" t="n">
        <v>34.77864583333334</v>
      </c>
      <c r="AH86" t="n">
        <v>1411534.167305357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3.7441</v>
      </c>
      <c r="E87" t="n">
        <v>26.71</v>
      </c>
      <c r="F87" t="n">
        <v>23.59</v>
      </c>
      <c r="G87" t="n">
        <v>117.95</v>
      </c>
      <c r="H87" t="n">
        <v>1.59</v>
      </c>
      <c r="I87" t="n">
        <v>12</v>
      </c>
      <c r="J87" t="n">
        <v>249.57</v>
      </c>
      <c r="K87" t="n">
        <v>56.13</v>
      </c>
      <c r="L87" t="n">
        <v>22.25</v>
      </c>
      <c r="M87" t="n">
        <v>10</v>
      </c>
      <c r="N87" t="n">
        <v>61.2</v>
      </c>
      <c r="O87" t="n">
        <v>31014.73</v>
      </c>
      <c r="P87" t="n">
        <v>328.37</v>
      </c>
      <c r="Q87" t="n">
        <v>608.8099999999999</v>
      </c>
      <c r="R87" t="n">
        <v>54.24</v>
      </c>
      <c r="S87" t="n">
        <v>46.36</v>
      </c>
      <c r="T87" t="n">
        <v>3608.48</v>
      </c>
      <c r="U87" t="n">
        <v>0.85</v>
      </c>
      <c r="V87" t="n">
        <v>0.9</v>
      </c>
      <c r="W87" t="n">
        <v>9.19</v>
      </c>
      <c r="X87" t="n">
        <v>0.22</v>
      </c>
      <c r="Y87" t="n">
        <v>1</v>
      </c>
      <c r="Z87" t="n">
        <v>10</v>
      </c>
      <c r="AA87" t="n">
        <v>1140.075773422389</v>
      </c>
      <c r="AB87" t="n">
        <v>1559.901969789881</v>
      </c>
      <c r="AC87" t="n">
        <v>1411.027115129299</v>
      </c>
      <c r="AD87" t="n">
        <v>1140075.773422389</v>
      </c>
      <c r="AE87" t="n">
        <v>1559901.969789881</v>
      </c>
      <c r="AF87" t="n">
        <v>1.232932419923583e-06</v>
      </c>
      <c r="AG87" t="n">
        <v>34.77864583333334</v>
      </c>
      <c r="AH87" t="n">
        <v>1411027.115129299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3.7425</v>
      </c>
      <c r="E88" t="n">
        <v>26.72</v>
      </c>
      <c r="F88" t="n">
        <v>23.6</v>
      </c>
      <c r="G88" t="n">
        <v>118</v>
      </c>
      <c r="H88" t="n">
        <v>1.6</v>
      </c>
      <c r="I88" t="n">
        <v>12</v>
      </c>
      <c r="J88" t="n">
        <v>250.02</v>
      </c>
      <c r="K88" t="n">
        <v>56.13</v>
      </c>
      <c r="L88" t="n">
        <v>22.5</v>
      </c>
      <c r="M88" t="n">
        <v>10</v>
      </c>
      <c r="N88" t="n">
        <v>61.39</v>
      </c>
      <c r="O88" t="n">
        <v>31070.06</v>
      </c>
      <c r="P88" t="n">
        <v>328.53</v>
      </c>
      <c r="Q88" t="n">
        <v>608.78</v>
      </c>
      <c r="R88" t="n">
        <v>54.51</v>
      </c>
      <c r="S88" t="n">
        <v>46.36</v>
      </c>
      <c r="T88" t="n">
        <v>3741.37</v>
      </c>
      <c r="U88" t="n">
        <v>0.85</v>
      </c>
      <c r="V88" t="n">
        <v>0.9</v>
      </c>
      <c r="W88" t="n">
        <v>9.199999999999999</v>
      </c>
      <c r="X88" t="n">
        <v>0.23</v>
      </c>
      <c r="Y88" t="n">
        <v>1</v>
      </c>
      <c r="Z88" t="n">
        <v>10</v>
      </c>
      <c r="AA88" t="n">
        <v>1140.679102398383</v>
      </c>
      <c r="AB88" t="n">
        <v>1560.727471111832</v>
      </c>
      <c r="AC88" t="n">
        <v>1411.773831763681</v>
      </c>
      <c r="AD88" t="n">
        <v>1140679.102398383</v>
      </c>
      <c r="AE88" t="n">
        <v>1560727.471111832</v>
      </c>
      <c r="AF88" t="n">
        <v>1.232405539799687e-06</v>
      </c>
      <c r="AG88" t="n">
        <v>34.79166666666666</v>
      </c>
      <c r="AH88" t="n">
        <v>1411773.831763681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3.7426</v>
      </c>
      <c r="E89" t="n">
        <v>26.72</v>
      </c>
      <c r="F89" t="n">
        <v>23.6</v>
      </c>
      <c r="G89" t="n">
        <v>118</v>
      </c>
      <c r="H89" t="n">
        <v>1.62</v>
      </c>
      <c r="I89" t="n">
        <v>12</v>
      </c>
      <c r="J89" t="n">
        <v>250.47</v>
      </c>
      <c r="K89" t="n">
        <v>56.13</v>
      </c>
      <c r="L89" t="n">
        <v>22.75</v>
      </c>
      <c r="M89" t="n">
        <v>10</v>
      </c>
      <c r="N89" t="n">
        <v>61.59</v>
      </c>
      <c r="O89" t="n">
        <v>31125.47</v>
      </c>
      <c r="P89" t="n">
        <v>327.94</v>
      </c>
      <c r="Q89" t="n">
        <v>608.8200000000001</v>
      </c>
      <c r="R89" t="n">
        <v>54.42</v>
      </c>
      <c r="S89" t="n">
        <v>46.36</v>
      </c>
      <c r="T89" t="n">
        <v>3695.57</v>
      </c>
      <c r="U89" t="n">
        <v>0.85</v>
      </c>
      <c r="V89" t="n">
        <v>0.9</v>
      </c>
      <c r="W89" t="n">
        <v>9.199999999999999</v>
      </c>
      <c r="X89" t="n">
        <v>0.23</v>
      </c>
      <c r="Y89" t="n">
        <v>1</v>
      </c>
      <c r="Z89" t="n">
        <v>10</v>
      </c>
      <c r="AA89" t="n">
        <v>1139.803211378439</v>
      </c>
      <c r="AB89" t="n">
        <v>1559.52903837676</v>
      </c>
      <c r="AC89" t="n">
        <v>1410.689775766833</v>
      </c>
      <c r="AD89" t="n">
        <v>1139803.211378439</v>
      </c>
      <c r="AE89" t="n">
        <v>1559529.03837676</v>
      </c>
      <c r="AF89" t="n">
        <v>1.23243846980743e-06</v>
      </c>
      <c r="AG89" t="n">
        <v>34.79166666666666</v>
      </c>
      <c r="AH89" t="n">
        <v>1410689.775766833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3.7425</v>
      </c>
      <c r="E90" t="n">
        <v>26.72</v>
      </c>
      <c r="F90" t="n">
        <v>23.6</v>
      </c>
      <c r="G90" t="n">
        <v>118</v>
      </c>
      <c r="H90" t="n">
        <v>1.63</v>
      </c>
      <c r="I90" t="n">
        <v>12</v>
      </c>
      <c r="J90" t="n">
        <v>250.92</v>
      </c>
      <c r="K90" t="n">
        <v>56.13</v>
      </c>
      <c r="L90" t="n">
        <v>23</v>
      </c>
      <c r="M90" t="n">
        <v>10</v>
      </c>
      <c r="N90" t="n">
        <v>61.79</v>
      </c>
      <c r="O90" t="n">
        <v>31180.95</v>
      </c>
      <c r="P90" t="n">
        <v>327.23</v>
      </c>
      <c r="Q90" t="n">
        <v>608.77</v>
      </c>
      <c r="R90" t="n">
        <v>54.63</v>
      </c>
      <c r="S90" t="n">
        <v>46.36</v>
      </c>
      <c r="T90" t="n">
        <v>3804.19</v>
      </c>
      <c r="U90" t="n">
        <v>0.85</v>
      </c>
      <c r="V90" t="n">
        <v>0.9</v>
      </c>
      <c r="W90" t="n">
        <v>9.199999999999999</v>
      </c>
      <c r="X90" t="n">
        <v>0.23</v>
      </c>
      <c r="Y90" t="n">
        <v>1</v>
      </c>
      <c r="Z90" t="n">
        <v>10</v>
      </c>
      <c r="AA90" t="n">
        <v>1138.788776109259</v>
      </c>
      <c r="AB90" t="n">
        <v>1558.141043287742</v>
      </c>
      <c r="AC90" t="n">
        <v>1409.434248981049</v>
      </c>
      <c r="AD90" t="n">
        <v>1138788.776109259</v>
      </c>
      <c r="AE90" t="n">
        <v>1558141.043287742</v>
      </c>
      <c r="AF90" t="n">
        <v>1.232405539799687e-06</v>
      </c>
      <c r="AG90" t="n">
        <v>34.79166666666666</v>
      </c>
      <c r="AH90" t="n">
        <v>1409434.248981049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3.7414</v>
      </c>
      <c r="E91" t="n">
        <v>26.73</v>
      </c>
      <c r="F91" t="n">
        <v>23.61</v>
      </c>
      <c r="G91" t="n">
        <v>118.04</v>
      </c>
      <c r="H91" t="n">
        <v>1.65</v>
      </c>
      <c r="I91" t="n">
        <v>12</v>
      </c>
      <c r="J91" t="n">
        <v>251.37</v>
      </c>
      <c r="K91" t="n">
        <v>56.13</v>
      </c>
      <c r="L91" t="n">
        <v>23.25</v>
      </c>
      <c r="M91" t="n">
        <v>10</v>
      </c>
      <c r="N91" t="n">
        <v>61.99</v>
      </c>
      <c r="O91" t="n">
        <v>31236.5</v>
      </c>
      <c r="P91" t="n">
        <v>326.35</v>
      </c>
      <c r="Q91" t="n">
        <v>608.8099999999999</v>
      </c>
      <c r="R91" t="n">
        <v>54.53</v>
      </c>
      <c r="S91" t="n">
        <v>46.36</v>
      </c>
      <c r="T91" t="n">
        <v>3752.57</v>
      </c>
      <c r="U91" t="n">
        <v>0.85</v>
      </c>
      <c r="V91" t="n">
        <v>0.9</v>
      </c>
      <c r="W91" t="n">
        <v>9.210000000000001</v>
      </c>
      <c r="X91" t="n">
        <v>0.24</v>
      </c>
      <c r="Y91" t="n">
        <v>1</v>
      </c>
      <c r="Z91" t="n">
        <v>10</v>
      </c>
      <c r="AA91" t="n">
        <v>1137.789267066328</v>
      </c>
      <c r="AB91" t="n">
        <v>1556.773470919977</v>
      </c>
      <c r="AC91" t="n">
        <v>1408.197195800663</v>
      </c>
      <c r="AD91" t="n">
        <v>1137789.267066328</v>
      </c>
      <c r="AE91" t="n">
        <v>1556773.470919977</v>
      </c>
      <c r="AF91" t="n">
        <v>1.232043309714509e-06</v>
      </c>
      <c r="AG91" t="n">
        <v>34.8046875</v>
      </c>
      <c r="AH91" t="n">
        <v>1408197.195800663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3.7538</v>
      </c>
      <c r="E92" t="n">
        <v>26.64</v>
      </c>
      <c r="F92" t="n">
        <v>23.56</v>
      </c>
      <c r="G92" t="n">
        <v>128.52</v>
      </c>
      <c r="H92" t="n">
        <v>1.66</v>
      </c>
      <c r="I92" t="n">
        <v>11</v>
      </c>
      <c r="J92" t="n">
        <v>251.82</v>
      </c>
      <c r="K92" t="n">
        <v>56.13</v>
      </c>
      <c r="L92" t="n">
        <v>23.5</v>
      </c>
      <c r="M92" t="n">
        <v>9</v>
      </c>
      <c r="N92" t="n">
        <v>62.19</v>
      </c>
      <c r="O92" t="n">
        <v>31292.13</v>
      </c>
      <c r="P92" t="n">
        <v>325.81</v>
      </c>
      <c r="Q92" t="n">
        <v>608.77</v>
      </c>
      <c r="R92" t="n">
        <v>53.39</v>
      </c>
      <c r="S92" t="n">
        <v>46.36</v>
      </c>
      <c r="T92" t="n">
        <v>3185.67</v>
      </c>
      <c r="U92" t="n">
        <v>0.87</v>
      </c>
      <c r="V92" t="n">
        <v>0.9</v>
      </c>
      <c r="W92" t="n">
        <v>9.19</v>
      </c>
      <c r="X92" t="n">
        <v>0.19</v>
      </c>
      <c r="Y92" t="n">
        <v>1</v>
      </c>
      <c r="Z92" t="n">
        <v>10</v>
      </c>
      <c r="AA92" t="n">
        <v>1134.377401573755</v>
      </c>
      <c r="AB92" t="n">
        <v>1552.105206032157</v>
      </c>
      <c r="AC92" t="n">
        <v>1403.974463561785</v>
      </c>
      <c r="AD92" t="n">
        <v>1134377.401573755</v>
      </c>
      <c r="AE92" t="n">
        <v>1552105.206032157</v>
      </c>
      <c r="AF92" t="n">
        <v>1.2361266306747e-06</v>
      </c>
      <c r="AG92" t="n">
        <v>34.6875</v>
      </c>
      <c r="AH92" t="n">
        <v>1403974.463561785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3.7518</v>
      </c>
      <c r="E93" t="n">
        <v>26.65</v>
      </c>
      <c r="F93" t="n">
        <v>23.58</v>
      </c>
      <c r="G93" t="n">
        <v>128.6</v>
      </c>
      <c r="H93" t="n">
        <v>1.67</v>
      </c>
      <c r="I93" t="n">
        <v>11</v>
      </c>
      <c r="J93" t="n">
        <v>252.27</v>
      </c>
      <c r="K93" t="n">
        <v>56.13</v>
      </c>
      <c r="L93" t="n">
        <v>23.75</v>
      </c>
      <c r="M93" t="n">
        <v>9</v>
      </c>
      <c r="N93" t="n">
        <v>62.4</v>
      </c>
      <c r="O93" t="n">
        <v>31347.83</v>
      </c>
      <c r="P93" t="n">
        <v>326.24</v>
      </c>
      <c r="Q93" t="n">
        <v>608.85</v>
      </c>
      <c r="R93" t="n">
        <v>53.64</v>
      </c>
      <c r="S93" t="n">
        <v>46.36</v>
      </c>
      <c r="T93" t="n">
        <v>3312.86</v>
      </c>
      <c r="U93" t="n">
        <v>0.86</v>
      </c>
      <c r="V93" t="n">
        <v>0.9</v>
      </c>
      <c r="W93" t="n">
        <v>9.199999999999999</v>
      </c>
      <c r="X93" t="n">
        <v>0.21</v>
      </c>
      <c r="Y93" t="n">
        <v>1</v>
      </c>
      <c r="Z93" t="n">
        <v>10</v>
      </c>
      <c r="AA93" t="n">
        <v>1135.522347988251</v>
      </c>
      <c r="AB93" t="n">
        <v>1553.671772227941</v>
      </c>
      <c r="AC93" t="n">
        <v>1405.391518878534</v>
      </c>
      <c r="AD93" t="n">
        <v>1135522.347988251</v>
      </c>
      <c r="AE93" t="n">
        <v>1553671.772227941</v>
      </c>
      <c r="AF93" t="n">
        <v>1.23546803051983e-06</v>
      </c>
      <c r="AG93" t="n">
        <v>34.70052083333334</v>
      </c>
      <c r="AH93" t="n">
        <v>1405391.518878534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3.7523</v>
      </c>
      <c r="E94" t="n">
        <v>26.65</v>
      </c>
      <c r="F94" t="n">
        <v>23.57</v>
      </c>
      <c r="G94" t="n">
        <v>128.58</v>
      </c>
      <c r="H94" t="n">
        <v>1.69</v>
      </c>
      <c r="I94" t="n">
        <v>11</v>
      </c>
      <c r="J94" t="n">
        <v>252.73</v>
      </c>
      <c r="K94" t="n">
        <v>56.13</v>
      </c>
      <c r="L94" t="n">
        <v>24</v>
      </c>
      <c r="M94" t="n">
        <v>9</v>
      </c>
      <c r="N94" t="n">
        <v>62.6</v>
      </c>
      <c r="O94" t="n">
        <v>31403.6</v>
      </c>
      <c r="P94" t="n">
        <v>326.29</v>
      </c>
      <c r="Q94" t="n">
        <v>608.79</v>
      </c>
      <c r="R94" t="n">
        <v>53.7</v>
      </c>
      <c r="S94" t="n">
        <v>46.36</v>
      </c>
      <c r="T94" t="n">
        <v>3340.12</v>
      </c>
      <c r="U94" t="n">
        <v>0.86</v>
      </c>
      <c r="V94" t="n">
        <v>0.9</v>
      </c>
      <c r="W94" t="n">
        <v>9.199999999999999</v>
      </c>
      <c r="X94" t="n">
        <v>0.2</v>
      </c>
      <c r="Y94" t="n">
        <v>1</v>
      </c>
      <c r="Z94" t="n">
        <v>10</v>
      </c>
      <c r="AA94" t="n">
        <v>1135.423038658336</v>
      </c>
      <c r="AB94" t="n">
        <v>1553.535892821533</v>
      </c>
      <c r="AC94" t="n">
        <v>1405.268607611965</v>
      </c>
      <c r="AD94" t="n">
        <v>1135423.038658336</v>
      </c>
      <c r="AE94" t="n">
        <v>1553535.892821533</v>
      </c>
      <c r="AF94" t="n">
        <v>1.235632680558548e-06</v>
      </c>
      <c r="AG94" t="n">
        <v>34.70052083333334</v>
      </c>
      <c r="AH94" t="n">
        <v>1405268.607611965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3.7533</v>
      </c>
      <c r="E95" t="n">
        <v>26.64</v>
      </c>
      <c r="F95" t="n">
        <v>23.57</v>
      </c>
      <c r="G95" t="n">
        <v>128.54</v>
      </c>
      <c r="H95" t="n">
        <v>1.7</v>
      </c>
      <c r="I95" t="n">
        <v>11</v>
      </c>
      <c r="J95" t="n">
        <v>253.18</v>
      </c>
      <c r="K95" t="n">
        <v>56.13</v>
      </c>
      <c r="L95" t="n">
        <v>24.25</v>
      </c>
      <c r="M95" t="n">
        <v>9</v>
      </c>
      <c r="N95" t="n">
        <v>62.8</v>
      </c>
      <c r="O95" t="n">
        <v>31459.45</v>
      </c>
      <c r="P95" t="n">
        <v>326</v>
      </c>
      <c r="Q95" t="n">
        <v>608.8200000000001</v>
      </c>
      <c r="R95" t="n">
        <v>53.42</v>
      </c>
      <c r="S95" t="n">
        <v>46.36</v>
      </c>
      <c r="T95" t="n">
        <v>3203.92</v>
      </c>
      <c r="U95" t="n">
        <v>0.87</v>
      </c>
      <c r="V95" t="n">
        <v>0.9</v>
      </c>
      <c r="W95" t="n">
        <v>9.199999999999999</v>
      </c>
      <c r="X95" t="n">
        <v>0.19</v>
      </c>
      <c r="Y95" t="n">
        <v>1</v>
      </c>
      <c r="Z95" t="n">
        <v>10</v>
      </c>
      <c r="AA95" t="n">
        <v>1134.824511045821</v>
      </c>
      <c r="AB95" t="n">
        <v>1552.716960936915</v>
      </c>
      <c r="AC95" t="n">
        <v>1404.527833437037</v>
      </c>
      <c r="AD95" t="n">
        <v>1134824.511045821</v>
      </c>
      <c r="AE95" t="n">
        <v>1552716.960936915</v>
      </c>
      <c r="AF95" t="n">
        <v>1.235961980635982e-06</v>
      </c>
      <c r="AG95" t="n">
        <v>34.6875</v>
      </c>
      <c r="AH95" t="n">
        <v>1404527.833437037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3.7533</v>
      </c>
      <c r="E96" t="n">
        <v>26.64</v>
      </c>
      <c r="F96" t="n">
        <v>23.57</v>
      </c>
      <c r="G96" t="n">
        <v>128.54</v>
      </c>
      <c r="H96" t="n">
        <v>1.72</v>
      </c>
      <c r="I96" t="n">
        <v>11</v>
      </c>
      <c r="J96" t="n">
        <v>253.63</v>
      </c>
      <c r="K96" t="n">
        <v>56.13</v>
      </c>
      <c r="L96" t="n">
        <v>24.5</v>
      </c>
      <c r="M96" t="n">
        <v>9</v>
      </c>
      <c r="N96" t="n">
        <v>63</v>
      </c>
      <c r="O96" t="n">
        <v>31515.37</v>
      </c>
      <c r="P96" t="n">
        <v>325.64</v>
      </c>
      <c r="Q96" t="n">
        <v>608.76</v>
      </c>
      <c r="R96" t="n">
        <v>53.46</v>
      </c>
      <c r="S96" t="n">
        <v>46.36</v>
      </c>
      <c r="T96" t="n">
        <v>3224.16</v>
      </c>
      <c r="U96" t="n">
        <v>0.87</v>
      </c>
      <c r="V96" t="n">
        <v>0.9</v>
      </c>
      <c r="W96" t="n">
        <v>9.199999999999999</v>
      </c>
      <c r="X96" t="n">
        <v>0.2</v>
      </c>
      <c r="Y96" t="n">
        <v>1</v>
      </c>
      <c r="Z96" t="n">
        <v>10</v>
      </c>
      <c r="AA96" t="n">
        <v>1134.30254235584</v>
      </c>
      <c r="AB96" t="n">
        <v>1552.00278034765</v>
      </c>
      <c r="AC96" t="n">
        <v>1403.881813240852</v>
      </c>
      <c r="AD96" t="n">
        <v>1134302.54235584</v>
      </c>
      <c r="AE96" t="n">
        <v>1552002.78034765</v>
      </c>
      <c r="AF96" t="n">
        <v>1.235961980635982e-06</v>
      </c>
      <c r="AG96" t="n">
        <v>34.6875</v>
      </c>
      <c r="AH96" t="n">
        <v>1403881.813240852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3.753</v>
      </c>
      <c r="E97" t="n">
        <v>26.65</v>
      </c>
      <c r="F97" t="n">
        <v>23.57</v>
      </c>
      <c r="G97" t="n">
        <v>128.55</v>
      </c>
      <c r="H97" t="n">
        <v>1.73</v>
      </c>
      <c r="I97" t="n">
        <v>11</v>
      </c>
      <c r="J97" t="n">
        <v>254.09</v>
      </c>
      <c r="K97" t="n">
        <v>56.13</v>
      </c>
      <c r="L97" t="n">
        <v>24.75</v>
      </c>
      <c r="M97" t="n">
        <v>9</v>
      </c>
      <c r="N97" t="n">
        <v>63.21</v>
      </c>
      <c r="O97" t="n">
        <v>31571.37</v>
      </c>
      <c r="P97" t="n">
        <v>324.82</v>
      </c>
      <c r="Q97" t="n">
        <v>608.78</v>
      </c>
      <c r="R97" t="n">
        <v>53.54</v>
      </c>
      <c r="S97" t="n">
        <v>46.36</v>
      </c>
      <c r="T97" t="n">
        <v>3260.38</v>
      </c>
      <c r="U97" t="n">
        <v>0.87</v>
      </c>
      <c r="V97" t="n">
        <v>0.9</v>
      </c>
      <c r="W97" t="n">
        <v>9.19</v>
      </c>
      <c r="X97" t="n">
        <v>0.2</v>
      </c>
      <c r="Y97" t="n">
        <v>1</v>
      </c>
      <c r="Z97" t="n">
        <v>10</v>
      </c>
      <c r="AA97" t="n">
        <v>1133.166849186987</v>
      </c>
      <c r="AB97" t="n">
        <v>1550.448874850778</v>
      </c>
      <c r="AC97" t="n">
        <v>1402.476210303682</v>
      </c>
      <c r="AD97" t="n">
        <v>1133166.849186987</v>
      </c>
      <c r="AE97" t="n">
        <v>1550448.874850778</v>
      </c>
      <c r="AF97" t="n">
        <v>1.235863190612752e-06</v>
      </c>
      <c r="AG97" t="n">
        <v>34.70052083333334</v>
      </c>
      <c r="AH97" t="n">
        <v>1402476.210303682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3.7524</v>
      </c>
      <c r="E98" t="n">
        <v>26.65</v>
      </c>
      <c r="F98" t="n">
        <v>23.57</v>
      </c>
      <c r="G98" t="n">
        <v>128.58</v>
      </c>
      <c r="H98" t="n">
        <v>1.75</v>
      </c>
      <c r="I98" t="n">
        <v>11</v>
      </c>
      <c r="J98" t="n">
        <v>254.54</v>
      </c>
      <c r="K98" t="n">
        <v>56.13</v>
      </c>
      <c r="L98" t="n">
        <v>25</v>
      </c>
      <c r="M98" t="n">
        <v>9</v>
      </c>
      <c r="N98" t="n">
        <v>63.41</v>
      </c>
      <c r="O98" t="n">
        <v>31627.44</v>
      </c>
      <c r="P98" t="n">
        <v>324.47</v>
      </c>
      <c r="Q98" t="n">
        <v>608.8200000000001</v>
      </c>
      <c r="R98" t="n">
        <v>53.64</v>
      </c>
      <c r="S98" t="n">
        <v>46.36</v>
      </c>
      <c r="T98" t="n">
        <v>3314</v>
      </c>
      <c r="U98" t="n">
        <v>0.86</v>
      </c>
      <c r="V98" t="n">
        <v>0.9</v>
      </c>
      <c r="W98" t="n">
        <v>9.199999999999999</v>
      </c>
      <c r="X98" t="n">
        <v>0.2</v>
      </c>
      <c r="Y98" t="n">
        <v>1</v>
      </c>
      <c r="Z98" t="n">
        <v>10</v>
      </c>
      <c r="AA98" t="n">
        <v>1132.765754476951</v>
      </c>
      <c r="AB98" t="n">
        <v>1549.900079373457</v>
      </c>
      <c r="AC98" t="n">
        <v>1401.979791096478</v>
      </c>
      <c r="AD98" t="n">
        <v>1132765.754476951</v>
      </c>
      <c r="AE98" t="n">
        <v>1549900.079373457</v>
      </c>
      <c r="AF98" t="n">
        <v>1.235665610566291e-06</v>
      </c>
      <c r="AG98" t="n">
        <v>34.70052083333334</v>
      </c>
      <c r="AH98" t="n">
        <v>1401979.791096478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3.7534</v>
      </c>
      <c r="E99" t="n">
        <v>26.64</v>
      </c>
      <c r="F99" t="n">
        <v>23.57</v>
      </c>
      <c r="G99" t="n">
        <v>128.54</v>
      </c>
      <c r="H99" t="n">
        <v>1.76</v>
      </c>
      <c r="I99" t="n">
        <v>11</v>
      </c>
      <c r="J99" t="n">
        <v>255</v>
      </c>
      <c r="K99" t="n">
        <v>56.13</v>
      </c>
      <c r="L99" t="n">
        <v>25.25</v>
      </c>
      <c r="M99" t="n">
        <v>9</v>
      </c>
      <c r="N99" t="n">
        <v>63.62</v>
      </c>
      <c r="O99" t="n">
        <v>31683.59</v>
      </c>
      <c r="P99" t="n">
        <v>323.41</v>
      </c>
      <c r="Q99" t="n">
        <v>608.8200000000001</v>
      </c>
      <c r="R99" t="n">
        <v>53.34</v>
      </c>
      <c r="S99" t="n">
        <v>46.36</v>
      </c>
      <c r="T99" t="n">
        <v>3160.83</v>
      </c>
      <c r="U99" t="n">
        <v>0.87</v>
      </c>
      <c r="V99" t="n">
        <v>0.9</v>
      </c>
      <c r="W99" t="n">
        <v>9.199999999999999</v>
      </c>
      <c r="X99" t="n">
        <v>0.19</v>
      </c>
      <c r="Y99" t="n">
        <v>1</v>
      </c>
      <c r="Z99" t="n">
        <v>10</v>
      </c>
      <c r="AA99" t="n">
        <v>1131.05154749117</v>
      </c>
      <c r="AB99" t="n">
        <v>1547.554625750038</v>
      </c>
      <c r="AC99" t="n">
        <v>1399.858184275012</v>
      </c>
      <c r="AD99" t="n">
        <v>1131051.54749117</v>
      </c>
      <c r="AE99" t="n">
        <v>1547554.625750038</v>
      </c>
      <c r="AF99" t="n">
        <v>1.235994910643726e-06</v>
      </c>
      <c r="AG99" t="n">
        <v>34.6875</v>
      </c>
      <c r="AH99" t="n">
        <v>1399858.184275012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3.753</v>
      </c>
      <c r="E100" t="n">
        <v>26.64</v>
      </c>
      <c r="F100" t="n">
        <v>23.57</v>
      </c>
      <c r="G100" t="n">
        <v>128.55</v>
      </c>
      <c r="H100" t="n">
        <v>1.78</v>
      </c>
      <c r="I100" t="n">
        <v>11</v>
      </c>
      <c r="J100" t="n">
        <v>255.45</v>
      </c>
      <c r="K100" t="n">
        <v>56.13</v>
      </c>
      <c r="L100" t="n">
        <v>25.5</v>
      </c>
      <c r="M100" t="n">
        <v>9</v>
      </c>
      <c r="N100" t="n">
        <v>63.82</v>
      </c>
      <c r="O100" t="n">
        <v>31739.82</v>
      </c>
      <c r="P100" t="n">
        <v>322.76</v>
      </c>
      <c r="Q100" t="n">
        <v>608.8</v>
      </c>
      <c r="R100" t="n">
        <v>53.55</v>
      </c>
      <c r="S100" t="n">
        <v>46.36</v>
      </c>
      <c r="T100" t="n">
        <v>3268.17</v>
      </c>
      <c r="U100" t="n">
        <v>0.87</v>
      </c>
      <c r="V100" t="n">
        <v>0.9</v>
      </c>
      <c r="W100" t="n">
        <v>9.19</v>
      </c>
      <c r="X100" t="n">
        <v>0.2</v>
      </c>
      <c r="Y100" t="n">
        <v>1</v>
      </c>
      <c r="Z100" t="n">
        <v>10</v>
      </c>
      <c r="AA100" t="n">
        <v>1130.179789595211</v>
      </c>
      <c r="AB100" t="n">
        <v>1546.361848137542</v>
      </c>
      <c r="AC100" t="n">
        <v>1398.779243683779</v>
      </c>
      <c r="AD100" t="n">
        <v>1130179.789595211</v>
      </c>
      <c r="AE100" t="n">
        <v>1546361.848137542</v>
      </c>
      <c r="AF100" t="n">
        <v>1.235863190612752e-06</v>
      </c>
      <c r="AG100" t="n">
        <v>34.6875</v>
      </c>
      <c r="AH100" t="n">
        <v>1398779.243683779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3.7616</v>
      </c>
      <c r="E101" t="n">
        <v>26.58</v>
      </c>
      <c r="F101" t="n">
        <v>23.55</v>
      </c>
      <c r="G101" t="n">
        <v>141.3</v>
      </c>
      <c r="H101" t="n">
        <v>1.79</v>
      </c>
      <c r="I101" t="n">
        <v>10</v>
      </c>
      <c r="J101" t="n">
        <v>255.91</v>
      </c>
      <c r="K101" t="n">
        <v>56.13</v>
      </c>
      <c r="L101" t="n">
        <v>25.75</v>
      </c>
      <c r="M101" t="n">
        <v>8</v>
      </c>
      <c r="N101" t="n">
        <v>64.03</v>
      </c>
      <c r="O101" t="n">
        <v>31796.12</v>
      </c>
      <c r="P101" t="n">
        <v>322.64</v>
      </c>
      <c r="Q101" t="n">
        <v>608.8200000000001</v>
      </c>
      <c r="R101" t="n">
        <v>52.95</v>
      </c>
      <c r="S101" t="n">
        <v>46.36</v>
      </c>
      <c r="T101" t="n">
        <v>2974.38</v>
      </c>
      <c r="U101" t="n">
        <v>0.88</v>
      </c>
      <c r="V101" t="n">
        <v>0.9</v>
      </c>
      <c r="W101" t="n">
        <v>9.19</v>
      </c>
      <c r="X101" t="n">
        <v>0.18</v>
      </c>
      <c r="Y101" t="n">
        <v>1</v>
      </c>
      <c r="Z101" t="n">
        <v>10</v>
      </c>
      <c r="AA101" t="n">
        <v>1128.325183103728</v>
      </c>
      <c r="AB101" t="n">
        <v>1543.824293716431</v>
      </c>
      <c r="AC101" t="n">
        <v>1396.483869895139</v>
      </c>
      <c r="AD101" t="n">
        <v>1128325.183103728</v>
      </c>
      <c r="AE101" t="n">
        <v>1543824.293716431</v>
      </c>
      <c r="AF101" t="n">
        <v>1.238695171278691e-06</v>
      </c>
      <c r="AG101" t="n">
        <v>34.609375</v>
      </c>
      <c r="AH101" t="n">
        <v>1396483.869895139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3.762</v>
      </c>
      <c r="E102" t="n">
        <v>26.58</v>
      </c>
      <c r="F102" t="n">
        <v>23.55</v>
      </c>
      <c r="G102" t="n">
        <v>141.28</v>
      </c>
      <c r="H102" t="n">
        <v>1.8</v>
      </c>
      <c r="I102" t="n">
        <v>10</v>
      </c>
      <c r="J102" t="n">
        <v>256.36</v>
      </c>
      <c r="K102" t="n">
        <v>56.13</v>
      </c>
      <c r="L102" t="n">
        <v>26</v>
      </c>
      <c r="M102" t="n">
        <v>8</v>
      </c>
      <c r="N102" t="n">
        <v>64.23999999999999</v>
      </c>
      <c r="O102" t="n">
        <v>31852.5</v>
      </c>
      <c r="P102" t="n">
        <v>323.2</v>
      </c>
      <c r="Q102" t="n">
        <v>608.78</v>
      </c>
      <c r="R102" t="n">
        <v>52.9</v>
      </c>
      <c r="S102" t="n">
        <v>46.36</v>
      </c>
      <c r="T102" t="n">
        <v>2945.11</v>
      </c>
      <c r="U102" t="n">
        <v>0.88</v>
      </c>
      <c r="V102" t="n">
        <v>0.9</v>
      </c>
      <c r="W102" t="n">
        <v>9.19</v>
      </c>
      <c r="X102" t="n">
        <v>0.18</v>
      </c>
      <c r="Y102" t="n">
        <v>1</v>
      </c>
      <c r="Z102" t="n">
        <v>10</v>
      </c>
      <c r="AA102" t="n">
        <v>1129.064954942714</v>
      </c>
      <c r="AB102" t="n">
        <v>1544.836482182961</v>
      </c>
      <c r="AC102" t="n">
        <v>1397.399456515039</v>
      </c>
      <c r="AD102" t="n">
        <v>1129064.954942714</v>
      </c>
      <c r="AE102" t="n">
        <v>1544836.482182961</v>
      </c>
      <c r="AF102" t="n">
        <v>1.238826891309665e-06</v>
      </c>
      <c r="AG102" t="n">
        <v>34.609375</v>
      </c>
      <c r="AH102" t="n">
        <v>1397399.456515039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3.7615</v>
      </c>
      <c r="E103" t="n">
        <v>26.59</v>
      </c>
      <c r="F103" t="n">
        <v>23.55</v>
      </c>
      <c r="G103" t="n">
        <v>141.3</v>
      </c>
      <c r="H103" t="n">
        <v>1.82</v>
      </c>
      <c r="I103" t="n">
        <v>10</v>
      </c>
      <c r="J103" t="n">
        <v>256.82</v>
      </c>
      <c r="K103" t="n">
        <v>56.13</v>
      </c>
      <c r="L103" t="n">
        <v>26.25</v>
      </c>
      <c r="M103" t="n">
        <v>8</v>
      </c>
      <c r="N103" t="n">
        <v>64.45</v>
      </c>
      <c r="O103" t="n">
        <v>31909.08</v>
      </c>
      <c r="P103" t="n">
        <v>323.22</v>
      </c>
      <c r="Q103" t="n">
        <v>608.79</v>
      </c>
      <c r="R103" t="n">
        <v>52.84</v>
      </c>
      <c r="S103" t="n">
        <v>46.36</v>
      </c>
      <c r="T103" t="n">
        <v>2915.11</v>
      </c>
      <c r="U103" t="n">
        <v>0.88</v>
      </c>
      <c r="V103" t="n">
        <v>0.9</v>
      </c>
      <c r="W103" t="n">
        <v>9.199999999999999</v>
      </c>
      <c r="X103" t="n">
        <v>0.18</v>
      </c>
      <c r="Y103" t="n">
        <v>1</v>
      </c>
      <c r="Z103" t="n">
        <v>10</v>
      </c>
      <c r="AA103" t="n">
        <v>1129.181877176211</v>
      </c>
      <c r="AB103" t="n">
        <v>1544.996460341076</v>
      </c>
      <c r="AC103" t="n">
        <v>1397.544166582275</v>
      </c>
      <c r="AD103" t="n">
        <v>1129181.877176211</v>
      </c>
      <c r="AE103" t="n">
        <v>1544996.460341077</v>
      </c>
      <c r="AF103" t="n">
        <v>1.238662241270948e-06</v>
      </c>
      <c r="AG103" t="n">
        <v>34.62239583333334</v>
      </c>
      <c r="AH103" t="n">
        <v>1397544.166582275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3.7621</v>
      </c>
      <c r="E104" t="n">
        <v>26.58</v>
      </c>
      <c r="F104" t="n">
        <v>23.55</v>
      </c>
      <c r="G104" t="n">
        <v>141.28</v>
      </c>
      <c r="H104" t="n">
        <v>1.83</v>
      </c>
      <c r="I104" t="n">
        <v>10</v>
      </c>
      <c r="J104" t="n">
        <v>257.28</v>
      </c>
      <c r="K104" t="n">
        <v>56.13</v>
      </c>
      <c r="L104" t="n">
        <v>26.5</v>
      </c>
      <c r="M104" t="n">
        <v>8</v>
      </c>
      <c r="N104" t="n">
        <v>64.66</v>
      </c>
      <c r="O104" t="n">
        <v>31965.61</v>
      </c>
      <c r="P104" t="n">
        <v>323.21</v>
      </c>
      <c r="Q104" t="n">
        <v>608.8</v>
      </c>
      <c r="R104" t="n">
        <v>52.88</v>
      </c>
      <c r="S104" t="n">
        <v>46.36</v>
      </c>
      <c r="T104" t="n">
        <v>2936.13</v>
      </c>
      <c r="U104" t="n">
        <v>0.88</v>
      </c>
      <c r="V104" t="n">
        <v>0.9</v>
      </c>
      <c r="W104" t="n">
        <v>9.19</v>
      </c>
      <c r="X104" t="n">
        <v>0.17</v>
      </c>
      <c r="Y104" t="n">
        <v>1</v>
      </c>
      <c r="Z104" t="n">
        <v>10</v>
      </c>
      <c r="AA104" t="n">
        <v>1129.06182552661</v>
      </c>
      <c r="AB104" t="n">
        <v>1544.832200377789</v>
      </c>
      <c r="AC104" t="n">
        <v>1397.395583359343</v>
      </c>
      <c r="AD104" t="n">
        <v>1129061.82552661</v>
      </c>
      <c r="AE104" t="n">
        <v>1544832.200377789</v>
      </c>
      <c r="AF104" t="n">
        <v>1.238859821317409e-06</v>
      </c>
      <c r="AG104" t="n">
        <v>34.609375</v>
      </c>
      <c r="AH104" t="n">
        <v>1397395.583359343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3.7618</v>
      </c>
      <c r="E105" t="n">
        <v>26.58</v>
      </c>
      <c r="F105" t="n">
        <v>23.55</v>
      </c>
      <c r="G105" t="n">
        <v>141.29</v>
      </c>
      <c r="H105" t="n">
        <v>1.85</v>
      </c>
      <c r="I105" t="n">
        <v>10</v>
      </c>
      <c r="J105" t="n">
        <v>257.74</v>
      </c>
      <c r="K105" t="n">
        <v>56.13</v>
      </c>
      <c r="L105" t="n">
        <v>26.75</v>
      </c>
      <c r="M105" t="n">
        <v>8</v>
      </c>
      <c r="N105" t="n">
        <v>64.86</v>
      </c>
      <c r="O105" t="n">
        <v>32022.22</v>
      </c>
      <c r="P105" t="n">
        <v>323.49</v>
      </c>
      <c r="Q105" t="n">
        <v>608.78</v>
      </c>
      <c r="R105" t="n">
        <v>52.78</v>
      </c>
      <c r="S105" t="n">
        <v>46.36</v>
      </c>
      <c r="T105" t="n">
        <v>2888.96</v>
      </c>
      <c r="U105" t="n">
        <v>0.88</v>
      </c>
      <c r="V105" t="n">
        <v>0.9</v>
      </c>
      <c r="W105" t="n">
        <v>9.199999999999999</v>
      </c>
      <c r="X105" t="n">
        <v>0.18</v>
      </c>
      <c r="Y105" t="n">
        <v>1</v>
      </c>
      <c r="Z105" t="n">
        <v>10</v>
      </c>
      <c r="AA105" t="n">
        <v>1129.519671702882</v>
      </c>
      <c r="AB105" t="n">
        <v>1545.458645714912</v>
      </c>
      <c r="AC105" t="n">
        <v>1397.962241632712</v>
      </c>
      <c r="AD105" t="n">
        <v>1129519.671702882</v>
      </c>
      <c r="AE105" t="n">
        <v>1545458.645714912</v>
      </c>
      <c r="AF105" t="n">
        <v>1.238761031294178e-06</v>
      </c>
      <c r="AG105" t="n">
        <v>34.609375</v>
      </c>
      <c r="AH105" t="n">
        <v>1397962.241632712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3.7621</v>
      </c>
      <c r="E106" t="n">
        <v>26.58</v>
      </c>
      <c r="F106" t="n">
        <v>23.55</v>
      </c>
      <c r="G106" t="n">
        <v>141.27</v>
      </c>
      <c r="H106" t="n">
        <v>1.86</v>
      </c>
      <c r="I106" t="n">
        <v>10</v>
      </c>
      <c r="J106" t="n">
        <v>258.2</v>
      </c>
      <c r="K106" t="n">
        <v>56.13</v>
      </c>
      <c r="L106" t="n">
        <v>27</v>
      </c>
      <c r="M106" t="n">
        <v>8</v>
      </c>
      <c r="N106" t="n">
        <v>65.06999999999999</v>
      </c>
      <c r="O106" t="n">
        <v>32078.91</v>
      </c>
      <c r="P106" t="n">
        <v>323.33</v>
      </c>
      <c r="Q106" t="n">
        <v>608.78</v>
      </c>
      <c r="R106" t="n">
        <v>52.71</v>
      </c>
      <c r="S106" t="n">
        <v>46.36</v>
      </c>
      <c r="T106" t="n">
        <v>2850.33</v>
      </c>
      <c r="U106" t="n">
        <v>0.88</v>
      </c>
      <c r="V106" t="n">
        <v>0.9</v>
      </c>
      <c r="W106" t="n">
        <v>9.199999999999999</v>
      </c>
      <c r="X106" t="n">
        <v>0.17</v>
      </c>
      <c r="Y106" t="n">
        <v>1</v>
      </c>
      <c r="Z106" t="n">
        <v>10</v>
      </c>
      <c r="AA106" t="n">
        <v>1129.235408107625</v>
      </c>
      <c r="AB106" t="n">
        <v>1545.069703723056</v>
      </c>
      <c r="AC106" t="n">
        <v>1397.610419718675</v>
      </c>
      <c r="AD106" t="n">
        <v>1129235.408107625</v>
      </c>
      <c r="AE106" t="n">
        <v>1545069.703723056</v>
      </c>
      <c r="AF106" t="n">
        <v>1.238859821317409e-06</v>
      </c>
      <c r="AG106" t="n">
        <v>34.609375</v>
      </c>
      <c r="AH106" t="n">
        <v>1397610.419718675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3.7625</v>
      </c>
      <c r="E107" t="n">
        <v>26.58</v>
      </c>
      <c r="F107" t="n">
        <v>23.54</v>
      </c>
      <c r="G107" t="n">
        <v>141.26</v>
      </c>
      <c r="H107" t="n">
        <v>1.87</v>
      </c>
      <c r="I107" t="n">
        <v>10</v>
      </c>
      <c r="J107" t="n">
        <v>258.66</v>
      </c>
      <c r="K107" t="n">
        <v>56.13</v>
      </c>
      <c r="L107" t="n">
        <v>27.25</v>
      </c>
      <c r="M107" t="n">
        <v>8</v>
      </c>
      <c r="N107" t="n">
        <v>65.28</v>
      </c>
      <c r="O107" t="n">
        <v>32135.68</v>
      </c>
      <c r="P107" t="n">
        <v>323.45</v>
      </c>
      <c r="Q107" t="n">
        <v>608.8</v>
      </c>
      <c r="R107" t="n">
        <v>52.76</v>
      </c>
      <c r="S107" t="n">
        <v>46.36</v>
      </c>
      <c r="T107" t="n">
        <v>2878.73</v>
      </c>
      <c r="U107" t="n">
        <v>0.88</v>
      </c>
      <c r="V107" t="n">
        <v>0.91</v>
      </c>
      <c r="W107" t="n">
        <v>9.19</v>
      </c>
      <c r="X107" t="n">
        <v>0.17</v>
      </c>
      <c r="Y107" t="n">
        <v>1</v>
      </c>
      <c r="Z107" t="n">
        <v>10</v>
      </c>
      <c r="AA107" t="n">
        <v>1129.256046507171</v>
      </c>
      <c r="AB107" t="n">
        <v>1545.097942091817</v>
      </c>
      <c r="AC107" t="n">
        <v>1397.635963057155</v>
      </c>
      <c r="AD107" t="n">
        <v>1129256.046507171</v>
      </c>
      <c r="AE107" t="n">
        <v>1545097.942091817</v>
      </c>
      <c r="AF107" t="n">
        <v>1.238991541348383e-06</v>
      </c>
      <c r="AG107" t="n">
        <v>34.609375</v>
      </c>
      <c r="AH107" t="n">
        <v>1397635.963057155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3.7631</v>
      </c>
      <c r="E108" t="n">
        <v>26.57</v>
      </c>
      <c r="F108" t="n">
        <v>23.54</v>
      </c>
      <c r="G108" t="n">
        <v>141.24</v>
      </c>
      <c r="H108" t="n">
        <v>1.89</v>
      </c>
      <c r="I108" t="n">
        <v>10</v>
      </c>
      <c r="J108" t="n">
        <v>259.12</v>
      </c>
      <c r="K108" t="n">
        <v>56.13</v>
      </c>
      <c r="L108" t="n">
        <v>27.5</v>
      </c>
      <c r="M108" t="n">
        <v>8</v>
      </c>
      <c r="N108" t="n">
        <v>65.48999999999999</v>
      </c>
      <c r="O108" t="n">
        <v>32192.53</v>
      </c>
      <c r="P108" t="n">
        <v>323.2</v>
      </c>
      <c r="Q108" t="n">
        <v>608.75</v>
      </c>
      <c r="R108" t="n">
        <v>52.63</v>
      </c>
      <c r="S108" t="n">
        <v>46.36</v>
      </c>
      <c r="T108" t="n">
        <v>2814.72</v>
      </c>
      <c r="U108" t="n">
        <v>0.88</v>
      </c>
      <c r="V108" t="n">
        <v>0.91</v>
      </c>
      <c r="W108" t="n">
        <v>9.19</v>
      </c>
      <c r="X108" t="n">
        <v>0.17</v>
      </c>
      <c r="Y108" t="n">
        <v>1</v>
      </c>
      <c r="Z108" t="n">
        <v>10</v>
      </c>
      <c r="AA108" t="n">
        <v>1128.788942027187</v>
      </c>
      <c r="AB108" t="n">
        <v>1544.458829135107</v>
      </c>
      <c r="AC108" t="n">
        <v>1397.057846144033</v>
      </c>
      <c r="AD108" t="n">
        <v>1128788.942027187</v>
      </c>
      <c r="AE108" t="n">
        <v>1544458.829135107</v>
      </c>
      <c r="AF108" t="n">
        <v>1.239189121394844e-06</v>
      </c>
      <c r="AG108" t="n">
        <v>34.59635416666666</v>
      </c>
      <c r="AH108" t="n">
        <v>1397057.846144033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3.7629</v>
      </c>
      <c r="E109" t="n">
        <v>26.58</v>
      </c>
      <c r="F109" t="n">
        <v>23.54</v>
      </c>
      <c r="G109" t="n">
        <v>141.24</v>
      </c>
      <c r="H109" t="n">
        <v>1.9</v>
      </c>
      <c r="I109" t="n">
        <v>10</v>
      </c>
      <c r="J109" t="n">
        <v>259.58</v>
      </c>
      <c r="K109" t="n">
        <v>56.13</v>
      </c>
      <c r="L109" t="n">
        <v>27.75</v>
      </c>
      <c r="M109" t="n">
        <v>8</v>
      </c>
      <c r="N109" t="n">
        <v>65.70999999999999</v>
      </c>
      <c r="O109" t="n">
        <v>32249.46</v>
      </c>
      <c r="P109" t="n">
        <v>322.44</v>
      </c>
      <c r="Q109" t="n">
        <v>608.77</v>
      </c>
      <c r="R109" t="n">
        <v>52.62</v>
      </c>
      <c r="S109" t="n">
        <v>46.36</v>
      </c>
      <c r="T109" t="n">
        <v>2806.26</v>
      </c>
      <c r="U109" t="n">
        <v>0.88</v>
      </c>
      <c r="V109" t="n">
        <v>0.91</v>
      </c>
      <c r="W109" t="n">
        <v>9.19</v>
      </c>
      <c r="X109" t="n">
        <v>0.17</v>
      </c>
      <c r="Y109" t="n">
        <v>1</v>
      </c>
      <c r="Z109" t="n">
        <v>10</v>
      </c>
      <c r="AA109" t="n">
        <v>1127.724986516946</v>
      </c>
      <c r="AB109" t="n">
        <v>1543.003078267591</v>
      </c>
      <c r="AC109" t="n">
        <v>1395.741030096153</v>
      </c>
      <c r="AD109" t="n">
        <v>1127724.986516946</v>
      </c>
      <c r="AE109" t="n">
        <v>1543003.078267591</v>
      </c>
      <c r="AF109" t="n">
        <v>1.239123261379357e-06</v>
      </c>
      <c r="AG109" t="n">
        <v>34.609375</v>
      </c>
      <c r="AH109" t="n">
        <v>1395741.030096153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3.7609</v>
      </c>
      <c r="E110" t="n">
        <v>26.59</v>
      </c>
      <c r="F110" t="n">
        <v>23.55</v>
      </c>
      <c r="G110" t="n">
        <v>141.32</v>
      </c>
      <c r="H110" t="n">
        <v>1.92</v>
      </c>
      <c r="I110" t="n">
        <v>10</v>
      </c>
      <c r="J110" t="n">
        <v>260.05</v>
      </c>
      <c r="K110" t="n">
        <v>56.13</v>
      </c>
      <c r="L110" t="n">
        <v>28</v>
      </c>
      <c r="M110" t="n">
        <v>8</v>
      </c>
      <c r="N110" t="n">
        <v>65.92</v>
      </c>
      <c r="O110" t="n">
        <v>32306.46</v>
      </c>
      <c r="P110" t="n">
        <v>321.27</v>
      </c>
      <c r="Q110" t="n">
        <v>608.8</v>
      </c>
      <c r="R110" t="n">
        <v>52.89</v>
      </c>
      <c r="S110" t="n">
        <v>46.36</v>
      </c>
      <c r="T110" t="n">
        <v>2944.31</v>
      </c>
      <c r="U110" t="n">
        <v>0.88</v>
      </c>
      <c r="V110" t="n">
        <v>0.9</v>
      </c>
      <c r="W110" t="n">
        <v>9.199999999999999</v>
      </c>
      <c r="X110" t="n">
        <v>0.18</v>
      </c>
      <c r="Y110" t="n">
        <v>1</v>
      </c>
      <c r="Z110" t="n">
        <v>10</v>
      </c>
      <c r="AA110" t="n">
        <v>1126.465880345591</v>
      </c>
      <c r="AB110" t="n">
        <v>1541.280313656099</v>
      </c>
      <c r="AC110" t="n">
        <v>1394.182683721267</v>
      </c>
      <c r="AD110" t="n">
        <v>1126465.880345591</v>
      </c>
      <c r="AE110" t="n">
        <v>1541280.313656099</v>
      </c>
      <c r="AF110" t="n">
        <v>1.238464661224487e-06</v>
      </c>
      <c r="AG110" t="n">
        <v>34.62239583333334</v>
      </c>
      <c r="AH110" t="n">
        <v>1394182.683721267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3.7614</v>
      </c>
      <c r="E111" t="n">
        <v>26.59</v>
      </c>
      <c r="F111" t="n">
        <v>23.55</v>
      </c>
      <c r="G111" t="n">
        <v>141.3</v>
      </c>
      <c r="H111" t="n">
        <v>1.93</v>
      </c>
      <c r="I111" t="n">
        <v>10</v>
      </c>
      <c r="J111" t="n">
        <v>260.51</v>
      </c>
      <c r="K111" t="n">
        <v>56.13</v>
      </c>
      <c r="L111" t="n">
        <v>28.25</v>
      </c>
      <c r="M111" t="n">
        <v>8</v>
      </c>
      <c r="N111" t="n">
        <v>66.13</v>
      </c>
      <c r="O111" t="n">
        <v>32363.54</v>
      </c>
      <c r="P111" t="n">
        <v>320.11</v>
      </c>
      <c r="Q111" t="n">
        <v>608.8</v>
      </c>
      <c r="R111" t="n">
        <v>53.03</v>
      </c>
      <c r="S111" t="n">
        <v>46.36</v>
      </c>
      <c r="T111" t="n">
        <v>3011.23</v>
      </c>
      <c r="U111" t="n">
        <v>0.87</v>
      </c>
      <c r="V111" t="n">
        <v>0.9</v>
      </c>
      <c r="W111" t="n">
        <v>9.19</v>
      </c>
      <c r="X111" t="n">
        <v>0.18</v>
      </c>
      <c r="Y111" t="n">
        <v>1</v>
      </c>
      <c r="Z111" t="n">
        <v>10</v>
      </c>
      <c r="AA111" t="n">
        <v>1124.699959090119</v>
      </c>
      <c r="AB111" t="n">
        <v>1538.864102287414</v>
      </c>
      <c r="AC111" t="n">
        <v>1391.997072174436</v>
      </c>
      <c r="AD111" t="n">
        <v>1124699.959090119</v>
      </c>
      <c r="AE111" t="n">
        <v>1538864.102287414</v>
      </c>
      <c r="AF111" t="n">
        <v>1.238629311263204e-06</v>
      </c>
      <c r="AG111" t="n">
        <v>34.62239583333334</v>
      </c>
      <c r="AH111" t="n">
        <v>1391997.072174436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3.7699</v>
      </c>
      <c r="E112" t="n">
        <v>26.53</v>
      </c>
      <c r="F112" t="n">
        <v>23.53</v>
      </c>
      <c r="G112" t="n">
        <v>156.89</v>
      </c>
      <c r="H112" t="n">
        <v>1.94</v>
      </c>
      <c r="I112" t="n">
        <v>9</v>
      </c>
      <c r="J112" t="n">
        <v>260.97</v>
      </c>
      <c r="K112" t="n">
        <v>56.13</v>
      </c>
      <c r="L112" t="n">
        <v>28.5</v>
      </c>
      <c r="M112" t="n">
        <v>7</v>
      </c>
      <c r="N112" t="n">
        <v>66.34999999999999</v>
      </c>
      <c r="O112" t="n">
        <v>32420.71</v>
      </c>
      <c r="P112" t="n">
        <v>318.28</v>
      </c>
      <c r="Q112" t="n">
        <v>608.77</v>
      </c>
      <c r="R112" t="n">
        <v>52.34</v>
      </c>
      <c r="S112" t="n">
        <v>46.36</v>
      </c>
      <c r="T112" t="n">
        <v>2672.74</v>
      </c>
      <c r="U112" t="n">
        <v>0.89</v>
      </c>
      <c r="V112" t="n">
        <v>0.91</v>
      </c>
      <c r="W112" t="n">
        <v>9.19</v>
      </c>
      <c r="X112" t="n">
        <v>0.16</v>
      </c>
      <c r="Y112" t="n">
        <v>1</v>
      </c>
      <c r="Z112" t="n">
        <v>10</v>
      </c>
      <c r="AA112" t="n">
        <v>1120.41094502526</v>
      </c>
      <c r="AB112" t="n">
        <v>1532.995684025929</v>
      </c>
      <c r="AC112" t="n">
        <v>1386.688727515449</v>
      </c>
      <c r="AD112" t="n">
        <v>1120410.94502526</v>
      </c>
      <c r="AE112" t="n">
        <v>1532995.684025929</v>
      </c>
      <c r="AF112" t="n">
        <v>1.2414283619214e-06</v>
      </c>
      <c r="AG112" t="n">
        <v>34.54427083333334</v>
      </c>
      <c r="AH112" t="n">
        <v>1386688.727515449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3.7706</v>
      </c>
      <c r="E113" t="n">
        <v>26.52</v>
      </c>
      <c r="F113" t="n">
        <v>23.53</v>
      </c>
      <c r="G113" t="n">
        <v>156.85</v>
      </c>
      <c r="H113" t="n">
        <v>1.96</v>
      </c>
      <c r="I113" t="n">
        <v>9</v>
      </c>
      <c r="J113" t="n">
        <v>261.44</v>
      </c>
      <c r="K113" t="n">
        <v>56.13</v>
      </c>
      <c r="L113" t="n">
        <v>28.75</v>
      </c>
      <c r="M113" t="n">
        <v>7</v>
      </c>
      <c r="N113" t="n">
        <v>66.56</v>
      </c>
      <c r="O113" t="n">
        <v>32477.95</v>
      </c>
      <c r="P113" t="n">
        <v>318.66</v>
      </c>
      <c r="Q113" t="n">
        <v>608.76</v>
      </c>
      <c r="R113" t="n">
        <v>52.27</v>
      </c>
      <c r="S113" t="n">
        <v>46.36</v>
      </c>
      <c r="T113" t="n">
        <v>2640.05</v>
      </c>
      <c r="U113" t="n">
        <v>0.89</v>
      </c>
      <c r="V113" t="n">
        <v>0.91</v>
      </c>
      <c r="W113" t="n">
        <v>9.19</v>
      </c>
      <c r="X113" t="n">
        <v>0.16</v>
      </c>
      <c r="Y113" t="n">
        <v>1</v>
      </c>
      <c r="Z113" t="n">
        <v>10</v>
      </c>
      <c r="AA113" t="n">
        <v>1120.838105882535</v>
      </c>
      <c r="AB113" t="n">
        <v>1533.58014435586</v>
      </c>
      <c r="AC113" t="n">
        <v>1387.217407771787</v>
      </c>
      <c r="AD113" t="n">
        <v>1120838.105882535</v>
      </c>
      <c r="AE113" t="n">
        <v>1533580.14435586</v>
      </c>
      <c r="AF113" t="n">
        <v>1.241658871975604e-06</v>
      </c>
      <c r="AG113" t="n">
        <v>34.53125</v>
      </c>
      <c r="AH113" t="n">
        <v>1387217.407771787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3.7706</v>
      </c>
      <c r="E114" t="n">
        <v>26.52</v>
      </c>
      <c r="F114" t="n">
        <v>23.53</v>
      </c>
      <c r="G114" t="n">
        <v>156.86</v>
      </c>
      <c r="H114" t="n">
        <v>1.97</v>
      </c>
      <c r="I114" t="n">
        <v>9</v>
      </c>
      <c r="J114" t="n">
        <v>261.9</v>
      </c>
      <c r="K114" t="n">
        <v>56.13</v>
      </c>
      <c r="L114" t="n">
        <v>29</v>
      </c>
      <c r="M114" t="n">
        <v>7</v>
      </c>
      <c r="N114" t="n">
        <v>66.77</v>
      </c>
      <c r="O114" t="n">
        <v>32535.28</v>
      </c>
      <c r="P114" t="n">
        <v>319.01</v>
      </c>
      <c r="Q114" t="n">
        <v>608.77</v>
      </c>
      <c r="R114" t="n">
        <v>52.29</v>
      </c>
      <c r="S114" t="n">
        <v>46.36</v>
      </c>
      <c r="T114" t="n">
        <v>2645.06</v>
      </c>
      <c r="U114" t="n">
        <v>0.89</v>
      </c>
      <c r="V114" t="n">
        <v>0.91</v>
      </c>
      <c r="W114" t="n">
        <v>9.19</v>
      </c>
      <c r="X114" t="n">
        <v>0.16</v>
      </c>
      <c r="Y114" t="n">
        <v>1</v>
      </c>
      <c r="Z114" t="n">
        <v>10</v>
      </c>
      <c r="AA114" t="n">
        <v>1121.343247106329</v>
      </c>
      <c r="AB114" t="n">
        <v>1534.271300863512</v>
      </c>
      <c r="AC114" t="n">
        <v>1387.842601272393</v>
      </c>
      <c r="AD114" t="n">
        <v>1121343.247106329</v>
      </c>
      <c r="AE114" t="n">
        <v>1534271.300863512</v>
      </c>
      <c r="AF114" t="n">
        <v>1.241658871975604e-06</v>
      </c>
      <c r="AG114" t="n">
        <v>34.53125</v>
      </c>
      <c r="AH114" t="n">
        <v>1387842.601272393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3.7698</v>
      </c>
      <c r="E115" t="n">
        <v>26.53</v>
      </c>
      <c r="F115" t="n">
        <v>23.53</v>
      </c>
      <c r="G115" t="n">
        <v>156.89</v>
      </c>
      <c r="H115" t="n">
        <v>1.98</v>
      </c>
      <c r="I115" t="n">
        <v>9</v>
      </c>
      <c r="J115" t="n">
        <v>262.37</v>
      </c>
      <c r="K115" t="n">
        <v>56.13</v>
      </c>
      <c r="L115" t="n">
        <v>29.25</v>
      </c>
      <c r="M115" t="n">
        <v>7</v>
      </c>
      <c r="N115" t="n">
        <v>66.98999999999999</v>
      </c>
      <c r="O115" t="n">
        <v>32592.68</v>
      </c>
      <c r="P115" t="n">
        <v>319.23</v>
      </c>
      <c r="Q115" t="n">
        <v>608.77</v>
      </c>
      <c r="R115" t="n">
        <v>52.53</v>
      </c>
      <c r="S115" t="n">
        <v>46.36</v>
      </c>
      <c r="T115" t="n">
        <v>2768.67</v>
      </c>
      <c r="U115" t="n">
        <v>0.88</v>
      </c>
      <c r="V115" t="n">
        <v>0.91</v>
      </c>
      <c r="W115" t="n">
        <v>9.19</v>
      </c>
      <c r="X115" t="n">
        <v>0.16</v>
      </c>
      <c r="Y115" t="n">
        <v>1</v>
      </c>
      <c r="Z115" t="n">
        <v>10</v>
      </c>
      <c r="AA115" t="n">
        <v>1121.799662729014</v>
      </c>
      <c r="AB115" t="n">
        <v>1534.895788854106</v>
      </c>
      <c r="AC115" t="n">
        <v>1388.407489005639</v>
      </c>
      <c r="AD115" t="n">
        <v>1121799.662729014</v>
      </c>
      <c r="AE115" t="n">
        <v>1534895.788854106</v>
      </c>
      <c r="AF115" t="n">
        <v>1.241395431913656e-06</v>
      </c>
      <c r="AG115" t="n">
        <v>34.54427083333334</v>
      </c>
      <c r="AH115" t="n">
        <v>1388407.489005639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3.7693</v>
      </c>
      <c r="E116" t="n">
        <v>26.53</v>
      </c>
      <c r="F116" t="n">
        <v>23.54</v>
      </c>
      <c r="G116" t="n">
        <v>156.92</v>
      </c>
      <c r="H116" t="n">
        <v>2</v>
      </c>
      <c r="I116" t="n">
        <v>9</v>
      </c>
      <c r="J116" t="n">
        <v>262.83</v>
      </c>
      <c r="K116" t="n">
        <v>56.13</v>
      </c>
      <c r="L116" t="n">
        <v>29.5</v>
      </c>
      <c r="M116" t="n">
        <v>7</v>
      </c>
      <c r="N116" t="n">
        <v>67.20999999999999</v>
      </c>
      <c r="O116" t="n">
        <v>32650.17</v>
      </c>
      <c r="P116" t="n">
        <v>319.3</v>
      </c>
      <c r="Q116" t="n">
        <v>608.77</v>
      </c>
      <c r="R116" t="n">
        <v>52.54</v>
      </c>
      <c r="S116" t="n">
        <v>46.36</v>
      </c>
      <c r="T116" t="n">
        <v>2774.5</v>
      </c>
      <c r="U116" t="n">
        <v>0.88</v>
      </c>
      <c r="V116" t="n">
        <v>0.91</v>
      </c>
      <c r="W116" t="n">
        <v>9.19</v>
      </c>
      <c r="X116" t="n">
        <v>0.17</v>
      </c>
      <c r="Y116" t="n">
        <v>1</v>
      </c>
      <c r="Z116" t="n">
        <v>10</v>
      </c>
      <c r="AA116" t="n">
        <v>1122.069954847987</v>
      </c>
      <c r="AB116" t="n">
        <v>1535.265614455732</v>
      </c>
      <c r="AC116" t="n">
        <v>1388.742018970899</v>
      </c>
      <c r="AD116" t="n">
        <v>1122069.954847987</v>
      </c>
      <c r="AE116" t="n">
        <v>1535265.614455732</v>
      </c>
      <c r="AF116" t="n">
        <v>1.241230781874939e-06</v>
      </c>
      <c r="AG116" t="n">
        <v>34.54427083333334</v>
      </c>
      <c r="AH116" t="n">
        <v>1388742.018970899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3.7693</v>
      </c>
      <c r="E117" t="n">
        <v>26.53</v>
      </c>
      <c r="F117" t="n">
        <v>23.54</v>
      </c>
      <c r="G117" t="n">
        <v>156.92</v>
      </c>
      <c r="H117" t="n">
        <v>2.01</v>
      </c>
      <c r="I117" t="n">
        <v>9</v>
      </c>
      <c r="J117" t="n">
        <v>263.3</v>
      </c>
      <c r="K117" t="n">
        <v>56.13</v>
      </c>
      <c r="L117" t="n">
        <v>29.75</v>
      </c>
      <c r="M117" t="n">
        <v>7</v>
      </c>
      <c r="N117" t="n">
        <v>67.42</v>
      </c>
      <c r="O117" t="n">
        <v>32707.74</v>
      </c>
      <c r="P117" t="n">
        <v>319.2</v>
      </c>
      <c r="Q117" t="n">
        <v>608.77</v>
      </c>
      <c r="R117" t="n">
        <v>52.48</v>
      </c>
      <c r="S117" t="n">
        <v>46.36</v>
      </c>
      <c r="T117" t="n">
        <v>2740.59</v>
      </c>
      <c r="U117" t="n">
        <v>0.88</v>
      </c>
      <c r="V117" t="n">
        <v>0.91</v>
      </c>
      <c r="W117" t="n">
        <v>9.199999999999999</v>
      </c>
      <c r="X117" t="n">
        <v>0.17</v>
      </c>
      <c r="Y117" t="n">
        <v>1</v>
      </c>
      <c r="Z117" t="n">
        <v>10</v>
      </c>
      <c r="AA117" t="n">
        <v>1121.925579007195</v>
      </c>
      <c r="AB117" t="n">
        <v>1535.068073060948</v>
      </c>
      <c r="AC117" t="n">
        <v>1388.563330649583</v>
      </c>
      <c r="AD117" t="n">
        <v>1121925.579007195</v>
      </c>
      <c r="AE117" t="n">
        <v>1535068.073060948</v>
      </c>
      <c r="AF117" t="n">
        <v>1.241230781874939e-06</v>
      </c>
      <c r="AG117" t="n">
        <v>34.54427083333334</v>
      </c>
      <c r="AH117" t="n">
        <v>1388563.330649583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3.7699</v>
      </c>
      <c r="E118" t="n">
        <v>26.53</v>
      </c>
      <c r="F118" t="n">
        <v>23.53</v>
      </c>
      <c r="G118" t="n">
        <v>156.89</v>
      </c>
      <c r="H118" t="n">
        <v>2.02</v>
      </c>
      <c r="I118" t="n">
        <v>9</v>
      </c>
      <c r="J118" t="n">
        <v>263.77</v>
      </c>
      <c r="K118" t="n">
        <v>56.13</v>
      </c>
      <c r="L118" t="n">
        <v>30</v>
      </c>
      <c r="M118" t="n">
        <v>7</v>
      </c>
      <c r="N118" t="n">
        <v>67.64</v>
      </c>
      <c r="O118" t="n">
        <v>32765.39</v>
      </c>
      <c r="P118" t="n">
        <v>318.83</v>
      </c>
      <c r="Q118" t="n">
        <v>608.8200000000001</v>
      </c>
      <c r="R118" t="n">
        <v>52.35</v>
      </c>
      <c r="S118" t="n">
        <v>46.36</v>
      </c>
      <c r="T118" t="n">
        <v>2677</v>
      </c>
      <c r="U118" t="n">
        <v>0.89</v>
      </c>
      <c r="V118" t="n">
        <v>0.91</v>
      </c>
      <c r="W118" t="n">
        <v>9.19</v>
      </c>
      <c r="X118" t="n">
        <v>0.16</v>
      </c>
      <c r="Y118" t="n">
        <v>1</v>
      </c>
      <c r="Z118" t="n">
        <v>10</v>
      </c>
      <c r="AA118" t="n">
        <v>1121.204885769531</v>
      </c>
      <c r="AB118" t="n">
        <v>1534.081988778434</v>
      </c>
      <c r="AC118" t="n">
        <v>1387.671356867013</v>
      </c>
      <c r="AD118" t="n">
        <v>1121204.885769531</v>
      </c>
      <c r="AE118" t="n">
        <v>1534081.988778434</v>
      </c>
      <c r="AF118" t="n">
        <v>1.2414283619214e-06</v>
      </c>
      <c r="AG118" t="n">
        <v>34.54427083333334</v>
      </c>
      <c r="AH118" t="n">
        <v>1387671.356867013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3.7699</v>
      </c>
      <c r="E119" t="n">
        <v>26.53</v>
      </c>
      <c r="F119" t="n">
        <v>23.53</v>
      </c>
      <c r="G119" t="n">
        <v>156.89</v>
      </c>
      <c r="H119" t="n">
        <v>2.04</v>
      </c>
      <c r="I119" t="n">
        <v>9</v>
      </c>
      <c r="J119" t="n">
        <v>264.23</v>
      </c>
      <c r="K119" t="n">
        <v>56.13</v>
      </c>
      <c r="L119" t="n">
        <v>30.25</v>
      </c>
      <c r="M119" t="n">
        <v>7</v>
      </c>
      <c r="N119" t="n">
        <v>67.86</v>
      </c>
      <c r="O119" t="n">
        <v>32823.12</v>
      </c>
      <c r="P119" t="n">
        <v>318.91</v>
      </c>
      <c r="Q119" t="n">
        <v>608.77</v>
      </c>
      <c r="R119" t="n">
        <v>52.36</v>
      </c>
      <c r="S119" t="n">
        <v>46.36</v>
      </c>
      <c r="T119" t="n">
        <v>2683.89</v>
      </c>
      <c r="U119" t="n">
        <v>0.89</v>
      </c>
      <c r="V119" t="n">
        <v>0.91</v>
      </c>
      <c r="W119" t="n">
        <v>9.19</v>
      </c>
      <c r="X119" t="n">
        <v>0.16</v>
      </c>
      <c r="Y119" t="n">
        <v>1</v>
      </c>
      <c r="Z119" t="n">
        <v>10</v>
      </c>
      <c r="AA119" t="n">
        <v>1121.320368059607</v>
      </c>
      <c r="AB119" t="n">
        <v>1534.239996742435</v>
      </c>
      <c r="AC119" t="n">
        <v>1387.814284772696</v>
      </c>
      <c r="AD119" t="n">
        <v>1121320.368059607</v>
      </c>
      <c r="AE119" t="n">
        <v>1534239.996742435</v>
      </c>
      <c r="AF119" t="n">
        <v>1.2414283619214e-06</v>
      </c>
      <c r="AG119" t="n">
        <v>34.54427083333334</v>
      </c>
      <c r="AH119" t="n">
        <v>1387814.284772696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3.7702</v>
      </c>
      <c r="E120" t="n">
        <v>26.52</v>
      </c>
      <c r="F120" t="n">
        <v>23.53</v>
      </c>
      <c r="G120" t="n">
        <v>156.87</v>
      </c>
      <c r="H120" t="n">
        <v>2.05</v>
      </c>
      <c r="I120" t="n">
        <v>9</v>
      </c>
      <c r="J120" t="n">
        <v>264.7</v>
      </c>
      <c r="K120" t="n">
        <v>56.13</v>
      </c>
      <c r="L120" t="n">
        <v>30.5</v>
      </c>
      <c r="M120" t="n">
        <v>7</v>
      </c>
      <c r="N120" t="n">
        <v>68.08</v>
      </c>
      <c r="O120" t="n">
        <v>32880.94</v>
      </c>
      <c r="P120" t="n">
        <v>318.66</v>
      </c>
      <c r="Q120" t="n">
        <v>608.76</v>
      </c>
      <c r="R120" t="n">
        <v>52.34</v>
      </c>
      <c r="S120" t="n">
        <v>46.36</v>
      </c>
      <c r="T120" t="n">
        <v>2671.87</v>
      </c>
      <c r="U120" t="n">
        <v>0.89</v>
      </c>
      <c r="V120" t="n">
        <v>0.91</v>
      </c>
      <c r="W120" t="n">
        <v>9.19</v>
      </c>
      <c r="X120" t="n">
        <v>0.16</v>
      </c>
      <c r="Y120" t="n">
        <v>1</v>
      </c>
      <c r="Z120" t="n">
        <v>10</v>
      </c>
      <c r="AA120" t="n">
        <v>1120.907460375226</v>
      </c>
      <c r="AB120" t="n">
        <v>1533.675038232464</v>
      </c>
      <c r="AC120" t="n">
        <v>1387.303245109992</v>
      </c>
      <c r="AD120" t="n">
        <v>1120907.460375226</v>
      </c>
      <c r="AE120" t="n">
        <v>1533675.038232464</v>
      </c>
      <c r="AF120" t="n">
        <v>1.24152715194463e-06</v>
      </c>
      <c r="AG120" t="n">
        <v>34.53125</v>
      </c>
      <c r="AH120" t="n">
        <v>1387303.245109992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3.7711</v>
      </c>
      <c r="E121" t="n">
        <v>26.52</v>
      </c>
      <c r="F121" t="n">
        <v>23.52</v>
      </c>
      <c r="G121" t="n">
        <v>156.83</v>
      </c>
      <c r="H121" t="n">
        <v>2.06</v>
      </c>
      <c r="I121" t="n">
        <v>9</v>
      </c>
      <c r="J121" t="n">
        <v>265.17</v>
      </c>
      <c r="K121" t="n">
        <v>56.13</v>
      </c>
      <c r="L121" t="n">
        <v>30.75</v>
      </c>
      <c r="M121" t="n">
        <v>7</v>
      </c>
      <c r="N121" t="n">
        <v>68.3</v>
      </c>
      <c r="O121" t="n">
        <v>32938.83</v>
      </c>
      <c r="P121" t="n">
        <v>318.66</v>
      </c>
      <c r="Q121" t="n">
        <v>608.78</v>
      </c>
      <c r="R121" t="n">
        <v>52.27</v>
      </c>
      <c r="S121" t="n">
        <v>46.36</v>
      </c>
      <c r="T121" t="n">
        <v>2638.06</v>
      </c>
      <c r="U121" t="n">
        <v>0.89</v>
      </c>
      <c r="V121" t="n">
        <v>0.91</v>
      </c>
      <c r="W121" t="n">
        <v>9.19</v>
      </c>
      <c r="X121" t="n">
        <v>0.15</v>
      </c>
      <c r="Y121" t="n">
        <v>1</v>
      </c>
      <c r="Z121" t="n">
        <v>10</v>
      </c>
      <c r="AA121" t="n">
        <v>1120.669085117789</v>
      </c>
      <c r="AB121" t="n">
        <v>1533.348882688864</v>
      </c>
      <c r="AC121" t="n">
        <v>1387.008217393711</v>
      </c>
      <c r="AD121" t="n">
        <v>1120669.085117789</v>
      </c>
      <c r="AE121" t="n">
        <v>1533348.882688864</v>
      </c>
      <c r="AF121" t="n">
        <v>1.241823522014322e-06</v>
      </c>
      <c r="AG121" t="n">
        <v>34.53125</v>
      </c>
      <c r="AH121" t="n">
        <v>1387008.217393711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3.7698</v>
      </c>
      <c r="E122" t="n">
        <v>26.53</v>
      </c>
      <c r="F122" t="n">
        <v>23.53</v>
      </c>
      <c r="G122" t="n">
        <v>156.89</v>
      </c>
      <c r="H122" t="n">
        <v>2.08</v>
      </c>
      <c r="I122" t="n">
        <v>9</v>
      </c>
      <c r="J122" t="n">
        <v>265.64</v>
      </c>
      <c r="K122" t="n">
        <v>56.13</v>
      </c>
      <c r="L122" t="n">
        <v>31</v>
      </c>
      <c r="M122" t="n">
        <v>7</v>
      </c>
      <c r="N122" t="n">
        <v>68.52</v>
      </c>
      <c r="O122" t="n">
        <v>32996.81</v>
      </c>
      <c r="P122" t="n">
        <v>318.21</v>
      </c>
      <c r="Q122" t="n">
        <v>608.75</v>
      </c>
      <c r="R122" t="n">
        <v>52.5</v>
      </c>
      <c r="S122" t="n">
        <v>46.36</v>
      </c>
      <c r="T122" t="n">
        <v>2751.57</v>
      </c>
      <c r="U122" t="n">
        <v>0.88</v>
      </c>
      <c r="V122" t="n">
        <v>0.91</v>
      </c>
      <c r="W122" t="n">
        <v>9.19</v>
      </c>
      <c r="X122" t="n">
        <v>0.16</v>
      </c>
      <c r="Y122" t="n">
        <v>1</v>
      </c>
      <c r="Z122" t="n">
        <v>10</v>
      </c>
      <c r="AA122" t="n">
        <v>1120.327224472794</v>
      </c>
      <c r="AB122" t="n">
        <v>1532.881133872554</v>
      </c>
      <c r="AC122" t="n">
        <v>1386.585109867941</v>
      </c>
      <c r="AD122" t="n">
        <v>1120327.224472794</v>
      </c>
      <c r="AE122" t="n">
        <v>1532881.133872554</v>
      </c>
      <c r="AF122" t="n">
        <v>1.241395431913656e-06</v>
      </c>
      <c r="AG122" t="n">
        <v>34.54427083333334</v>
      </c>
      <c r="AH122" t="n">
        <v>1386585.109867941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3.7687</v>
      </c>
      <c r="E123" t="n">
        <v>26.53</v>
      </c>
      <c r="F123" t="n">
        <v>23.54</v>
      </c>
      <c r="G123" t="n">
        <v>156.94</v>
      </c>
      <c r="H123" t="n">
        <v>2.09</v>
      </c>
      <c r="I123" t="n">
        <v>9</v>
      </c>
      <c r="J123" t="n">
        <v>266.11</v>
      </c>
      <c r="K123" t="n">
        <v>56.13</v>
      </c>
      <c r="L123" t="n">
        <v>31.25</v>
      </c>
      <c r="M123" t="n">
        <v>7</v>
      </c>
      <c r="N123" t="n">
        <v>68.73999999999999</v>
      </c>
      <c r="O123" t="n">
        <v>33054.88</v>
      </c>
      <c r="P123" t="n">
        <v>317.62</v>
      </c>
      <c r="Q123" t="n">
        <v>608.79</v>
      </c>
      <c r="R123" t="n">
        <v>52.71</v>
      </c>
      <c r="S123" t="n">
        <v>46.36</v>
      </c>
      <c r="T123" t="n">
        <v>2859.68</v>
      </c>
      <c r="U123" t="n">
        <v>0.88</v>
      </c>
      <c r="V123" t="n">
        <v>0.91</v>
      </c>
      <c r="W123" t="n">
        <v>9.19</v>
      </c>
      <c r="X123" t="n">
        <v>0.17</v>
      </c>
      <c r="Y123" t="n">
        <v>1</v>
      </c>
      <c r="Z123" t="n">
        <v>10</v>
      </c>
      <c r="AA123" t="n">
        <v>1119.748323829175</v>
      </c>
      <c r="AB123" t="n">
        <v>1532.089056472661</v>
      </c>
      <c r="AC123" t="n">
        <v>1385.868627223406</v>
      </c>
      <c r="AD123" t="n">
        <v>1119748.323829175</v>
      </c>
      <c r="AE123" t="n">
        <v>1532089.056472661</v>
      </c>
      <c r="AF123" t="n">
        <v>1.241033201828478e-06</v>
      </c>
      <c r="AG123" t="n">
        <v>34.54427083333334</v>
      </c>
      <c r="AH123" t="n">
        <v>1385868.627223406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3.7692</v>
      </c>
      <c r="E124" t="n">
        <v>26.53</v>
      </c>
      <c r="F124" t="n">
        <v>23.54</v>
      </c>
      <c r="G124" t="n">
        <v>156.92</v>
      </c>
      <c r="H124" t="n">
        <v>2.1</v>
      </c>
      <c r="I124" t="n">
        <v>9</v>
      </c>
      <c r="J124" t="n">
        <v>266.59</v>
      </c>
      <c r="K124" t="n">
        <v>56.13</v>
      </c>
      <c r="L124" t="n">
        <v>31.5</v>
      </c>
      <c r="M124" t="n">
        <v>7</v>
      </c>
      <c r="N124" t="n">
        <v>68.95999999999999</v>
      </c>
      <c r="O124" t="n">
        <v>33113.03</v>
      </c>
      <c r="P124" t="n">
        <v>316.79</v>
      </c>
      <c r="Q124" t="n">
        <v>608.8099999999999</v>
      </c>
      <c r="R124" t="n">
        <v>52.55</v>
      </c>
      <c r="S124" t="n">
        <v>46.36</v>
      </c>
      <c r="T124" t="n">
        <v>2775.93</v>
      </c>
      <c r="U124" t="n">
        <v>0.88</v>
      </c>
      <c r="V124" t="n">
        <v>0.91</v>
      </c>
      <c r="W124" t="n">
        <v>9.19</v>
      </c>
      <c r="X124" t="n">
        <v>0.17</v>
      </c>
      <c r="Y124" t="n">
        <v>1</v>
      </c>
      <c r="Z124" t="n">
        <v>10</v>
      </c>
      <c r="AA124" t="n">
        <v>1118.463401006036</v>
      </c>
      <c r="AB124" t="n">
        <v>1530.330968379248</v>
      </c>
      <c r="AC124" t="n">
        <v>1384.278328590135</v>
      </c>
      <c r="AD124" t="n">
        <v>1118463.401006036</v>
      </c>
      <c r="AE124" t="n">
        <v>1530330.968379248</v>
      </c>
      <c r="AF124" t="n">
        <v>1.241197851867196e-06</v>
      </c>
      <c r="AG124" t="n">
        <v>34.54427083333334</v>
      </c>
      <c r="AH124" t="n">
        <v>1384278.328590135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3.7695</v>
      </c>
      <c r="E125" t="n">
        <v>26.53</v>
      </c>
      <c r="F125" t="n">
        <v>23.54</v>
      </c>
      <c r="G125" t="n">
        <v>156.91</v>
      </c>
      <c r="H125" t="n">
        <v>2.12</v>
      </c>
      <c r="I125" t="n">
        <v>9</v>
      </c>
      <c r="J125" t="n">
        <v>267.06</v>
      </c>
      <c r="K125" t="n">
        <v>56.13</v>
      </c>
      <c r="L125" t="n">
        <v>31.75</v>
      </c>
      <c r="M125" t="n">
        <v>7</v>
      </c>
      <c r="N125" t="n">
        <v>69.18000000000001</v>
      </c>
      <c r="O125" t="n">
        <v>33171.26</v>
      </c>
      <c r="P125" t="n">
        <v>316.21</v>
      </c>
      <c r="Q125" t="n">
        <v>608.78</v>
      </c>
      <c r="R125" t="n">
        <v>52.65</v>
      </c>
      <c r="S125" t="n">
        <v>46.36</v>
      </c>
      <c r="T125" t="n">
        <v>2826.9</v>
      </c>
      <c r="U125" t="n">
        <v>0.88</v>
      </c>
      <c r="V125" t="n">
        <v>0.91</v>
      </c>
      <c r="W125" t="n">
        <v>9.19</v>
      </c>
      <c r="X125" t="n">
        <v>0.17</v>
      </c>
      <c r="Y125" t="n">
        <v>1</v>
      </c>
      <c r="Z125" t="n">
        <v>10</v>
      </c>
      <c r="AA125" t="n">
        <v>1117.574229023377</v>
      </c>
      <c r="AB125" t="n">
        <v>1529.114364045075</v>
      </c>
      <c r="AC125" t="n">
        <v>1383.177835266102</v>
      </c>
      <c r="AD125" t="n">
        <v>1117574.229023377</v>
      </c>
      <c r="AE125" t="n">
        <v>1529114.364045075</v>
      </c>
      <c r="AF125" t="n">
        <v>1.241296641890426e-06</v>
      </c>
      <c r="AG125" t="n">
        <v>34.54427083333334</v>
      </c>
      <c r="AH125" t="n">
        <v>1383177.835266102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3.7684</v>
      </c>
      <c r="E126" t="n">
        <v>26.54</v>
      </c>
      <c r="F126" t="n">
        <v>23.54</v>
      </c>
      <c r="G126" t="n">
        <v>156.96</v>
      </c>
      <c r="H126" t="n">
        <v>2.13</v>
      </c>
      <c r="I126" t="n">
        <v>9</v>
      </c>
      <c r="J126" t="n">
        <v>267.53</v>
      </c>
      <c r="K126" t="n">
        <v>56.13</v>
      </c>
      <c r="L126" t="n">
        <v>32</v>
      </c>
      <c r="M126" t="n">
        <v>7</v>
      </c>
      <c r="N126" t="n">
        <v>69.40000000000001</v>
      </c>
      <c r="O126" t="n">
        <v>33229.58</v>
      </c>
      <c r="P126" t="n">
        <v>315.23</v>
      </c>
      <c r="Q126" t="n">
        <v>608.79</v>
      </c>
      <c r="R126" t="n">
        <v>52.82</v>
      </c>
      <c r="S126" t="n">
        <v>46.36</v>
      </c>
      <c r="T126" t="n">
        <v>2913.1</v>
      </c>
      <c r="U126" t="n">
        <v>0.88</v>
      </c>
      <c r="V126" t="n">
        <v>0.91</v>
      </c>
      <c r="W126" t="n">
        <v>9.19</v>
      </c>
      <c r="X126" t="n">
        <v>0.17</v>
      </c>
      <c r="Y126" t="n">
        <v>1</v>
      </c>
      <c r="Z126" t="n">
        <v>10</v>
      </c>
      <c r="AA126" t="n">
        <v>1116.348871096347</v>
      </c>
      <c r="AB126" t="n">
        <v>1527.437775270336</v>
      </c>
      <c r="AC126" t="n">
        <v>1381.661257770916</v>
      </c>
      <c r="AD126" t="n">
        <v>1116348.871096347</v>
      </c>
      <c r="AE126" t="n">
        <v>1527437.775270336</v>
      </c>
      <c r="AF126" t="n">
        <v>1.240934411805248e-06</v>
      </c>
      <c r="AG126" t="n">
        <v>34.55729166666666</v>
      </c>
      <c r="AH126" t="n">
        <v>1381661.257770916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3.7792</v>
      </c>
      <c r="E127" t="n">
        <v>26.46</v>
      </c>
      <c r="F127" t="n">
        <v>23.51</v>
      </c>
      <c r="G127" t="n">
        <v>176.32</v>
      </c>
      <c r="H127" t="n">
        <v>2.14</v>
      </c>
      <c r="I127" t="n">
        <v>8</v>
      </c>
      <c r="J127" t="n">
        <v>268</v>
      </c>
      <c r="K127" t="n">
        <v>56.13</v>
      </c>
      <c r="L127" t="n">
        <v>32.25</v>
      </c>
      <c r="M127" t="n">
        <v>6</v>
      </c>
      <c r="N127" t="n">
        <v>69.63</v>
      </c>
      <c r="O127" t="n">
        <v>33287.98</v>
      </c>
      <c r="P127" t="n">
        <v>314.44</v>
      </c>
      <c r="Q127" t="n">
        <v>608.77</v>
      </c>
      <c r="R127" t="n">
        <v>51.73</v>
      </c>
      <c r="S127" t="n">
        <v>46.36</v>
      </c>
      <c r="T127" t="n">
        <v>2373.73</v>
      </c>
      <c r="U127" t="n">
        <v>0.9</v>
      </c>
      <c r="V127" t="n">
        <v>0.91</v>
      </c>
      <c r="W127" t="n">
        <v>9.19</v>
      </c>
      <c r="X127" t="n">
        <v>0.14</v>
      </c>
      <c r="Y127" t="n">
        <v>1</v>
      </c>
      <c r="Z127" t="n">
        <v>10</v>
      </c>
      <c r="AA127" t="n">
        <v>1112.938899313039</v>
      </c>
      <c r="AB127" t="n">
        <v>1522.772101439076</v>
      </c>
      <c r="AC127" t="n">
        <v>1377.440869301797</v>
      </c>
      <c r="AD127" t="n">
        <v>1112938.899313039</v>
      </c>
      <c r="AE127" t="n">
        <v>1522772.101439076</v>
      </c>
      <c r="AF127" t="n">
        <v>1.244490852641543e-06</v>
      </c>
      <c r="AG127" t="n">
        <v>34.453125</v>
      </c>
      <c r="AH127" t="n">
        <v>1377440.869301797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3.7798</v>
      </c>
      <c r="E128" t="n">
        <v>26.46</v>
      </c>
      <c r="F128" t="n">
        <v>23.51</v>
      </c>
      <c r="G128" t="n">
        <v>176.29</v>
      </c>
      <c r="H128" t="n">
        <v>2.15</v>
      </c>
      <c r="I128" t="n">
        <v>8</v>
      </c>
      <c r="J128" t="n">
        <v>268.48</v>
      </c>
      <c r="K128" t="n">
        <v>56.13</v>
      </c>
      <c r="L128" t="n">
        <v>32.5</v>
      </c>
      <c r="M128" t="n">
        <v>6</v>
      </c>
      <c r="N128" t="n">
        <v>69.84999999999999</v>
      </c>
      <c r="O128" t="n">
        <v>33346.47</v>
      </c>
      <c r="P128" t="n">
        <v>314.86</v>
      </c>
      <c r="Q128" t="n">
        <v>608.75</v>
      </c>
      <c r="R128" t="n">
        <v>51.61</v>
      </c>
      <c r="S128" t="n">
        <v>46.36</v>
      </c>
      <c r="T128" t="n">
        <v>2314.96</v>
      </c>
      <c r="U128" t="n">
        <v>0.9</v>
      </c>
      <c r="V128" t="n">
        <v>0.91</v>
      </c>
      <c r="W128" t="n">
        <v>9.19</v>
      </c>
      <c r="X128" t="n">
        <v>0.14</v>
      </c>
      <c r="Y128" t="n">
        <v>1</v>
      </c>
      <c r="Z128" t="n">
        <v>10</v>
      </c>
      <c r="AA128" t="n">
        <v>1113.44105268206</v>
      </c>
      <c r="AB128" t="n">
        <v>1523.459169832014</v>
      </c>
      <c r="AC128" t="n">
        <v>1378.06236485162</v>
      </c>
      <c r="AD128" t="n">
        <v>1113441.052682061</v>
      </c>
      <c r="AE128" t="n">
        <v>1523459.169832014</v>
      </c>
      <c r="AF128" t="n">
        <v>1.244688432688004e-06</v>
      </c>
      <c r="AG128" t="n">
        <v>34.453125</v>
      </c>
      <c r="AH128" t="n">
        <v>1378062.364851621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3.78</v>
      </c>
      <c r="E129" t="n">
        <v>26.46</v>
      </c>
      <c r="F129" t="n">
        <v>23.5</v>
      </c>
      <c r="G129" t="n">
        <v>176.29</v>
      </c>
      <c r="H129" t="n">
        <v>2.17</v>
      </c>
      <c r="I129" t="n">
        <v>8</v>
      </c>
      <c r="J129" t="n">
        <v>268.95</v>
      </c>
      <c r="K129" t="n">
        <v>56.13</v>
      </c>
      <c r="L129" t="n">
        <v>32.75</v>
      </c>
      <c r="M129" t="n">
        <v>6</v>
      </c>
      <c r="N129" t="n">
        <v>70.08</v>
      </c>
      <c r="O129" t="n">
        <v>33405.04</v>
      </c>
      <c r="P129" t="n">
        <v>315.34</v>
      </c>
      <c r="Q129" t="n">
        <v>608.77</v>
      </c>
      <c r="R129" t="n">
        <v>51.47</v>
      </c>
      <c r="S129" t="n">
        <v>46.36</v>
      </c>
      <c r="T129" t="n">
        <v>2241.16</v>
      </c>
      <c r="U129" t="n">
        <v>0.9</v>
      </c>
      <c r="V129" t="n">
        <v>0.91</v>
      </c>
      <c r="W129" t="n">
        <v>9.19</v>
      </c>
      <c r="X129" t="n">
        <v>0.13</v>
      </c>
      <c r="Y129" t="n">
        <v>1</v>
      </c>
      <c r="Z129" t="n">
        <v>10</v>
      </c>
      <c r="AA129" t="n">
        <v>1114.01573559996</v>
      </c>
      <c r="AB129" t="n">
        <v>1524.245476353506</v>
      </c>
      <c r="AC129" t="n">
        <v>1378.773627382289</v>
      </c>
      <c r="AD129" t="n">
        <v>1114015.73559996</v>
      </c>
      <c r="AE129" t="n">
        <v>1524245.476353506</v>
      </c>
      <c r="AF129" t="n">
        <v>1.244754292703491e-06</v>
      </c>
      <c r="AG129" t="n">
        <v>34.453125</v>
      </c>
      <c r="AH129" t="n">
        <v>1378773.627382289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3.7797</v>
      </c>
      <c r="E130" t="n">
        <v>26.46</v>
      </c>
      <c r="F130" t="n">
        <v>23.51</v>
      </c>
      <c r="G130" t="n">
        <v>176.3</v>
      </c>
      <c r="H130" t="n">
        <v>2.18</v>
      </c>
      <c r="I130" t="n">
        <v>8</v>
      </c>
      <c r="J130" t="n">
        <v>269.43</v>
      </c>
      <c r="K130" t="n">
        <v>56.13</v>
      </c>
      <c r="L130" t="n">
        <v>33</v>
      </c>
      <c r="M130" t="n">
        <v>6</v>
      </c>
      <c r="N130" t="n">
        <v>70.3</v>
      </c>
      <c r="O130" t="n">
        <v>33463.7</v>
      </c>
      <c r="P130" t="n">
        <v>315.61</v>
      </c>
      <c r="Q130" t="n">
        <v>608.76</v>
      </c>
      <c r="R130" t="n">
        <v>51.6</v>
      </c>
      <c r="S130" t="n">
        <v>46.36</v>
      </c>
      <c r="T130" t="n">
        <v>2306.21</v>
      </c>
      <c r="U130" t="n">
        <v>0.9</v>
      </c>
      <c r="V130" t="n">
        <v>0.91</v>
      </c>
      <c r="W130" t="n">
        <v>9.19</v>
      </c>
      <c r="X130" t="n">
        <v>0.14</v>
      </c>
      <c r="Y130" t="n">
        <v>1</v>
      </c>
      <c r="Z130" t="n">
        <v>10</v>
      </c>
      <c r="AA130" t="n">
        <v>1114.537995919938</v>
      </c>
      <c r="AB130" t="n">
        <v>1524.960055963798</v>
      </c>
      <c r="AC130" t="n">
        <v>1379.420008517494</v>
      </c>
      <c r="AD130" t="n">
        <v>1114537.995919938</v>
      </c>
      <c r="AE130" t="n">
        <v>1524960.055963798</v>
      </c>
      <c r="AF130" t="n">
        <v>1.244655502680261e-06</v>
      </c>
      <c r="AG130" t="n">
        <v>34.453125</v>
      </c>
      <c r="AH130" t="n">
        <v>1379420.008517494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3.7788</v>
      </c>
      <c r="E131" t="n">
        <v>26.46</v>
      </c>
      <c r="F131" t="n">
        <v>23.51</v>
      </c>
      <c r="G131" t="n">
        <v>176.35</v>
      </c>
      <c r="H131" t="n">
        <v>2.19</v>
      </c>
      <c r="I131" t="n">
        <v>8</v>
      </c>
      <c r="J131" t="n">
        <v>269.9</v>
      </c>
      <c r="K131" t="n">
        <v>56.13</v>
      </c>
      <c r="L131" t="n">
        <v>33.25</v>
      </c>
      <c r="M131" t="n">
        <v>6</v>
      </c>
      <c r="N131" t="n">
        <v>70.53</v>
      </c>
      <c r="O131" t="n">
        <v>33522.45</v>
      </c>
      <c r="P131" t="n">
        <v>315.58</v>
      </c>
      <c r="Q131" t="n">
        <v>608.75</v>
      </c>
      <c r="R131" t="n">
        <v>51.86</v>
      </c>
      <c r="S131" t="n">
        <v>46.36</v>
      </c>
      <c r="T131" t="n">
        <v>2439.84</v>
      </c>
      <c r="U131" t="n">
        <v>0.89</v>
      </c>
      <c r="V131" t="n">
        <v>0.91</v>
      </c>
      <c r="W131" t="n">
        <v>9.19</v>
      </c>
      <c r="X131" t="n">
        <v>0.14</v>
      </c>
      <c r="Y131" t="n">
        <v>1</v>
      </c>
      <c r="Z131" t="n">
        <v>10</v>
      </c>
      <c r="AA131" t="n">
        <v>1114.649024651487</v>
      </c>
      <c r="AB131" t="n">
        <v>1525.111970372546</v>
      </c>
      <c r="AC131" t="n">
        <v>1379.557424428284</v>
      </c>
      <c r="AD131" t="n">
        <v>1114649.024651487</v>
      </c>
      <c r="AE131" t="n">
        <v>1525111.970372546</v>
      </c>
      <c r="AF131" t="n">
        <v>1.24435913261057e-06</v>
      </c>
      <c r="AG131" t="n">
        <v>34.453125</v>
      </c>
      <c r="AH131" t="n">
        <v>1379557.424428284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3.7781</v>
      </c>
      <c r="E132" t="n">
        <v>26.47</v>
      </c>
      <c r="F132" t="n">
        <v>23.52</v>
      </c>
      <c r="G132" t="n">
        <v>176.38</v>
      </c>
      <c r="H132" t="n">
        <v>2.21</v>
      </c>
      <c r="I132" t="n">
        <v>8</v>
      </c>
      <c r="J132" t="n">
        <v>270.38</v>
      </c>
      <c r="K132" t="n">
        <v>56.13</v>
      </c>
      <c r="L132" t="n">
        <v>33.5</v>
      </c>
      <c r="M132" t="n">
        <v>6</v>
      </c>
      <c r="N132" t="n">
        <v>70.76000000000001</v>
      </c>
      <c r="O132" t="n">
        <v>33581.28</v>
      </c>
      <c r="P132" t="n">
        <v>315.35</v>
      </c>
      <c r="Q132" t="n">
        <v>608.77</v>
      </c>
      <c r="R132" t="n">
        <v>51.94</v>
      </c>
      <c r="S132" t="n">
        <v>46.36</v>
      </c>
      <c r="T132" t="n">
        <v>2479.62</v>
      </c>
      <c r="U132" t="n">
        <v>0.89</v>
      </c>
      <c r="V132" t="n">
        <v>0.91</v>
      </c>
      <c r="W132" t="n">
        <v>9.19</v>
      </c>
      <c r="X132" t="n">
        <v>0.15</v>
      </c>
      <c r="Y132" t="n">
        <v>1</v>
      </c>
      <c r="Z132" t="n">
        <v>10</v>
      </c>
      <c r="AA132" t="n">
        <v>1114.519930913202</v>
      </c>
      <c r="AB132" t="n">
        <v>1524.935338624611</v>
      </c>
      <c r="AC132" t="n">
        <v>1379.397650166467</v>
      </c>
      <c r="AD132" t="n">
        <v>1114519.930913202</v>
      </c>
      <c r="AE132" t="n">
        <v>1524935.338624611</v>
      </c>
      <c r="AF132" t="n">
        <v>1.244128622556365e-06</v>
      </c>
      <c r="AG132" t="n">
        <v>34.46614583333334</v>
      </c>
      <c r="AH132" t="n">
        <v>1379397.650166468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3.7798</v>
      </c>
      <c r="E133" t="n">
        <v>26.46</v>
      </c>
      <c r="F133" t="n">
        <v>23.51</v>
      </c>
      <c r="G133" t="n">
        <v>176.29</v>
      </c>
      <c r="H133" t="n">
        <v>2.22</v>
      </c>
      <c r="I133" t="n">
        <v>8</v>
      </c>
      <c r="J133" t="n">
        <v>270.86</v>
      </c>
      <c r="K133" t="n">
        <v>56.13</v>
      </c>
      <c r="L133" t="n">
        <v>33.75</v>
      </c>
      <c r="M133" t="n">
        <v>6</v>
      </c>
      <c r="N133" t="n">
        <v>70.98</v>
      </c>
      <c r="O133" t="n">
        <v>33640.21</v>
      </c>
      <c r="P133" t="n">
        <v>314.99</v>
      </c>
      <c r="Q133" t="n">
        <v>608.79</v>
      </c>
      <c r="R133" t="n">
        <v>51.57</v>
      </c>
      <c r="S133" t="n">
        <v>46.36</v>
      </c>
      <c r="T133" t="n">
        <v>2293.9</v>
      </c>
      <c r="U133" t="n">
        <v>0.9</v>
      </c>
      <c r="V133" t="n">
        <v>0.91</v>
      </c>
      <c r="W133" t="n">
        <v>9.19</v>
      </c>
      <c r="X133" t="n">
        <v>0.13</v>
      </c>
      <c r="Y133" t="n">
        <v>1</v>
      </c>
      <c r="Z133" t="n">
        <v>10</v>
      </c>
      <c r="AA133" t="n">
        <v>1113.6282198903</v>
      </c>
      <c r="AB133" t="n">
        <v>1523.715260263563</v>
      </c>
      <c r="AC133" t="n">
        <v>1378.294014371807</v>
      </c>
      <c r="AD133" t="n">
        <v>1113628.2198903</v>
      </c>
      <c r="AE133" t="n">
        <v>1523715.260263563</v>
      </c>
      <c r="AF133" t="n">
        <v>1.244688432688004e-06</v>
      </c>
      <c r="AG133" t="n">
        <v>34.453125</v>
      </c>
      <c r="AH133" t="n">
        <v>1378294.014371807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3.7792</v>
      </c>
      <c r="E134" t="n">
        <v>26.46</v>
      </c>
      <c r="F134" t="n">
        <v>23.51</v>
      </c>
      <c r="G134" t="n">
        <v>176.32</v>
      </c>
      <c r="H134" t="n">
        <v>2.23</v>
      </c>
      <c r="I134" t="n">
        <v>8</v>
      </c>
      <c r="J134" t="n">
        <v>271.34</v>
      </c>
      <c r="K134" t="n">
        <v>56.13</v>
      </c>
      <c r="L134" t="n">
        <v>34</v>
      </c>
      <c r="M134" t="n">
        <v>6</v>
      </c>
      <c r="N134" t="n">
        <v>71.20999999999999</v>
      </c>
      <c r="O134" t="n">
        <v>33699.21</v>
      </c>
      <c r="P134" t="n">
        <v>314.73</v>
      </c>
      <c r="Q134" t="n">
        <v>608.83</v>
      </c>
      <c r="R134" t="n">
        <v>51.59</v>
      </c>
      <c r="S134" t="n">
        <v>46.36</v>
      </c>
      <c r="T134" t="n">
        <v>2300.42</v>
      </c>
      <c r="U134" t="n">
        <v>0.9</v>
      </c>
      <c r="V134" t="n">
        <v>0.91</v>
      </c>
      <c r="W134" t="n">
        <v>9.19</v>
      </c>
      <c r="X134" t="n">
        <v>0.14</v>
      </c>
      <c r="Y134" t="n">
        <v>1</v>
      </c>
      <c r="Z134" t="n">
        <v>10</v>
      </c>
      <c r="AA134" t="n">
        <v>1113.356492450321</v>
      </c>
      <c r="AB134" t="n">
        <v>1523.343470792415</v>
      </c>
      <c r="AC134" t="n">
        <v>1377.957707965975</v>
      </c>
      <c r="AD134" t="n">
        <v>1113356.492450321</v>
      </c>
      <c r="AE134" t="n">
        <v>1523343.470792415</v>
      </c>
      <c r="AF134" t="n">
        <v>1.244490852641543e-06</v>
      </c>
      <c r="AG134" t="n">
        <v>34.453125</v>
      </c>
      <c r="AH134" t="n">
        <v>1377957.707965975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3.7798</v>
      </c>
      <c r="E135" t="n">
        <v>26.46</v>
      </c>
      <c r="F135" t="n">
        <v>23.51</v>
      </c>
      <c r="G135" t="n">
        <v>176.3</v>
      </c>
      <c r="H135" t="n">
        <v>2.24</v>
      </c>
      <c r="I135" t="n">
        <v>8</v>
      </c>
      <c r="J135" t="n">
        <v>271.82</v>
      </c>
      <c r="K135" t="n">
        <v>56.13</v>
      </c>
      <c r="L135" t="n">
        <v>34.25</v>
      </c>
      <c r="M135" t="n">
        <v>6</v>
      </c>
      <c r="N135" t="n">
        <v>71.44</v>
      </c>
      <c r="O135" t="n">
        <v>33758.31</v>
      </c>
      <c r="P135" t="n">
        <v>314.33</v>
      </c>
      <c r="Q135" t="n">
        <v>608.75</v>
      </c>
      <c r="R135" t="n">
        <v>51.62</v>
      </c>
      <c r="S135" t="n">
        <v>46.36</v>
      </c>
      <c r="T135" t="n">
        <v>2317.8</v>
      </c>
      <c r="U135" t="n">
        <v>0.9</v>
      </c>
      <c r="V135" t="n">
        <v>0.91</v>
      </c>
      <c r="W135" t="n">
        <v>9.19</v>
      </c>
      <c r="X135" t="n">
        <v>0.14</v>
      </c>
      <c r="Y135" t="n">
        <v>1</v>
      </c>
      <c r="Z135" t="n">
        <v>10</v>
      </c>
      <c r="AA135" t="n">
        <v>1112.677986371545</v>
      </c>
      <c r="AB135" t="n">
        <v>1522.415108841857</v>
      </c>
      <c r="AC135" t="n">
        <v>1377.117947577015</v>
      </c>
      <c r="AD135" t="n">
        <v>1112677.986371545</v>
      </c>
      <c r="AE135" t="n">
        <v>1522415.108841857</v>
      </c>
      <c r="AF135" t="n">
        <v>1.244688432688004e-06</v>
      </c>
      <c r="AG135" t="n">
        <v>34.453125</v>
      </c>
      <c r="AH135" t="n">
        <v>1377117.947577015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3.7794</v>
      </c>
      <c r="E136" t="n">
        <v>26.46</v>
      </c>
      <c r="F136" t="n">
        <v>23.51</v>
      </c>
      <c r="G136" t="n">
        <v>176.31</v>
      </c>
      <c r="H136" t="n">
        <v>2.26</v>
      </c>
      <c r="I136" t="n">
        <v>8</v>
      </c>
      <c r="J136" t="n">
        <v>272.3</v>
      </c>
      <c r="K136" t="n">
        <v>56.13</v>
      </c>
      <c r="L136" t="n">
        <v>34.5</v>
      </c>
      <c r="M136" t="n">
        <v>6</v>
      </c>
      <c r="N136" t="n">
        <v>71.67</v>
      </c>
      <c r="O136" t="n">
        <v>33817.62</v>
      </c>
      <c r="P136" t="n">
        <v>313.71</v>
      </c>
      <c r="Q136" t="n">
        <v>608.77</v>
      </c>
      <c r="R136" t="n">
        <v>51.59</v>
      </c>
      <c r="S136" t="n">
        <v>46.36</v>
      </c>
      <c r="T136" t="n">
        <v>2304.62</v>
      </c>
      <c r="U136" t="n">
        <v>0.9</v>
      </c>
      <c r="V136" t="n">
        <v>0.91</v>
      </c>
      <c r="W136" t="n">
        <v>9.19</v>
      </c>
      <c r="X136" t="n">
        <v>0.14</v>
      </c>
      <c r="Y136" t="n">
        <v>1</v>
      </c>
      <c r="Z136" t="n">
        <v>10</v>
      </c>
      <c r="AA136" t="n">
        <v>1111.853588368133</v>
      </c>
      <c r="AB136" t="n">
        <v>1521.287131123716</v>
      </c>
      <c r="AC136" t="n">
        <v>1376.097622469166</v>
      </c>
      <c r="AD136" t="n">
        <v>1111853.588368133</v>
      </c>
      <c r="AE136" t="n">
        <v>1521287.131123716</v>
      </c>
      <c r="AF136" t="n">
        <v>1.24455671265703e-06</v>
      </c>
      <c r="AG136" t="n">
        <v>34.453125</v>
      </c>
      <c r="AH136" t="n">
        <v>1376097.622469166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3.7806</v>
      </c>
      <c r="E137" t="n">
        <v>26.45</v>
      </c>
      <c r="F137" t="n">
        <v>23.5</v>
      </c>
      <c r="G137" t="n">
        <v>176.25</v>
      </c>
      <c r="H137" t="n">
        <v>2.27</v>
      </c>
      <c r="I137" t="n">
        <v>8</v>
      </c>
      <c r="J137" t="n">
        <v>272.78</v>
      </c>
      <c r="K137" t="n">
        <v>56.13</v>
      </c>
      <c r="L137" t="n">
        <v>34.75</v>
      </c>
      <c r="M137" t="n">
        <v>6</v>
      </c>
      <c r="N137" t="n">
        <v>71.90000000000001</v>
      </c>
      <c r="O137" t="n">
        <v>33876.9</v>
      </c>
      <c r="P137" t="n">
        <v>313.42</v>
      </c>
      <c r="Q137" t="n">
        <v>608.77</v>
      </c>
      <c r="R137" t="n">
        <v>51.4</v>
      </c>
      <c r="S137" t="n">
        <v>46.36</v>
      </c>
      <c r="T137" t="n">
        <v>2208.46</v>
      </c>
      <c r="U137" t="n">
        <v>0.9</v>
      </c>
      <c r="V137" t="n">
        <v>0.91</v>
      </c>
      <c r="W137" t="n">
        <v>9.19</v>
      </c>
      <c r="X137" t="n">
        <v>0.13</v>
      </c>
      <c r="Y137" t="n">
        <v>1</v>
      </c>
      <c r="Z137" t="n">
        <v>10</v>
      </c>
      <c r="AA137" t="n">
        <v>1111.149314967197</v>
      </c>
      <c r="AB137" t="n">
        <v>1520.323513186206</v>
      </c>
      <c r="AC137" t="n">
        <v>1375.225970875166</v>
      </c>
      <c r="AD137" t="n">
        <v>1111149.314967197</v>
      </c>
      <c r="AE137" t="n">
        <v>1520323.513186206</v>
      </c>
      <c r="AF137" t="n">
        <v>1.244951872749952e-06</v>
      </c>
      <c r="AG137" t="n">
        <v>34.44010416666666</v>
      </c>
      <c r="AH137" t="n">
        <v>1375225.970875166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3.7807</v>
      </c>
      <c r="E138" t="n">
        <v>26.45</v>
      </c>
      <c r="F138" t="n">
        <v>23.5</v>
      </c>
      <c r="G138" t="n">
        <v>176.25</v>
      </c>
      <c r="H138" t="n">
        <v>2.28</v>
      </c>
      <c r="I138" t="n">
        <v>8</v>
      </c>
      <c r="J138" t="n">
        <v>273.26</v>
      </c>
      <c r="K138" t="n">
        <v>56.13</v>
      </c>
      <c r="L138" t="n">
        <v>35</v>
      </c>
      <c r="M138" t="n">
        <v>6</v>
      </c>
      <c r="N138" t="n">
        <v>72.13</v>
      </c>
      <c r="O138" t="n">
        <v>33936.26</v>
      </c>
      <c r="P138" t="n">
        <v>313.04</v>
      </c>
      <c r="Q138" t="n">
        <v>608.8</v>
      </c>
      <c r="R138" t="n">
        <v>51.31</v>
      </c>
      <c r="S138" t="n">
        <v>46.36</v>
      </c>
      <c r="T138" t="n">
        <v>2160.21</v>
      </c>
      <c r="U138" t="n">
        <v>0.9</v>
      </c>
      <c r="V138" t="n">
        <v>0.91</v>
      </c>
      <c r="W138" t="n">
        <v>9.19</v>
      </c>
      <c r="X138" t="n">
        <v>0.13</v>
      </c>
      <c r="Y138" t="n">
        <v>1</v>
      </c>
      <c r="Z138" t="n">
        <v>10</v>
      </c>
      <c r="AA138" t="n">
        <v>1110.585302347137</v>
      </c>
      <c r="AB138" t="n">
        <v>1519.551806236959</v>
      </c>
      <c r="AC138" t="n">
        <v>1374.527914554058</v>
      </c>
      <c r="AD138" t="n">
        <v>1110585.302347137</v>
      </c>
      <c r="AE138" t="n">
        <v>1519551.80623696</v>
      </c>
      <c r="AF138" t="n">
        <v>1.244984802757696e-06</v>
      </c>
      <c r="AG138" t="n">
        <v>34.44010416666666</v>
      </c>
      <c r="AH138" t="n">
        <v>1374527.914554058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3.7808</v>
      </c>
      <c r="E139" t="n">
        <v>26.45</v>
      </c>
      <c r="F139" t="n">
        <v>23.5</v>
      </c>
      <c r="G139" t="n">
        <v>176.24</v>
      </c>
      <c r="H139" t="n">
        <v>2.29</v>
      </c>
      <c r="I139" t="n">
        <v>8</v>
      </c>
      <c r="J139" t="n">
        <v>273.74</v>
      </c>
      <c r="K139" t="n">
        <v>56.13</v>
      </c>
      <c r="L139" t="n">
        <v>35.25</v>
      </c>
      <c r="M139" t="n">
        <v>6</v>
      </c>
      <c r="N139" t="n">
        <v>72.37</v>
      </c>
      <c r="O139" t="n">
        <v>33995.72</v>
      </c>
      <c r="P139" t="n">
        <v>312.13</v>
      </c>
      <c r="Q139" t="n">
        <v>608.77</v>
      </c>
      <c r="R139" t="n">
        <v>51.23</v>
      </c>
      <c r="S139" t="n">
        <v>46.36</v>
      </c>
      <c r="T139" t="n">
        <v>2123.06</v>
      </c>
      <c r="U139" t="n">
        <v>0.9</v>
      </c>
      <c r="V139" t="n">
        <v>0.91</v>
      </c>
      <c r="W139" t="n">
        <v>9.19</v>
      </c>
      <c r="X139" t="n">
        <v>0.13</v>
      </c>
      <c r="Y139" t="n">
        <v>1</v>
      </c>
      <c r="Z139" t="n">
        <v>10</v>
      </c>
      <c r="AA139" t="n">
        <v>1109.258455078865</v>
      </c>
      <c r="AB139" t="n">
        <v>1517.736355268139</v>
      </c>
      <c r="AC139" t="n">
        <v>1372.885727677701</v>
      </c>
      <c r="AD139" t="n">
        <v>1109258.455078865</v>
      </c>
      <c r="AE139" t="n">
        <v>1517736.355268139</v>
      </c>
      <c r="AF139" t="n">
        <v>1.245017732765439e-06</v>
      </c>
      <c r="AG139" t="n">
        <v>34.44010416666666</v>
      </c>
      <c r="AH139" t="n">
        <v>1372885.727677701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3.7808</v>
      </c>
      <c r="E140" t="n">
        <v>26.45</v>
      </c>
      <c r="F140" t="n">
        <v>23.5</v>
      </c>
      <c r="G140" t="n">
        <v>176.24</v>
      </c>
      <c r="H140" t="n">
        <v>2.3</v>
      </c>
      <c r="I140" t="n">
        <v>8</v>
      </c>
      <c r="J140" t="n">
        <v>274.22</v>
      </c>
      <c r="K140" t="n">
        <v>56.13</v>
      </c>
      <c r="L140" t="n">
        <v>35.5</v>
      </c>
      <c r="M140" t="n">
        <v>6</v>
      </c>
      <c r="N140" t="n">
        <v>72.59999999999999</v>
      </c>
      <c r="O140" t="n">
        <v>34055.27</v>
      </c>
      <c r="P140" t="n">
        <v>311.46</v>
      </c>
      <c r="Q140" t="n">
        <v>608.77</v>
      </c>
      <c r="R140" t="n">
        <v>51.41</v>
      </c>
      <c r="S140" t="n">
        <v>46.36</v>
      </c>
      <c r="T140" t="n">
        <v>2214.32</v>
      </c>
      <c r="U140" t="n">
        <v>0.9</v>
      </c>
      <c r="V140" t="n">
        <v>0.91</v>
      </c>
      <c r="W140" t="n">
        <v>9.19</v>
      </c>
      <c r="X140" t="n">
        <v>0.13</v>
      </c>
      <c r="Y140" t="n">
        <v>1</v>
      </c>
      <c r="Z140" t="n">
        <v>10</v>
      </c>
      <c r="AA140" t="n">
        <v>1108.29407922194</v>
      </c>
      <c r="AB140" t="n">
        <v>1516.416853675434</v>
      </c>
      <c r="AC140" t="n">
        <v>1371.692157465071</v>
      </c>
      <c r="AD140" t="n">
        <v>1108294.07922194</v>
      </c>
      <c r="AE140" t="n">
        <v>1516416.853675434</v>
      </c>
      <c r="AF140" t="n">
        <v>1.245017732765439e-06</v>
      </c>
      <c r="AG140" t="n">
        <v>34.44010416666666</v>
      </c>
      <c r="AH140" t="n">
        <v>1371692.157465071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3.78</v>
      </c>
      <c r="E141" t="n">
        <v>26.46</v>
      </c>
      <c r="F141" t="n">
        <v>23.5</v>
      </c>
      <c r="G141" t="n">
        <v>176.29</v>
      </c>
      <c r="H141" t="n">
        <v>2.32</v>
      </c>
      <c r="I141" t="n">
        <v>8</v>
      </c>
      <c r="J141" t="n">
        <v>274.71</v>
      </c>
      <c r="K141" t="n">
        <v>56.13</v>
      </c>
      <c r="L141" t="n">
        <v>35.75</v>
      </c>
      <c r="M141" t="n">
        <v>6</v>
      </c>
      <c r="N141" t="n">
        <v>72.83</v>
      </c>
      <c r="O141" t="n">
        <v>34114.91</v>
      </c>
      <c r="P141" t="n">
        <v>310.63</v>
      </c>
      <c r="Q141" t="n">
        <v>608.77</v>
      </c>
      <c r="R141" t="n">
        <v>51.5</v>
      </c>
      <c r="S141" t="n">
        <v>46.36</v>
      </c>
      <c r="T141" t="n">
        <v>2258.73</v>
      </c>
      <c r="U141" t="n">
        <v>0.9</v>
      </c>
      <c r="V141" t="n">
        <v>0.91</v>
      </c>
      <c r="W141" t="n">
        <v>9.19</v>
      </c>
      <c r="X141" t="n">
        <v>0.13</v>
      </c>
      <c r="Y141" t="n">
        <v>1</v>
      </c>
      <c r="Z141" t="n">
        <v>10</v>
      </c>
      <c r="AA141" t="n">
        <v>1107.23488246494</v>
      </c>
      <c r="AB141" t="n">
        <v>1514.967613944045</v>
      </c>
      <c r="AC141" t="n">
        <v>1370.381231139625</v>
      </c>
      <c r="AD141" t="n">
        <v>1107234.88246494</v>
      </c>
      <c r="AE141" t="n">
        <v>1514967.613944045</v>
      </c>
      <c r="AF141" t="n">
        <v>1.244754292703491e-06</v>
      </c>
      <c r="AG141" t="n">
        <v>34.453125</v>
      </c>
      <c r="AH141" t="n">
        <v>1370381.231139625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3.7798</v>
      </c>
      <c r="E142" t="n">
        <v>26.46</v>
      </c>
      <c r="F142" t="n">
        <v>23.51</v>
      </c>
      <c r="G142" t="n">
        <v>176.29</v>
      </c>
      <c r="H142" t="n">
        <v>2.33</v>
      </c>
      <c r="I142" t="n">
        <v>8</v>
      </c>
      <c r="J142" t="n">
        <v>275.19</v>
      </c>
      <c r="K142" t="n">
        <v>56.13</v>
      </c>
      <c r="L142" t="n">
        <v>36</v>
      </c>
      <c r="M142" t="n">
        <v>6</v>
      </c>
      <c r="N142" t="n">
        <v>73.06999999999999</v>
      </c>
      <c r="O142" t="n">
        <v>34174.63</v>
      </c>
      <c r="P142" t="n">
        <v>309.95</v>
      </c>
      <c r="Q142" t="n">
        <v>608.75</v>
      </c>
      <c r="R142" t="n">
        <v>51.57</v>
      </c>
      <c r="S142" t="n">
        <v>46.36</v>
      </c>
      <c r="T142" t="n">
        <v>2290.94</v>
      </c>
      <c r="U142" t="n">
        <v>0.9</v>
      </c>
      <c r="V142" t="n">
        <v>0.91</v>
      </c>
      <c r="W142" t="n">
        <v>9.19</v>
      </c>
      <c r="X142" t="n">
        <v>0.14</v>
      </c>
      <c r="Y142" t="n">
        <v>1</v>
      </c>
      <c r="Z142" t="n">
        <v>10</v>
      </c>
      <c r="AA142" t="n">
        <v>1106.371891201621</v>
      </c>
      <c r="AB142" t="n">
        <v>1513.786831225083</v>
      </c>
      <c r="AC142" t="n">
        <v>1369.313140666122</v>
      </c>
      <c r="AD142" t="n">
        <v>1106371.891201621</v>
      </c>
      <c r="AE142" t="n">
        <v>1513786.831225083</v>
      </c>
      <c r="AF142" t="n">
        <v>1.244688432688004e-06</v>
      </c>
      <c r="AG142" t="n">
        <v>34.453125</v>
      </c>
      <c r="AH142" t="n">
        <v>1369313.140666122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3.7784</v>
      </c>
      <c r="E143" t="n">
        <v>26.47</v>
      </c>
      <c r="F143" t="n">
        <v>23.52</v>
      </c>
      <c r="G143" t="n">
        <v>176.37</v>
      </c>
      <c r="H143" t="n">
        <v>2.34</v>
      </c>
      <c r="I143" t="n">
        <v>8</v>
      </c>
      <c r="J143" t="n">
        <v>275.68</v>
      </c>
      <c r="K143" t="n">
        <v>56.13</v>
      </c>
      <c r="L143" t="n">
        <v>36.25</v>
      </c>
      <c r="M143" t="n">
        <v>6</v>
      </c>
      <c r="N143" t="n">
        <v>73.3</v>
      </c>
      <c r="O143" t="n">
        <v>34234.45</v>
      </c>
      <c r="P143" t="n">
        <v>309.1</v>
      </c>
      <c r="Q143" t="n">
        <v>608.78</v>
      </c>
      <c r="R143" t="n">
        <v>51.84</v>
      </c>
      <c r="S143" t="n">
        <v>46.36</v>
      </c>
      <c r="T143" t="n">
        <v>2426.68</v>
      </c>
      <c r="U143" t="n">
        <v>0.89</v>
      </c>
      <c r="V143" t="n">
        <v>0.91</v>
      </c>
      <c r="W143" t="n">
        <v>9.19</v>
      </c>
      <c r="X143" t="n">
        <v>0.14</v>
      </c>
      <c r="Y143" t="n">
        <v>1</v>
      </c>
      <c r="Z143" t="n">
        <v>10</v>
      </c>
      <c r="AA143" t="n">
        <v>1105.466758406343</v>
      </c>
      <c r="AB143" t="n">
        <v>1512.548388602943</v>
      </c>
      <c r="AC143" t="n">
        <v>1368.192893269674</v>
      </c>
      <c r="AD143" t="n">
        <v>1105466.758406343</v>
      </c>
      <c r="AE143" t="n">
        <v>1512548.388602943</v>
      </c>
      <c r="AF143" t="n">
        <v>1.244227412579596e-06</v>
      </c>
      <c r="AG143" t="n">
        <v>34.46614583333334</v>
      </c>
      <c r="AH143" t="n">
        <v>1368192.893269674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3.7787</v>
      </c>
      <c r="E144" t="n">
        <v>26.46</v>
      </c>
      <c r="F144" t="n">
        <v>23.51</v>
      </c>
      <c r="G144" t="n">
        <v>176.35</v>
      </c>
      <c r="H144" t="n">
        <v>2.35</v>
      </c>
      <c r="I144" t="n">
        <v>8</v>
      </c>
      <c r="J144" t="n">
        <v>276.16</v>
      </c>
      <c r="K144" t="n">
        <v>56.13</v>
      </c>
      <c r="L144" t="n">
        <v>36.5</v>
      </c>
      <c r="M144" t="n">
        <v>6</v>
      </c>
      <c r="N144" t="n">
        <v>73.54000000000001</v>
      </c>
      <c r="O144" t="n">
        <v>34294.37</v>
      </c>
      <c r="P144" t="n">
        <v>308.19</v>
      </c>
      <c r="Q144" t="n">
        <v>608.76</v>
      </c>
      <c r="R144" t="n">
        <v>51.77</v>
      </c>
      <c r="S144" t="n">
        <v>46.36</v>
      </c>
      <c r="T144" t="n">
        <v>2393.12</v>
      </c>
      <c r="U144" t="n">
        <v>0.9</v>
      </c>
      <c r="V144" t="n">
        <v>0.91</v>
      </c>
      <c r="W144" t="n">
        <v>9.19</v>
      </c>
      <c r="X144" t="n">
        <v>0.14</v>
      </c>
      <c r="Y144" t="n">
        <v>1</v>
      </c>
      <c r="Z144" t="n">
        <v>10</v>
      </c>
      <c r="AA144" t="n">
        <v>1104.023331799014</v>
      </c>
      <c r="AB144" t="n">
        <v>1510.573428639308</v>
      </c>
      <c r="AC144" t="n">
        <v>1366.406420713094</v>
      </c>
      <c r="AD144" t="n">
        <v>1104023.331799014</v>
      </c>
      <c r="AE144" t="n">
        <v>1510573.428639308</v>
      </c>
      <c r="AF144" t="n">
        <v>1.244326202602826e-06</v>
      </c>
      <c r="AG144" t="n">
        <v>34.453125</v>
      </c>
      <c r="AH144" t="n">
        <v>1366406.420713094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3.7886</v>
      </c>
      <c r="E145" t="n">
        <v>26.39</v>
      </c>
      <c r="F145" t="n">
        <v>23.49</v>
      </c>
      <c r="G145" t="n">
        <v>201.31</v>
      </c>
      <c r="H145" t="n">
        <v>2.36</v>
      </c>
      <c r="I145" t="n">
        <v>7</v>
      </c>
      <c r="J145" t="n">
        <v>276.65</v>
      </c>
      <c r="K145" t="n">
        <v>56.13</v>
      </c>
      <c r="L145" t="n">
        <v>36.75</v>
      </c>
      <c r="M145" t="n">
        <v>5</v>
      </c>
      <c r="N145" t="n">
        <v>73.77</v>
      </c>
      <c r="O145" t="n">
        <v>34354.37</v>
      </c>
      <c r="P145" t="n">
        <v>307.81</v>
      </c>
      <c r="Q145" t="n">
        <v>608.76</v>
      </c>
      <c r="R145" t="n">
        <v>50.93</v>
      </c>
      <c r="S145" t="n">
        <v>46.36</v>
      </c>
      <c r="T145" t="n">
        <v>1976.53</v>
      </c>
      <c r="U145" t="n">
        <v>0.91</v>
      </c>
      <c r="V145" t="n">
        <v>0.91</v>
      </c>
      <c r="W145" t="n">
        <v>9.19</v>
      </c>
      <c r="X145" t="n">
        <v>0.12</v>
      </c>
      <c r="Y145" t="n">
        <v>1</v>
      </c>
      <c r="Z145" t="n">
        <v>10</v>
      </c>
      <c r="AA145" t="n">
        <v>1101.648868375237</v>
      </c>
      <c r="AB145" t="n">
        <v>1507.324583028964</v>
      </c>
      <c r="AC145" t="n">
        <v>1363.467640368018</v>
      </c>
      <c r="AD145" t="n">
        <v>1101648.868375238</v>
      </c>
      <c r="AE145" t="n">
        <v>1507324.583028964</v>
      </c>
      <c r="AF145" t="n">
        <v>1.24758627336943e-06</v>
      </c>
      <c r="AG145" t="n">
        <v>34.36197916666666</v>
      </c>
      <c r="AH145" t="n">
        <v>1363467.640368018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3.7876</v>
      </c>
      <c r="E146" t="n">
        <v>26.4</v>
      </c>
      <c r="F146" t="n">
        <v>23.49</v>
      </c>
      <c r="G146" t="n">
        <v>201.37</v>
      </c>
      <c r="H146" t="n">
        <v>2.38</v>
      </c>
      <c r="I146" t="n">
        <v>7</v>
      </c>
      <c r="J146" t="n">
        <v>277.14</v>
      </c>
      <c r="K146" t="n">
        <v>56.13</v>
      </c>
      <c r="L146" t="n">
        <v>37</v>
      </c>
      <c r="M146" t="n">
        <v>5</v>
      </c>
      <c r="N146" t="n">
        <v>74.01000000000001</v>
      </c>
      <c r="O146" t="n">
        <v>34414.47</v>
      </c>
      <c r="P146" t="n">
        <v>308.48</v>
      </c>
      <c r="Q146" t="n">
        <v>608.79</v>
      </c>
      <c r="R146" t="n">
        <v>51.06</v>
      </c>
      <c r="S146" t="n">
        <v>46.36</v>
      </c>
      <c r="T146" t="n">
        <v>2044.79</v>
      </c>
      <c r="U146" t="n">
        <v>0.91</v>
      </c>
      <c r="V146" t="n">
        <v>0.91</v>
      </c>
      <c r="W146" t="n">
        <v>9.19</v>
      </c>
      <c r="X146" t="n">
        <v>0.12</v>
      </c>
      <c r="Y146" t="n">
        <v>1</v>
      </c>
      <c r="Z146" t="n">
        <v>10</v>
      </c>
      <c r="AA146" t="n">
        <v>1102.779081271376</v>
      </c>
      <c r="AB146" t="n">
        <v>1508.870990174935</v>
      </c>
      <c r="AC146" t="n">
        <v>1364.866460586373</v>
      </c>
      <c r="AD146" t="n">
        <v>1102779.081271376</v>
      </c>
      <c r="AE146" t="n">
        <v>1508870.990174935</v>
      </c>
      <c r="AF146" t="n">
        <v>1.247256973291996e-06</v>
      </c>
      <c r="AG146" t="n">
        <v>34.375</v>
      </c>
      <c r="AH146" t="n">
        <v>1364866.460586373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3.7889</v>
      </c>
      <c r="E147" t="n">
        <v>26.39</v>
      </c>
      <c r="F147" t="n">
        <v>23.48</v>
      </c>
      <c r="G147" t="n">
        <v>201.3</v>
      </c>
      <c r="H147" t="n">
        <v>2.39</v>
      </c>
      <c r="I147" t="n">
        <v>7</v>
      </c>
      <c r="J147" t="n">
        <v>277.63</v>
      </c>
      <c r="K147" t="n">
        <v>56.13</v>
      </c>
      <c r="L147" t="n">
        <v>37.25</v>
      </c>
      <c r="M147" t="n">
        <v>5</v>
      </c>
      <c r="N147" t="n">
        <v>74.25</v>
      </c>
      <c r="O147" t="n">
        <v>34474.66</v>
      </c>
      <c r="P147" t="n">
        <v>309.09</v>
      </c>
      <c r="Q147" t="n">
        <v>608.8200000000001</v>
      </c>
      <c r="R147" t="n">
        <v>50.85</v>
      </c>
      <c r="S147" t="n">
        <v>46.36</v>
      </c>
      <c r="T147" t="n">
        <v>1938.15</v>
      </c>
      <c r="U147" t="n">
        <v>0.91</v>
      </c>
      <c r="V147" t="n">
        <v>0.91</v>
      </c>
      <c r="W147" t="n">
        <v>9.19</v>
      </c>
      <c r="X147" t="n">
        <v>0.11</v>
      </c>
      <c r="Y147" t="n">
        <v>1</v>
      </c>
      <c r="Z147" t="n">
        <v>10</v>
      </c>
      <c r="AA147" t="n">
        <v>1103.355104619935</v>
      </c>
      <c r="AB147" t="n">
        <v>1509.65913073279</v>
      </c>
      <c r="AC147" t="n">
        <v>1365.579382115549</v>
      </c>
      <c r="AD147" t="n">
        <v>1103355.104619935</v>
      </c>
      <c r="AE147" t="n">
        <v>1509659.13073279</v>
      </c>
      <c r="AF147" t="n">
        <v>1.247685063392661e-06</v>
      </c>
      <c r="AG147" t="n">
        <v>34.36197916666666</v>
      </c>
      <c r="AH147" t="n">
        <v>1365579.382115549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3.7886</v>
      </c>
      <c r="E148" t="n">
        <v>26.4</v>
      </c>
      <c r="F148" t="n">
        <v>23.49</v>
      </c>
      <c r="G148" t="n">
        <v>201.31</v>
      </c>
      <c r="H148" t="n">
        <v>2.4</v>
      </c>
      <c r="I148" t="n">
        <v>7</v>
      </c>
      <c r="J148" t="n">
        <v>278.11</v>
      </c>
      <c r="K148" t="n">
        <v>56.13</v>
      </c>
      <c r="L148" t="n">
        <v>37.5</v>
      </c>
      <c r="M148" t="n">
        <v>5</v>
      </c>
      <c r="N148" t="n">
        <v>74.48999999999999</v>
      </c>
      <c r="O148" t="n">
        <v>34534.94</v>
      </c>
      <c r="P148" t="n">
        <v>309.64</v>
      </c>
      <c r="Q148" t="n">
        <v>608.77</v>
      </c>
      <c r="R148" t="n">
        <v>50.98</v>
      </c>
      <c r="S148" t="n">
        <v>46.36</v>
      </c>
      <c r="T148" t="n">
        <v>2000.43</v>
      </c>
      <c r="U148" t="n">
        <v>0.91</v>
      </c>
      <c r="V148" t="n">
        <v>0.91</v>
      </c>
      <c r="W148" t="n">
        <v>9.19</v>
      </c>
      <c r="X148" t="n">
        <v>0.12</v>
      </c>
      <c r="Y148" t="n">
        <v>1</v>
      </c>
      <c r="Z148" t="n">
        <v>10</v>
      </c>
      <c r="AA148" t="n">
        <v>1104.277486909138</v>
      </c>
      <c r="AB148" t="n">
        <v>1510.921174873511</v>
      </c>
      <c r="AC148" t="n">
        <v>1366.72097853477</v>
      </c>
      <c r="AD148" t="n">
        <v>1104277.486909138</v>
      </c>
      <c r="AE148" t="n">
        <v>1510921.174873511</v>
      </c>
      <c r="AF148" t="n">
        <v>1.24758627336943e-06</v>
      </c>
      <c r="AG148" t="n">
        <v>34.375</v>
      </c>
      <c r="AH148" t="n">
        <v>1366720.97853477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3.7875</v>
      </c>
      <c r="E149" t="n">
        <v>26.4</v>
      </c>
      <c r="F149" t="n">
        <v>23.49</v>
      </c>
      <c r="G149" t="n">
        <v>201.38</v>
      </c>
      <c r="H149" t="n">
        <v>2.41</v>
      </c>
      <c r="I149" t="n">
        <v>7</v>
      </c>
      <c r="J149" t="n">
        <v>278.6</v>
      </c>
      <c r="K149" t="n">
        <v>56.13</v>
      </c>
      <c r="L149" t="n">
        <v>37.75</v>
      </c>
      <c r="M149" t="n">
        <v>5</v>
      </c>
      <c r="N149" t="n">
        <v>74.73</v>
      </c>
      <c r="O149" t="n">
        <v>34595.32</v>
      </c>
      <c r="P149" t="n">
        <v>309.53</v>
      </c>
      <c r="Q149" t="n">
        <v>608.78</v>
      </c>
      <c r="R149" t="n">
        <v>51.16</v>
      </c>
      <c r="S149" t="n">
        <v>46.36</v>
      </c>
      <c r="T149" t="n">
        <v>2091.88</v>
      </c>
      <c r="U149" t="n">
        <v>0.91</v>
      </c>
      <c r="V149" t="n">
        <v>0.91</v>
      </c>
      <c r="W149" t="n">
        <v>9.19</v>
      </c>
      <c r="X149" t="n">
        <v>0.12</v>
      </c>
      <c r="Y149" t="n">
        <v>1</v>
      </c>
      <c r="Z149" t="n">
        <v>10</v>
      </c>
      <c r="AA149" t="n">
        <v>1104.304530176762</v>
      </c>
      <c r="AB149" t="n">
        <v>1510.95817666534</v>
      </c>
      <c r="AC149" t="n">
        <v>1366.75444892752</v>
      </c>
      <c r="AD149" t="n">
        <v>1104304.530176762</v>
      </c>
      <c r="AE149" t="n">
        <v>1510958.176665341</v>
      </c>
      <c r="AF149" t="n">
        <v>1.247224043284252e-06</v>
      </c>
      <c r="AG149" t="n">
        <v>34.375</v>
      </c>
      <c r="AH149" t="n">
        <v>1366754.44892752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3.7873</v>
      </c>
      <c r="E150" t="n">
        <v>26.4</v>
      </c>
      <c r="F150" t="n">
        <v>23.5</v>
      </c>
      <c r="G150" t="n">
        <v>201.39</v>
      </c>
      <c r="H150" t="n">
        <v>2.42</v>
      </c>
      <c r="I150" t="n">
        <v>7</v>
      </c>
      <c r="J150" t="n">
        <v>279.09</v>
      </c>
      <c r="K150" t="n">
        <v>56.13</v>
      </c>
      <c r="L150" t="n">
        <v>38</v>
      </c>
      <c r="M150" t="n">
        <v>5</v>
      </c>
      <c r="N150" t="n">
        <v>74.97</v>
      </c>
      <c r="O150" t="n">
        <v>34655.79</v>
      </c>
      <c r="P150" t="n">
        <v>309.68</v>
      </c>
      <c r="Q150" t="n">
        <v>608.75</v>
      </c>
      <c r="R150" t="n">
        <v>51.35</v>
      </c>
      <c r="S150" t="n">
        <v>46.36</v>
      </c>
      <c r="T150" t="n">
        <v>2189.78</v>
      </c>
      <c r="U150" t="n">
        <v>0.9</v>
      </c>
      <c r="V150" t="n">
        <v>0.91</v>
      </c>
      <c r="W150" t="n">
        <v>9.19</v>
      </c>
      <c r="X150" t="n">
        <v>0.12</v>
      </c>
      <c r="Y150" t="n">
        <v>1</v>
      </c>
      <c r="Z150" t="n">
        <v>10</v>
      </c>
      <c r="AA150" t="n">
        <v>1104.6357173452</v>
      </c>
      <c r="AB150" t="n">
        <v>1511.411321560143</v>
      </c>
      <c r="AC150" t="n">
        <v>1367.164346309555</v>
      </c>
      <c r="AD150" t="n">
        <v>1104635.7173452</v>
      </c>
      <c r="AE150" t="n">
        <v>1511411.321560143</v>
      </c>
      <c r="AF150" t="n">
        <v>1.247158183268765e-06</v>
      </c>
      <c r="AG150" t="n">
        <v>34.375</v>
      </c>
      <c r="AH150" t="n">
        <v>1367164.346309555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3.7884</v>
      </c>
      <c r="E151" t="n">
        <v>26.4</v>
      </c>
      <c r="F151" t="n">
        <v>23.49</v>
      </c>
      <c r="G151" t="n">
        <v>201.33</v>
      </c>
      <c r="H151" t="n">
        <v>2.44</v>
      </c>
      <c r="I151" t="n">
        <v>7</v>
      </c>
      <c r="J151" t="n">
        <v>279.58</v>
      </c>
      <c r="K151" t="n">
        <v>56.13</v>
      </c>
      <c r="L151" t="n">
        <v>38.25</v>
      </c>
      <c r="M151" t="n">
        <v>5</v>
      </c>
      <c r="N151" t="n">
        <v>75.20999999999999</v>
      </c>
      <c r="O151" t="n">
        <v>34716.36</v>
      </c>
      <c r="P151" t="n">
        <v>309.6</v>
      </c>
      <c r="Q151" t="n">
        <v>608.78</v>
      </c>
      <c r="R151" t="n">
        <v>50.97</v>
      </c>
      <c r="S151" t="n">
        <v>46.36</v>
      </c>
      <c r="T151" t="n">
        <v>1998.16</v>
      </c>
      <c r="U151" t="n">
        <v>0.91</v>
      </c>
      <c r="V151" t="n">
        <v>0.91</v>
      </c>
      <c r="W151" t="n">
        <v>9.19</v>
      </c>
      <c r="X151" t="n">
        <v>0.12</v>
      </c>
      <c r="Y151" t="n">
        <v>1</v>
      </c>
      <c r="Z151" t="n">
        <v>10</v>
      </c>
      <c r="AA151" t="n">
        <v>1104.253673110737</v>
      </c>
      <c r="AB151" t="n">
        <v>1510.888591783949</v>
      </c>
      <c r="AC151" t="n">
        <v>1366.691505129545</v>
      </c>
      <c r="AD151" t="n">
        <v>1104253.673110737</v>
      </c>
      <c r="AE151" t="n">
        <v>1510888.591783949</v>
      </c>
      <c r="AF151" t="n">
        <v>1.247520413353943e-06</v>
      </c>
      <c r="AG151" t="n">
        <v>34.375</v>
      </c>
      <c r="AH151" t="n">
        <v>1366691.505129545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3.7876</v>
      </c>
      <c r="E152" t="n">
        <v>26.4</v>
      </c>
      <c r="F152" t="n">
        <v>23.49</v>
      </c>
      <c r="G152" t="n">
        <v>201.37</v>
      </c>
      <c r="H152" t="n">
        <v>2.45</v>
      </c>
      <c r="I152" t="n">
        <v>7</v>
      </c>
      <c r="J152" t="n">
        <v>280.08</v>
      </c>
      <c r="K152" t="n">
        <v>56.13</v>
      </c>
      <c r="L152" t="n">
        <v>38.5</v>
      </c>
      <c r="M152" t="n">
        <v>3</v>
      </c>
      <c r="N152" t="n">
        <v>75.45</v>
      </c>
      <c r="O152" t="n">
        <v>34777.02</v>
      </c>
      <c r="P152" t="n">
        <v>309.85</v>
      </c>
      <c r="Q152" t="n">
        <v>608.75</v>
      </c>
      <c r="R152" t="n">
        <v>51.05</v>
      </c>
      <c r="S152" t="n">
        <v>46.36</v>
      </c>
      <c r="T152" t="n">
        <v>2035.28</v>
      </c>
      <c r="U152" t="n">
        <v>0.91</v>
      </c>
      <c r="V152" t="n">
        <v>0.91</v>
      </c>
      <c r="W152" t="n">
        <v>9.19</v>
      </c>
      <c r="X152" t="n">
        <v>0.12</v>
      </c>
      <c r="Y152" t="n">
        <v>1</v>
      </c>
      <c r="Z152" t="n">
        <v>10</v>
      </c>
      <c r="AA152" t="n">
        <v>1104.747473719558</v>
      </c>
      <c r="AB152" t="n">
        <v>1511.564231561883</v>
      </c>
      <c r="AC152" t="n">
        <v>1367.30266279534</v>
      </c>
      <c r="AD152" t="n">
        <v>1104747.473719558</v>
      </c>
      <c r="AE152" t="n">
        <v>1511564.231561883</v>
      </c>
      <c r="AF152" t="n">
        <v>1.247256973291996e-06</v>
      </c>
      <c r="AG152" t="n">
        <v>34.375</v>
      </c>
      <c r="AH152" t="n">
        <v>1367302.662795339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3.7879</v>
      </c>
      <c r="E153" t="n">
        <v>26.4</v>
      </c>
      <c r="F153" t="n">
        <v>23.49</v>
      </c>
      <c r="G153" t="n">
        <v>201.36</v>
      </c>
      <c r="H153" t="n">
        <v>2.46</v>
      </c>
      <c r="I153" t="n">
        <v>7</v>
      </c>
      <c r="J153" t="n">
        <v>280.57</v>
      </c>
      <c r="K153" t="n">
        <v>56.13</v>
      </c>
      <c r="L153" t="n">
        <v>38.75</v>
      </c>
      <c r="M153" t="n">
        <v>3</v>
      </c>
      <c r="N153" t="n">
        <v>75.69</v>
      </c>
      <c r="O153" t="n">
        <v>34837.77</v>
      </c>
      <c r="P153" t="n">
        <v>310.02</v>
      </c>
      <c r="Q153" t="n">
        <v>608.78</v>
      </c>
      <c r="R153" t="n">
        <v>51.07</v>
      </c>
      <c r="S153" t="n">
        <v>46.36</v>
      </c>
      <c r="T153" t="n">
        <v>2048.48</v>
      </c>
      <c r="U153" t="n">
        <v>0.91</v>
      </c>
      <c r="V153" t="n">
        <v>0.91</v>
      </c>
      <c r="W153" t="n">
        <v>9.19</v>
      </c>
      <c r="X153" t="n">
        <v>0.12</v>
      </c>
      <c r="Y153" t="n">
        <v>1</v>
      </c>
      <c r="Z153" t="n">
        <v>10</v>
      </c>
      <c r="AA153" t="n">
        <v>1104.941195501314</v>
      </c>
      <c r="AB153" t="n">
        <v>1511.829290250083</v>
      </c>
      <c r="AC153" t="n">
        <v>1367.54242465435</v>
      </c>
      <c r="AD153" t="n">
        <v>1104941.195501314</v>
      </c>
      <c r="AE153" t="n">
        <v>1511829.290250083</v>
      </c>
      <c r="AF153" t="n">
        <v>1.247355763315226e-06</v>
      </c>
      <c r="AG153" t="n">
        <v>34.375</v>
      </c>
      <c r="AH153" t="n">
        <v>1367542.42465435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3.788</v>
      </c>
      <c r="E154" t="n">
        <v>26.4</v>
      </c>
      <c r="F154" t="n">
        <v>23.49</v>
      </c>
      <c r="G154" t="n">
        <v>201.35</v>
      </c>
      <c r="H154" t="n">
        <v>2.47</v>
      </c>
      <c r="I154" t="n">
        <v>7</v>
      </c>
      <c r="J154" t="n">
        <v>281.06</v>
      </c>
      <c r="K154" t="n">
        <v>56.13</v>
      </c>
      <c r="L154" t="n">
        <v>39</v>
      </c>
      <c r="M154" t="n">
        <v>3</v>
      </c>
      <c r="N154" t="n">
        <v>75.94</v>
      </c>
      <c r="O154" t="n">
        <v>34898.63</v>
      </c>
      <c r="P154" t="n">
        <v>310.27</v>
      </c>
      <c r="Q154" t="n">
        <v>608.75</v>
      </c>
      <c r="R154" t="n">
        <v>51.12</v>
      </c>
      <c r="S154" t="n">
        <v>46.36</v>
      </c>
      <c r="T154" t="n">
        <v>2071.18</v>
      </c>
      <c r="U154" t="n">
        <v>0.91</v>
      </c>
      <c r="V154" t="n">
        <v>0.91</v>
      </c>
      <c r="W154" t="n">
        <v>9.19</v>
      </c>
      <c r="X154" t="n">
        <v>0.12</v>
      </c>
      <c r="Y154" t="n">
        <v>1</v>
      </c>
      <c r="Z154" t="n">
        <v>10</v>
      </c>
      <c r="AA154" t="n">
        <v>1105.283511287077</v>
      </c>
      <c r="AB154" t="n">
        <v>1512.297661810072</v>
      </c>
      <c r="AC154" t="n">
        <v>1367.966095490017</v>
      </c>
      <c r="AD154" t="n">
        <v>1105283.511287077</v>
      </c>
      <c r="AE154" t="n">
        <v>1512297.661810072</v>
      </c>
      <c r="AF154" t="n">
        <v>1.24738869332297e-06</v>
      </c>
      <c r="AG154" t="n">
        <v>34.375</v>
      </c>
      <c r="AH154" t="n">
        <v>1367966.095490017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3.7878</v>
      </c>
      <c r="E155" t="n">
        <v>26.4</v>
      </c>
      <c r="F155" t="n">
        <v>23.49</v>
      </c>
      <c r="G155" t="n">
        <v>201.36</v>
      </c>
      <c r="H155" t="n">
        <v>2.48</v>
      </c>
      <c r="I155" t="n">
        <v>7</v>
      </c>
      <c r="J155" t="n">
        <v>281.56</v>
      </c>
      <c r="K155" t="n">
        <v>56.13</v>
      </c>
      <c r="L155" t="n">
        <v>39.25</v>
      </c>
      <c r="M155" t="n">
        <v>2</v>
      </c>
      <c r="N155" t="n">
        <v>76.18000000000001</v>
      </c>
      <c r="O155" t="n">
        <v>34959.58</v>
      </c>
      <c r="P155" t="n">
        <v>310.54</v>
      </c>
      <c r="Q155" t="n">
        <v>608.75</v>
      </c>
      <c r="R155" t="n">
        <v>51.13</v>
      </c>
      <c r="S155" t="n">
        <v>46.36</v>
      </c>
      <c r="T155" t="n">
        <v>2078.93</v>
      </c>
      <c r="U155" t="n">
        <v>0.91</v>
      </c>
      <c r="V155" t="n">
        <v>0.91</v>
      </c>
      <c r="W155" t="n">
        <v>9.19</v>
      </c>
      <c r="X155" t="n">
        <v>0.12</v>
      </c>
      <c r="Y155" t="n">
        <v>1</v>
      </c>
      <c r="Z155" t="n">
        <v>10</v>
      </c>
      <c r="AA155" t="n">
        <v>1105.705125988691</v>
      </c>
      <c r="AB155" t="n">
        <v>1512.874533645147</v>
      </c>
      <c r="AC155" t="n">
        <v>1368.487911486797</v>
      </c>
      <c r="AD155" t="n">
        <v>1105705.125988691</v>
      </c>
      <c r="AE155" t="n">
        <v>1512874.533645147</v>
      </c>
      <c r="AF155" t="n">
        <v>1.247322833307483e-06</v>
      </c>
      <c r="AG155" t="n">
        <v>34.375</v>
      </c>
      <c r="AH155" t="n">
        <v>1368487.911486798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3.7873</v>
      </c>
      <c r="E156" t="n">
        <v>26.4</v>
      </c>
      <c r="F156" t="n">
        <v>23.5</v>
      </c>
      <c r="G156" t="n">
        <v>201.39</v>
      </c>
      <c r="H156" t="n">
        <v>2.49</v>
      </c>
      <c r="I156" t="n">
        <v>7</v>
      </c>
      <c r="J156" t="n">
        <v>282.05</v>
      </c>
      <c r="K156" t="n">
        <v>56.13</v>
      </c>
      <c r="L156" t="n">
        <v>39.5</v>
      </c>
      <c r="M156" t="n">
        <v>2</v>
      </c>
      <c r="N156" t="n">
        <v>76.43000000000001</v>
      </c>
      <c r="O156" t="n">
        <v>35020.63</v>
      </c>
      <c r="P156" t="n">
        <v>311</v>
      </c>
      <c r="Q156" t="n">
        <v>608.78</v>
      </c>
      <c r="R156" t="n">
        <v>51.16</v>
      </c>
      <c r="S156" t="n">
        <v>46.36</v>
      </c>
      <c r="T156" t="n">
        <v>2094.13</v>
      </c>
      <c r="U156" t="n">
        <v>0.91</v>
      </c>
      <c r="V156" t="n">
        <v>0.91</v>
      </c>
      <c r="W156" t="n">
        <v>9.19</v>
      </c>
      <c r="X156" t="n">
        <v>0.12</v>
      </c>
      <c r="Y156" t="n">
        <v>1</v>
      </c>
      <c r="Z156" t="n">
        <v>10</v>
      </c>
      <c r="AA156" t="n">
        <v>1106.532420882914</v>
      </c>
      <c r="AB156" t="n">
        <v>1514.006475017098</v>
      </c>
      <c r="AC156" t="n">
        <v>1369.511821962899</v>
      </c>
      <c r="AD156" t="n">
        <v>1106532.420882914</v>
      </c>
      <c r="AE156" t="n">
        <v>1514006.475017098</v>
      </c>
      <c r="AF156" t="n">
        <v>1.247158183268765e-06</v>
      </c>
      <c r="AG156" t="n">
        <v>34.375</v>
      </c>
      <c r="AH156" t="n">
        <v>1369511.821962899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3.7876</v>
      </c>
      <c r="E157" t="n">
        <v>26.4</v>
      </c>
      <c r="F157" t="n">
        <v>23.49</v>
      </c>
      <c r="G157" t="n">
        <v>201.37</v>
      </c>
      <c r="H157" t="n">
        <v>2.5</v>
      </c>
      <c r="I157" t="n">
        <v>7</v>
      </c>
      <c r="J157" t="n">
        <v>282.55</v>
      </c>
      <c r="K157" t="n">
        <v>56.13</v>
      </c>
      <c r="L157" t="n">
        <v>39.75</v>
      </c>
      <c r="M157" t="n">
        <v>2</v>
      </c>
      <c r="N157" t="n">
        <v>76.67</v>
      </c>
      <c r="O157" t="n">
        <v>35081.77</v>
      </c>
      <c r="P157" t="n">
        <v>311.38</v>
      </c>
      <c r="Q157" t="n">
        <v>608.78</v>
      </c>
      <c r="R157" t="n">
        <v>51.1</v>
      </c>
      <c r="S157" t="n">
        <v>46.36</v>
      </c>
      <c r="T157" t="n">
        <v>2061.33</v>
      </c>
      <c r="U157" t="n">
        <v>0.91</v>
      </c>
      <c r="V157" t="n">
        <v>0.91</v>
      </c>
      <c r="W157" t="n">
        <v>9.19</v>
      </c>
      <c r="X157" t="n">
        <v>0.12</v>
      </c>
      <c r="Y157" t="n">
        <v>1</v>
      </c>
      <c r="Z157" t="n">
        <v>10</v>
      </c>
      <c r="AA157" t="n">
        <v>1106.945751417162</v>
      </c>
      <c r="AB157" t="n">
        <v>1514.572012088913</v>
      </c>
      <c r="AC157" t="n">
        <v>1370.023384970316</v>
      </c>
      <c r="AD157" t="n">
        <v>1106945.751417162</v>
      </c>
      <c r="AE157" t="n">
        <v>1514572.012088913</v>
      </c>
      <c r="AF157" t="n">
        <v>1.247256973291996e-06</v>
      </c>
      <c r="AG157" t="n">
        <v>34.375</v>
      </c>
      <c r="AH157" t="n">
        <v>1370023.384970316</v>
      </c>
    </row>
    <row r="158">
      <c r="A158" t="n">
        <v>156</v>
      </c>
      <c r="B158" t="n">
        <v>110</v>
      </c>
      <c r="C158" t="inlineStr">
        <is>
          <t xml:space="preserve">CONCLUIDO	</t>
        </is>
      </c>
      <c r="D158" t="n">
        <v>3.7872</v>
      </c>
      <c r="E158" t="n">
        <v>26.4</v>
      </c>
      <c r="F158" t="n">
        <v>23.5</v>
      </c>
      <c r="G158" t="n">
        <v>201.4</v>
      </c>
      <c r="H158" t="n">
        <v>2.52</v>
      </c>
      <c r="I158" t="n">
        <v>7</v>
      </c>
      <c r="J158" t="n">
        <v>283.04</v>
      </c>
      <c r="K158" t="n">
        <v>56.13</v>
      </c>
      <c r="L158" t="n">
        <v>40</v>
      </c>
      <c r="M158" t="n">
        <v>1</v>
      </c>
      <c r="N158" t="n">
        <v>76.92</v>
      </c>
      <c r="O158" t="n">
        <v>35143.02</v>
      </c>
      <c r="P158" t="n">
        <v>311.68</v>
      </c>
      <c r="Q158" t="n">
        <v>608.76</v>
      </c>
      <c r="R158" t="n">
        <v>51.12</v>
      </c>
      <c r="S158" t="n">
        <v>46.36</v>
      </c>
      <c r="T158" t="n">
        <v>2071.92</v>
      </c>
      <c r="U158" t="n">
        <v>0.91</v>
      </c>
      <c r="V158" t="n">
        <v>0.91</v>
      </c>
      <c r="W158" t="n">
        <v>9.199999999999999</v>
      </c>
      <c r="X158" t="n">
        <v>0.13</v>
      </c>
      <c r="Y158" t="n">
        <v>1</v>
      </c>
      <c r="Z158" t="n">
        <v>10</v>
      </c>
      <c r="AA158" t="n">
        <v>1107.526423944103</v>
      </c>
      <c r="AB158" t="n">
        <v>1515.366513857738</v>
      </c>
      <c r="AC158" t="n">
        <v>1370.742060605415</v>
      </c>
      <c r="AD158" t="n">
        <v>1107526.423944104</v>
      </c>
      <c r="AE158" t="n">
        <v>1515366.513857738</v>
      </c>
      <c r="AF158" t="n">
        <v>1.247125253261022e-06</v>
      </c>
      <c r="AG158" t="n">
        <v>34.375</v>
      </c>
      <c r="AH158" t="n">
        <v>1370742.060605415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2024-09-24T19:11:58Z</dcterms:created>
  <dcterms:modified xmlns:dcterms="http://purl.org/dc/terms/" xmlns:xsi="http://www.w3.org/2001/XMLSchema-instance" xsi:type="dcterms:W3CDTF">2024-09-24T19:11:58Z</dcterms:modified>
</cp:coreProperties>
</file>